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hartsheets/sheet1.xml" ContentType="application/vnd.openxmlformats-officedocument.spreadsheetml.chartsheet+xml"/>
  <Override PartName="/xl/worksheets/sheet17.xml" ContentType="application/vnd.openxmlformats-officedocument.spreadsheetml.worksheet+xml"/>
  <Override PartName="/xl/chartsheets/sheet2.xml" ContentType="application/vnd.openxmlformats-officedocument.spreadsheetml.chartsheet+xml"/>
  <Override PartName="/xl/worksheets/sheet18.xml" ContentType="application/vnd.openxmlformats-officedocument.spreadsheetml.worksheet+xml"/>
  <Override PartName="/xl/chartsheets/sheet3.xml" ContentType="application/vnd.openxmlformats-officedocument.spreadsheetml.chartsheet+xml"/>
  <Override PartName="/xl/worksheets/sheet19.xml" ContentType="application/vnd.openxmlformats-officedocument.spreadsheetml.worksheet+xml"/>
  <Override PartName="/xl/chartsheets/sheet4.xml" ContentType="application/vnd.openxmlformats-officedocument.spreadsheetml.chartsheet+xml"/>
  <Override PartName="/xl/worksheets/sheet20.xml" ContentType="application/vnd.openxmlformats-officedocument.spreadsheetml.worksheet+xml"/>
  <Override PartName="/xl/chartsheets/sheet5.xml" ContentType="application/vnd.openxmlformats-officedocument.spreadsheetml.chartsheet+xml"/>
  <Override PartName="/xl/worksheets/sheet21.xml" ContentType="application/vnd.openxmlformats-officedocument.spreadsheetml.worksheet+xml"/>
  <Override PartName="/xl/chartsheets/sheet6.xml" ContentType="application/vnd.openxmlformats-officedocument.spreadsheetml.chartsheet+xml"/>
  <Override PartName="/xl/worksheets/sheet22.xml" ContentType="application/vnd.openxmlformats-officedocument.spreadsheetml.work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23.xml" ContentType="application/vnd.openxmlformats-officedocument.spreadsheetml.worksheet+xml"/>
  <Override PartName="/xl/worksheets/sheet24.xml" ContentType="application/vnd.openxmlformats-officedocument.spreadsheetml.worksheet+xml"/>
  <Override PartName="/xl/chartsheets/sheet9.xml" ContentType="application/vnd.openxmlformats-officedocument.spreadsheetml.chartsheet+xml"/>
  <Override PartName="/xl/worksheets/sheet25.xml" ContentType="application/vnd.openxmlformats-officedocument.spreadsheetml.worksheet+xml"/>
  <Override PartName="/xl/chartsheets/sheet10.xml" ContentType="application/vnd.openxmlformats-officedocument.spreadsheetml.chartsheet+xml"/>
  <Override PartName="/xl/worksheets/sheet26.xml" ContentType="application/vnd.openxmlformats-officedocument.spreadsheetml.worksheet+xml"/>
  <Override PartName="/xl/chartsheets/sheet11.xml" ContentType="application/vnd.openxmlformats-officedocument.spreadsheetml.chartsheet+xml"/>
  <Override PartName="/xl/worksheets/sheet27.xml" ContentType="application/vnd.openxmlformats-officedocument.spreadsheetml.worksheet+xml"/>
  <Override PartName="/xl/chartsheets/sheet12.xml" ContentType="application/vnd.openxmlformats-officedocument.spreadsheetml.chartsheet+xml"/>
  <Override PartName="/xl/worksheets/sheet28.xml" ContentType="application/vnd.openxmlformats-officedocument.spreadsheetml.worksheet+xml"/>
  <Override PartName="/xl/chartsheets/sheet13.xml" ContentType="application/vnd.openxmlformats-officedocument.spreadsheetml.chartsheet+xml"/>
  <Override PartName="/xl/worksheets/sheet29.xml" ContentType="application/vnd.openxmlformats-officedocument.spreadsheetml.worksheet+xml"/>
  <Override PartName="/xl/chartsheets/sheet14.xml" ContentType="application/vnd.openxmlformats-officedocument.spreadsheetml.chart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8.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urrent work\Publications\1. To process\Week 10\"/>
    </mc:Choice>
  </mc:AlternateContent>
  <bookViews>
    <workbookView xWindow="0" yWindow="0" windowWidth="20490" windowHeight="7095" tabRatio="908"/>
  </bookViews>
  <sheets>
    <sheet name="Contents" sheetId="17" r:id="rId1"/>
    <sheet name="lookup" sheetId="89" state="hidden" r:id="rId2"/>
    <sheet name="Table 1 (2021)" sheetId="79" r:id="rId3"/>
    <sheet name="Table 1 (2020)" sheetId="80" r:id="rId4"/>
    <sheet name="Table 2 (2021)" sheetId="81" r:id="rId5"/>
    <sheet name="Table 2  (2020)" sheetId="82" r:id="rId6"/>
    <sheet name="Table 3  (2021)" sheetId="83" r:id="rId7"/>
    <sheet name="Table 3 (2020)" sheetId="84" r:id="rId8"/>
    <sheet name="Table 4 " sheetId="2" r:id="rId9"/>
    <sheet name="Table 5" sheetId="1" r:id="rId10"/>
    <sheet name="Table 6" sheetId="4" r:id="rId11"/>
    <sheet name="Table 7" sheetId="6" r:id="rId12"/>
    <sheet name="Table 8" sheetId="22" r:id="rId13"/>
    <sheet name="Table 9" sheetId="23" r:id="rId14"/>
    <sheet name="Table 10" sheetId="30" r:id="rId15"/>
    <sheet name="Table 11" sheetId="31" r:id="rId16"/>
    <sheet name="Figure 1" sheetId="85" r:id="rId17"/>
    <sheet name="Figure 1 data" sheetId="86" r:id="rId18"/>
    <sheet name="Figure 2" sheetId="87" r:id="rId19"/>
    <sheet name="Figure 2 data" sheetId="88" r:id="rId20"/>
    <sheet name="Figure 3" sheetId="57" r:id="rId21"/>
    <sheet name="Figure 3 data" sheetId="58" r:id="rId22"/>
    <sheet name="Figure 4" sheetId="59" r:id="rId23"/>
    <sheet name="Figure 4 data" sheetId="60" r:id="rId24"/>
    <sheet name="Figure 5" sheetId="61" r:id="rId25"/>
    <sheet name="Figure 5 data" sheetId="62" r:id="rId26"/>
    <sheet name="Figure 6" sheetId="63" r:id="rId27"/>
    <sheet name="Figure 6 data" sheetId="64" r:id="rId28"/>
    <sheet name="Figure 7a" sheetId="3" r:id="rId29"/>
    <sheet name="Figure 7b" sheetId="70" r:id="rId30"/>
    <sheet name="Figure 7 data" sheetId="14" r:id="rId31"/>
    <sheet name="Figure 8" sheetId="8" r:id="rId32"/>
    <sheet name="Figure 9" sheetId="11" r:id="rId33"/>
    <sheet name="Figure 9 data" sheetId="10" r:id="rId34"/>
    <sheet name="Figure 10" sheetId="51" r:id="rId35"/>
    <sheet name="Figure 10 data" sheetId="47" r:id="rId36"/>
    <sheet name="Figure 11" sheetId="13" r:id="rId37"/>
    <sheet name="Figure 11 data" sheetId="15" r:id="rId38"/>
    <sheet name="Figure 12" sheetId="7" r:id="rId39"/>
    <sheet name="Figure 12 data" sheetId="16" r:id="rId40"/>
    <sheet name="Figure 13" sheetId="26" r:id="rId41"/>
    <sheet name="Figure 13 data" sheetId="25" r:id="rId42"/>
    <sheet name="Figure 14" sheetId="28" r:id="rId43"/>
    <sheet name="Figure 14 data" sheetId="27" r:id="rId44"/>
  </sheets>
  <definedNames>
    <definedName name="_xlnm._FilterDatabase" localSheetId="15" hidden="1">'Table 11'!$A$3:$F$1283</definedName>
    <definedName name="ALLCAUSE" localSheetId="17">'Table 3 (2020)'!$C$14:$BC$21</definedName>
    <definedName name="ALLCAUSE" localSheetId="19">'Table 3 (2020)'!$C$14:$BC$21</definedName>
    <definedName name="ALLCAUSE" localSheetId="7">'Table 3 (2020)'!$C$14:$BC$21</definedName>
    <definedName name="ALLCAUSE">#REF!</definedName>
    <definedName name="ALLCAUSE21" localSheetId="17">'Table 3  (2021)'!$C$14:$H$21</definedName>
    <definedName name="ALLCAUSE21" localSheetId="19">'Table 3  (2021)'!$C$14:$H$21</definedName>
    <definedName name="ALLCAUSE21" localSheetId="6">'Table 3  (2021)'!$C$14:$H$21</definedName>
    <definedName name="ALLCAUSE21" localSheetId="7">'Table 3  (2021)'!$C$14:$H$21</definedName>
    <definedName name="ALLCAUSE21">#REF!</definedName>
    <definedName name="CAALL" localSheetId="17">'Table 2  (2020)'!$C$55:$BC$87</definedName>
    <definedName name="CAALL" localSheetId="19">'Table 2  (2020)'!$C$55:$BC$87</definedName>
    <definedName name="CAALL" localSheetId="5">'Table 2  (2020)'!$C$55:$BC$87</definedName>
    <definedName name="CAALL" localSheetId="6">'Table 2  (2020)'!$C$55:$BC$87</definedName>
    <definedName name="CAALL" localSheetId="7">'Table 2  (2020)'!$C$55:$BC$87</definedName>
    <definedName name="CAALL">#REF!</definedName>
    <definedName name="CAALL21" localSheetId="17">'Table 2 (2021)'!$C$55:$H$87</definedName>
    <definedName name="CAALL21" localSheetId="19">'Table 2 (2021)'!$C$55:$H$87</definedName>
    <definedName name="CAALL21" localSheetId="5">'Table 2 (2021)'!$C$55:$H$87</definedName>
    <definedName name="CAALL21" localSheetId="4">'Table 2 (2021)'!$C$55:$H$87</definedName>
    <definedName name="CAALL21" localSheetId="6">'Table 2 (2021)'!$C$55:$H$87</definedName>
    <definedName name="CAALL21" localSheetId="7">'Table 2 (2021)'!$C$55:$H$87</definedName>
    <definedName name="CAALL21">#REF!</definedName>
    <definedName name="CACOVID" localSheetId="17">'Table 1 (2020)'!$C$53:$BC$85</definedName>
    <definedName name="CACOVID" localSheetId="19">'Table 1 (2020)'!$C$53:$BC$85</definedName>
    <definedName name="CACOVID" localSheetId="3">'Table 1 (2020)'!$C$53:$BC$85</definedName>
    <definedName name="CACOVID" localSheetId="5">'Table 1 (2020)'!$C$53:$BC$85</definedName>
    <definedName name="CACOVID" localSheetId="4">'Table 1 (2020)'!$C$53:$BC$85</definedName>
    <definedName name="CACOVID" localSheetId="6">'Table 1 (2020)'!$C$53:$BC$85</definedName>
    <definedName name="CACOVID" localSheetId="7">'Table 1 (2020)'!$C$53:$BC$85</definedName>
    <definedName name="CACOVID">#REF!</definedName>
    <definedName name="CACOVID21" localSheetId="17">'Table 1 (2021)'!$C$53:$H$85</definedName>
    <definedName name="CACOVID21" localSheetId="19">'Table 1 (2021)'!$C$53:$H$85</definedName>
    <definedName name="CACOVID21" localSheetId="3">'Table 1 (2021)'!$C$53:$H$85</definedName>
    <definedName name="CACOVID21" localSheetId="2">'Table 1 (2021)'!$C$53:$H$85</definedName>
    <definedName name="CACOVID21" localSheetId="5">'Table 1 (2021)'!$C$53:$H$85</definedName>
    <definedName name="CACOVID21" localSheetId="4">'Table 1 (2021)'!$C$53:$H$85</definedName>
    <definedName name="CACOVID21" localSheetId="6">'Table 1 (2021)'!$C$53:$H$85</definedName>
    <definedName name="CACOVID21" localSheetId="7">'Table 1 (2021)'!$C$53:$H$85</definedName>
    <definedName name="CACOVID21">#REF!</definedName>
    <definedName name="CAREHCAUSE" localSheetId="17">'Table 3 (2020)'!$C$38:$BC$45</definedName>
    <definedName name="CAREHCAUSE" localSheetId="19">'Table 3 (2020)'!$C$38:$BC$45</definedName>
    <definedName name="CAREHCAUSE" localSheetId="7">'Table 3 (2020)'!$C$38:$BC$45</definedName>
    <definedName name="CAREHCAUSE">#REF!</definedName>
    <definedName name="CAREHCAUSE21" localSheetId="17">'Table 3  (2021)'!$C$38:$H$45</definedName>
    <definedName name="CAREHCAUSE21" localSheetId="19">'Table 3  (2021)'!$C$38:$H$45</definedName>
    <definedName name="CAREHCAUSE21" localSheetId="6">'Table 3  (2021)'!$C$38:$H$45</definedName>
    <definedName name="CAREHCAUSE21" localSheetId="7">'Table 3  (2021)'!$C$38:$H$45</definedName>
    <definedName name="CAREHCAUSE21">#REF!</definedName>
    <definedName name="daily">'Figure 2 data'!$B$6:$C$346</definedName>
    <definedName name="FALL" localSheetId="17">'Table 2  (2020)'!$C$23:$BC$30</definedName>
    <definedName name="FALL" localSheetId="19">'Table 2  (2020)'!$C$23:$BC$30</definedName>
    <definedName name="FALL" localSheetId="5">'Table 2  (2020)'!$C$23:$BC$30</definedName>
    <definedName name="FALL" localSheetId="6">'Table 2  (2020)'!$C$23:$BC$30</definedName>
    <definedName name="FALL" localSheetId="7">'Table 2  (2020)'!$C$23:$BC$30</definedName>
    <definedName name="FALL">#REF!</definedName>
    <definedName name="FALL21" localSheetId="17">'Table 2 (2021)'!$C$23:$H$30</definedName>
    <definedName name="FALL21" localSheetId="19">'Table 2 (2021)'!$C$23:$H$30</definedName>
    <definedName name="FALL21" localSheetId="5">'Table 2 (2021)'!$C$23:$H$30</definedName>
    <definedName name="FALL21" localSheetId="4">'Table 2 (2021)'!$C$23:$H$30</definedName>
    <definedName name="FALL21" localSheetId="6">'Table 2 (2021)'!$C$23:$H$30</definedName>
    <definedName name="FALL21" localSheetId="7">'Table 2 (2021)'!$C$23:$H$30</definedName>
    <definedName name="FALL21">#REF!</definedName>
    <definedName name="FCOVID" localSheetId="17">'Table 1 (2020)'!$C$21:$BC$28</definedName>
    <definedName name="FCOVID" localSheetId="19">'Table 1 (2020)'!$C$21:$BC$28</definedName>
    <definedName name="FCOVID" localSheetId="3">'Table 1 (2020)'!$C$21:$BC$28</definedName>
    <definedName name="FCOVID" localSheetId="5">'Table 1 (2020)'!$C$21:$BC$28</definedName>
    <definedName name="FCOVID" localSheetId="4">'Table 1 (2020)'!$C$21:$BC$28</definedName>
    <definedName name="FCOVID" localSheetId="6">'Table 1 (2020)'!$C$21:$BC$28</definedName>
    <definedName name="FCOVID" localSheetId="7">'Table 1 (2020)'!$C$21:$BC$28</definedName>
    <definedName name="FCOVID">#REF!</definedName>
    <definedName name="FCOVID21" localSheetId="17">'Table 1 (2021)'!$C$21:$H$28</definedName>
    <definedName name="FCOVID21" localSheetId="19">'Table 1 (2021)'!$C$21:$H$28</definedName>
    <definedName name="FCOVID21" localSheetId="3">'Table 1 (2021)'!$C$21:$H$28</definedName>
    <definedName name="FCOVID21" localSheetId="2">'Table 1 (2021)'!$C$21:$H$28</definedName>
    <definedName name="FCOVID21" localSheetId="5">'Table 1 (2021)'!$C$21:$H$28</definedName>
    <definedName name="FCOVID21" localSheetId="4">'Table 1 (2021)'!$C$21:$H$28</definedName>
    <definedName name="FCOVID21" localSheetId="6">'Table 1 (2021)'!$C$21:$H$28</definedName>
    <definedName name="FCOVID21" localSheetId="7">'Table 1 (2021)'!$C$21:$H$28</definedName>
    <definedName name="FCOVID21">#REF!</definedName>
    <definedName name="HOMECAUSE" localSheetId="17">'Table 3 (2020)'!$C$62:$BC$69</definedName>
    <definedName name="HOMECAUSE" localSheetId="19">'Table 3 (2020)'!$C$62:$BC$69</definedName>
    <definedName name="HOMECAUSE" localSheetId="7">'Table 3 (2020)'!$C$62:$BC$69</definedName>
    <definedName name="HOMECAUSE">#REF!</definedName>
    <definedName name="HOMECAUSE21" localSheetId="17">'Table 3  (2021)'!$C$62:$H$69</definedName>
    <definedName name="HOMECAUSE21" localSheetId="19">'Table 3  (2021)'!$C$62:$H$69</definedName>
    <definedName name="HOMECAUSE21" localSheetId="6">'Table 3  (2021)'!$C$62:$H$69</definedName>
    <definedName name="HOMECAUSE21" localSheetId="7">'Table 3  (2021)'!$C$62:$H$69</definedName>
    <definedName name="HOMECAUSE21">#REF!</definedName>
    <definedName name="HOSPCAUSE" localSheetId="17">'Table 3 (2020)'!$C$86:$BC$93</definedName>
    <definedName name="HOSPCAUSE" localSheetId="19">'Table 3 (2020)'!$C$86:$BC$93</definedName>
    <definedName name="HOSPCAUSE" localSheetId="7">'Table 3 (2020)'!$C$86:$BC$93</definedName>
    <definedName name="HOSPCAUSE">#REF!</definedName>
    <definedName name="HOSPCAUSE21" localSheetId="17">'Table 3  (2021)'!$C$86:$H$93</definedName>
    <definedName name="HOSPCAUSE21" localSheetId="19">'Table 3  (2021)'!$C$86:$H$93</definedName>
    <definedName name="HOSPCAUSE21" localSheetId="6">'Table 3  (2021)'!$C$86:$H$93</definedName>
    <definedName name="HOSPCAUSE21" localSheetId="7">'Table 3  (2021)'!$C$86:$H$93</definedName>
    <definedName name="HOSPCAUSE21">#REF!</definedName>
    <definedName name="LOCALL" localSheetId="17">'Table 2  (2020)'!$C$89:$BC$93</definedName>
    <definedName name="LOCALL" localSheetId="19">'Table 2  (2020)'!$C$89:$BC$93</definedName>
    <definedName name="LOCALL" localSheetId="5">'Table 2  (2020)'!$C$89:$BC$93</definedName>
    <definedName name="LOCALL" localSheetId="6">'Table 2  (2020)'!$C$89:$BC$93</definedName>
    <definedName name="LOCALL" localSheetId="7">'Table 2  (2020)'!$C$89:$BC$93</definedName>
    <definedName name="LOCALL">#REF!</definedName>
    <definedName name="LOCALL21" localSheetId="17">'Table 2 (2021)'!$C$89:$H$93</definedName>
    <definedName name="LOCALL21" localSheetId="19">'Table 2 (2021)'!$C$89:$H$93</definedName>
    <definedName name="LOCALL21" localSheetId="5">'Table 2 (2021)'!$C$89:$H$93</definedName>
    <definedName name="LOCALL21" localSheetId="4">'Table 2 (2021)'!$C$89:$H$93</definedName>
    <definedName name="LOCALL21" localSheetId="6">'Table 2 (2021)'!$C$89:$H$93</definedName>
    <definedName name="LOCALL21" localSheetId="7">'Table 2 (2021)'!$C$89:$H$93</definedName>
    <definedName name="LOCALL21">#REF!</definedName>
    <definedName name="LOCCOVID" localSheetId="17">'Table 1 (2020)'!$C$87:$BC$91</definedName>
    <definedName name="LOCCOVID" localSheetId="19">'Table 1 (2020)'!$C$87:$BC$91</definedName>
    <definedName name="LOCCOVID" localSheetId="3">'Table 1 (2020)'!$C$87:$BC$91</definedName>
    <definedName name="LOCCOVID" localSheetId="5">'Table 1 (2020)'!$C$87:$BC$91</definedName>
    <definedName name="LOCCOVID" localSheetId="4">'Table 1 (2020)'!$C$87:$BC$91</definedName>
    <definedName name="LOCCOVID" localSheetId="6">'Table 1 (2020)'!$C$87:$BC$91</definedName>
    <definedName name="LOCCOVID" localSheetId="7">'Table 1 (2020)'!$C$87:$BC$91</definedName>
    <definedName name="LOCCOVID">#REF!</definedName>
    <definedName name="LOCCOVID21" localSheetId="17">'Table 1 (2021)'!$C$87:$H$91</definedName>
    <definedName name="LOCCOVID21" localSheetId="19">'Table 1 (2021)'!$C$87:$H$91</definedName>
    <definedName name="LOCCOVID21" localSheetId="3">'Table 1 (2021)'!$C$87:$H$91</definedName>
    <definedName name="LOCCOVID21" localSheetId="2">'Table 1 (2021)'!$C$87:$H$91</definedName>
    <definedName name="LOCCOVID21" localSheetId="5">'Table 1 (2021)'!$C$87:$H$91</definedName>
    <definedName name="LOCCOVID21" localSheetId="4">'Table 1 (2021)'!$C$87:$H$91</definedName>
    <definedName name="LOCCOVID21" localSheetId="6">'Table 1 (2021)'!$C$87:$H$91</definedName>
    <definedName name="LOCCOVID21" localSheetId="7">'Table 1 (2021)'!$C$87:$H$91</definedName>
    <definedName name="LOCCOVID21">#REF!</definedName>
    <definedName name="MALL" localSheetId="17">'Table 2  (2020)'!$C$31:$BC$38</definedName>
    <definedName name="MALL" localSheetId="19">'Table 2  (2020)'!$C$31:$BC$38</definedName>
    <definedName name="MALL" localSheetId="5">'Table 2  (2020)'!$C$31:$BC$38</definedName>
    <definedName name="MALL" localSheetId="6">'Table 2  (2020)'!$C$31:$BC$38</definedName>
    <definedName name="MALL" localSheetId="7">'Table 2  (2020)'!$C$31:$BC$38</definedName>
    <definedName name="MALL">#REF!</definedName>
    <definedName name="MALL21" localSheetId="17">'Table 2 (2021)'!$C$31:$H$38</definedName>
    <definedName name="MALL21" localSheetId="19">'Table 2 (2021)'!$C$31:$H$38</definedName>
    <definedName name="MALL21" localSheetId="5">'Table 2 (2021)'!$C$31:$H$38</definedName>
    <definedName name="MALL21" localSheetId="4">'Table 2 (2021)'!$C$31:$H$38</definedName>
    <definedName name="MALL21" localSheetId="6">'Table 2 (2021)'!$C$31:$H$38</definedName>
    <definedName name="MALL21" localSheetId="7">'Table 2 (2021)'!$C$31:$H$38</definedName>
    <definedName name="MALL21">#REF!</definedName>
    <definedName name="MCOVID" localSheetId="17">'Table 1 (2020)'!$C$29:$BC$36</definedName>
    <definedName name="MCOVID" localSheetId="19">'Table 1 (2020)'!$C$29:$BC$36</definedName>
    <definedName name="MCOVID" localSheetId="3">'Table 1 (2020)'!$C$29:$BC$36</definedName>
    <definedName name="MCOVID" localSheetId="5">'Table 1 (2020)'!$C$29:$BC$36</definedName>
    <definedName name="MCOVID" localSheetId="4">'Table 1 (2020)'!$C$29:$BC$36</definedName>
    <definedName name="MCOVID" localSheetId="6">'Table 1 (2020)'!$C$29:$BC$36</definedName>
    <definedName name="MCOVID" localSheetId="7">'Table 1 (2020)'!$C$29:$BC$36</definedName>
    <definedName name="MCOVID">#REF!</definedName>
    <definedName name="MCOVID21" localSheetId="17">'Table 1 (2021)'!$C$29:$H$36</definedName>
    <definedName name="MCOVID21" localSheetId="19">'Table 1 (2021)'!$C$29:$H$36</definedName>
    <definedName name="MCOVID21" localSheetId="3">'Table 1 (2021)'!$C$29:$H$36</definedName>
    <definedName name="MCOVID21" localSheetId="2">'Table 1 (2021)'!$C$29:$H$36</definedName>
    <definedName name="MCOVID21" localSheetId="5">'Table 1 (2021)'!$C$29:$H$36</definedName>
    <definedName name="MCOVID21" localSheetId="4">'Table 1 (2021)'!$C$29:$H$36</definedName>
    <definedName name="MCOVID21" localSheetId="6">'Table 1 (2021)'!$C$29:$H$36</definedName>
    <definedName name="MCOVID21" localSheetId="7">'Table 1 (2021)'!$C$29:$H$36</definedName>
    <definedName name="MCOVID21">#REF!</definedName>
    <definedName name="OTHERCAUSE" localSheetId="17">'Table 3 (2020)'!$C$110:$BC$117</definedName>
    <definedName name="OTHERCAUSE" localSheetId="19">'Table 3 (2020)'!$C$110:$BC$117</definedName>
    <definedName name="OTHERCAUSE" localSheetId="7">'Table 3 (2020)'!$C$110:$BC$117</definedName>
    <definedName name="OTHERCAUSE">#REF!</definedName>
    <definedName name="OTHERCAUSE21" localSheetId="17">'Table 3  (2021)'!$C$110:$H$117</definedName>
    <definedName name="OTHERCAUSE21" localSheetId="19">'Table 3  (2021)'!$C$110:$H$117</definedName>
    <definedName name="OTHERCAUSE21" localSheetId="6">'Table 3  (2021)'!$C$110:$H$117</definedName>
    <definedName name="OTHERCAUSE21" localSheetId="7">'Table 3  (2021)'!$C$110:$H$117</definedName>
    <definedName name="OTHERCAUSE2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X7" i="64" l="1"/>
  <c r="AY7" i="64"/>
  <c r="AZ7" i="64"/>
  <c r="BA7" i="64"/>
  <c r="AX8" i="64"/>
  <c r="AY8" i="64"/>
  <c r="AZ8" i="64"/>
  <c r="BA8" i="64"/>
  <c r="AX9" i="64"/>
  <c r="AY9" i="64"/>
  <c r="AZ9" i="64"/>
  <c r="BA9" i="64"/>
  <c r="AX10" i="64"/>
  <c r="AY10" i="64"/>
  <c r="AZ10" i="64"/>
  <c r="BA10" i="64"/>
  <c r="AX11" i="64"/>
  <c r="AY11" i="64"/>
  <c r="L26" i="62"/>
  <c r="M26" i="62"/>
  <c r="N26" i="62"/>
  <c r="O26" i="62"/>
  <c r="L27" i="62"/>
  <c r="M27" i="62"/>
  <c r="N27" i="62"/>
  <c r="O27" i="62"/>
  <c r="L28" i="62"/>
  <c r="M28" i="62"/>
  <c r="N28" i="62"/>
  <c r="O28" i="62"/>
  <c r="L29" i="62"/>
  <c r="M29" i="62"/>
  <c r="N29" i="62"/>
  <c r="O29" i="62"/>
  <c r="L30" i="62"/>
  <c r="M30" i="62"/>
  <c r="N30" i="62"/>
  <c r="O30" i="62"/>
  <c r="L31" i="62"/>
  <c r="M31" i="62"/>
  <c r="N31" i="62"/>
  <c r="O31" i="62"/>
  <c r="O25" i="62"/>
  <c r="N25" i="62"/>
  <c r="M25" i="62"/>
  <c r="L25" i="62"/>
  <c r="L17" i="62"/>
  <c r="M17" i="62"/>
  <c r="N17" i="62"/>
  <c r="O17" i="62"/>
  <c r="L18" i="62"/>
  <c r="M18" i="62"/>
  <c r="N18" i="62"/>
  <c r="O18" i="62"/>
  <c r="L19" i="62"/>
  <c r="M19" i="62"/>
  <c r="N19" i="62"/>
  <c r="O19" i="62"/>
  <c r="L20" i="62"/>
  <c r="M20" i="62"/>
  <c r="N20" i="62"/>
  <c r="O20" i="62"/>
  <c r="L21" i="62"/>
  <c r="M21" i="62"/>
  <c r="N21" i="62"/>
  <c r="O21" i="62"/>
  <c r="L22" i="62"/>
  <c r="M22" i="62"/>
  <c r="N22" i="62"/>
  <c r="O22" i="62"/>
  <c r="O16" i="62"/>
  <c r="N16" i="62"/>
  <c r="M16" i="62"/>
  <c r="L16" i="62"/>
  <c r="L13" i="62"/>
  <c r="M13" i="62"/>
  <c r="N13" i="62"/>
  <c r="O13" i="62"/>
  <c r="O12" i="62"/>
  <c r="N12" i="62"/>
  <c r="M12" i="62"/>
  <c r="L12" i="62"/>
  <c r="L9" i="62"/>
  <c r="M9" i="62"/>
  <c r="N9" i="62"/>
  <c r="O9" i="62"/>
  <c r="L10" i="62"/>
  <c r="M10" i="62"/>
  <c r="N10" i="62"/>
  <c r="O10" i="62"/>
  <c r="L11" i="62"/>
  <c r="M11" i="62"/>
  <c r="N11" i="62"/>
  <c r="O11" i="62"/>
  <c r="O8" i="62"/>
  <c r="N8" i="62"/>
  <c r="M8" i="62"/>
  <c r="L8" i="62"/>
  <c r="BI7" i="60"/>
  <c r="BJ7" i="60"/>
  <c r="BK7" i="60"/>
  <c r="BL7" i="60"/>
  <c r="BI6" i="60"/>
  <c r="BJ6" i="60"/>
  <c r="BK6" i="60"/>
  <c r="BL6" i="60"/>
  <c r="BI5" i="60"/>
  <c r="BJ5" i="60"/>
  <c r="BK5" i="60"/>
  <c r="BL5" i="60"/>
  <c r="BI9" i="60" l="1"/>
  <c r="BL9" i="60"/>
  <c r="BJ9" i="60"/>
  <c r="BK9" i="60"/>
  <c r="AY17" i="64"/>
  <c r="AY16" i="64"/>
  <c r="AY15" i="64"/>
  <c r="AY14" i="64"/>
  <c r="BA11" i="64"/>
  <c r="BA17" i="64" s="1"/>
  <c r="AX17" i="64"/>
  <c r="AX16" i="64"/>
  <c r="AX15" i="64"/>
  <c r="AX14" i="64"/>
  <c r="AZ11" i="64"/>
  <c r="AZ15" i="64" s="1"/>
  <c r="C41" i="58"/>
  <c r="C42" i="58" s="1"/>
  <c r="C43" i="58" s="1"/>
  <c r="C44" i="58" s="1"/>
  <c r="C45" i="58" s="1"/>
  <c r="C46" i="58" s="1"/>
  <c r="C47" i="58" s="1"/>
  <c r="C48" i="58" s="1"/>
  <c r="C49" i="58" s="1"/>
  <c r="C50" i="58" s="1"/>
  <c r="C51" i="58" s="1"/>
  <c r="C52" i="58" s="1"/>
  <c r="C53" i="58" s="1"/>
  <c r="C54" i="58" s="1"/>
  <c r="C55" i="58" s="1"/>
  <c r="C56" i="58" s="1"/>
  <c r="C57" i="58" s="1"/>
  <c r="C58" i="58" s="1"/>
  <c r="C59" i="58" s="1"/>
  <c r="C60" i="58" s="1"/>
  <c r="C61" i="58" s="1"/>
  <c r="C62" i="58" s="1"/>
  <c r="C63" i="58" s="1"/>
  <c r="C64" i="58" s="1"/>
  <c r="C65" i="58" s="1"/>
  <c r="C66" i="58" s="1"/>
  <c r="C67" i="58" s="1"/>
  <c r="C68" i="58" s="1"/>
  <c r="C69" i="58" s="1"/>
  <c r="C70" i="58" s="1"/>
  <c r="C71" i="58" s="1"/>
  <c r="C72" i="58" s="1"/>
  <c r="C73" i="58" s="1"/>
  <c r="C74" i="58" s="1"/>
  <c r="C75" i="58" s="1"/>
  <c r="C76" i="58" s="1"/>
  <c r="C77" i="58" s="1"/>
  <c r="C78" i="58" s="1"/>
  <c r="C79" i="58" s="1"/>
  <c r="C80" i="58" s="1"/>
  <c r="C81" i="58" s="1"/>
  <c r="C82" i="58" s="1"/>
  <c r="C83" i="58" s="1"/>
  <c r="C84" i="58" s="1"/>
  <c r="C85" i="58" s="1"/>
  <c r="C86" i="58" s="1"/>
  <c r="C87" i="58" s="1"/>
  <c r="C88" i="58" s="1"/>
  <c r="C89" i="58" s="1"/>
  <c r="C90" i="58" s="1"/>
  <c r="C91" i="58" s="1"/>
  <c r="C92" i="58" s="1"/>
  <c r="C93" i="58" s="1"/>
  <c r="C94" i="58" s="1"/>
  <c r="C95" i="58" s="1"/>
  <c r="C96" i="58" s="1"/>
  <c r="C97" i="58" s="1"/>
  <c r="C98" i="58" s="1"/>
  <c r="C99" i="58" s="1"/>
  <c r="C100" i="58" s="1"/>
  <c r="C101" i="58" s="1"/>
  <c r="C102" i="58" s="1"/>
  <c r="C103" i="58" s="1"/>
  <c r="C104" i="58" s="1"/>
  <c r="C105" i="58" s="1"/>
  <c r="C106" i="58" s="1"/>
  <c r="C107" i="58" s="1"/>
  <c r="C108" i="58" s="1"/>
  <c r="C109" i="58" s="1"/>
  <c r="C110" i="58" s="1"/>
  <c r="C111" i="58" s="1"/>
  <c r="C112" i="58" s="1"/>
  <c r="C113" i="58" s="1"/>
  <c r="C114" i="58" s="1"/>
  <c r="C115" i="58" s="1"/>
  <c r="C116" i="58" s="1"/>
  <c r="C117" i="58" s="1"/>
  <c r="C118" i="58" s="1"/>
  <c r="C119" i="58" s="1"/>
  <c r="C120" i="58" s="1"/>
  <c r="C121" i="58" s="1"/>
  <c r="C122" i="58" s="1"/>
  <c r="C123" i="58" s="1"/>
  <c r="C124" i="58" s="1"/>
  <c r="C125" i="58" s="1"/>
  <c r="C126" i="58" s="1"/>
  <c r="C127" i="58" s="1"/>
  <c r="C128" i="58" s="1"/>
  <c r="C129" i="58" s="1"/>
  <c r="C130" i="58" s="1"/>
  <c r="C131" i="58" s="1"/>
  <c r="C132" i="58" s="1"/>
  <c r="C133" i="58" s="1"/>
  <c r="C134" i="58" s="1"/>
  <c r="C135" i="58" s="1"/>
  <c r="C136" i="58" s="1"/>
  <c r="C137" i="58" s="1"/>
  <c r="C138" i="58" s="1"/>
  <c r="C139" i="58" s="1"/>
  <c r="C140" i="58" s="1"/>
  <c r="C141" i="58" s="1"/>
  <c r="C142" i="58" s="1"/>
  <c r="C143" i="58" s="1"/>
  <c r="C144" i="58" s="1"/>
  <c r="C145" i="58" s="1"/>
  <c r="C146" i="58" s="1"/>
  <c r="C147" i="58" s="1"/>
  <c r="C148" i="58" s="1"/>
  <c r="C149" i="58" s="1"/>
  <c r="C150" i="58" s="1"/>
  <c r="C151" i="58" s="1"/>
  <c r="C152" i="58" s="1"/>
  <c r="C153" i="58" s="1"/>
  <c r="C154" i="58" s="1"/>
  <c r="C155" i="58" s="1"/>
  <c r="C156" i="58" s="1"/>
  <c r="C157" i="58" s="1"/>
  <c r="C158" i="58" s="1"/>
  <c r="C159" i="58" s="1"/>
  <c r="C160" i="58" s="1"/>
  <c r="C161" i="58" s="1"/>
  <c r="C162" i="58" s="1"/>
  <c r="C163" i="58" s="1"/>
  <c r="C164" i="58" s="1"/>
  <c r="C165" i="58" s="1"/>
  <c r="C166" i="58" s="1"/>
  <c r="C167" i="58" s="1"/>
  <c r="C168" i="58" s="1"/>
  <c r="C169" i="58" s="1"/>
  <c r="C170" i="58" s="1"/>
  <c r="C171" i="58" s="1"/>
  <c r="C172" i="58" s="1"/>
  <c r="C173" i="58" s="1"/>
  <c r="C174" i="58" s="1"/>
  <c r="C175" i="58" s="1"/>
  <c r="C176" i="58" s="1"/>
  <c r="C177" i="58" s="1"/>
  <c r="C178" i="58" s="1"/>
  <c r="C179" i="58" s="1"/>
  <c r="C180" i="58" s="1"/>
  <c r="C181" i="58" s="1"/>
  <c r="C182" i="58" s="1"/>
  <c r="C183" i="58" s="1"/>
  <c r="C184" i="58" s="1"/>
  <c r="C185" i="58" s="1"/>
  <c r="C186" i="58" s="1"/>
  <c r="C187" i="58" s="1"/>
  <c r="C188" i="58" s="1"/>
  <c r="C189" i="58" s="1"/>
  <c r="C190" i="58" s="1"/>
  <c r="C191" i="58" s="1"/>
  <c r="C192" i="58" s="1"/>
  <c r="C193" i="58" s="1"/>
  <c r="C194" i="58" s="1"/>
  <c r="C195" i="58" s="1"/>
  <c r="C196" i="58" s="1"/>
  <c r="C197" i="58" s="1"/>
  <c r="C198" i="58" s="1"/>
  <c r="C199" i="58" s="1"/>
  <c r="C200" i="58" s="1"/>
  <c r="C201" i="58" s="1"/>
  <c r="C202" i="58" s="1"/>
  <c r="C203" i="58" s="1"/>
  <c r="C204" i="58" s="1"/>
  <c r="C205" i="58" s="1"/>
  <c r="C206" i="58" s="1"/>
  <c r="C207" i="58" s="1"/>
  <c r="C208" i="58" s="1"/>
  <c r="C209" i="58" s="1"/>
  <c r="C210" i="58" s="1"/>
  <c r="C211" i="58" s="1"/>
  <c r="C212" i="58" s="1"/>
  <c r="C213" i="58" s="1"/>
  <c r="C214" i="58" s="1"/>
  <c r="C215" i="58" s="1"/>
  <c r="C216" i="58" s="1"/>
  <c r="C217" i="58" s="1"/>
  <c r="C218" i="58" s="1"/>
  <c r="C219" i="58" s="1"/>
  <c r="C220" i="58" s="1"/>
  <c r="C221" i="58" s="1"/>
  <c r="C222" i="58" s="1"/>
  <c r="C223" i="58" s="1"/>
  <c r="C224" i="58" s="1"/>
  <c r="C225" i="58" s="1"/>
  <c r="C226" i="58" s="1"/>
  <c r="C227" i="58" s="1"/>
  <c r="C228" i="58" s="1"/>
  <c r="C229" i="58" s="1"/>
  <c r="C230" i="58" s="1"/>
  <c r="C231" i="58" s="1"/>
  <c r="C232" i="58" s="1"/>
  <c r="C233" i="58" s="1"/>
  <c r="C234" i="58" s="1"/>
  <c r="C235" i="58" s="1"/>
  <c r="C236" i="58" s="1"/>
  <c r="C237" i="58" s="1"/>
  <c r="C238" i="58" s="1"/>
  <c r="C239" i="58" s="1"/>
  <c r="C240" i="58" s="1"/>
  <c r="C241" i="58" s="1"/>
  <c r="C242" i="58" s="1"/>
  <c r="C243" i="58" s="1"/>
  <c r="C244" i="58" s="1"/>
  <c r="C245" i="58" s="1"/>
  <c r="C246" i="58" s="1"/>
  <c r="C247" i="58" s="1"/>
  <c r="C248" i="58" s="1"/>
  <c r="C249" i="58" s="1"/>
  <c r="C250" i="58" s="1"/>
  <c r="C251" i="58" s="1"/>
  <c r="C252" i="58" s="1"/>
  <c r="C253" i="58" s="1"/>
  <c r="C254" i="58" s="1"/>
  <c r="C255" i="58" s="1"/>
  <c r="C256" i="58" s="1"/>
  <c r="C257" i="58" s="1"/>
  <c r="C258" i="58" s="1"/>
  <c r="C259" i="58" s="1"/>
  <c r="C260" i="58" s="1"/>
  <c r="C261" i="58" s="1"/>
  <c r="C262" i="58" s="1"/>
  <c r="C263" i="58" s="1"/>
  <c r="C264" i="58" s="1"/>
  <c r="C265" i="58" s="1"/>
  <c r="C266" i="58" s="1"/>
  <c r="C267" i="58" s="1"/>
  <c r="C268" i="58" s="1"/>
  <c r="C269" i="58" s="1"/>
  <c r="C270" i="58" s="1"/>
  <c r="C271" i="58" s="1"/>
  <c r="C272" i="58" s="1"/>
  <c r="C273" i="58" s="1"/>
  <c r="C274" i="58" s="1"/>
  <c r="C275" i="58" s="1"/>
  <c r="C276" i="58" s="1"/>
  <c r="C277" i="58" s="1"/>
  <c r="C278" i="58" s="1"/>
  <c r="C279" i="58" s="1"/>
  <c r="C280" i="58" s="1"/>
  <c r="C281" i="58" s="1"/>
  <c r="C282" i="58" s="1"/>
  <c r="C283" i="58" s="1"/>
  <c r="C284" i="58" s="1"/>
  <c r="C285" i="58" s="1"/>
  <c r="C286" i="58" s="1"/>
  <c r="C287" i="58" s="1"/>
  <c r="C288" i="58" s="1"/>
  <c r="C289" i="58" s="1"/>
  <c r="C290" i="58" s="1"/>
  <c r="C291" i="58" s="1"/>
  <c r="C292" i="58" s="1"/>
  <c r="C293" i="58" s="1"/>
  <c r="C294" i="58" s="1"/>
  <c r="C295" i="58" s="1"/>
  <c r="C296" i="58" s="1"/>
  <c r="C297" i="58" s="1"/>
  <c r="C298" i="58" s="1"/>
  <c r="C299" i="58" s="1"/>
  <c r="C300" i="58" s="1"/>
  <c r="C301" i="58" s="1"/>
  <c r="C302" i="58" s="1"/>
  <c r="C303" i="58" s="1"/>
  <c r="C304" i="58" s="1"/>
  <c r="C305" i="58" s="1"/>
  <c r="C306" i="58" s="1"/>
  <c r="C307" i="58" s="1"/>
  <c r="C308" i="58" s="1"/>
  <c r="C309" i="58" s="1"/>
  <c r="C310" i="58" s="1"/>
  <c r="C311" i="58" s="1"/>
  <c r="C312" i="58" s="1"/>
  <c r="C313" i="58" s="1"/>
  <c r="C314" i="58" s="1"/>
  <c r="C315" i="58" s="1"/>
  <c r="C316" i="58" s="1"/>
  <c r="C317" i="58" s="1"/>
  <c r="C318" i="58" s="1"/>
  <c r="C319" i="58" s="1"/>
  <c r="C320" i="58" s="1"/>
  <c r="C321" i="58" s="1"/>
  <c r="C322" i="58" s="1"/>
  <c r="C323" i="58" s="1"/>
  <c r="C324" i="58" s="1"/>
  <c r="C325" i="58" s="1"/>
  <c r="C326" i="58" s="1"/>
  <c r="C327" i="58" s="1"/>
  <c r="C328" i="58" s="1"/>
  <c r="C329" i="58" s="1"/>
  <c r="C330" i="58" s="1"/>
  <c r="C331" i="58" s="1"/>
  <c r="C332" i="58" s="1"/>
  <c r="C333" i="58" s="1"/>
  <c r="C334" i="58" s="1"/>
  <c r="C335" i="58" s="1"/>
  <c r="C336" i="58" s="1"/>
  <c r="C337" i="58" s="1"/>
  <c r="C338" i="58" s="1"/>
  <c r="C339" i="58" s="1"/>
  <c r="C340" i="58" s="1"/>
  <c r="C341" i="58" s="1"/>
  <c r="C342" i="58" s="1"/>
  <c r="C343" i="58" s="1"/>
  <c r="C344" i="58" s="1"/>
  <c r="C345" i="58" s="1"/>
  <c r="C346" i="58" s="1"/>
  <c r="C347" i="58" s="1"/>
  <c r="C348" i="58" s="1"/>
  <c r="C349" i="58" s="1"/>
  <c r="C350" i="58" s="1"/>
  <c r="C351" i="58" s="1"/>
  <c r="C352" i="58" s="1"/>
  <c r="C353" i="58" s="1"/>
  <c r="C354" i="58" s="1"/>
  <c r="C355" i="58" s="1"/>
  <c r="C356" i="58" s="1"/>
  <c r="C357" i="58" s="1"/>
  <c r="C358" i="58" s="1"/>
  <c r="C359" i="58" s="1"/>
  <c r="C360" i="58" s="1"/>
  <c r="C361" i="58" s="1"/>
  <c r="C362" i="58" s="1"/>
  <c r="C363" i="58" s="1"/>
  <c r="C364" i="58" s="1"/>
  <c r="C365" i="58" s="1"/>
  <c r="C366" i="58" s="1"/>
  <c r="C367" i="58" s="1"/>
  <c r="C368" i="58" s="1"/>
  <c r="C369" i="58" s="1"/>
  <c r="C370" i="58" s="1"/>
  <c r="C40" i="58"/>
  <c r="C11" i="58"/>
  <c r="C12" i="58" s="1"/>
  <c r="C13" i="58" s="1"/>
  <c r="C14" i="58" s="1"/>
  <c r="C15" i="58" s="1"/>
  <c r="C16" i="58" s="1"/>
  <c r="C17" i="58" s="1"/>
  <c r="C18" i="58" s="1"/>
  <c r="C19" i="58" s="1"/>
  <c r="C20" i="58" s="1"/>
  <c r="C21" i="58" s="1"/>
  <c r="C22" i="58" s="1"/>
  <c r="C23" i="58" s="1"/>
  <c r="C24" i="58" s="1"/>
  <c r="C25" i="58" s="1"/>
  <c r="C26" i="58" s="1"/>
  <c r="C27" i="58" s="1"/>
  <c r="C28" i="58" s="1"/>
  <c r="C29" i="58" s="1"/>
  <c r="C30" i="58" s="1"/>
  <c r="C31" i="58" s="1"/>
  <c r="C32" i="58" s="1"/>
  <c r="C33" i="58" s="1"/>
  <c r="C34" i="58" s="1"/>
  <c r="C35" i="58" s="1"/>
  <c r="C36" i="58" s="1"/>
  <c r="C37" i="58" s="1"/>
  <c r="C38" i="58" s="1"/>
  <c r="C39" i="58" s="1"/>
  <c r="C6" i="58"/>
  <c r="C7" i="58" s="1"/>
  <c r="C8" i="58" s="1"/>
  <c r="C9" i="58" s="1"/>
  <c r="C10" i="58" s="1"/>
  <c r="C4" i="58"/>
  <c r="C5" i="58" s="1"/>
  <c r="E371" i="88"/>
  <c r="E370" i="88"/>
  <c r="E369" i="88"/>
  <c r="E368" i="88"/>
  <c r="E367" i="88"/>
  <c r="E366" i="88"/>
  <c r="E365" i="88"/>
  <c r="E364" i="88"/>
  <c r="D364" i="88"/>
  <c r="E363" i="88"/>
  <c r="D363" i="88"/>
  <c r="E362" i="88"/>
  <c r="D362" i="88"/>
  <c r="E361" i="88"/>
  <c r="D361" i="88"/>
  <c r="E360" i="88"/>
  <c r="D360" i="88"/>
  <c r="E359" i="88"/>
  <c r="D359" i="88"/>
  <c r="E358" i="88"/>
  <c r="D358" i="88"/>
  <c r="E357" i="88"/>
  <c r="D357" i="88"/>
  <c r="E356" i="88"/>
  <c r="D356" i="88"/>
  <c r="E355" i="88"/>
  <c r="D355" i="88"/>
  <c r="E354" i="88"/>
  <c r="D354" i="88"/>
  <c r="E353" i="88"/>
  <c r="D353" i="88"/>
  <c r="E352" i="88"/>
  <c r="D352" i="88"/>
  <c r="E351" i="88"/>
  <c r="D351" i="88"/>
  <c r="E350" i="88"/>
  <c r="D350" i="88"/>
  <c r="E349" i="88"/>
  <c r="D349" i="88"/>
  <c r="E348" i="88"/>
  <c r="D348" i="88"/>
  <c r="E347" i="88"/>
  <c r="D347" i="88"/>
  <c r="E346" i="88"/>
  <c r="D346" i="88"/>
  <c r="E345" i="88"/>
  <c r="D345" i="88"/>
  <c r="E344" i="88"/>
  <c r="D344" i="88"/>
  <c r="E343" i="88"/>
  <c r="D343" i="88"/>
  <c r="E342" i="88"/>
  <c r="D342" i="88"/>
  <c r="E341" i="88"/>
  <c r="D341" i="88"/>
  <c r="E340" i="88"/>
  <c r="D340" i="88"/>
  <c r="E339" i="88"/>
  <c r="D339" i="88"/>
  <c r="E338" i="88"/>
  <c r="D338" i="88"/>
  <c r="E337" i="88"/>
  <c r="D337" i="88"/>
  <c r="E336" i="88"/>
  <c r="D336" i="88"/>
  <c r="E335" i="88"/>
  <c r="D335" i="88"/>
  <c r="E334" i="88"/>
  <c r="D334" i="88"/>
  <c r="E333" i="88"/>
  <c r="D333" i="88"/>
  <c r="E332" i="88"/>
  <c r="D332" i="88"/>
  <c r="E331" i="88"/>
  <c r="D331" i="88"/>
  <c r="E330" i="88"/>
  <c r="D330" i="88"/>
  <c r="E329" i="88"/>
  <c r="D329" i="88"/>
  <c r="E328" i="88"/>
  <c r="D328" i="88"/>
  <c r="E327" i="88"/>
  <c r="D327" i="88"/>
  <c r="E326" i="88"/>
  <c r="D326" i="88"/>
  <c r="E325" i="88"/>
  <c r="D325" i="88"/>
  <c r="E324" i="88"/>
  <c r="D324" i="88"/>
  <c r="E323" i="88"/>
  <c r="D323" i="88"/>
  <c r="E322" i="88"/>
  <c r="D322" i="88"/>
  <c r="E321" i="88"/>
  <c r="D321" i="88"/>
  <c r="E320" i="88"/>
  <c r="D320" i="88"/>
  <c r="E319" i="88"/>
  <c r="D319" i="88"/>
  <c r="E318" i="88"/>
  <c r="D318" i="88"/>
  <c r="E317" i="88"/>
  <c r="D317" i="88"/>
  <c r="E316" i="88"/>
  <c r="D316" i="88"/>
  <c r="E315" i="88"/>
  <c r="D315" i="88"/>
  <c r="E314" i="88"/>
  <c r="D314" i="88"/>
  <c r="E313" i="88"/>
  <c r="D313" i="88"/>
  <c r="E312" i="88"/>
  <c r="D312" i="88"/>
  <c r="E311" i="88"/>
  <c r="D311" i="88"/>
  <c r="E310" i="88"/>
  <c r="D310" i="88"/>
  <c r="E309" i="88"/>
  <c r="D309" i="88"/>
  <c r="E308" i="88"/>
  <c r="D308" i="88"/>
  <c r="E307" i="88"/>
  <c r="D307" i="88"/>
  <c r="E306" i="88"/>
  <c r="D306" i="88"/>
  <c r="E305" i="88"/>
  <c r="D305" i="88"/>
  <c r="E304" i="88"/>
  <c r="D304" i="88"/>
  <c r="E303" i="88"/>
  <c r="D303" i="88"/>
  <c r="E302" i="88"/>
  <c r="D302" i="88"/>
  <c r="E301" i="88"/>
  <c r="D301" i="88"/>
  <c r="E300" i="88"/>
  <c r="D300" i="88"/>
  <c r="E299" i="88"/>
  <c r="D299" i="88"/>
  <c r="E298" i="88"/>
  <c r="D298" i="88"/>
  <c r="E297" i="88"/>
  <c r="D297" i="88"/>
  <c r="E296" i="88"/>
  <c r="D296" i="88"/>
  <c r="E295" i="88"/>
  <c r="D295" i="88"/>
  <c r="E294" i="88"/>
  <c r="D294" i="88"/>
  <c r="E293" i="88"/>
  <c r="D293" i="88"/>
  <c r="E292" i="88"/>
  <c r="D292" i="88"/>
  <c r="E291" i="88"/>
  <c r="D291" i="88"/>
  <c r="E290" i="88"/>
  <c r="D290" i="88"/>
  <c r="E289" i="88"/>
  <c r="D289" i="88"/>
  <c r="E288" i="88"/>
  <c r="D288" i="88"/>
  <c r="E287" i="88"/>
  <c r="D287" i="88"/>
  <c r="E286" i="88"/>
  <c r="D286" i="88"/>
  <c r="E285" i="88"/>
  <c r="D285" i="88"/>
  <c r="E284" i="88"/>
  <c r="D284" i="88"/>
  <c r="E283" i="88"/>
  <c r="D283" i="88"/>
  <c r="E282" i="88"/>
  <c r="D282" i="88"/>
  <c r="E281" i="88"/>
  <c r="D281" i="88"/>
  <c r="E280" i="88"/>
  <c r="D280" i="88"/>
  <c r="E279" i="88"/>
  <c r="D279" i="88"/>
  <c r="E278" i="88"/>
  <c r="D278" i="88"/>
  <c r="E277" i="88"/>
  <c r="D277" i="88"/>
  <c r="E276" i="88"/>
  <c r="D276" i="88"/>
  <c r="E275" i="88"/>
  <c r="D275" i="88"/>
  <c r="E274" i="88"/>
  <c r="D274" i="88"/>
  <c r="E273" i="88"/>
  <c r="D273" i="88"/>
  <c r="E272" i="88"/>
  <c r="D272" i="88"/>
  <c r="E271" i="88"/>
  <c r="D271" i="88"/>
  <c r="E270" i="88"/>
  <c r="D270" i="88"/>
  <c r="E269" i="88"/>
  <c r="D269" i="88"/>
  <c r="E268" i="88"/>
  <c r="D268" i="88"/>
  <c r="E267" i="88"/>
  <c r="D267" i="88"/>
  <c r="E266" i="88"/>
  <c r="D266" i="88"/>
  <c r="E265" i="88"/>
  <c r="D265" i="88"/>
  <c r="E264" i="88"/>
  <c r="D264" i="88"/>
  <c r="E263" i="88"/>
  <c r="D263" i="88"/>
  <c r="E262" i="88"/>
  <c r="D262" i="88"/>
  <c r="E261" i="88"/>
  <c r="D261" i="88"/>
  <c r="E260" i="88"/>
  <c r="D260" i="88"/>
  <c r="E259" i="88"/>
  <c r="D259" i="88"/>
  <c r="E258" i="88"/>
  <c r="D258" i="88"/>
  <c r="E257" i="88"/>
  <c r="D257" i="88"/>
  <c r="E256" i="88"/>
  <c r="D256" i="88"/>
  <c r="E255" i="88"/>
  <c r="D255" i="88"/>
  <c r="E254" i="88"/>
  <c r="D254" i="88"/>
  <c r="E253" i="88"/>
  <c r="D253" i="88"/>
  <c r="E252" i="88"/>
  <c r="D252" i="88"/>
  <c r="E251" i="88"/>
  <c r="D251" i="88"/>
  <c r="E250" i="88"/>
  <c r="D250" i="88"/>
  <c r="E249" i="88"/>
  <c r="D249" i="88"/>
  <c r="E248" i="88"/>
  <c r="D248" i="88"/>
  <c r="E247" i="88"/>
  <c r="D247" i="88"/>
  <c r="E246" i="88"/>
  <c r="D246" i="88"/>
  <c r="E245" i="88"/>
  <c r="D245" i="88"/>
  <c r="E244" i="88"/>
  <c r="D244" i="88"/>
  <c r="E243" i="88"/>
  <c r="D243" i="88"/>
  <c r="E242" i="88"/>
  <c r="D242" i="88"/>
  <c r="E241" i="88"/>
  <c r="D241" i="88"/>
  <c r="E240" i="88"/>
  <c r="D240" i="88"/>
  <c r="E239" i="88"/>
  <c r="D239" i="88"/>
  <c r="E238" i="88"/>
  <c r="D238" i="88"/>
  <c r="E237" i="88"/>
  <c r="D237" i="88"/>
  <c r="E236" i="88"/>
  <c r="D236" i="88"/>
  <c r="E235" i="88"/>
  <c r="D235" i="88"/>
  <c r="E234" i="88"/>
  <c r="D234" i="88"/>
  <c r="E233" i="88"/>
  <c r="D233" i="88"/>
  <c r="E232" i="88"/>
  <c r="D232" i="88"/>
  <c r="E231" i="88"/>
  <c r="D231" i="88"/>
  <c r="E230" i="88"/>
  <c r="D230" i="88"/>
  <c r="E229" i="88"/>
  <c r="D229" i="88"/>
  <c r="E228" i="88"/>
  <c r="D228" i="88"/>
  <c r="E227" i="88"/>
  <c r="D227" i="88"/>
  <c r="E226" i="88"/>
  <c r="D226" i="88"/>
  <c r="E225" i="88"/>
  <c r="D225" i="88"/>
  <c r="E224" i="88"/>
  <c r="D224" i="88"/>
  <c r="E223" i="88"/>
  <c r="D223" i="88"/>
  <c r="E222" i="88"/>
  <c r="D222" i="88"/>
  <c r="E221" i="88"/>
  <c r="D221" i="88"/>
  <c r="E220" i="88"/>
  <c r="D220" i="88"/>
  <c r="E219" i="88"/>
  <c r="D219" i="88"/>
  <c r="E218" i="88"/>
  <c r="D218" i="88"/>
  <c r="E217" i="88"/>
  <c r="D217" i="88"/>
  <c r="E216" i="88"/>
  <c r="D216" i="88"/>
  <c r="E215" i="88"/>
  <c r="D215" i="88"/>
  <c r="E214" i="88"/>
  <c r="D214" i="88"/>
  <c r="E213" i="88"/>
  <c r="D213" i="88"/>
  <c r="E212" i="88"/>
  <c r="D212" i="88"/>
  <c r="E211" i="88"/>
  <c r="D211" i="88"/>
  <c r="E210" i="88"/>
  <c r="D210" i="88"/>
  <c r="E209" i="88"/>
  <c r="D209" i="88"/>
  <c r="E208" i="88"/>
  <c r="D208" i="88"/>
  <c r="E207" i="88"/>
  <c r="D207" i="88"/>
  <c r="E206" i="88"/>
  <c r="D206" i="88"/>
  <c r="E205" i="88"/>
  <c r="D205" i="88"/>
  <c r="E204" i="88"/>
  <c r="D204" i="88"/>
  <c r="E203" i="88"/>
  <c r="D203" i="88"/>
  <c r="E202" i="88"/>
  <c r="D202" i="88"/>
  <c r="E201" i="88"/>
  <c r="D201" i="88"/>
  <c r="E200" i="88"/>
  <c r="D200" i="88"/>
  <c r="E199" i="88"/>
  <c r="D199" i="88"/>
  <c r="E198" i="88"/>
  <c r="D198" i="88"/>
  <c r="E197" i="88"/>
  <c r="D197" i="88"/>
  <c r="E196" i="88"/>
  <c r="D196" i="88"/>
  <c r="E195" i="88"/>
  <c r="D195" i="88"/>
  <c r="E194" i="88"/>
  <c r="D194" i="88"/>
  <c r="E193" i="88"/>
  <c r="D193" i="88"/>
  <c r="E192" i="88"/>
  <c r="D192" i="88"/>
  <c r="E191" i="88"/>
  <c r="D191" i="88"/>
  <c r="E190" i="88"/>
  <c r="D190" i="88"/>
  <c r="E189" i="88"/>
  <c r="D189" i="88"/>
  <c r="E188" i="88"/>
  <c r="D188" i="88"/>
  <c r="E187" i="88"/>
  <c r="D187" i="88"/>
  <c r="E186" i="88"/>
  <c r="D186" i="88"/>
  <c r="E185" i="88"/>
  <c r="D185" i="88"/>
  <c r="E184" i="88"/>
  <c r="D184" i="88"/>
  <c r="E183" i="88"/>
  <c r="D183" i="88"/>
  <c r="E182" i="88"/>
  <c r="D182" i="88"/>
  <c r="E181" i="88"/>
  <c r="D181" i="88"/>
  <c r="E180" i="88"/>
  <c r="D180" i="88"/>
  <c r="E179" i="88"/>
  <c r="D179" i="88"/>
  <c r="E178" i="88"/>
  <c r="D178" i="88"/>
  <c r="E177" i="88"/>
  <c r="D177" i="88"/>
  <c r="E176" i="88"/>
  <c r="D176" i="88"/>
  <c r="E175" i="88"/>
  <c r="D175" i="88"/>
  <c r="E174" i="88"/>
  <c r="D174" i="88"/>
  <c r="E173" i="88"/>
  <c r="D173" i="88"/>
  <c r="E172" i="88"/>
  <c r="D172" i="88"/>
  <c r="E171" i="88"/>
  <c r="D171" i="88"/>
  <c r="E170" i="88"/>
  <c r="D170" i="88"/>
  <c r="E169" i="88"/>
  <c r="D169" i="88"/>
  <c r="E168" i="88"/>
  <c r="D168" i="88"/>
  <c r="E167" i="88"/>
  <c r="D167" i="88"/>
  <c r="E166" i="88"/>
  <c r="D166" i="88"/>
  <c r="E165" i="88"/>
  <c r="D165" i="88"/>
  <c r="E164" i="88"/>
  <c r="D164" i="88"/>
  <c r="E163" i="88"/>
  <c r="D163" i="88"/>
  <c r="E162" i="88"/>
  <c r="D162" i="88"/>
  <c r="E161" i="88"/>
  <c r="D161" i="88"/>
  <c r="E160" i="88"/>
  <c r="D160" i="88"/>
  <c r="E159" i="88"/>
  <c r="D159" i="88"/>
  <c r="E158" i="88"/>
  <c r="D158" i="88"/>
  <c r="E157" i="88"/>
  <c r="D157" i="88"/>
  <c r="E156" i="88"/>
  <c r="D156" i="88"/>
  <c r="E155" i="88"/>
  <c r="D155" i="88"/>
  <c r="E154" i="88"/>
  <c r="D154" i="88"/>
  <c r="E153" i="88"/>
  <c r="D153" i="88"/>
  <c r="E152" i="88"/>
  <c r="D152" i="88"/>
  <c r="E151" i="88"/>
  <c r="D151" i="88"/>
  <c r="E150" i="88"/>
  <c r="D150" i="88"/>
  <c r="E149" i="88"/>
  <c r="D149" i="88"/>
  <c r="E148" i="88"/>
  <c r="D148" i="88"/>
  <c r="E147" i="88"/>
  <c r="D147" i="88"/>
  <c r="E146" i="88"/>
  <c r="D146" i="88"/>
  <c r="E145" i="88"/>
  <c r="D145" i="88"/>
  <c r="E144" i="88"/>
  <c r="D144" i="88"/>
  <c r="E143" i="88"/>
  <c r="D143" i="88"/>
  <c r="E142" i="88"/>
  <c r="D142" i="88"/>
  <c r="E141" i="88"/>
  <c r="D141" i="88"/>
  <c r="E140" i="88"/>
  <c r="D140" i="88"/>
  <c r="E139" i="88"/>
  <c r="D139" i="88"/>
  <c r="E138" i="88"/>
  <c r="D138" i="88"/>
  <c r="E137" i="88"/>
  <c r="D137" i="88"/>
  <c r="E136" i="88"/>
  <c r="D136" i="88"/>
  <c r="E135" i="88"/>
  <c r="D135" i="88"/>
  <c r="E134" i="88"/>
  <c r="D134" i="88"/>
  <c r="E133" i="88"/>
  <c r="D133" i="88"/>
  <c r="E132" i="88"/>
  <c r="D132" i="88"/>
  <c r="E131" i="88"/>
  <c r="D131" i="88"/>
  <c r="E130" i="88"/>
  <c r="D130" i="88"/>
  <c r="E129" i="88"/>
  <c r="D129" i="88"/>
  <c r="E128" i="88"/>
  <c r="D128" i="88"/>
  <c r="E127" i="88"/>
  <c r="D127" i="88"/>
  <c r="E126" i="88"/>
  <c r="D126" i="88"/>
  <c r="E125" i="88"/>
  <c r="D125" i="88"/>
  <c r="E124" i="88"/>
  <c r="D124" i="88"/>
  <c r="E123" i="88"/>
  <c r="D123" i="88"/>
  <c r="E122" i="88"/>
  <c r="D122" i="88"/>
  <c r="E121" i="88"/>
  <c r="D121" i="88"/>
  <c r="E120" i="88"/>
  <c r="D120" i="88"/>
  <c r="E119" i="88"/>
  <c r="D119" i="88"/>
  <c r="E118" i="88"/>
  <c r="D118" i="88"/>
  <c r="E117" i="88"/>
  <c r="D117" i="88"/>
  <c r="E116" i="88"/>
  <c r="D116" i="88"/>
  <c r="E115" i="88"/>
  <c r="D115" i="88"/>
  <c r="E114" i="88"/>
  <c r="D114" i="88"/>
  <c r="E113" i="88"/>
  <c r="D113" i="88"/>
  <c r="E112" i="88"/>
  <c r="D112" i="88"/>
  <c r="E111" i="88"/>
  <c r="D111" i="88"/>
  <c r="E110" i="88"/>
  <c r="D110" i="88"/>
  <c r="E109" i="88"/>
  <c r="D109" i="88"/>
  <c r="E108" i="88"/>
  <c r="D108" i="88"/>
  <c r="E107" i="88"/>
  <c r="D107" i="88"/>
  <c r="E106" i="88"/>
  <c r="D106" i="88"/>
  <c r="E105" i="88"/>
  <c r="D105" i="88"/>
  <c r="E104" i="88"/>
  <c r="D104" i="88"/>
  <c r="E103" i="88"/>
  <c r="D103" i="88"/>
  <c r="E102" i="88"/>
  <c r="D102" i="88"/>
  <c r="E101" i="88"/>
  <c r="D101" i="88"/>
  <c r="E100" i="88"/>
  <c r="D100" i="88"/>
  <c r="E99" i="88"/>
  <c r="D99" i="88"/>
  <c r="E98" i="88"/>
  <c r="D98" i="88"/>
  <c r="E97" i="88"/>
  <c r="D97" i="88"/>
  <c r="E96" i="88"/>
  <c r="D96" i="88"/>
  <c r="E95" i="88"/>
  <c r="D95" i="88"/>
  <c r="E94" i="88"/>
  <c r="D94" i="88"/>
  <c r="E93" i="88"/>
  <c r="D93" i="88"/>
  <c r="E92" i="88"/>
  <c r="D92" i="88"/>
  <c r="E91" i="88"/>
  <c r="D91" i="88"/>
  <c r="E90" i="88"/>
  <c r="D90" i="88"/>
  <c r="E89" i="88"/>
  <c r="D89" i="88"/>
  <c r="E88" i="88"/>
  <c r="D88" i="88"/>
  <c r="E87" i="88"/>
  <c r="D87" i="88"/>
  <c r="E86" i="88"/>
  <c r="D86" i="88"/>
  <c r="E85" i="88"/>
  <c r="D85" i="88"/>
  <c r="E84" i="88"/>
  <c r="D84" i="88"/>
  <c r="E83" i="88"/>
  <c r="D83" i="88"/>
  <c r="E82" i="88"/>
  <c r="D82" i="88"/>
  <c r="E81" i="88"/>
  <c r="D81" i="88"/>
  <c r="E80" i="88"/>
  <c r="D80" i="88"/>
  <c r="E79" i="88"/>
  <c r="D79" i="88"/>
  <c r="E78" i="88"/>
  <c r="D78" i="88"/>
  <c r="E77" i="88"/>
  <c r="D77" i="88"/>
  <c r="E76" i="88"/>
  <c r="D76" i="88"/>
  <c r="E75" i="88"/>
  <c r="D75" i="88"/>
  <c r="E74" i="88"/>
  <c r="D74" i="88"/>
  <c r="E73" i="88"/>
  <c r="D73" i="88"/>
  <c r="E72" i="88"/>
  <c r="D72" i="88"/>
  <c r="E71" i="88"/>
  <c r="D71" i="88"/>
  <c r="E70" i="88"/>
  <c r="D70" i="88"/>
  <c r="E69" i="88"/>
  <c r="D69" i="88"/>
  <c r="E68" i="88"/>
  <c r="D68" i="88"/>
  <c r="E67" i="88"/>
  <c r="D67" i="88"/>
  <c r="E66" i="88"/>
  <c r="D66" i="88"/>
  <c r="E65" i="88"/>
  <c r="D65" i="88"/>
  <c r="E64" i="88"/>
  <c r="D64" i="88"/>
  <c r="E63" i="88"/>
  <c r="D63" i="88"/>
  <c r="E62" i="88"/>
  <c r="D62" i="88"/>
  <c r="E61" i="88"/>
  <c r="D61" i="88"/>
  <c r="E60" i="88"/>
  <c r="D60" i="88"/>
  <c r="E59" i="88"/>
  <c r="D59" i="88"/>
  <c r="E58" i="88"/>
  <c r="D58" i="88"/>
  <c r="E57" i="88"/>
  <c r="D57" i="88"/>
  <c r="E56" i="88"/>
  <c r="D56" i="88"/>
  <c r="E55" i="88"/>
  <c r="D55" i="88"/>
  <c r="E54" i="88"/>
  <c r="D54" i="88"/>
  <c r="E53" i="88"/>
  <c r="D53" i="88"/>
  <c r="E52" i="88"/>
  <c r="D52" i="88"/>
  <c r="E51" i="88"/>
  <c r="D51" i="88"/>
  <c r="E50" i="88"/>
  <c r="D50" i="88"/>
  <c r="E49" i="88"/>
  <c r="D49" i="88"/>
  <c r="E48" i="88"/>
  <c r="D48" i="88"/>
  <c r="E47" i="88"/>
  <c r="D47" i="88"/>
  <c r="E46" i="88"/>
  <c r="D46" i="88"/>
  <c r="E45" i="88"/>
  <c r="D45" i="88"/>
  <c r="E44" i="88"/>
  <c r="D44" i="88"/>
  <c r="E43" i="88"/>
  <c r="D43" i="88"/>
  <c r="E42" i="88"/>
  <c r="D42" i="88"/>
  <c r="E41" i="88"/>
  <c r="D41" i="88"/>
  <c r="E40" i="88"/>
  <c r="D40" i="88"/>
  <c r="E39" i="88"/>
  <c r="D39" i="88"/>
  <c r="E38" i="88"/>
  <c r="D38" i="88"/>
  <c r="E37" i="88"/>
  <c r="D37" i="88"/>
  <c r="E36" i="88"/>
  <c r="D36" i="88"/>
  <c r="E35" i="88"/>
  <c r="D35" i="88"/>
  <c r="E34" i="88"/>
  <c r="D34" i="88"/>
  <c r="E33" i="88"/>
  <c r="D33" i="88"/>
  <c r="E32" i="88"/>
  <c r="D32" i="88"/>
  <c r="E31" i="88"/>
  <c r="D31" i="88"/>
  <c r="E30" i="88"/>
  <c r="D30" i="88"/>
  <c r="E29" i="88"/>
  <c r="D29" i="88"/>
  <c r="E28" i="88"/>
  <c r="D28" i="88"/>
  <c r="E27" i="88"/>
  <c r="D27" i="88"/>
  <c r="E26" i="88"/>
  <c r="D26" i="88"/>
  <c r="E25" i="88"/>
  <c r="D25" i="88"/>
  <c r="E24" i="88"/>
  <c r="D24" i="88"/>
  <c r="E23" i="88"/>
  <c r="D23" i="88"/>
  <c r="E22" i="88"/>
  <c r="D22" i="88"/>
  <c r="E21" i="88"/>
  <c r="D21" i="88"/>
  <c r="E20" i="88"/>
  <c r="D20" i="88"/>
  <c r="E19" i="88"/>
  <c r="D19" i="88"/>
  <c r="E18" i="88"/>
  <c r="D18" i="88"/>
  <c r="E17" i="88"/>
  <c r="D17" i="88"/>
  <c r="E16" i="88"/>
  <c r="D16" i="88"/>
  <c r="E15" i="88"/>
  <c r="D15" i="88"/>
  <c r="E14" i="88"/>
  <c r="D14" i="88"/>
  <c r="E13" i="88"/>
  <c r="D13" i="88"/>
  <c r="E12" i="88"/>
  <c r="D12" i="88"/>
  <c r="E11" i="88"/>
  <c r="D11" i="88"/>
  <c r="E10" i="88"/>
  <c r="D10" i="88"/>
  <c r="BC125" i="84"/>
  <c r="BB125" i="84"/>
  <c r="BA125" i="84"/>
  <c r="AZ125" i="84"/>
  <c r="AY125" i="84"/>
  <c r="AX125" i="84"/>
  <c r="AW125" i="84"/>
  <c r="AV125" i="84"/>
  <c r="AU125" i="84"/>
  <c r="AT125" i="84"/>
  <c r="AS125" i="84"/>
  <c r="AR125" i="84"/>
  <c r="AQ125" i="84"/>
  <c r="AP125" i="84"/>
  <c r="AO125" i="84"/>
  <c r="AN125" i="84"/>
  <c r="AM125" i="84"/>
  <c r="AL125" i="84"/>
  <c r="AK125" i="84"/>
  <c r="AJ125" i="84"/>
  <c r="AI125" i="84"/>
  <c r="AH125" i="84"/>
  <c r="AG125" i="84"/>
  <c r="AF125" i="84"/>
  <c r="AE125" i="84"/>
  <c r="AD125" i="84"/>
  <c r="AC125" i="84"/>
  <c r="AB125" i="84"/>
  <c r="AA125" i="84"/>
  <c r="Z125" i="84"/>
  <c r="Y125" i="84"/>
  <c r="X125" i="84"/>
  <c r="W125" i="84"/>
  <c r="V125" i="84"/>
  <c r="U125" i="84"/>
  <c r="T125" i="84"/>
  <c r="S125" i="84"/>
  <c r="R125" i="84"/>
  <c r="Q125" i="84"/>
  <c r="P125" i="84"/>
  <c r="O125" i="84"/>
  <c r="N125" i="84"/>
  <c r="M125" i="84"/>
  <c r="L125" i="84"/>
  <c r="K125" i="84"/>
  <c r="J125" i="84"/>
  <c r="I125" i="84"/>
  <c r="H125" i="84"/>
  <c r="G125" i="84"/>
  <c r="F125" i="84"/>
  <c r="E125" i="84"/>
  <c r="D125" i="84"/>
  <c r="C125" i="84"/>
  <c r="BC124" i="84"/>
  <c r="BB124" i="84"/>
  <c r="BA124" i="84"/>
  <c r="AZ124" i="84"/>
  <c r="AY124" i="84"/>
  <c r="AX124" i="84"/>
  <c r="AW124" i="84"/>
  <c r="AV124" i="84"/>
  <c r="AU124" i="84"/>
  <c r="AT124" i="84"/>
  <c r="AS124" i="84"/>
  <c r="AR124" i="84"/>
  <c r="AQ124" i="84"/>
  <c r="AP124" i="84"/>
  <c r="AO124" i="84"/>
  <c r="AN124" i="84"/>
  <c r="AM124" i="84"/>
  <c r="AL124" i="84"/>
  <c r="AK124" i="84"/>
  <c r="AJ124" i="84"/>
  <c r="AI124" i="84"/>
  <c r="AH124" i="84"/>
  <c r="AG124" i="84"/>
  <c r="AF124" i="84"/>
  <c r="AE124" i="84"/>
  <c r="AD124" i="84"/>
  <c r="AC124" i="84"/>
  <c r="AB124" i="84"/>
  <c r="AA124" i="84"/>
  <c r="Z124" i="84"/>
  <c r="Y124" i="84"/>
  <c r="X124" i="84"/>
  <c r="W124" i="84"/>
  <c r="V124" i="84"/>
  <c r="U124" i="84"/>
  <c r="T124" i="84"/>
  <c r="S124" i="84"/>
  <c r="R124" i="84"/>
  <c r="Q124" i="84"/>
  <c r="P124" i="84"/>
  <c r="O124" i="84"/>
  <c r="N124" i="84"/>
  <c r="M124" i="84"/>
  <c r="L124" i="84"/>
  <c r="K124" i="84"/>
  <c r="J124" i="84"/>
  <c r="I124" i="84"/>
  <c r="H124" i="84"/>
  <c r="G124" i="84"/>
  <c r="F124" i="84"/>
  <c r="E124" i="84"/>
  <c r="D124" i="84"/>
  <c r="C124" i="84"/>
  <c r="BE123" i="84"/>
  <c r="BC123" i="84"/>
  <c r="BB123" i="84"/>
  <c r="BA123" i="84"/>
  <c r="AZ123" i="84"/>
  <c r="AY123" i="84"/>
  <c r="AX123" i="84"/>
  <c r="AW123" i="84"/>
  <c r="AV123" i="84"/>
  <c r="AU123" i="84"/>
  <c r="AT123" i="84"/>
  <c r="AS123" i="84"/>
  <c r="AR123" i="84"/>
  <c r="AQ123" i="84"/>
  <c r="AP123" i="84"/>
  <c r="AO123" i="84"/>
  <c r="AN123" i="84"/>
  <c r="AM123" i="84"/>
  <c r="AL123" i="84"/>
  <c r="AK123" i="84"/>
  <c r="AJ123" i="84"/>
  <c r="AI123" i="84"/>
  <c r="AH123" i="84"/>
  <c r="AG123" i="84"/>
  <c r="AF123" i="84"/>
  <c r="AE123" i="84"/>
  <c r="AD123" i="84"/>
  <c r="AC123" i="84"/>
  <c r="AB123" i="84"/>
  <c r="AA123" i="84"/>
  <c r="Z123" i="84"/>
  <c r="Y123" i="84"/>
  <c r="X123" i="84"/>
  <c r="W123" i="84"/>
  <c r="V123" i="84"/>
  <c r="U123" i="84"/>
  <c r="T123" i="84"/>
  <c r="S123" i="84"/>
  <c r="R123" i="84"/>
  <c r="Q123" i="84"/>
  <c r="P123" i="84"/>
  <c r="O123" i="84"/>
  <c r="N123" i="84"/>
  <c r="M123" i="84"/>
  <c r="L123" i="84"/>
  <c r="K123" i="84"/>
  <c r="J123" i="84"/>
  <c r="I123" i="84"/>
  <c r="H123" i="84"/>
  <c r="G123" i="84"/>
  <c r="F123" i="84"/>
  <c r="E123" i="84"/>
  <c r="D123" i="84"/>
  <c r="C123" i="84"/>
  <c r="BC122" i="84"/>
  <c r="BB122" i="84"/>
  <c r="BA122" i="84"/>
  <c r="AZ122" i="84"/>
  <c r="AY122" i="84"/>
  <c r="AX122" i="84"/>
  <c r="AW122" i="84"/>
  <c r="AV122" i="84"/>
  <c r="AU122" i="84"/>
  <c r="AT122" i="84"/>
  <c r="AS122" i="84"/>
  <c r="AR122" i="84"/>
  <c r="AQ122" i="84"/>
  <c r="AP122" i="84"/>
  <c r="AO122" i="84"/>
  <c r="AN122" i="84"/>
  <c r="AM122" i="84"/>
  <c r="AL122" i="84"/>
  <c r="AK122" i="84"/>
  <c r="AJ122" i="84"/>
  <c r="AI122" i="84"/>
  <c r="AH122" i="84"/>
  <c r="AG122" i="84"/>
  <c r="AF122" i="84"/>
  <c r="AE122" i="84"/>
  <c r="AD122" i="84"/>
  <c r="AC122" i="84"/>
  <c r="AB122" i="84"/>
  <c r="AA122" i="84"/>
  <c r="Z122" i="84"/>
  <c r="Y122" i="84"/>
  <c r="X122" i="84"/>
  <c r="W122" i="84"/>
  <c r="V122" i="84"/>
  <c r="U122" i="84"/>
  <c r="T122" i="84"/>
  <c r="S122" i="84"/>
  <c r="R122" i="84"/>
  <c r="Q122" i="84"/>
  <c r="P122" i="84"/>
  <c r="O122" i="84"/>
  <c r="N122" i="84"/>
  <c r="M122" i="84"/>
  <c r="L122" i="84"/>
  <c r="K122" i="84"/>
  <c r="J122" i="84"/>
  <c r="I122" i="84"/>
  <c r="H122" i="84"/>
  <c r="G122" i="84"/>
  <c r="F122" i="84"/>
  <c r="E122" i="84"/>
  <c r="D122" i="84"/>
  <c r="C122" i="84"/>
  <c r="BC121" i="84"/>
  <c r="BB121" i="84"/>
  <c r="BA121" i="84"/>
  <c r="AZ121" i="84"/>
  <c r="AY121" i="84"/>
  <c r="AX121" i="84"/>
  <c r="AW121" i="84"/>
  <c r="AV121" i="84"/>
  <c r="AU121" i="84"/>
  <c r="AT121" i="84"/>
  <c r="AS121" i="84"/>
  <c r="AR121" i="84"/>
  <c r="AQ121" i="84"/>
  <c r="AP121" i="84"/>
  <c r="AO121" i="84"/>
  <c r="AN121" i="84"/>
  <c r="AM121" i="84"/>
  <c r="AL121" i="84"/>
  <c r="AK121" i="84"/>
  <c r="AJ121" i="84"/>
  <c r="AI121" i="84"/>
  <c r="AH121" i="84"/>
  <c r="AG121" i="84"/>
  <c r="AF121" i="84"/>
  <c r="AE121" i="84"/>
  <c r="AD121" i="84"/>
  <c r="AC121" i="84"/>
  <c r="AB121" i="84"/>
  <c r="AA121" i="84"/>
  <c r="Z121" i="84"/>
  <c r="Y121" i="84"/>
  <c r="X121" i="84"/>
  <c r="W121" i="84"/>
  <c r="V121" i="84"/>
  <c r="U121" i="84"/>
  <c r="T121" i="84"/>
  <c r="S121" i="84"/>
  <c r="R121" i="84"/>
  <c r="Q121" i="84"/>
  <c r="P121" i="84"/>
  <c r="O121" i="84"/>
  <c r="N121" i="84"/>
  <c r="M121" i="84"/>
  <c r="L121" i="84"/>
  <c r="K121" i="84"/>
  <c r="J121" i="84"/>
  <c r="I121" i="84"/>
  <c r="H121" i="84"/>
  <c r="G121" i="84"/>
  <c r="F121" i="84"/>
  <c r="E121" i="84"/>
  <c r="D121" i="84"/>
  <c r="C121" i="84"/>
  <c r="BC120" i="84"/>
  <c r="BB120" i="84"/>
  <c r="BA120" i="84"/>
  <c r="AZ120" i="84"/>
  <c r="AY120" i="84"/>
  <c r="AX120" i="84"/>
  <c r="AW120" i="84"/>
  <c r="AV120" i="84"/>
  <c r="AU120" i="84"/>
  <c r="AT120" i="84"/>
  <c r="AS120" i="84"/>
  <c r="AR120" i="84"/>
  <c r="AQ120" i="84"/>
  <c r="AP120" i="84"/>
  <c r="AO120" i="84"/>
  <c r="AN120" i="84"/>
  <c r="AM120" i="84"/>
  <c r="AL120" i="84"/>
  <c r="AK120" i="84"/>
  <c r="AJ120" i="84"/>
  <c r="AI120" i="84"/>
  <c r="AH120" i="84"/>
  <c r="AG120" i="84"/>
  <c r="AF120" i="84"/>
  <c r="AE120" i="84"/>
  <c r="AD120" i="84"/>
  <c r="AC120" i="84"/>
  <c r="AB120" i="84"/>
  <c r="AA120" i="84"/>
  <c r="Z120" i="84"/>
  <c r="Y120" i="84"/>
  <c r="X120" i="84"/>
  <c r="W120" i="84"/>
  <c r="V120" i="84"/>
  <c r="U120" i="84"/>
  <c r="T120" i="84"/>
  <c r="S120" i="84"/>
  <c r="R120" i="84"/>
  <c r="Q120" i="84"/>
  <c r="P120" i="84"/>
  <c r="O120" i="84"/>
  <c r="N120" i="84"/>
  <c r="M120" i="84"/>
  <c r="L120" i="84"/>
  <c r="K120" i="84"/>
  <c r="J120" i="84"/>
  <c r="I120" i="84"/>
  <c r="H120" i="84"/>
  <c r="G120" i="84"/>
  <c r="F120" i="84"/>
  <c r="E120" i="84"/>
  <c r="D120" i="84"/>
  <c r="C120" i="84"/>
  <c r="BE119" i="84"/>
  <c r="BC119" i="84"/>
  <c r="BB119" i="84"/>
  <c r="BA119" i="84"/>
  <c r="AZ119" i="84"/>
  <c r="AY119" i="84"/>
  <c r="AX119" i="84"/>
  <c r="AW119" i="84"/>
  <c r="AV119" i="84"/>
  <c r="AU119" i="84"/>
  <c r="AT119" i="84"/>
  <c r="AS119" i="84"/>
  <c r="AR119" i="84"/>
  <c r="AQ119" i="84"/>
  <c r="AP119" i="84"/>
  <c r="AO119" i="84"/>
  <c r="AN119" i="84"/>
  <c r="AM119" i="84"/>
  <c r="AL119" i="84"/>
  <c r="AK119" i="84"/>
  <c r="AJ119" i="84"/>
  <c r="AI119" i="84"/>
  <c r="AH119" i="84"/>
  <c r="AG119" i="84"/>
  <c r="AF119" i="84"/>
  <c r="AE119" i="84"/>
  <c r="AD119" i="84"/>
  <c r="AC119" i="84"/>
  <c r="AB119" i="84"/>
  <c r="AA119" i="84"/>
  <c r="Z119" i="84"/>
  <c r="Y119" i="84"/>
  <c r="X119" i="84"/>
  <c r="W119" i="84"/>
  <c r="V119" i="84"/>
  <c r="U119" i="84"/>
  <c r="T119" i="84"/>
  <c r="S119" i="84"/>
  <c r="R119" i="84"/>
  <c r="Q119" i="84"/>
  <c r="P119" i="84"/>
  <c r="O119" i="84"/>
  <c r="N119" i="84"/>
  <c r="M119" i="84"/>
  <c r="L119" i="84"/>
  <c r="K119" i="84"/>
  <c r="J119" i="84"/>
  <c r="I119" i="84"/>
  <c r="H119" i="84"/>
  <c r="G119" i="84"/>
  <c r="F119" i="84"/>
  <c r="E119" i="84"/>
  <c r="D119" i="84"/>
  <c r="C119" i="84"/>
  <c r="BF117" i="84"/>
  <c r="BF125" i="84" s="1"/>
  <c r="BE117" i="84"/>
  <c r="BE125" i="84" s="1"/>
  <c r="BF116" i="84"/>
  <c r="BF124" i="84" s="1"/>
  <c r="BE116" i="84"/>
  <c r="BE124" i="84" s="1"/>
  <c r="BF115" i="84"/>
  <c r="BE115" i="84"/>
  <c r="BF114" i="84"/>
  <c r="BF122" i="84" s="1"/>
  <c r="BE114" i="84"/>
  <c r="BF113" i="84"/>
  <c r="BF121" i="84" s="1"/>
  <c r="BE113" i="84"/>
  <c r="BE121" i="84" s="1"/>
  <c r="BF112" i="84"/>
  <c r="BF120" i="84" s="1"/>
  <c r="BE112" i="84"/>
  <c r="BE120" i="84" s="1"/>
  <c r="BF111" i="84"/>
  <c r="BE111" i="84"/>
  <c r="BF109" i="84"/>
  <c r="BE109" i="84"/>
  <c r="BF108" i="84"/>
  <c r="BE108" i="84"/>
  <c r="BF107" i="84"/>
  <c r="BF123" i="84" s="1"/>
  <c r="BE107" i="84"/>
  <c r="BF106" i="84"/>
  <c r="BE106" i="84"/>
  <c r="BE122" i="84" s="1"/>
  <c r="BF105" i="84"/>
  <c r="BE105" i="84"/>
  <c r="BF104" i="84"/>
  <c r="BE104" i="84"/>
  <c r="BF103" i="84"/>
  <c r="BF119" i="84" s="1"/>
  <c r="BE103" i="84"/>
  <c r="BC101" i="84"/>
  <c r="BB101" i="84"/>
  <c r="BA101" i="84"/>
  <c r="AZ101" i="84"/>
  <c r="AY101" i="84"/>
  <c r="AX101" i="84"/>
  <c r="AW101" i="84"/>
  <c r="AV101" i="84"/>
  <c r="AU101" i="84"/>
  <c r="AT101" i="84"/>
  <c r="AS101" i="84"/>
  <c r="AR101" i="84"/>
  <c r="AQ101" i="84"/>
  <c r="AP101" i="84"/>
  <c r="AO101" i="84"/>
  <c r="AN101" i="84"/>
  <c r="AM101" i="84"/>
  <c r="AL101" i="84"/>
  <c r="AK101" i="84"/>
  <c r="AJ101" i="84"/>
  <c r="AI101" i="84"/>
  <c r="AH101" i="84"/>
  <c r="AG101" i="84"/>
  <c r="AF101" i="84"/>
  <c r="AE101" i="84"/>
  <c r="AD101" i="84"/>
  <c r="AC101" i="84"/>
  <c r="AB101" i="84"/>
  <c r="AA101" i="84"/>
  <c r="Z101" i="84"/>
  <c r="Y101" i="84"/>
  <c r="X101" i="84"/>
  <c r="W101" i="84"/>
  <c r="V101" i="84"/>
  <c r="U101" i="84"/>
  <c r="T101" i="84"/>
  <c r="S101" i="84"/>
  <c r="R101" i="84"/>
  <c r="Q101" i="84"/>
  <c r="P101" i="84"/>
  <c r="O101" i="84"/>
  <c r="N101" i="84"/>
  <c r="M101" i="84"/>
  <c r="L101" i="84"/>
  <c r="K101" i="84"/>
  <c r="J101" i="84"/>
  <c r="I101" i="84"/>
  <c r="H101" i="84"/>
  <c r="G101" i="84"/>
  <c r="F101" i="84"/>
  <c r="E101" i="84"/>
  <c r="D101" i="84"/>
  <c r="C101" i="84"/>
  <c r="BC100" i="84"/>
  <c r="BB100" i="84"/>
  <c r="BA100" i="84"/>
  <c r="AZ100" i="84"/>
  <c r="AY100" i="84"/>
  <c r="AX100" i="84"/>
  <c r="AW100" i="84"/>
  <c r="AV100" i="84"/>
  <c r="AU100" i="84"/>
  <c r="AT100" i="84"/>
  <c r="AS100" i="84"/>
  <c r="AR100" i="84"/>
  <c r="AQ100" i="84"/>
  <c r="AP100" i="84"/>
  <c r="AO100" i="84"/>
  <c r="AN100" i="84"/>
  <c r="AM100" i="84"/>
  <c r="AL100" i="84"/>
  <c r="AK100" i="84"/>
  <c r="AJ100" i="84"/>
  <c r="AI100" i="84"/>
  <c r="AH100" i="84"/>
  <c r="AG100" i="84"/>
  <c r="AF100" i="84"/>
  <c r="AE100" i="84"/>
  <c r="AD100" i="84"/>
  <c r="AC100" i="84"/>
  <c r="AB100" i="84"/>
  <c r="AA100" i="84"/>
  <c r="Z100" i="84"/>
  <c r="Y100" i="84"/>
  <c r="X100" i="84"/>
  <c r="W100" i="84"/>
  <c r="V100" i="84"/>
  <c r="U100" i="84"/>
  <c r="T100" i="84"/>
  <c r="S100" i="84"/>
  <c r="R100" i="84"/>
  <c r="Q100" i="84"/>
  <c r="P100" i="84"/>
  <c r="O100" i="84"/>
  <c r="N100" i="84"/>
  <c r="M100" i="84"/>
  <c r="L100" i="84"/>
  <c r="K100" i="84"/>
  <c r="J100" i="84"/>
  <c r="I100" i="84"/>
  <c r="H100" i="84"/>
  <c r="G100" i="84"/>
  <c r="F100" i="84"/>
  <c r="E100" i="84"/>
  <c r="D100" i="84"/>
  <c r="C100" i="84"/>
  <c r="BF99" i="84"/>
  <c r="BC99" i="84"/>
  <c r="BB99" i="84"/>
  <c r="BA99" i="84"/>
  <c r="AZ99" i="84"/>
  <c r="AY99" i="84"/>
  <c r="AX99" i="84"/>
  <c r="AW99" i="84"/>
  <c r="AV99" i="84"/>
  <c r="AU99" i="84"/>
  <c r="AT99" i="84"/>
  <c r="AS99" i="84"/>
  <c r="AR99" i="84"/>
  <c r="AQ99" i="84"/>
  <c r="AP99" i="84"/>
  <c r="AO99" i="84"/>
  <c r="AN99" i="84"/>
  <c r="AM99" i="84"/>
  <c r="AL99" i="84"/>
  <c r="AK99" i="84"/>
  <c r="AJ99" i="84"/>
  <c r="AI99" i="84"/>
  <c r="AH99" i="84"/>
  <c r="AG99" i="84"/>
  <c r="AF99" i="84"/>
  <c r="AE99" i="84"/>
  <c r="AD99" i="84"/>
  <c r="AC99" i="84"/>
  <c r="AB99" i="84"/>
  <c r="AA99" i="84"/>
  <c r="Z99" i="84"/>
  <c r="Y99" i="84"/>
  <c r="X99" i="84"/>
  <c r="W99" i="84"/>
  <c r="V99" i="84"/>
  <c r="U99" i="84"/>
  <c r="T99" i="84"/>
  <c r="S99" i="84"/>
  <c r="R99" i="84"/>
  <c r="Q99" i="84"/>
  <c r="P99" i="84"/>
  <c r="O99" i="84"/>
  <c r="N99" i="84"/>
  <c r="M99" i="84"/>
  <c r="L99" i="84"/>
  <c r="K99" i="84"/>
  <c r="J99" i="84"/>
  <c r="I99" i="84"/>
  <c r="H99" i="84"/>
  <c r="G99" i="84"/>
  <c r="F99" i="84"/>
  <c r="E99" i="84"/>
  <c r="D99" i="84"/>
  <c r="C99" i="84"/>
  <c r="BC98" i="84"/>
  <c r="BB98" i="84"/>
  <c r="BA98" i="84"/>
  <c r="AZ98" i="84"/>
  <c r="AY98" i="84"/>
  <c r="AX98" i="84"/>
  <c r="AW98" i="84"/>
  <c r="AV98" i="84"/>
  <c r="AU98" i="84"/>
  <c r="AT98" i="84"/>
  <c r="AS98" i="84"/>
  <c r="AR98" i="84"/>
  <c r="AQ98" i="84"/>
  <c r="AP98" i="84"/>
  <c r="AO98" i="84"/>
  <c r="AN98" i="84"/>
  <c r="AM98" i="84"/>
  <c r="AL98" i="84"/>
  <c r="AK98" i="84"/>
  <c r="AJ98" i="84"/>
  <c r="AI98" i="84"/>
  <c r="AH98" i="84"/>
  <c r="AG98" i="84"/>
  <c r="AF98" i="84"/>
  <c r="AE98" i="84"/>
  <c r="AD98" i="84"/>
  <c r="AC98" i="84"/>
  <c r="AB98" i="84"/>
  <c r="AA98" i="84"/>
  <c r="Z98" i="84"/>
  <c r="Y98" i="84"/>
  <c r="X98" i="84"/>
  <c r="W98" i="84"/>
  <c r="V98" i="84"/>
  <c r="U98" i="84"/>
  <c r="T98" i="84"/>
  <c r="S98" i="84"/>
  <c r="R98" i="84"/>
  <c r="Q98" i="84"/>
  <c r="P98" i="84"/>
  <c r="O98" i="84"/>
  <c r="N98" i="84"/>
  <c r="M98" i="84"/>
  <c r="L98" i="84"/>
  <c r="K98" i="84"/>
  <c r="J98" i="84"/>
  <c r="I98" i="84"/>
  <c r="H98" i="84"/>
  <c r="G98" i="84"/>
  <c r="F98" i="84"/>
  <c r="E98" i="84"/>
  <c r="D98" i="84"/>
  <c r="C98" i="84"/>
  <c r="BC97" i="84"/>
  <c r="BB97" i="84"/>
  <c r="BA97" i="84"/>
  <c r="AZ97" i="84"/>
  <c r="AY97" i="84"/>
  <c r="AX97" i="84"/>
  <c r="AW97" i="84"/>
  <c r="AV97" i="84"/>
  <c r="AU97" i="84"/>
  <c r="AT97" i="84"/>
  <c r="AS97" i="84"/>
  <c r="AR97" i="84"/>
  <c r="AQ97" i="84"/>
  <c r="AP97" i="84"/>
  <c r="AO97" i="84"/>
  <c r="AN97" i="84"/>
  <c r="AM97" i="84"/>
  <c r="AL97" i="84"/>
  <c r="AK97" i="84"/>
  <c r="AJ97" i="84"/>
  <c r="AI97" i="84"/>
  <c r="AH97" i="84"/>
  <c r="AG97" i="84"/>
  <c r="AF97" i="84"/>
  <c r="AE97" i="84"/>
  <c r="AD97" i="84"/>
  <c r="AC97" i="84"/>
  <c r="AB97" i="84"/>
  <c r="AA97" i="84"/>
  <c r="Z97" i="84"/>
  <c r="Y97" i="84"/>
  <c r="X97" i="84"/>
  <c r="W97" i="84"/>
  <c r="V97" i="84"/>
  <c r="U97" i="84"/>
  <c r="T97" i="84"/>
  <c r="S97" i="84"/>
  <c r="R97" i="84"/>
  <c r="Q97" i="84"/>
  <c r="P97" i="84"/>
  <c r="O97" i="84"/>
  <c r="N97" i="84"/>
  <c r="M97" i="84"/>
  <c r="L97" i="84"/>
  <c r="K97" i="84"/>
  <c r="J97" i="84"/>
  <c r="I97" i="84"/>
  <c r="H97" i="84"/>
  <c r="G97" i="84"/>
  <c r="F97" i="84"/>
  <c r="E97" i="84"/>
  <c r="D97" i="84"/>
  <c r="C97" i="84"/>
  <c r="BC96" i="84"/>
  <c r="BB96" i="84"/>
  <c r="BA96" i="84"/>
  <c r="AZ96" i="84"/>
  <c r="AY96" i="84"/>
  <c r="AX96" i="84"/>
  <c r="AW96" i="84"/>
  <c r="AV96" i="84"/>
  <c r="AU96" i="84"/>
  <c r="AT96" i="84"/>
  <c r="AS96" i="84"/>
  <c r="AR96" i="84"/>
  <c r="AQ96" i="84"/>
  <c r="AP96" i="84"/>
  <c r="AO96" i="84"/>
  <c r="AN96" i="84"/>
  <c r="AM96" i="84"/>
  <c r="AL96" i="84"/>
  <c r="AK96" i="84"/>
  <c r="AJ96" i="84"/>
  <c r="AI96" i="84"/>
  <c r="AH96" i="84"/>
  <c r="AG96" i="84"/>
  <c r="AF96" i="84"/>
  <c r="AE96" i="84"/>
  <c r="AD96" i="84"/>
  <c r="AC96" i="84"/>
  <c r="AB96" i="84"/>
  <c r="AA96" i="84"/>
  <c r="Z96" i="84"/>
  <c r="Y96" i="84"/>
  <c r="X96" i="84"/>
  <c r="W96" i="84"/>
  <c r="V96" i="84"/>
  <c r="U96" i="84"/>
  <c r="T96" i="84"/>
  <c r="S96" i="84"/>
  <c r="R96" i="84"/>
  <c r="Q96" i="84"/>
  <c r="P96" i="84"/>
  <c r="O96" i="84"/>
  <c r="N96" i="84"/>
  <c r="M96" i="84"/>
  <c r="L96" i="84"/>
  <c r="K96" i="84"/>
  <c r="J96" i="84"/>
  <c r="I96" i="84"/>
  <c r="H96" i="84"/>
  <c r="G96" i="84"/>
  <c r="F96" i="84"/>
  <c r="E96" i="84"/>
  <c r="D96" i="84"/>
  <c r="C96" i="84"/>
  <c r="BF95" i="84"/>
  <c r="BC95" i="84"/>
  <c r="BB95" i="84"/>
  <c r="BA95" i="84"/>
  <c r="AZ95" i="84"/>
  <c r="AY95" i="84"/>
  <c r="AX95" i="84"/>
  <c r="AW95" i="84"/>
  <c r="AV95" i="84"/>
  <c r="AU95" i="84"/>
  <c r="AT95" i="84"/>
  <c r="AS95" i="84"/>
  <c r="AR95" i="84"/>
  <c r="AQ95" i="84"/>
  <c r="AP95" i="84"/>
  <c r="AO95" i="84"/>
  <c r="AN95" i="84"/>
  <c r="AM95" i="84"/>
  <c r="AL95" i="84"/>
  <c r="AK95" i="84"/>
  <c r="AJ95" i="84"/>
  <c r="AI95" i="84"/>
  <c r="AH95" i="84"/>
  <c r="AG95" i="84"/>
  <c r="AF95" i="84"/>
  <c r="AE95" i="84"/>
  <c r="AD95" i="84"/>
  <c r="AC95" i="84"/>
  <c r="AB95" i="84"/>
  <c r="AA95" i="84"/>
  <c r="Z95" i="84"/>
  <c r="Y95" i="84"/>
  <c r="X95" i="84"/>
  <c r="W95" i="84"/>
  <c r="V95" i="84"/>
  <c r="U95" i="84"/>
  <c r="T95" i="84"/>
  <c r="S95" i="84"/>
  <c r="R95" i="84"/>
  <c r="Q95" i="84"/>
  <c r="P95" i="84"/>
  <c r="O95" i="84"/>
  <c r="N95" i="84"/>
  <c r="M95" i="84"/>
  <c r="L95" i="84"/>
  <c r="K95" i="84"/>
  <c r="J95" i="84"/>
  <c r="I95" i="84"/>
  <c r="H95" i="84"/>
  <c r="G95" i="84"/>
  <c r="F95" i="84"/>
  <c r="E95" i="84"/>
  <c r="D95" i="84"/>
  <c r="C95" i="84"/>
  <c r="BF93" i="84"/>
  <c r="BF101" i="84" s="1"/>
  <c r="BE93" i="84"/>
  <c r="BE101" i="84" s="1"/>
  <c r="BF92" i="84"/>
  <c r="BF100" i="84" s="1"/>
  <c r="BE92" i="84"/>
  <c r="BE100" i="84" s="1"/>
  <c r="BF91" i="84"/>
  <c r="BE91" i="84"/>
  <c r="BE99" i="84" s="1"/>
  <c r="BF90" i="84"/>
  <c r="BE90" i="84"/>
  <c r="BF89" i="84"/>
  <c r="BF97" i="84" s="1"/>
  <c r="BE89" i="84"/>
  <c r="BE97" i="84" s="1"/>
  <c r="BF88" i="84"/>
  <c r="BF96" i="84" s="1"/>
  <c r="BE88" i="84"/>
  <c r="BE96" i="84" s="1"/>
  <c r="BF87" i="84"/>
  <c r="BE87" i="84"/>
  <c r="BE95" i="84" s="1"/>
  <c r="BF85" i="84"/>
  <c r="BE85" i="84"/>
  <c r="BF84" i="84"/>
  <c r="BE84" i="84"/>
  <c r="BF83" i="84"/>
  <c r="BE83" i="84"/>
  <c r="BF82" i="84"/>
  <c r="BF98" i="84" s="1"/>
  <c r="BE82" i="84"/>
  <c r="BE98" i="84" s="1"/>
  <c r="BF81" i="84"/>
  <c r="BE81" i="84"/>
  <c r="BF80" i="84"/>
  <c r="BE80" i="84"/>
  <c r="BF79" i="84"/>
  <c r="BE79" i="84"/>
  <c r="BE77" i="84"/>
  <c r="BC77" i="84"/>
  <c r="BB77" i="84"/>
  <c r="BA77" i="84"/>
  <c r="AZ77" i="84"/>
  <c r="AY77" i="84"/>
  <c r="AX77" i="84"/>
  <c r="AW77" i="84"/>
  <c r="AV77" i="84"/>
  <c r="AU77" i="84"/>
  <c r="AT77" i="84"/>
  <c r="AS77" i="84"/>
  <c r="AR77" i="84"/>
  <c r="AQ77" i="84"/>
  <c r="AP77" i="84"/>
  <c r="AO77" i="84"/>
  <c r="AN77" i="84"/>
  <c r="AM77" i="84"/>
  <c r="AL77" i="84"/>
  <c r="AK77" i="84"/>
  <c r="AJ77" i="84"/>
  <c r="AI77" i="84"/>
  <c r="AH77" i="84"/>
  <c r="AG77" i="84"/>
  <c r="AF77" i="84"/>
  <c r="AE77" i="84"/>
  <c r="AD77" i="84"/>
  <c r="AC77" i="84"/>
  <c r="AB77" i="84"/>
  <c r="AA77" i="84"/>
  <c r="Z77" i="84"/>
  <c r="Y77" i="84"/>
  <c r="X77" i="84"/>
  <c r="W77" i="84"/>
  <c r="V77" i="84"/>
  <c r="U77" i="84"/>
  <c r="T77" i="84"/>
  <c r="S77" i="84"/>
  <c r="R77" i="84"/>
  <c r="Q77" i="84"/>
  <c r="P77" i="84"/>
  <c r="O77" i="84"/>
  <c r="N77" i="84"/>
  <c r="M77" i="84"/>
  <c r="L77" i="84"/>
  <c r="K77" i="84"/>
  <c r="J77" i="84"/>
  <c r="I77" i="84"/>
  <c r="H77" i="84"/>
  <c r="G77" i="84"/>
  <c r="F77" i="84"/>
  <c r="E77" i="84"/>
  <c r="D77" i="84"/>
  <c r="C77" i="84"/>
  <c r="BC76" i="84"/>
  <c r="BB76" i="84"/>
  <c r="BA76" i="84"/>
  <c r="AZ76" i="84"/>
  <c r="AY76" i="84"/>
  <c r="AX76" i="84"/>
  <c r="AW76" i="84"/>
  <c r="AV76" i="84"/>
  <c r="AU76" i="84"/>
  <c r="AT76" i="84"/>
  <c r="AS76" i="84"/>
  <c r="AR76" i="84"/>
  <c r="AQ76" i="84"/>
  <c r="AP76" i="84"/>
  <c r="AO76" i="84"/>
  <c r="AN76" i="84"/>
  <c r="AM76" i="84"/>
  <c r="AL76" i="84"/>
  <c r="AK76" i="84"/>
  <c r="AJ76" i="84"/>
  <c r="AI76" i="84"/>
  <c r="AH76" i="84"/>
  <c r="AG76" i="84"/>
  <c r="AF76" i="84"/>
  <c r="AE76" i="84"/>
  <c r="AD76" i="84"/>
  <c r="AC76" i="84"/>
  <c r="AB76" i="84"/>
  <c r="AA76" i="84"/>
  <c r="Z76" i="84"/>
  <c r="Y76" i="84"/>
  <c r="X76" i="84"/>
  <c r="W76" i="84"/>
  <c r="V76" i="84"/>
  <c r="U76" i="84"/>
  <c r="T76" i="84"/>
  <c r="S76" i="84"/>
  <c r="R76" i="84"/>
  <c r="Q76" i="84"/>
  <c r="P76" i="84"/>
  <c r="O76" i="84"/>
  <c r="N76" i="84"/>
  <c r="M76" i="84"/>
  <c r="L76" i="84"/>
  <c r="K76" i="84"/>
  <c r="J76" i="84"/>
  <c r="I76" i="84"/>
  <c r="H76" i="84"/>
  <c r="G76" i="84"/>
  <c r="F76" i="84"/>
  <c r="E76" i="84"/>
  <c r="D76" i="84"/>
  <c r="C76" i="84"/>
  <c r="BC75" i="84"/>
  <c r="BB75" i="84"/>
  <c r="BA75" i="84"/>
  <c r="AZ75" i="84"/>
  <c r="AY75" i="84"/>
  <c r="AX75" i="84"/>
  <c r="AW75" i="84"/>
  <c r="AV75" i="84"/>
  <c r="AU75" i="84"/>
  <c r="AT75" i="84"/>
  <c r="AS75" i="84"/>
  <c r="AR75" i="84"/>
  <c r="AQ75" i="84"/>
  <c r="AP75" i="84"/>
  <c r="AO75" i="84"/>
  <c r="AN75" i="84"/>
  <c r="AM75" i="84"/>
  <c r="AL75" i="84"/>
  <c r="AK75" i="84"/>
  <c r="AJ75" i="84"/>
  <c r="AI75" i="84"/>
  <c r="AH75" i="84"/>
  <c r="AG75" i="84"/>
  <c r="AF75" i="84"/>
  <c r="AE75" i="84"/>
  <c r="AD75" i="84"/>
  <c r="AC75" i="84"/>
  <c r="AB75" i="84"/>
  <c r="AA75" i="84"/>
  <c r="Z75" i="84"/>
  <c r="Y75" i="84"/>
  <c r="X75" i="84"/>
  <c r="W75" i="84"/>
  <c r="V75" i="84"/>
  <c r="U75" i="84"/>
  <c r="T75" i="84"/>
  <c r="S75" i="84"/>
  <c r="R75" i="84"/>
  <c r="Q75" i="84"/>
  <c r="P75" i="84"/>
  <c r="O75" i="84"/>
  <c r="N75" i="84"/>
  <c r="M75" i="84"/>
  <c r="L75" i="84"/>
  <c r="K75" i="84"/>
  <c r="J75" i="84"/>
  <c r="I75" i="84"/>
  <c r="H75" i="84"/>
  <c r="G75" i="84"/>
  <c r="F75" i="84"/>
  <c r="E75" i="84"/>
  <c r="D75" i="84"/>
  <c r="C75" i="84"/>
  <c r="BC74" i="84"/>
  <c r="BB74" i="84"/>
  <c r="BA74" i="84"/>
  <c r="AZ74" i="84"/>
  <c r="AY74" i="84"/>
  <c r="AX74" i="84"/>
  <c r="AW74" i="84"/>
  <c r="AV74" i="84"/>
  <c r="AU74" i="84"/>
  <c r="AT74" i="84"/>
  <c r="AS74" i="84"/>
  <c r="AR74" i="84"/>
  <c r="AQ74" i="84"/>
  <c r="AP74" i="84"/>
  <c r="AO74" i="84"/>
  <c r="AN74" i="84"/>
  <c r="AM74" i="84"/>
  <c r="AL74" i="84"/>
  <c r="AK74" i="84"/>
  <c r="AJ74" i="84"/>
  <c r="AI74" i="84"/>
  <c r="AH74" i="84"/>
  <c r="AG74" i="84"/>
  <c r="AF74" i="84"/>
  <c r="AE74" i="84"/>
  <c r="AD74" i="84"/>
  <c r="AC74" i="84"/>
  <c r="AB74" i="84"/>
  <c r="AA74" i="84"/>
  <c r="Z74" i="84"/>
  <c r="Y74" i="84"/>
  <c r="X74" i="84"/>
  <c r="W74" i="84"/>
  <c r="V74" i="84"/>
  <c r="U74" i="84"/>
  <c r="T74" i="84"/>
  <c r="S74" i="84"/>
  <c r="R74" i="84"/>
  <c r="Q74" i="84"/>
  <c r="P74" i="84"/>
  <c r="O74" i="84"/>
  <c r="N74" i="84"/>
  <c r="M74" i="84"/>
  <c r="L74" i="84"/>
  <c r="K74" i="84"/>
  <c r="J74" i="84"/>
  <c r="I74" i="84"/>
  <c r="H74" i="84"/>
  <c r="G74" i="84"/>
  <c r="F74" i="84"/>
  <c r="E74" i="84"/>
  <c r="D74" i="84"/>
  <c r="C74" i="84"/>
  <c r="BE73" i="84"/>
  <c r="BC73" i="84"/>
  <c r="BB73" i="84"/>
  <c r="BA73" i="84"/>
  <c r="AZ73" i="84"/>
  <c r="AY73" i="84"/>
  <c r="AX73" i="84"/>
  <c r="AW73" i="84"/>
  <c r="AV73" i="84"/>
  <c r="AU73" i="84"/>
  <c r="AT73" i="84"/>
  <c r="AS73" i="84"/>
  <c r="AR73" i="84"/>
  <c r="AQ73" i="84"/>
  <c r="AP73" i="84"/>
  <c r="AO73" i="84"/>
  <c r="AN73" i="84"/>
  <c r="AM73" i="84"/>
  <c r="AL73" i="84"/>
  <c r="AK73" i="84"/>
  <c r="AJ73" i="84"/>
  <c r="AI73" i="84"/>
  <c r="AH73" i="84"/>
  <c r="AG73" i="84"/>
  <c r="AF73" i="84"/>
  <c r="AE73" i="84"/>
  <c r="AD73" i="84"/>
  <c r="AC73" i="84"/>
  <c r="AB73" i="84"/>
  <c r="AA73" i="84"/>
  <c r="Z73" i="84"/>
  <c r="Y73" i="84"/>
  <c r="X73" i="84"/>
  <c r="W73" i="84"/>
  <c r="V73" i="84"/>
  <c r="U73" i="84"/>
  <c r="T73" i="84"/>
  <c r="S73" i="84"/>
  <c r="R73" i="84"/>
  <c r="Q73" i="84"/>
  <c r="P73" i="84"/>
  <c r="O73" i="84"/>
  <c r="N73" i="84"/>
  <c r="M73" i="84"/>
  <c r="L73" i="84"/>
  <c r="K73" i="84"/>
  <c r="J73" i="84"/>
  <c r="I73" i="84"/>
  <c r="H73" i="84"/>
  <c r="G73" i="84"/>
  <c r="F73" i="84"/>
  <c r="E73" i="84"/>
  <c r="D73" i="84"/>
  <c r="C73" i="84"/>
  <c r="BC72" i="84"/>
  <c r="BB72" i="84"/>
  <c r="BA72" i="84"/>
  <c r="AZ72" i="84"/>
  <c r="AY72" i="84"/>
  <c r="AX72" i="84"/>
  <c r="AW72" i="84"/>
  <c r="AV72" i="84"/>
  <c r="AU72" i="84"/>
  <c r="AT72" i="84"/>
  <c r="AS72" i="84"/>
  <c r="AR72" i="84"/>
  <c r="AQ72" i="84"/>
  <c r="AP72" i="84"/>
  <c r="AO72" i="84"/>
  <c r="AN72" i="84"/>
  <c r="AM72" i="84"/>
  <c r="AL72" i="84"/>
  <c r="AK72" i="84"/>
  <c r="AJ72" i="84"/>
  <c r="AI72" i="84"/>
  <c r="AH72" i="84"/>
  <c r="AG72" i="84"/>
  <c r="AF72" i="84"/>
  <c r="AE72" i="84"/>
  <c r="AD72" i="84"/>
  <c r="AC72" i="84"/>
  <c r="AB72" i="84"/>
  <c r="AA72" i="84"/>
  <c r="Z72" i="84"/>
  <c r="Y72" i="84"/>
  <c r="X72" i="84"/>
  <c r="W72" i="84"/>
  <c r="V72" i="84"/>
  <c r="U72" i="84"/>
  <c r="T72" i="84"/>
  <c r="S72" i="84"/>
  <c r="R72" i="84"/>
  <c r="Q72" i="84"/>
  <c r="P72" i="84"/>
  <c r="O72" i="84"/>
  <c r="N72" i="84"/>
  <c r="M72" i="84"/>
  <c r="L72" i="84"/>
  <c r="K72" i="84"/>
  <c r="J72" i="84"/>
  <c r="I72" i="84"/>
  <c r="H72" i="84"/>
  <c r="G72" i="84"/>
  <c r="F72" i="84"/>
  <c r="E72" i="84"/>
  <c r="D72" i="84"/>
  <c r="C72" i="84"/>
  <c r="BC71" i="84"/>
  <c r="BB71" i="84"/>
  <c r="BA71" i="84"/>
  <c r="AZ71" i="84"/>
  <c r="AY71" i="84"/>
  <c r="AX71" i="84"/>
  <c r="AW71" i="84"/>
  <c r="AV71" i="84"/>
  <c r="AU71" i="84"/>
  <c r="AT71" i="84"/>
  <c r="AS71" i="84"/>
  <c r="AR71" i="84"/>
  <c r="AQ71" i="84"/>
  <c r="AP71" i="84"/>
  <c r="AO71" i="84"/>
  <c r="AN71" i="84"/>
  <c r="AM71" i="84"/>
  <c r="AL71" i="84"/>
  <c r="AK71" i="84"/>
  <c r="AJ71" i="84"/>
  <c r="AI71" i="84"/>
  <c r="AH71" i="84"/>
  <c r="AG71" i="84"/>
  <c r="AF71" i="84"/>
  <c r="AE71" i="84"/>
  <c r="AD71" i="84"/>
  <c r="AC71" i="84"/>
  <c r="AB71" i="84"/>
  <c r="AA71" i="84"/>
  <c r="Z71" i="84"/>
  <c r="Y71" i="84"/>
  <c r="X71" i="84"/>
  <c r="W71" i="84"/>
  <c r="V71" i="84"/>
  <c r="U71" i="84"/>
  <c r="T71" i="84"/>
  <c r="S71" i="84"/>
  <c r="R71" i="84"/>
  <c r="Q71" i="84"/>
  <c r="P71" i="84"/>
  <c r="O71" i="84"/>
  <c r="N71" i="84"/>
  <c r="M71" i="84"/>
  <c r="L71" i="84"/>
  <c r="K71" i="84"/>
  <c r="J71" i="84"/>
  <c r="I71" i="84"/>
  <c r="H71" i="84"/>
  <c r="G71" i="84"/>
  <c r="F71" i="84"/>
  <c r="E71" i="84"/>
  <c r="D71" i="84"/>
  <c r="C71" i="84"/>
  <c r="BF69" i="84"/>
  <c r="BF77" i="84" s="1"/>
  <c r="BE69" i="84"/>
  <c r="BF68" i="84"/>
  <c r="BF76" i="84" s="1"/>
  <c r="BE68" i="84"/>
  <c r="BE76" i="84" s="1"/>
  <c r="BF67" i="84"/>
  <c r="BF75" i="84" s="1"/>
  <c r="BE67" i="84"/>
  <c r="BE75" i="84" s="1"/>
  <c r="BF66" i="84"/>
  <c r="BE66" i="84"/>
  <c r="BE74" i="84" s="1"/>
  <c r="BF65" i="84"/>
  <c r="BF73" i="84" s="1"/>
  <c r="BE65" i="84"/>
  <c r="BF64" i="84"/>
  <c r="BF72" i="84" s="1"/>
  <c r="BE64" i="84"/>
  <c r="BE72" i="84" s="1"/>
  <c r="BF63" i="84"/>
  <c r="BF71" i="84" s="1"/>
  <c r="BE63" i="84"/>
  <c r="BE71" i="84" s="1"/>
  <c r="BF61" i="84"/>
  <c r="BE61" i="84"/>
  <c r="BF60" i="84"/>
  <c r="BE60" i="84"/>
  <c r="BF59" i="84"/>
  <c r="BE59" i="84"/>
  <c r="BF58" i="84"/>
  <c r="BF74" i="84" s="1"/>
  <c r="BE58" i="84"/>
  <c r="BF57" i="84"/>
  <c r="BE57" i="84"/>
  <c r="BF56" i="84"/>
  <c r="BE56" i="84"/>
  <c r="BF55" i="84"/>
  <c r="BE55" i="84"/>
  <c r="BF53" i="84"/>
  <c r="BC53" i="84"/>
  <c r="BB53" i="84"/>
  <c r="BA53" i="84"/>
  <c r="AZ53" i="84"/>
  <c r="AY53" i="84"/>
  <c r="AX53" i="84"/>
  <c r="AW53" i="84"/>
  <c r="AV53" i="84"/>
  <c r="AU53" i="84"/>
  <c r="AT53" i="84"/>
  <c r="AS53" i="84"/>
  <c r="AR53" i="84"/>
  <c r="AQ53" i="84"/>
  <c r="AP53" i="84"/>
  <c r="AO53" i="84"/>
  <c r="AN53" i="84"/>
  <c r="AM53" i="84"/>
  <c r="AL53" i="84"/>
  <c r="AK53" i="84"/>
  <c r="AJ53" i="84"/>
  <c r="AI53" i="84"/>
  <c r="AH53" i="84"/>
  <c r="AG53" i="84"/>
  <c r="AF53" i="84"/>
  <c r="AE53" i="84"/>
  <c r="AD53" i="84"/>
  <c r="AC53" i="84"/>
  <c r="AB53" i="84"/>
  <c r="AA53" i="84"/>
  <c r="Z53" i="84"/>
  <c r="Y53" i="84"/>
  <c r="X53" i="84"/>
  <c r="W53" i="84"/>
  <c r="V53" i="84"/>
  <c r="U53" i="84"/>
  <c r="T53" i="84"/>
  <c r="S53" i="84"/>
  <c r="R53" i="84"/>
  <c r="Q53" i="84"/>
  <c r="P53" i="84"/>
  <c r="O53" i="84"/>
  <c r="N53" i="84"/>
  <c r="M53" i="84"/>
  <c r="L53" i="84"/>
  <c r="K53" i="84"/>
  <c r="J53" i="84"/>
  <c r="I53" i="84"/>
  <c r="H53" i="84"/>
  <c r="G53" i="84"/>
  <c r="F53" i="84"/>
  <c r="E53" i="84"/>
  <c r="D53" i="84"/>
  <c r="C53" i="84"/>
  <c r="BC52" i="84"/>
  <c r="BB52" i="84"/>
  <c r="BA52" i="84"/>
  <c r="AZ52" i="84"/>
  <c r="AY52" i="84"/>
  <c r="AX52" i="84"/>
  <c r="AW52" i="84"/>
  <c r="AV52" i="84"/>
  <c r="AU52" i="84"/>
  <c r="AT52" i="84"/>
  <c r="AS52" i="84"/>
  <c r="AR52" i="84"/>
  <c r="AQ52" i="84"/>
  <c r="AP52" i="84"/>
  <c r="AO52" i="84"/>
  <c r="AN52" i="84"/>
  <c r="AM52" i="84"/>
  <c r="AL52" i="84"/>
  <c r="AK52" i="84"/>
  <c r="AJ52" i="84"/>
  <c r="AI52" i="84"/>
  <c r="AH52" i="84"/>
  <c r="AG52" i="84"/>
  <c r="AF52" i="84"/>
  <c r="AE52" i="84"/>
  <c r="AD52" i="84"/>
  <c r="AC52" i="84"/>
  <c r="AB52" i="84"/>
  <c r="AA52" i="84"/>
  <c r="Z52" i="84"/>
  <c r="Y52" i="84"/>
  <c r="X52" i="84"/>
  <c r="W52" i="84"/>
  <c r="V52" i="84"/>
  <c r="U52" i="84"/>
  <c r="T52" i="84"/>
  <c r="S52" i="84"/>
  <c r="R52" i="84"/>
  <c r="Q52" i="84"/>
  <c r="P52" i="84"/>
  <c r="O52" i="84"/>
  <c r="N52" i="84"/>
  <c r="M52" i="84"/>
  <c r="L52" i="84"/>
  <c r="K52" i="84"/>
  <c r="J52" i="84"/>
  <c r="I52" i="84"/>
  <c r="H52" i="84"/>
  <c r="G52" i="84"/>
  <c r="F52" i="84"/>
  <c r="E52" i="84"/>
  <c r="D52" i="84"/>
  <c r="C52" i="84"/>
  <c r="BC51" i="84"/>
  <c r="BB51" i="84"/>
  <c r="BA51" i="84"/>
  <c r="AZ51" i="84"/>
  <c r="AY51" i="84"/>
  <c r="AX51" i="84"/>
  <c r="AW51" i="84"/>
  <c r="AV51" i="84"/>
  <c r="AU51" i="84"/>
  <c r="AT51" i="84"/>
  <c r="AS51" i="84"/>
  <c r="AR51" i="84"/>
  <c r="AQ51" i="84"/>
  <c r="AP51" i="84"/>
  <c r="AO51" i="84"/>
  <c r="AN51" i="84"/>
  <c r="AM51" i="84"/>
  <c r="AL51" i="84"/>
  <c r="AK51" i="84"/>
  <c r="AJ51" i="84"/>
  <c r="AI51" i="84"/>
  <c r="AH51" i="84"/>
  <c r="AG51" i="84"/>
  <c r="AF51" i="84"/>
  <c r="AE51" i="84"/>
  <c r="AD51" i="84"/>
  <c r="AC51" i="84"/>
  <c r="AB51" i="84"/>
  <c r="AA51" i="84"/>
  <c r="Z51" i="84"/>
  <c r="Y51" i="84"/>
  <c r="X51" i="84"/>
  <c r="W51" i="84"/>
  <c r="V51" i="84"/>
  <c r="U51" i="84"/>
  <c r="T51" i="84"/>
  <c r="S51" i="84"/>
  <c r="R51" i="84"/>
  <c r="Q51" i="84"/>
  <c r="P51" i="84"/>
  <c r="O51" i="84"/>
  <c r="N51" i="84"/>
  <c r="M51" i="84"/>
  <c r="L51" i="84"/>
  <c r="K51" i="84"/>
  <c r="J51" i="84"/>
  <c r="I51" i="84"/>
  <c r="H51" i="84"/>
  <c r="G51" i="84"/>
  <c r="F51" i="84"/>
  <c r="E51" i="84"/>
  <c r="D51" i="84"/>
  <c r="C51" i="84"/>
  <c r="BC50" i="84"/>
  <c r="BB50" i="84"/>
  <c r="BA50" i="84"/>
  <c r="AZ50" i="84"/>
  <c r="AY50" i="84"/>
  <c r="AX50" i="84"/>
  <c r="AW50" i="84"/>
  <c r="AV50" i="84"/>
  <c r="AU50" i="84"/>
  <c r="AT50" i="84"/>
  <c r="AS50" i="84"/>
  <c r="AR50" i="84"/>
  <c r="AQ50" i="84"/>
  <c r="AP50" i="84"/>
  <c r="AO50" i="84"/>
  <c r="AN50" i="84"/>
  <c r="AM50" i="84"/>
  <c r="AL50" i="84"/>
  <c r="AK50" i="84"/>
  <c r="AJ50" i="84"/>
  <c r="AI50" i="84"/>
  <c r="AH50" i="84"/>
  <c r="AG50" i="84"/>
  <c r="AF50" i="84"/>
  <c r="AE50" i="84"/>
  <c r="AD50" i="84"/>
  <c r="AC50" i="84"/>
  <c r="AB50" i="84"/>
  <c r="AA50" i="84"/>
  <c r="Z50" i="84"/>
  <c r="Y50" i="84"/>
  <c r="X50" i="84"/>
  <c r="W50" i="84"/>
  <c r="V50" i="84"/>
  <c r="U50" i="84"/>
  <c r="T50" i="84"/>
  <c r="S50" i="84"/>
  <c r="R50" i="84"/>
  <c r="Q50" i="84"/>
  <c r="P50" i="84"/>
  <c r="O50" i="84"/>
  <c r="N50" i="84"/>
  <c r="M50" i="84"/>
  <c r="L50" i="84"/>
  <c r="K50" i="84"/>
  <c r="J50" i="84"/>
  <c r="I50" i="84"/>
  <c r="H50" i="84"/>
  <c r="G50" i="84"/>
  <c r="F50" i="84"/>
  <c r="E50" i="84"/>
  <c r="D50" i="84"/>
  <c r="C50" i="84"/>
  <c r="BF49" i="84"/>
  <c r="BC49" i="84"/>
  <c r="BB49" i="84"/>
  <c r="BA49" i="84"/>
  <c r="AZ49" i="84"/>
  <c r="AY49" i="84"/>
  <c r="AX49" i="84"/>
  <c r="AW49" i="84"/>
  <c r="AV49" i="84"/>
  <c r="AU49" i="84"/>
  <c r="AT49" i="84"/>
  <c r="AS49" i="84"/>
  <c r="AR49" i="84"/>
  <c r="AQ49" i="84"/>
  <c r="AP49" i="84"/>
  <c r="AO49" i="84"/>
  <c r="AN49" i="84"/>
  <c r="AM49" i="84"/>
  <c r="AL49" i="84"/>
  <c r="AK49" i="84"/>
  <c r="AJ49" i="84"/>
  <c r="AI49" i="84"/>
  <c r="AH49" i="84"/>
  <c r="AG49" i="84"/>
  <c r="AF49" i="84"/>
  <c r="AE49" i="84"/>
  <c r="AD49" i="84"/>
  <c r="AC49" i="84"/>
  <c r="AB49" i="84"/>
  <c r="AA49" i="84"/>
  <c r="Z49" i="84"/>
  <c r="Y49" i="84"/>
  <c r="X49" i="84"/>
  <c r="W49" i="84"/>
  <c r="V49" i="84"/>
  <c r="U49" i="84"/>
  <c r="T49" i="84"/>
  <c r="S49" i="84"/>
  <c r="R49" i="84"/>
  <c r="Q49" i="84"/>
  <c r="P49" i="84"/>
  <c r="O49" i="84"/>
  <c r="N49" i="84"/>
  <c r="M49" i="84"/>
  <c r="L49" i="84"/>
  <c r="K49" i="84"/>
  <c r="J49" i="84"/>
  <c r="I49" i="84"/>
  <c r="H49" i="84"/>
  <c r="G49" i="84"/>
  <c r="F49" i="84"/>
  <c r="E49" i="84"/>
  <c r="D49" i="84"/>
  <c r="C49" i="84"/>
  <c r="BC48" i="84"/>
  <c r="BB48" i="84"/>
  <c r="BA48" i="84"/>
  <c r="AZ48" i="84"/>
  <c r="AY48" i="84"/>
  <c r="AX48" i="84"/>
  <c r="AW48" i="84"/>
  <c r="AV48" i="84"/>
  <c r="AU48" i="84"/>
  <c r="AT48" i="84"/>
  <c r="AS48" i="84"/>
  <c r="AR48" i="84"/>
  <c r="AQ48" i="84"/>
  <c r="AP48" i="84"/>
  <c r="AO48" i="84"/>
  <c r="AN48" i="84"/>
  <c r="AM48" i="84"/>
  <c r="AL48" i="84"/>
  <c r="AK48" i="84"/>
  <c r="AJ48" i="84"/>
  <c r="AI48" i="84"/>
  <c r="AH48" i="84"/>
  <c r="AG48" i="84"/>
  <c r="AF48" i="84"/>
  <c r="AE48" i="84"/>
  <c r="AD48" i="84"/>
  <c r="AC48" i="84"/>
  <c r="AB48" i="84"/>
  <c r="AA48" i="84"/>
  <c r="Z48" i="84"/>
  <c r="Y48" i="84"/>
  <c r="X48" i="84"/>
  <c r="W48" i="84"/>
  <c r="V48" i="84"/>
  <c r="U48" i="84"/>
  <c r="T48" i="84"/>
  <c r="S48" i="84"/>
  <c r="R48" i="84"/>
  <c r="Q48" i="84"/>
  <c r="P48" i="84"/>
  <c r="O48" i="84"/>
  <c r="N48" i="84"/>
  <c r="M48" i="84"/>
  <c r="L48" i="84"/>
  <c r="K48" i="84"/>
  <c r="J48" i="84"/>
  <c r="I48" i="84"/>
  <c r="H48" i="84"/>
  <c r="G48" i="84"/>
  <c r="F48" i="84"/>
  <c r="E48" i="84"/>
  <c r="D48" i="84"/>
  <c r="C48" i="84"/>
  <c r="BC47" i="84"/>
  <c r="BB47" i="84"/>
  <c r="BA47" i="84"/>
  <c r="AZ47" i="84"/>
  <c r="AY47" i="84"/>
  <c r="AX47" i="84"/>
  <c r="AW47" i="84"/>
  <c r="AV47" i="84"/>
  <c r="AU47" i="84"/>
  <c r="AT47" i="84"/>
  <c r="AS47" i="84"/>
  <c r="AR47" i="84"/>
  <c r="AQ47" i="84"/>
  <c r="AP47" i="84"/>
  <c r="AO47" i="84"/>
  <c r="AN47" i="84"/>
  <c r="AM47" i="84"/>
  <c r="AL47" i="84"/>
  <c r="AK47" i="84"/>
  <c r="AJ47" i="84"/>
  <c r="AI47" i="84"/>
  <c r="AH47" i="84"/>
  <c r="AG47" i="84"/>
  <c r="AF47" i="84"/>
  <c r="AE47" i="84"/>
  <c r="AD47" i="84"/>
  <c r="AC47" i="84"/>
  <c r="AB47" i="84"/>
  <c r="AA47" i="84"/>
  <c r="Z47" i="84"/>
  <c r="Y47" i="84"/>
  <c r="X47" i="84"/>
  <c r="W47" i="84"/>
  <c r="V47" i="84"/>
  <c r="U47" i="84"/>
  <c r="T47" i="84"/>
  <c r="S47" i="84"/>
  <c r="R47" i="84"/>
  <c r="Q47" i="84"/>
  <c r="P47" i="84"/>
  <c r="O47" i="84"/>
  <c r="N47" i="84"/>
  <c r="M47" i="84"/>
  <c r="L47" i="84"/>
  <c r="K47" i="84"/>
  <c r="J47" i="84"/>
  <c r="I47" i="84"/>
  <c r="H47" i="84"/>
  <c r="G47" i="84"/>
  <c r="F47" i="84"/>
  <c r="E47" i="84"/>
  <c r="D47" i="84"/>
  <c r="C47" i="84"/>
  <c r="BF45" i="84"/>
  <c r="BE45" i="84"/>
  <c r="BE53" i="84" s="1"/>
  <c r="BF44" i="84"/>
  <c r="BF52" i="84" s="1"/>
  <c r="BE44" i="84"/>
  <c r="BE52" i="84" s="1"/>
  <c r="BF43" i="84"/>
  <c r="BF51" i="84" s="1"/>
  <c r="BE43" i="84"/>
  <c r="BF42" i="84"/>
  <c r="BF50" i="84" s="1"/>
  <c r="BE42" i="84"/>
  <c r="BE50" i="84" s="1"/>
  <c r="BF41" i="84"/>
  <c r="BE41" i="84"/>
  <c r="BE49" i="84" s="1"/>
  <c r="BF40" i="84"/>
  <c r="BF48" i="84" s="1"/>
  <c r="BE40" i="84"/>
  <c r="BE48" i="84" s="1"/>
  <c r="BF39" i="84"/>
  <c r="BF47" i="84" s="1"/>
  <c r="BE39" i="84"/>
  <c r="BF37" i="84"/>
  <c r="BE37" i="84"/>
  <c r="BF36" i="84"/>
  <c r="BE36" i="84"/>
  <c r="BF35" i="84"/>
  <c r="BE35" i="84"/>
  <c r="BE51" i="84" s="1"/>
  <c r="BF34" i="84"/>
  <c r="BE34" i="84"/>
  <c r="BF33" i="84"/>
  <c r="BE33" i="84"/>
  <c r="BF32" i="84"/>
  <c r="BE32" i="84"/>
  <c r="BF31" i="84"/>
  <c r="BE31" i="84"/>
  <c r="BE47" i="84" s="1"/>
  <c r="BC29" i="84"/>
  <c r="BB29" i="84"/>
  <c r="BA29" i="84"/>
  <c r="AZ29" i="84"/>
  <c r="AY29" i="84"/>
  <c r="AX29" i="84"/>
  <c r="AW29" i="84"/>
  <c r="AV29" i="84"/>
  <c r="AU29" i="84"/>
  <c r="AT29" i="84"/>
  <c r="AS29" i="84"/>
  <c r="AR29" i="84"/>
  <c r="AQ29" i="84"/>
  <c r="AP29" i="84"/>
  <c r="AO29" i="84"/>
  <c r="AN29" i="84"/>
  <c r="AM29" i="84"/>
  <c r="AL29" i="84"/>
  <c r="AK29" i="84"/>
  <c r="AJ29" i="84"/>
  <c r="AI29" i="84"/>
  <c r="AH29" i="84"/>
  <c r="AG29" i="84"/>
  <c r="AF29" i="84"/>
  <c r="AE29" i="84"/>
  <c r="AD29" i="84"/>
  <c r="AC29" i="84"/>
  <c r="AB29" i="84"/>
  <c r="AA29" i="84"/>
  <c r="Z29" i="84"/>
  <c r="Y29" i="84"/>
  <c r="X29" i="84"/>
  <c r="W29" i="84"/>
  <c r="V29" i="84"/>
  <c r="U29" i="84"/>
  <c r="T29" i="84"/>
  <c r="S29" i="84"/>
  <c r="R29" i="84"/>
  <c r="Q29" i="84"/>
  <c r="P29" i="84"/>
  <c r="O29" i="84"/>
  <c r="N29" i="84"/>
  <c r="M29" i="84"/>
  <c r="L29" i="84"/>
  <c r="K29" i="84"/>
  <c r="J29" i="84"/>
  <c r="I29" i="84"/>
  <c r="H29" i="84"/>
  <c r="G29" i="84"/>
  <c r="F29" i="84"/>
  <c r="E29" i="84"/>
  <c r="D29" i="84"/>
  <c r="C29" i="84"/>
  <c r="BC28" i="84"/>
  <c r="BB28" i="84"/>
  <c r="BA28" i="84"/>
  <c r="AZ28" i="84"/>
  <c r="AY28" i="84"/>
  <c r="AX28" i="84"/>
  <c r="AW28" i="84"/>
  <c r="AV28" i="84"/>
  <c r="AU28" i="84"/>
  <c r="AT28" i="84"/>
  <c r="AS28" i="84"/>
  <c r="AR28" i="84"/>
  <c r="AQ28" i="84"/>
  <c r="AP28" i="84"/>
  <c r="AO28" i="84"/>
  <c r="AN28" i="84"/>
  <c r="AM28" i="84"/>
  <c r="AL28" i="84"/>
  <c r="AK28" i="84"/>
  <c r="AJ28" i="84"/>
  <c r="AI28" i="84"/>
  <c r="AH28" i="84"/>
  <c r="AG28" i="84"/>
  <c r="AF28" i="84"/>
  <c r="AE28" i="84"/>
  <c r="AD28" i="84"/>
  <c r="AC28" i="84"/>
  <c r="AB28" i="84"/>
  <c r="AA28" i="84"/>
  <c r="Z28" i="84"/>
  <c r="Y28" i="84"/>
  <c r="X28" i="84"/>
  <c r="W28" i="84"/>
  <c r="V28" i="84"/>
  <c r="U28" i="84"/>
  <c r="T28" i="84"/>
  <c r="S28" i="84"/>
  <c r="R28" i="84"/>
  <c r="Q28" i="84"/>
  <c r="P28" i="84"/>
  <c r="O28" i="84"/>
  <c r="N28" i="84"/>
  <c r="M28" i="84"/>
  <c r="L28" i="84"/>
  <c r="K28" i="84"/>
  <c r="J28" i="84"/>
  <c r="I28" i="84"/>
  <c r="H28" i="84"/>
  <c r="G28" i="84"/>
  <c r="F28" i="84"/>
  <c r="E28" i="84"/>
  <c r="D28" i="84"/>
  <c r="C28" i="84"/>
  <c r="BE27" i="84"/>
  <c r="BC27" i="84"/>
  <c r="BB27" i="84"/>
  <c r="BA27" i="84"/>
  <c r="AZ27" i="84"/>
  <c r="AY27" i="84"/>
  <c r="AX27" i="84"/>
  <c r="AW27" i="84"/>
  <c r="AV27" i="84"/>
  <c r="AU27" i="84"/>
  <c r="AT27" i="84"/>
  <c r="AS27" i="84"/>
  <c r="AR27" i="84"/>
  <c r="AQ27" i="84"/>
  <c r="AP27" i="84"/>
  <c r="AO27" i="84"/>
  <c r="AN27" i="84"/>
  <c r="AM27" i="84"/>
  <c r="AL27" i="84"/>
  <c r="AK27" i="84"/>
  <c r="AJ27" i="84"/>
  <c r="AI27" i="84"/>
  <c r="AH27" i="84"/>
  <c r="AG27" i="84"/>
  <c r="AF27" i="84"/>
  <c r="AE27" i="84"/>
  <c r="AD27" i="84"/>
  <c r="AC27" i="84"/>
  <c r="AB27" i="84"/>
  <c r="AA27" i="84"/>
  <c r="Z27" i="84"/>
  <c r="Y27" i="84"/>
  <c r="X27" i="84"/>
  <c r="W27" i="84"/>
  <c r="V27" i="84"/>
  <c r="U27" i="84"/>
  <c r="T27" i="84"/>
  <c r="S27" i="84"/>
  <c r="R27" i="84"/>
  <c r="Q27" i="84"/>
  <c r="P27" i="84"/>
  <c r="O27" i="84"/>
  <c r="N27" i="84"/>
  <c r="M27" i="84"/>
  <c r="L27" i="84"/>
  <c r="K27" i="84"/>
  <c r="J27" i="84"/>
  <c r="I27" i="84"/>
  <c r="H27" i="84"/>
  <c r="G27" i="84"/>
  <c r="F27" i="84"/>
  <c r="E27" i="84"/>
  <c r="D27" i="84"/>
  <c r="C27" i="84"/>
  <c r="BC26" i="84"/>
  <c r="BB26" i="84"/>
  <c r="BA26" i="84"/>
  <c r="AZ26" i="84"/>
  <c r="AY26" i="84"/>
  <c r="AX26" i="84"/>
  <c r="AW26" i="84"/>
  <c r="AV26" i="84"/>
  <c r="AU26" i="84"/>
  <c r="AT26" i="84"/>
  <c r="AS26" i="84"/>
  <c r="AR26" i="84"/>
  <c r="AQ26" i="84"/>
  <c r="AP26" i="84"/>
  <c r="AO26" i="84"/>
  <c r="AN26" i="84"/>
  <c r="AM26" i="84"/>
  <c r="AL26" i="84"/>
  <c r="AK26" i="84"/>
  <c r="AJ26" i="84"/>
  <c r="AI26" i="84"/>
  <c r="AH26" i="84"/>
  <c r="AG26" i="84"/>
  <c r="AF26" i="84"/>
  <c r="AE26" i="84"/>
  <c r="AD26" i="84"/>
  <c r="AC26" i="84"/>
  <c r="AB26" i="84"/>
  <c r="AA26" i="84"/>
  <c r="Z26" i="84"/>
  <c r="Y26" i="84"/>
  <c r="X26" i="84"/>
  <c r="W26" i="84"/>
  <c r="V26" i="84"/>
  <c r="U26" i="84"/>
  <c r="T26" i="84"/>
  <c r="S26" i="84"/>
  <c r="R26" i="84"/>
  <c r="Q26" i="84"/>
  <c r="P26" i="84"/>
  <c r="O26" i="84"/>
  <c r="N26" i="84"/>
  <c r="M26" i="84"/>
  <c r="L26" i="84"/>
  <c r="K26" i="84"/>
  <c r="J26" i="84"/>
  <c r="I26" i="84"/>
  <c r="H26" i="84"/>
  <c r="G26" i="84"/>
  <c r="F26" i="84"/>
  <c r="E26" i="84"/>
  <c r="D26" i="84"/>
  <c r="C26" i="84"/>
  <c r="BC25" i="84"/>
  <c r="BB25" i="84"/>
  <c r="BA25" i="84"/>
  <c r="AZ25" i="84"/>
  <c r="AY25" i="84"/>
  <c r="AX25" i="84"/>
  <c r="AW25" i="84"/>
  <c r="AV25" i="84"/>
  <c r="AU25" i="84"/>
  <c r="AT25" i="84"/>
  <c r="AS25" i="84"/>
  <c r="AR25" i="84"/>
  <c r="AQ25" i="84"/>
  <c r="AP25" i="84"/>
  <c r="AO25" i="84"/>
  <c r="AN25" i="84"/>
  <c r="AM25" i="84"/>
  <c r="AL25" i="84"/>
  <c r="AK25" i="84"/>
  <c r="AJ25" i="84"/>
  <c r="AI25" i="84"/>
  <c r="AH25" i="84"/>
  <c r="AG25" i="84"/>
  <c r="AF25" i="84"/>
  <c r="AE25" i="84"/>
  <c r="AD25" i="84"/>
  <c r="AC25" i="84"/>
  <c r="AB25" i="84"/>
  <c r="AA25" i="84"/>
  <c r="Z25" i="84"/>
  <c r="Y25" i="84"/>
  <c r="X25" i="84"/>
  <c r="W25" i="84"/>
  <c r="V25" i="84"/>
  <c r="U25" i="84"/>
  <c r="T25" i="84"/>
  <c r="S25" i="84"/>
  <c r="R25" i="84"/>
  <c r="Q25" i="84"/>
  <c r="P25" i="84"/>
  <c r="O25" i="84"/>
  <c r="N25" i="84"/>
  <c r="M25" i="84"/>
  <c r="L25" i="84"/>
  <c r="K25" i="84"/>
  <c r="J25" i="84"/>
  <c r="I25" i="84"/>
  <c r="H25" i="84"/>
  <c r="G25" i="84"/>
  <c r="F25" i="84"/>
  <c r="E25" i="84"/>
  <c r="D25" i="84"/>
  <c r="C25" i="84"/>
  <c r="BC24" i="84"/>
  <c r="BB24" i="84"/>
  <c r="BA24" i="84"/>
  <c r="AZ24" i="84"/>
  <c r="AY24" i="84"/>
  <c r="AX24" i="84"/>
  <c r="AW24" i="84"/>
  <c r="AV24" i="84"/>
  <c r="AU24" i="84"/>
  <c r="AT24" i="84"/>
  <c r="AS24" i="84"/>
  <c r="AR24" i="84"/>
  <c r="AQ24" i="84"/>
  <c r="AP24" i="84"/>
  <c r="AO24" i="84"/>
  <c r="AN24" i="84"/>
  <c r="AM24" i="84"/>
  <c r="AL24" i="84"/>
  <c r="AK24" i="84"/>
  <c r="AJ24" i="84"/>
  <c r="AI24" i="84"/>
  <c r="AH24" i="84"/>
  <c r="AG24" i="84"/>
  <c r="AF24" i="84"/>
  <c r="AE24" i="84"/>
  <c r="AD24" i="84"/>
  <c r="AC24" i="84"/>
  <c r="AB24" i="84"/>
  <c r="AA24" i="84"/>
  <c r="Z24" i="84"/>
  <c r="Y24" i="84"/>
  <c r="X24" i="84"/>
  <c r="W24" i="84"/>
  <c r="V24" i="84"/>
  <c r="U24" i="84"/>
  <c r="T24" i="84"/>
  <c r="S24" i="84"/>
  <c r="R24" i="84"/>
  <c r="Q24" i="84"/>
  <c r="P24" i="84"/>
  <c r="O24" i="84"/>
  <c r="N24" i="84"/>
  <c r="M24" i="84"/>
  <c r="L24" i="84"/>
  <c r="K24" i="84"/>
  <c r="J24" i="84"/>
  <c r="I24" i="84"/>
  <c r="H24" i="84"/>
  <c r="G24" i="84"/>
  <c r="F24" i="84"/>
  <c r="E24" i="84"/>
  <c r="D24" i="84"/>
  <c r="C24" i="84"/>
  <c r="BE23" i="84"/>
  <c r="BC23" i="84"/>
  <c r="BB23" i="84"/>
  <c r="BA23" i="84"/>
  <c r="AZ23" i="84"/>
  <c r="AY23" i="84"/>
  <c r="AX23" i="84"/>
  <c r="AW23" i="84"/>
  <c r="AV23" i="84"/>
  <c r="AU23" i="84"/>
  <c r="AT23" i="84"/>
  <c r="AS23" i="84"/>
  <c r="AR23" i="84"/>
  <c r="AQ23" i="84"/>
  <c r="AP23" i="84"/>
  <c r="AO23" i="84"/>
  <c r="AN23" i="84"/>
  <c r="AM23" i="84"/>
  <c r="AL23" i="84"/>
  <c r="AK23" i="84"/>
  <c r="AJ23" i="84"/>
  <c r="AI23" i="84"/>
  <c r="AH23" i="84"/>
  <c r="AG23" i="84"/>
  <c r="AF23" i="84"/>
  <c r="AE23" i="84"/>
  <c r="AD23" i="84"/>
  <c r="AC23" i="84"/>
  <c r="AB23" i="84"/>
  <c r="AA23" i="84"/>
  <c r="Z23" i="84"/>
  <c r="Y23" i="84"/>
  <c r="X23" i="84"/>
  <c r="W23" i="84"/>
  <c r="V23" i="84"/>
  <c r="U23" i="84"/>
  <c r="T23" i="84"/>
  <c r="S23" i="84"/>
  <c r="R23" i="84"/>
  <c r="Q23" i="84"/>
  <c r="P23" i="84"/>
  <c r="O23" i="84"/>
  <c r="N23" i="84"/>
  <c r="M23" i="84"/>
  <c r="L23" i="84"/>
  <c r="K23" i="84"/>
  <c r="J23" i="84"/>
  <c r="I23" i="84"/>
  <c r="H23" i="84"/>
  <c r="G23" i="84"/>
  <c r="F23" i="84"/>
  <c r="E23" i="84"/>
  <c r="D23" i="84"/>
  <c r="C23" i="84"/>
  <c r="BF21" i="84"/>
  <c r="BF29" i="84" s="1"/>
  <c r="BE21" i="84"/>
  <c r="BE29" i="84" s="1"/>
  <c r="BF20" i="84"/>
  <c r="BF28" i="84" s="1"/>
  <c r="BE20" i="84"/>
  <c r="BE28" i="84" s="1"/>
  <c r="BF19" i="84"/>
  <c r="BE19" i="84"/>
  <c r="BF18" i="84"/>
  <c r="BF26" i="84" s="1"/>
  <c r="BE18" i="84"/>
  <c r="BF17" i="84"/>
  <c r="BE17" i="84"/>
  <c r="BE25" i="84" s="1"/>
  <c r="BF16" i="84"/>
  <c r="BF24" i="84" s="1"/>
  <c r="BE16" i="84"/>
  <c r="BE24" i="84" s="1"/>
  <c r="BF15" i="84"/>
  <c r="BE15" i="84"/>
  <c r="BF13" i="84"/>
  <c r="BE13" i="84"/>
  <c r="BF12" i="84"/>
  <c r="BE12" i="84"/>
  <c r="BF11" i="84"/>
  <c r="BF27" i="84" s="1"/>
  <c r="BE11" i="84"/>
  <c r="BF10" i="84"/>
  <c r="BE10" i="84"/>
  <c r="BE26" i="84" s="1"/>
  <c r="BF9" i="84"/>
  <c r="BF25" i="84" s="1"/>
  <c r="BE9" i="84"/>
  <c r="BF8" i="84"/>
  <c r="BE8" i="84"/>
  <c r="BF7" i="84"/>
  <c r="BF23" i="84" s="1"/>
  <c r="BE7" i="84"/>
  <c r="L125" i="83"/>
  <c r="K125" i="83"/>
  <c r="J125" i="83"/>
  <c r="I125" i="83"/>
  <c r="H125" i="83"/>
  <c r="G125" i="83"/>
  <c r="F125" i="83"/>
  <c r="E125" i="83"/>
  <c r="D125" i="83"/>
  <c r="C125" i="83"/>
  <c r="N125" i="83" s="1"/>
  <c r="L124" i="83"/>
  <c r="K124" i="83"/>
  <c r="J124" i="83"/>
  <c r="I124" i="83"/>
  <c r="H124" i="83"/>
  <c r="G124" i="83"/>
  <c r="F124" i="83"/>
  <c r="E124" i="83"/>
  <c r="N124" i="83" s="1"/>
  <c r="D124" i="83"/>
  <c r="C124" i="83"/>
  <c r="L123" i="83"/>
  <c r="K123" i="83"/>
  <c r="J123" i="83"/>
  <c r="I123" i="83"/>
  <c r="H123" i="83"/>
  <c r="G123" i="83"/>
  <c r="F123" i="83"/>
  <c r="E123" i="83"/>
  <c r="D123" i="83"/>
  <c r="C123" i="83"/>
  <c r="N123" i="83" s="1"/>
  <c r="L122" i="83"/>
  <c r="K122" i="83"/>
  <c r="J122" i="83"/>
  <c r="I122" i="83"/>
  <c r="H122" i="83"/>
  <c r="G122" i="83"/>
  <c r="F122" i="83"/>
  <c r="E122" i="83"/>
  <c r="D122" i="83"/>
  <c r="C122" i="83"/>
  <c r="N122" i="83" s="1"/>
  <c r="L121" i="83"/>
  <c r="K121" i="83"/>
  <c r="J121" i="83"/>
  <c r="I121" i="83"/>
  <c r="H121" i="83"/>
  <c r="G121" i="83"/>
  <c r="F121" i="83"/>
  <c r="E121" i="83"/>
  <c r="D121" i="83"/>
  <c r="C121" i="83"/>
  <c r="N121" i="83" s="1"/>
  <c r="L120" i="83"/>
  <c r="K120" i="83"/>
  <c r="J120" i="83"/>
  <c r="I120" i="83"/>
  <c r="H120" i="83"/>
  <c r="G120" i="83"/>
  <c r="F120" i="83"/>
  <c r="E120" i="83"/>
  <c r="N120" i="83" s="1"/>
  <c r="D120" i="83"/>
  <c r="C120" i="83"/>
  <c r="L119" i="83"/>
  <c r="K119" i="83"/>
  <c r="J119" i="83"/>
  <c r="I119" i="83"/>
  <c r="H119" i="83"/>
  <c r="G119" i="83"/>
  <c r="F119" i="83"/>
  <c r="E119" i="83"/>
  <c r="N119" i="83" s="1"/>
  <c r="D119" i="83"/>
  <c r="C119" i="83"/>
  <c r="N117" i="83"/>
  <c r="N116" i="83"/>
  <c r="N115" i="83"/>
  <c r="N114" i="83"/>
  <c r="N113" i="83"/>
  <c r="N112" i="83"/>
  <c r="N111" i="83"/>
  <c r="N109" i="83"/>
  <c r="N108" i="83"/>
  <c r="N107" i="83"/>
  <c r="N106" i="83"/>
  <c r="N105" i="83"/>
  <c r="N104" i="83"/>
  <c r="N103" i="83"/>
  <c r="L101" i="83"/>
  <c r="K101" i="83"/>
  <c r="J101" i="83"/>
  <c r="I101" i="83"/>
  <c r="H101" i="83"/>
  <c r="G101" i="83"/>
  <c r="F101" i="83"/>
  <c r="E101" i="83"/>
  <c r="N101" i="83" s="1"/>
  <c r="D101" i="83"/>
  <c r="C101" i="83"/>
  <c r="L100" i="83"/>
  <c r="K100" i="83"/>
  <c r="J100" i="83"/>
  <c r="I100" i="83"/>
  <c r="H100" i="83"/>
  <c r="G100" i="83"/>
  <c r="F100" i="83"/>
  <c r="E100" i="83"/>
  <c r="N100" i="83" s="1"/>
  <c r="D100" i="83"/>
  <c r="C100" i="83"/>
  <c r="L99" i="83"/>
  <c r="K99" i="83"/>
  <c r="J99" i="83"/>
  <c r="I99" i="83"/>
  <c r="H99" i="83"/>
  <c r="G99" i="83"/>
  <c r="F99" i="83"/>
  <c r="E99" i="83"/>
  <c r="D99" i="83"/>
  <c r="C99" i="83"/>
  <c r="N99" i="83" s="1"/>
  <c r="L98" i="83"/>
  <c r="K98" i="83"/>
  <c r="J98" i="83"/>
  <c r="I98" i="83"/>
  <c r="H98" i="83"/>
  <c r="G98" i="83"/>
  <c r="F98" i="83"/>
  <c r="E98" i="83"/>
  <c r="D98" i="83"/>
  <c r="C98" i="83"/>
  <c r="N98" i="83" s="1"/>
  <c r="L97" i="83"/>
  <c r="K97" i="83"/>
  <c r="J97" i="83"/>
  <c r="I97" i="83"/>
  <c r="H97" i="83"/>
  <c r="G97" i="83"/>
  <c r="F97" i="83"/>
  <c r="E97" i="83"/>
  <c r="N97" i="83" s="1"/>
  <c r="D97" i="83"/>
  <c r="C97" i="83"/>
  <c r="L96" i="83"/>
  <c r="K96" i="83"/>
  <c r="J96" i="83"/>
  <c r="I96" i="83"/>
  <c r="H96" i="83"/>
  <c r="G96" i="83"/>
  <c r="F96" i="83"/>
  <c r="E96" i="83"/>
  <c r="D96" i="83"/>
  <c r="N96" i="83" s="1"/>
  <c r="C96" i="83"/>
  <c r="L95" i="83"/>
  <c r="K95" i="83"/>
  <c r="J95" i="83"/>
  <c r="I95" i="83"/>
  <c r="H95" i="83"/>
  <c r="G95" i="83"/>
  <c r="F95" i="83"/>
  <c r="E95" i="83"/>
  <c r="D95" i="83"/>
  <c r="C95" i="83"/>
  <c r="N95" i="83" s="1"/>
  <c r="N93" i="83"/>
  <c r="N92" i="83"/>
  <c r="N91" i="83"/>
  <c r="N90" i="83"/>
  <c r="N89" i="83"/>
  <c r="N88" i="83"/>
  <c r="N87" i="83"/>
  <c r="N85" i="83"/>
  <c r="N84" i="83"/>
  <c r="N83" i="83"/>
  <c r="N82" i="83"/>
  <c r="N81" i="83"/>
  <c r="N80" i="83"/>
  <c r="N79" i="83"/>
  <c r="L77" i="83"/>
  <c r="K77" i="83"/>
  <c r="J77" i="83"/>
  <c r="I77" i="83"/>
  <c r="H77" i="83"/>
  <c r="G77" i="83"/>
  <c r="F77" i="83"/>
  <c r="E77" i="83"/>
  <c r="D77" i="83"/>
  <c r="N77" i="83" s="1"/>
  <c r="C77" i="83"/>
  <c r="L76" i="83"/>
  <c r="K76" i="83"/>
  <c r="J76" i="83"/>
  <c r="I76" i="83"/>
  <c r="H76" i="83"/>
  <c r="G76" i="83"/>
  <c r="F76" i="83"/>
  <c r="E76" i="83"/>
  <c r="D76" i="83"/>
  <c r="C76" i="83"/>
  <c r="N76" i="83" s="1"/>
  <c r="L75" i="83"/>
  <c r="K75" i="83"/>
  <c r="J75" i="83"/>
  <c r="I75" i="83"/>
  <c r="H75" i="83"/>
  <c r="G75" i="83"/>
  <c r="F75" i="83"/>
  <c r="E75" i="83"/>
  <c r="D75" i="83"/>
  <c r="C75" i="83"/>
  <c r="N75" i="83" s="1"/>
  <c r="L74" i="83"/>
  <c r="K74" i="83"/>
  <c r="J74" i="83"/>
  <c r="I74" i="83"/>
  <c r="H74" i="83"/>
  <c r="G74" i="83"/>
  <c r="F74" i="83"/>
  <c r="E74" i="83"/>
  <c r="N74" i="83" s="1"/>
  <c r="D74" i="83"/>
  <c r="C74" i="83"/>
  <c r="L73" i="83"/>
  <c r="K73" i="83"/>
  <c r="J73" i="83"/>
  <c r="I73" i="83"/>
  <c r="H73" i="83"/>
  <c r="G73" i="83"/>
  <c r="F73" i="83"/>
  <c r="E73" i="83"/>
  <c r="D73" i="83"/>
  <c r="N73" i="83" s="1"/>
  <c r="C73" i="83"/>
  <c r="L72" i="83"/>
  <c r="K72" i="83"/>
  <c r="J72" i="83"/>
  <c r="I72" i="83"/>
  <c r="H72" i="83"/>
  <c r="G72" i="83"/>
  <c r="F72" i="83"/>
  <c r="E72" i="83"/>
  <c r="D72" i="83"/>
  <c r="C72" i="83"/>
  <c r="N72" i="83" s="1"/>
  <c r="L71" i="83"/>
  <c r="K71" i="83"/>
  <c r="J71" i="83"/>
  <c r="I71" i="83"/>
  <c r="H71" i="83"/>
  <c r="G71" i="83"/>
  <c r="F71" i="83"/>
  <c r="E71" i="83"/>
  <c r="D71" i="83"/>
  <c r="C71" i="83"/>
  <c r="N71" i="83" s="1"/>
  <c r="N69" i="83"/>
  <c r="N68" i="83"/>
  <c r="N67" i="83"/>
  <c r="N66" i="83"/>
  <c r="N65" i="83"/>
  <c r="N64" i="83"/>
  <c r="N63" i="83"/>
  <c r="N61" i="83"/>
  <c r="N60" i="83"/>
  <c r="N59" i="83"/>
  <c r="N58" i="83"/>
  <c r="N57" i="83"/>
  <c r="N56" i="83"/>
  <c r="N55" i="83"/>
  <c r="L53" i="83"/>
  <c r="K53" i="83"/>
  <c r="J53" i="83"/>
  <c r="I53" i="83"/>
  <c r="H53" i="83"/>
  <c r="G53" i="83"/>
  <c r="F53" i="83"/>
  <c r="E53" i="83"/>
  <c r="D53" i="83"/>
  <c r="C53" i="83"/>
  <c r="N53" i="83" s="1"/>
  <c r="L52" i="83"/>
  <c r="K52" i="83"/>
  <c r="J52" i="83"/>
  <c r="I52" i="83"/>
  <c r="H52" i="83"/>
  <c r="G52" i="83"/>
  <c r="F52" i="83"/>
  <c r="E52" i="83"/>
  <c r="D52" i="83"/>
  <c r="C52" i="83"/>
  <c r="N52" i="83" s="1"/>
  <c r="L51" i="83"/>
  <c r="K51" i="83"/>
  <c r="J51" i="83"/>
  <c r="I51" i="83"/>
  <c r="H51" i="83"/>
  <c r="G51" i="83"/>
  <c r="F51" i="83"/>
  <c r="E51" i="83"/>
  <c r="N51" i="83" s="1"/>
  <c r="D51" i="83"/>
  <c r="C51" i="83"/>
  <c r="L50" i="83"/>
  <c r="K50" i="83"/>
  <c r="J50" i="83"/>
  <c r="I50" i="83"/>
  <c r="H50" i="83"/>
  <c r="G50" i="83"/>
  <c r="F50" i="83"/>
  <c r="E50" i="83"/>
  <c r="D50" i="83"/>
  <c r="N50" i="83" s="1"/>
  <c r="C50" i="83"/>
  <c r="L49" i="83"/>
  <c r="K49" i="83"/>
  <c r="J49" i="83"/>
  <c r="I49" i="83"/>
  <c r="H49" i="83"/>
  <c r="G49" i="83"/>
  <c r="F49" i="83"/>
  <c r="E49" i="83"/>
  <c r="D49" i="83"/>
  <c r="C49" i="83"/>
  <c r="N49" i="83" s="1"/>
  <c r="L48" i="83"/>
  <c r="K48" i="83"/>
  <c r="J48" i="83"/>
  <c r="I48" i="83"/>
  <c r="H48" i="83"/>
  <c r="G48" i="83"/>
  <c r="F48" i="83"/>
  <c r="E48" i="83"/>
  <c r="D48" i="83"/>
  <c r="C48" i="83"/>
  <c r="N48" i="83" s="1"/>
  <c r="L47" i="83"/>
  <c r="K47" i="83"/>
  <c r="J47" i="83"/>
  <c r="I47" i="83"/>
  <c r="H47" i="83"/>
  <c r="G47" i="83"/>
  <c r="F47" i="83"/>
  <c r="E47" i="83"/>
  <c r="N47" i="83" s="1"/>
  <c r="D47" i="83"/>
  <c r="C47" i="83"/>
  <c r="N45" i="83"/>
  <c r="N44" i="83"/>
  <c r="N43" i="83"/>
  <c r="N42" i="83"/>
  <c r="N41" i="83"/>
  <c r="N40" i="83"/>
  <c r="N39" i="83"/>
  <c r="N37" i="83"/>
  <c r="N36" i="83"/>
  <c r="N35" i="83"/>
  <c r="N34" i="83"/>
  <c r="N33" i="83"/>
  <c r="N32" i="83"/>
  <c r="N31" i="83"/>
  <c r="L29" i="83"/>
  <c r="K29" i="83"/>
  <c r="J29" i="83"/>
  <c r="I29" i="83"/>
  <c r="H29" i="83"/>
  <c r="G29" i="83"/>
  <c r="F29" i="83"/>
  <c r="E29" i="83"/>
  <c r="D29" i="83"/>
  <c r="C29" i="83"/>
  <c r="N29" i="83" s="1"/>
  <c r="L28" i="83"/>
  <c r="K28" i="83"/>
  <c r="J28" i="83"/>
  <c r="I28" i="83"/>
  <c r="H28" i="83"/>
  <c r="G28" i="83"/>
  <c r="F28" i="83"/>
  <c r="E28" i="83"/>
  <c r="N28" i="83" s="1"/>
  <c r="D28" i="83"/>
  <c r="C28" i="83"/>
  <c r="L27" i="83"/>
  <c r="K27" i="83"/>
  <c r="J27" i="83"/>
  <c r="I27" i="83"/>
  <c r="H27" i="83"/>
  <c r="G27" i="83"/>
  <c r="F27" i="83"/>
  <c r="E27" i="83"/>
  <c r="D27" i="83"/>
  <c r="N27" i="83" s="1"/>
  <c r="C27" i="83"/>
  <c r="L26" i="83"/>
  <c r="K26" i="83"/>
  <c r="J26" i="83"/>
  <c r="I26" i="83"/>
  <c r="H26" i="83"/>
  <c r="G26" i="83"/>
  <c r="F26" i="83"/>
  <c r="E26" i="83"/>
  <c r="D26" i="83"/>
  <c r="C26" i="83"/>
  <c r="N26" i="83" s="1"/>
  <c r="L25" i="83"/>
  <c r="K25" i="83"/>
  <c r="J25" i="83"/>
  <c r="I25" i="83"/>
  <c r="H25" i="83"/>
  <c r="G25" i="83"/>
  <c r="F25" i="83"/>
  <c r="E25" i="83"/>
  <c r="D25" i="83"/>
  <c r="C25" i="83"/>
  <c r="N25" i="83" s="1"/>
  <c r="L24" i="83"/>
  <c r="K24" i="83"/>
  <c r="J24" i="83"/>
  <c r="I24" i="83"/>
  <c r="H24" i="83"/>
  <c r="G24" i="83"/>
  <c r="F24" i="83"/>
  <c r="E24" i="83"/>
  <c r="D24" i="83"/>
  <c r="C24" i="83"/>
  <c r="N24" i="83" s="1"/>
  <c r="L23" i="83"/>
  <c r="K23" i="83"/>
  <c r="J23" i="83"/>
  <c r="I23" i="83"/>
  <c r="H23" i="83"/>
  <c r="G23" i="83"/>
  <c r="F23" i="83"/>
  <c r="E23" i="83"/>
  <c r="D23" i="83"/>
  <c r="C23" i="83"/>
  <c r="N23" i="83" s="1"/>
  <c r="N21" i="83"/>
  <c r="N20" i="83"/>
  <c r="N19" i="83"/>
  <c r="N18" i="83"/>
  <c r="N17" i="83"/>
  <c r="N16" i="83"/>
  <c r="N15" i="83"/>
  <c r="N13" i="83"/>
  <c r="N12" i="83"/>
  <c r="N11" i="83"/>
  <c r="N10" i="83"/>
  <c r="N9" i="83"/>
  <c r="N8" i="83"/>
  <c r="N7" i="83"/>
  <c r="BE93" i="82"/>
  <c r="BE92" i="82"/>
  <c r="BE91" i="82"/>
  <c r="BE90" i="82"/>
  <c r="BE87" i="82"/>
  <c r="BE86" i="82"/>
  <c r="BE85" i="82"/>
  <c r="BE84" i="82"/>
  <c r="BE83" i="82"/>
  <c r="BE82" i="82"/>
  <c r="BE81" i="82"/>
  <c r="BE80" i="82"/>
  <c r="BE79" i="82"/>
  <c r="BE78" i="82"/>
  <c r="BE77" i="82"/>
  <c r="BE76" i="82"/>
  <c r="BE75" i="82"/>
  <c r="BE74" i="82"/>
  <c r="BE73" i="82"/>
  <c r="BE72" i="82"/>
  <c r="BE71" i="82"/>
  <c r="BE70" i="82"/>
  <c r="BE69" i="82"/>
  <c r="BE68" i="82"/>
  <c r="BE67" i="82"/>
  <c r="BE66" i="82"/>
  <c r="BE65" i="82"/>
  <c r="BE64" i="82"/>
  <c r="BE63" i="82"/>
  <c r="BE62" i="82"/>
  <c r="BE61" i="82"/>
  <c r="BE60" i="82"/>
  <c r="BE59" i="82"/>
  <c r="BE58" i="82"/>
  <c r="BE57" i="82"/>
  <c r="BE56" i="82"/>
  <c r="BC53" i="82"/>
  <c r="BB53" i="82"/>
  <c r="BA53" i="82"/>
  <c r="AZ53" i="82"/>
  <c r="AY53" i="82"/>
  <c r="AX53" i="82"/>
  <c r="AW53" i="82"/>
  <c r="AV53" i="82"/>
  <c r="AU53" i="82"/>
  <c r="AT53" i="82"/>
  <c r="AS53" i="82"/>
  <c r="AR53" i="82"/>
  <c r="AQ53" i="82"/>
  <c r="AP53" i="82"/>
  <c r="AO53" i="82"/>
  <c r="AN53" i="82"/>
  <c r="AM53" i="82"/>
  <c r="AL53" i="82"/>
  <c r="AK53" i="82"/>
  <c r="AJ53" i="82"/>
  <c r="AI53" i="82"/>
  <c r="AH53" i="82"/>
  <c r="AG53" i="82"/>
  <c r="AF53" i="82"/>
  <c r="AE53" i="82"/>
  <c r="AD53" i="82"/>
  <c r="AC53" i="82"/>
  <c r="AB53" i="82"/>
  <c r="AA53" i="82"/>
  <c r="Z53" i="82"/>
  <c r="Y53" i="82"/>
  <c r="X53" i="82"/>
  <c r="W53" i="82"/>
  <c r="V53" i="82"/>
  <c r="U53" i="82"/>
  <c r="T53" i="82"/>
  <c r="S53" i="82"/>
  <c r="R53" i="82"/>
  <c r="Q53" i="82"/>
  <c r="P53" i="82"/>
  <c r="O53" i="82"/>
  <c r="N53" i="82"/>
  <c r="M53" i="82"/>
  <c r="L53" i="82"/>
  <c r="K53" i="82"/>
  <c r="J53" i="82"/>
  <c r="I53" i="82"/>
  <c r="H53" i="82"/>
  <c r="G53" i="82"/>
  <c r="F53" i="82"/>
  <c r="E53" i="82"/>
  <c r="D53" i="82"/>
  <c r="C53" i="82"/>
  <c r="BE53" i="82" s="1"/>
  <c r="BC52" i="82"/>
  <c r="BB52" i="82"/>
  <c r="BA52" i="82"/>
  <c r="AZ52" i="82"/>
  <c r="AY52" i="82"/>
  <c r="AX52" i="82"/>
  <c r="AW52" i="82"/>
  <c r="AV52" i="82"/>
  <c r="AU52" i="82"/>
  <c r="AT52" i="82"/>
  <c r="AS52" i="82"/>
  <c r="AR52" i="82"/>
  <c r="AQ52" i="82"/>
  <c r="AP52" i="82"/>
  <c r="AO52" i="82"/>
  <c r="AN52" i="82"/>
  <c r="AM52" i="82"/>
  <c r="AL52" i="82"/>
  <c r="AK52" i="82"/>
  <c r="AJ52" i="82"/>
  <c r="AI52" i="82"/>
  <c r="AH52" i="82"/>
  <c r="AG52" i="82"/>
  <c r="AF52" i="82"/>
  <c r="AE52" i="82"/>
  <c r="AD52" i="82"/>
  <c r="AC52" i="82"/>
  <c r="AB52" i="82"/>
  <c r="AA52" i="82"/>
  <c r="Z52" i="82"/>
  <c r="Y52" i="82"/>
  <c r="X52" i="82"/>
  <c r="W52" i="82"/>
  <c r="V52" i="82"/>
  <c r="U52" i="82"/>
  <c r="T52" i="82"/>
  <c r="S52" i="82"/>
  <c r="R52" i="82"/>
  <c r="Q52" i="82"/>
  <c r="P52" i="82"/>
  <c r="O52" i="82"/>
  <c r="N52" i="82"/>
  <c r="M52" i="82"/>
  <c r="L52" i="82"/>
  <c r="K52" i="82"/>
  <c r="J52" i="82"/>
  <c r="I52" i="82"/>
  <c r="H52" i="82"/>
  <c r="G52" i="82"/>
  <c r="F52" i="82"/>
  <c r="E52" i="82"/>
  <c r="D52" i="82"/>
  <c r="C52" i="82"/>
  <c r="BE52" i="82" s="1"/>
  <c r="BC51" i="82"/>
  <c r="BB51" i="82"/>
  <c r="BA51" i="82"/>
  <c r="AZ51" i="82"/>
  <c r="AY51" i="82"/>
  <c r="AX51" i="82"/>
  <c r="AW51" i="82"/>
  <c r="AV51" i="82"/>
  <c r="AU51" i="82"/>
  <c r="AT51" i="82"/>
  <c r="AS51" i="82"/>
  <c r="AR51" i="82"/>
  <c r="AQ51" i="82"/>
  <c r="AP51" i="82"/>
  <c r="AO51" i="82"/>
  <c r="AN51" i="82"/>
  <c r="AM51" i="82"/>
  <c r="AL51" i="82"/>
  <c r="AK51" i="82"/>
  <c r="AJ51" i="82"/>
  <c r="AI51" i="82"/>
  <c r="AH51" i="82"/>
  <c r="AG51" i="82"/>
  <c r="AF51" i="82"/>
  <c r="AE51" i="82"/>
  <c r="AD51" i="82"/>
  <c r="AC51" i="82"/>
  <c r="AB51" i="82"/>
  <c r="AA51" i="82"/>
  <c r="Z51" i="82"/>
  <c r="Y51" i="82"/>
  <c r="X51" i="82"/>
  <c r="W51" i="82"/>
  <c r="V51" i="82"/>
  <c r="U51" i="82"/>
  <c r="T51" i="82"/>
  <c r="S51" i="82"/>
  <c r="R51" i="82"/>
  <c r="Q51" i="82"/>
  <c r="P51" i="82"/>
  <c r="O51" i="82"/>
  <c r="N51" i="82"/>
  <c r="M51" i="82"/>
  <c r="L51" i="82"/>
  <c r="K51" i="82"/>
  <c r="J51" i="82"/>
  <c r="I51" i="82"/>
  <c r="H51" i="82"/>
  <c r="G51" i="82"/>
  <c r="F51" i="82"/>
  <c r="E51" i="82"/>
  <c r="D51" i="82"/>
  <c r="C51" i="82"/>
  <c r="BE51" i="82" s="1"/>
  <c r="BC50" i="82"/>
  <c r="BB50" i="82"/>
  <c r="BA50" i="82"/>
  <c r="AZ50" i="82"/>
  <c r="AY50" i="82"/>
  <c r="AX50" i="82"/>
  <c r="AW50" i="82"/>
  <c r="AV50" i="82"/>
  <c r="AU50" i="82"/>
  <c r="AT50" i="82"/>
  <c r="AS50" i="82"/>
  <c r="AR50" i="82"/>
  <c r="AQ50" i="82"/>
  <c r="AP50" i="82"/>
  <c r="AO50" i="82"/>
  <c r="AN50" i="82"/>
  <c r="AM50" i="82"/>
  <c r="AL50" i="82"/>
  <c r="AK50" i="82"/>
  <c r="AJ50" i="82"/>
  <c r="AI50" i="82"/>
  <c r="AH50" i="82"/>
  <c r="AG50" i="82"/>
  <c r="AF50" i="82"/>
  <c r="AE50" i="82"/>
  <c r="AD50" i="82"/>
  <c r="AC50" i="82"/>
  <c r="AB50" i="82"/>
  <c r="AA50" i="82"/>
  <c r="Z50" i="82"/>
  <c r="Y50" i="82"/>
  <c r="X50" i="82"/>
  <c r="W50" i="82"/>
  <c r="V50" i="82"/>
  <c r="U50" i="82"/>
  <c r="T50" i="82"/>
  <c r="S50" i="82"/>
  <c r="R50" i="82"/>
  <c r="Q50" i="82"/>
  <c r="P50" i="82"/>
  <c r="O50" i="82"/>
  <c r="N50" i="82"/>
  <c r="M50" i="82"/>
  <c r="L50" i="82"/>
  <c r="K50" i="82"/>
  <c r="J50" i="82"/>
  <c r="I50" i="82"/>
  <c r="H50" i="82"/>
  <c r="G50" i="82"/>
  <c r="F50" i="82"/>
  <c r="E50" i="82"/>
  <c r="D50" i="82"/>
  <c r="C50" i="82"/>
  <c r="BE50" i="82" s="1"/>
  <c r="BC49" i="82"/>
  <c r="BB49" i="82"/>
  <c r="BA49" i="82"/>
  <c r="AZ49" i="82"/>
  <c r="AY49" i="82"/>
  <c r="AX49" i="82"/>
  <c r="AW49" i="82"/>
  <c r="AV49" i="82"/>
  <c r="AU49" i="82"/>
  <c r="AT49" i="82"/>
  <c r="AS49" i="82"/>
  <c r="AR49" i="82"/>
  <c r="AQ49" i="82"/>
  <c r="AP49" i="82"/>
  <c r="AO49" i="82"/>
  <c r="AN49" i="82"/>
  <c r="AM49" i="82"/>
  <c r="AL49" i="82"/>
  <c r="AK49" i="82"/>
  <c r="AJ49" i="82"/>
  <c r="AI49" i="82"/>
  <c r="AH49" i="82"/>
  <c r="AG49" i="82"/>
  <c r="AF49" i="82"/>
  <c r="AE49" i="82"/>
  <c r="AD49" i="82"/>
  <c r="AC49" i="82"/>
  <c r="AB49" i="82"/>
  <c r="AA49" i="82"/>
  <c r="Z49" i="82"/>
  <c r="Y49" i="82"/>
  <c r="X49" i="82"/>
  <c r="W49" i="82"/>
  <c r="V49" i="82"/>
  <c r="U49" i="82"/>
  <c r="T49" i="82"/>
  <c r="S49" i="82"/>
  <c r="R49" i="82"/>
  <c r="Q49" i="82"/>
  <c r="P49" i="82"/>
  <c r="O49" i="82"/>
  <c r="N49" i="82"/>
  <c r="M49" i="82"/>
  <c r="L49" i="82"/>
  <c r="K49" i="82"/>
  <c r="J49" i="82"/>
  <c r="I49" i="82"/>
  <c r="H49" i="82"/>
  <c r="G49" i="82"/>
  <c r="F49" i="82"/>
  <c r="E49" i="82"/>
  <c r="D49" i="82"/>
  <c r="C49" i="82"/>
  <c r="BE49" i="82" s="1"/>
  <c r="BC48" i="82"/>
  <c r="BB48" i="82"/>
  <c r="BA48" i="82"/>
  <c r="AZ48" i="82"/>
  <c r="AY48" i="82"/>
  <c r="AX48" i="82"/>
  <c r="AW48" i="82"/>
  <c r="AV48" i="82"/>
  <c r="AU48" i="82"/>
  <c r="AT48" i="82"/>
  <c r="AS48" i="82"/>
  <c r="AR48" i="82"/>
  <c r="AQ48" i="82"/>
  <c r="AP48" i="82"/>
  <c r="AO48" i="82"/>
  <c r="AN48" i="82"/>
  <c r="AM48" i="82"/>
  <c r="AL48" i="82"/>
  <c r="AK48" i="82"/>
  <c r="AJ48" i="82"/>
  <c r="AI48" i="82"/>
  <c r="AH48" i="82"/>
  <c r="AG48" i="82"/>
  <c r="AF48" i="82"/>
  <c r="AE48" i="82"/>
  <c r="AD48" i="82"/>
  <c r="AC48" i="82"/>
  <c r="AB48" i="82"/>
  <c r="AA48" i="82"/>
  <c r="Z48" i="82"/>
  <c r="Y48" i="82"/>
  <c r="X48" i="82"/>
  <c r="W48" i="82"/>
  <c r="V48" i="82"/>
  <c r="U48" i="82"/>
  <c r="T48" i="82"/>
  <c r="S48" i="82"/>
  <c r="R48" i="82"/>
  <c r="Q48" i="82"/>
  <c r="P48" i="82"/>
  <c r="O48" i="82"/>
  <c r="N48" i="82"/>
  <c r="M48" i="82"/>
  <c r="L48" i="82"/>
  <c r="K48" i="82"/>
  <c r="J48" i="82"/>
  <c r="I48" i="82"/>
  <c r="H48" i="82"/>
  <c r="G48" i="82"/>
  <c r="F48" i="82"/>
  <c r="E48" i="82"/>
  <c r="D48" i="82"/>
  <c r="C48" i="82"/>
  <c r="BE48" i="82" s="1"/>
  <c r="BC47" i="82"/>
  <c r="BB47" i="82"/>
  <c r="BA47" i="82"/>
  <c r="AZ47" i="82"/>
  <c r="AY47" i="82"/>
  <c r="AX47" i="82"/>
  <c r="AW47" i="82"/>
  <c r="AV47" i="82"/>
  <c r="AU47" i="82"/>
  <c r="AT47" i="82"/>
  <c r="AS47" i="82"/>
  <c r="AR47" i="82"/>
  <c r="AQ47" i="82"/>
  <c r="AP47" i="82"/>
  <c r="AO47" i="82"/>
  <c r="AN47" i="82"/>
  <c r="AM47" i="82"/>
  <c r="AL47" i="82"/>
  <c r="AK47" i="82"/>
  <c r="AJ47" i="82"/>
  <c r="AI47" i="82"/>
  <c r="AH47" i="82"/>
  <c r="AG47" i="82"/>
  <c r="AF47" i="82"/>
  <c r="AE47" i="82"/>
  <c r="AD47" i="82"/>
  <c r="AC47" i="82"/>
  <c r="AB47" i="82"/>
  <c r="AA47" i="82"/>
  <c r="Z47" i="82"/>
  <c r="Y47" i="82"/>
  <c r="X47" i="82"/>
  <c r="W47" i="82"/>
  <c r="V47" i="82"/>
  <c r="U47" i="82"/>
  <c r="T47" i="82"/>
  <c r="S47" i="82"/>
  <c r="R47" i="82"/>
  <c r="Q47" i="82"/>
  <c r="P47" i="82"/>
  <c r="O47" i="82"/>
  <c r="N47" i="82"/>
  <c r="M47" i="82"/>
  <c r="L47" i="82"/>
  <c r="K47" i="82"/>
  <c r="J47" i="82"/>
  <c r="I47" i="82"/>
  <c r="H47" i="82"/>
  <c r="G47" i="82"/>
  <c r="F47" i="82"/>
  <c r="E47" i="82"/>
  <c r="D47" i="82"/>
  <c r="C47" i="82"/>
  <c r="BE47" i="82" s="1"/>
  <c r="BC46" i="82"/>
  <c r="BB46" i="82"/>
  <c r="BA46" i="82"/>
  <c r="AZ46" i="82"/>
  <c r="AY46" i="82"/>
  <c r="AX46" i="82"/>
  <c r="AW46" i="82"/>
  <c r="AV46" i="82"/>
  <c r="AU46" i="82"/>
  <c r="AT46" i="82"/>
  <c r="AS46" i="82"/>
  <c r="AR46" i="82"/>
  <c r="AQ46" i="82"/>
  <c r="AP46" i="82"/>
  <c r="AO46" i="82"/>
  <c r="AN46" i="82"/>
  <c r="AM46" i="82"/>
  <c r="AL46" i="82"/>
  <c r="AK46" i="82"/>
  <c r="AJ46" i="82"/>
  <c r="AI46" i="82"/>
  <c r="AH46" i="82"/>
  <c r="AG46" i="82"/>
  <c r="AF46" i="82"/>
  <c r="AE46" i="82"/>
  <c r="AD46" i="82"/>
  <c r="AC46" i="82"/>
  <c r="AB46" i="82"/>
  <c r="AA46" i="82"/>
  <c r="Z46" i="82"/>
  <c r="Y46" i="82"/>
  <c r="X46" i="82"/>
  <c r="W46" i="82"/>
  <c r="V46" i="82"/>
  <c r="U46" i="82"/>
  <c r="T46" i="82"/>
  <c r="S46" i="82"/>
  <c r="R46" i="82"/>
  <c r="Q46" i="82"/>
  <c r="P46" i="82"/>
  <c r="O46" i="82"/>
  <c r="N46" i="82"/>
  <c r="M46" i="82"/>
  <c r="L46" i="82"/>
  <c r="K46" i="82"/>
  <c r="J46" i="82"/>
  <c r="I46" i="82"/>
  <c r="H46" i="82"/>
  <c r="G46" i="82"/>
  <c r="F46" i="82"/>
  <c r="E46" i="82"/>
  <c r="D46" i="82"/>
  <c r="C46" i="82"/>
  <c r="BE46" i="82" s="1"/>
  <c r="BC45" i="82"/>
  <c r="BB45" i="82"/>
  <c r="BA45" i="82"/>
  <c r="AZ45" i="82"/>
  <c r="AY45" i="82"/>
  <c r="AX45" i="82"/>
  <c r="AW45" i="82"/>
  <c r="AV45" i="82"/>
  <c r="AU45" i="82"/>
  <c r="AT45" i="82"/>
  <c r="AS45" i="82"/>
  <c r="AR45" i="82"/>
  <c r="AQ45" i="82"/>
  <c r="AP45" i="82"/>
  <c r="AO45" i="82"/>
  <c r="AN45" i="82"/>
  <c r="AM45" i="82"/>
  <c r="AL45" i="82"/>
  <c r="AK45" i="82"/>
  <c r="AJ45" i="82"/>
  <c r="AI45" i="82"/>
  <c r="AH45" i="82"/>
  <c r="AG45" i="82"/>
  <c r="AF45" i="82"/>
  <c r="AE45" i="82"/>
  <c r="AD45" i="82"/>
  <c r="AC45" i="82"/>
  <c r="AB45" i="82"/>
  <c r="AA45" i="82"/>
  <c r="Z45" i="82"/>
  <c r="Y45" i="82"/>
  <c r="X45" i="82"/>
  <c r="W45" i="82"/>
  <c r="V45" i="82"/>
  <c r="U45" i="82"/>
  <c r="T45" i="82"/>
  <c r="S45" i="82"/>
  <c r="R45" i="82"/>
  <c r="Q45" i="82"/>
  <c r="P45" i="82"/>
  <c r="O45" i="82"/>
  <c r="N45" i="82"/>
  <c r="M45" i="82"/>
  <c r="L45" i="82"/>
  <c r="K45" i="82"/>
  <c r="J45" i="82"/>
  <c r="I45" i="82"/>
  <c r="H45" i="82"/>
  <c r="G45" i="82"/>
  <c r="F45" i="82"/>
  <c r="E45" i="82"/>
  <c r="D45" i="82"/>
  <c r="C45" i="82"/>
  <c r="BE45" i="82" s="1"/>
  <c r="BC44" i="82"/>
  <c r="BB44" i="82"/>
  <c r="BA44" i="82"/>
  <c r="AZ44" i="82"/>
  <c r="AY44" i="82"/>
  <c r="AX44" i="82"/>
  <c r="AW44" i="82"/>
  <c r="AV44" i="82"/>
  <c r="AU44" i="82"/>
  <c r="AT44" i="82"/>
  <c r="AS44" i="82"/>
  <c r="AR44" i="82"/>
  <c r="AQ44" i="82"/>
  <c r="AP44" i="82"/>
  <c r="AO44" i="82"/>
  <c r="AN44" i="82"/>
  <c r="AM44" i="82"/>
  <c r="AL44" i="82"/>
  <c r="AK44" i="82"/>
  <c r="AJ44" i="82"/>
  <c r="AI44" i="82"/>
  <c r="AH44" i="82"/>
  <c r="AG44" i="82"/>
  <c r="AF44" i="82"/>
  <c r="AE44" i="82"/>
  <c r="AD44" i="82"/>
  <c r="AC44" i="82"/>
  <c r="AB44" i="82"/>
  <c r="AA44" i="82"/>
  <c r="Z44" i="82"/>
  <c r="Y44" i="82"/>
  <c r="X44" i="82"/>
  <c r="W44" i="82"/>
  <c r="V44" i="82"/>
  <c r="U44" i="82"/>
  <c r="T44" i="82"/>
  <c r="S44" i="82"/>
  <c r="R44" i="82"/>
  <c r="Q44" i="82"/>
  <c r="P44" i="82"/>
  <c r="O44" i="82"/>
  <c r="N44" i="82"/>
  <c r="M44" i="82"/>
  <c r="L44" i="82"/>
  <c r="K44" i="82"/>
  <c r="J44" i="82"/>
  <c r="I44" i="82"/>
  <c r="H44" i="82"/>
  <c r="G44" i="82"/>
  <c r="F44" i="82"/>
  <c r="E44" i="82"/>
  <c r="D44" i="82"/>
  <c r="C44" i="82"/>
  <c r="BE44" i="82" s="1"/>
  <c r="BC43" i="82"/>
  <c r="BB43" i="82"/>
  <c r="BA43" i="82"/>
  <c r="AZ43" i="82"/>
  <c r="AY43" i="82"/>
  <c r="AX43" i="82"/>
  <c r="AW43" i="82"/>
  <c r="AV43" i="82"/>
  <c r="AU43" i="82"/>
  <c r="AT43" i="82"/>
  <c r="AS43" i="82"/>
  <c r="AR43" i="82"/>
  <c r="AQ43" i="82"/>
  <c r="AP43" i="82"/>
  <c r="AO43" i="82"/>
  <c r="AN43" i="82"/>
  <c r="AM43" i="82"/>
  <c r="AL43" i="82"/>
  <c r="AK43" i="82"/>
  <c r="AJ43" i="82"/>
  <c r="AI43" i="82"/>
  <c r="AH43" i="82"/>
  <c r="AG43" i="82"/>
  <c r="AF43" i="82"/>
  <c r="AE43" i="82"/>
  <c r="AD43" i="82"/>
  <c r="AC43" i="82"/>
  <c r="AB43" i="82"/>
  <c r="AA43" i="82"/>
  <c r="Z43" i="82"/>
  <c r="Y43" i="82"/>
  <c r="X43" i="82"/>
  <c r="W43" i="82"/>
  <c r="V43" i="82"/>
  <c r="U43" i="82"/>
  <c r="T43" i="82"/>
  <c r="S43" i="82"/>
  <c r="R43" i="82"/>
  <c r="Q43" i="82"/>
  <c r="P43" i="82"/>
  <c r="O43" i="82"/>
  <c r="N43" i="82"/>
  <c r="M43" i="82"/>
  <c r="L43" i="82"/>
  <c r="K43" i="82"/>
  <c r="J43" i="82"/>
  <c r="I43" i="82"/>
  <c r="H43" i="82"/>
  <c r="G43" i="82"/>
  <c r="F43" i="82"/>
  <c r="E43" i="82"/>
  <c r="D43" i="82"/>
  <c r="C43" i="82"/>
  <c r="BE43" i="82" s="1"/>
  <c r="BC42" i="82"/>
  <c r="BB42" i="82"/>
  <c r="BA42" i="82"/>
  <c r="AZ42" i="82"/>
  <c r="AY42" i="82"/>
  <c r="AX42" i="82"/>
  <c r="AW42" i="82"/>
  <c r="AV42" i="82"/>
  <c r="AU42" i="82"/>
  <c r="AT42" i="82"/>
  <c r="AS42" i="82"/>
  <c r="AR42" i="82"/>
  <c r="AQ42" i="82"/>
  <c r="AP42" i="82"/>
  <c r="AO42" i="82"/>
  <c r="AN42" i="82"/>
  <c r="AM42" i="82"/>
  <c r="AL42" i="82"/>
  <c r="AK42" i="82"/>
  <c r="AJ42" i="82"/>
  <c r="AI42" i="82"/>
  <c r="AH42" i="82"/>
  <c r="AG42" i="82"/>
  <c r="AF42" i="82"/>
  <c r="AE42" i="82"/>
  <c r="AD42" i="82"/>
  <c r="AC42" i="82"/>
  <c r="AB42" i="82"/>
  <c r="AA42" i="82"/>
  <c r="Z42" i="82"/>
  <c r="Y42" i="82"/>
  <c r="X42" i="82"/>
  <c r="W42" i="82"/>
  <c r="V42" i="82"/>
  <c r="U42" i="82"/>
  <c r="T42" i="82"/>
  <c r="S42" i="82"/>
  <c r="R42" i="82"/>
  <c r="Q42" i="82"/>
  <c r="P42" i="82"/>
  <c r="O42" i="82"/>
  <c r="N42" i="82"/>
  <c r="M42" i="82"/>
  <c r="L42" i="82"/>
  <c r="K42" i="82"/>
  <c r="J42" i="82"/>
  <c r="I42" i="82"/>
  <c r="H42" i="82"/>
  <c r="G42" i="82"/>
  <c r="F42" i="82"/>
  <c r="E42" i="82"/>
  <c r="D42" i="82"/>
  <c r="C42" i="82"/>
  <c r="BE42" i="82" s="1"/>
  <c r="BC41" i="82"/>
  <c r="BB41" i="82"/>
  <c r="BA41" i="82"/>
  <c r="AZ41" i="82"/>
  <c r="AY41" i="82"/>
  <c r="AX41" i="82"/>
  <c r="AW41" i="82"/>
  <c r="AV41" i="82"/>
  <c r="AU41" i="82"/>
  <c r="AT41" i="82"/>
  <c r="AS41" i="82"/>
  <c r="AR41" i="82"/>
  <c r="AQ41" i="82"/>
  <c r="AP41" i="82"/>
  <c r="AO41" i="82"/>
  <c r="AN41" i="82"/>
  <c r="AM41" i="82"/>
  <c r="AL41" i="82"/>
  <c r="AK41" i="82"/>
  <c r="AJ41" i="82"/>
  <c r="AI41" i="82"/>
  <c r="AH41" i="82"/>
  <c r="AG41" i="82"/>
  <c r="AF41" i="82"/>
  <c r="AE41" i="82"/>
  <c r="AD41" i="82"/>
  <c r="AC41" i="82"/>
  <c r="AB41" i="82"/>
  <c r="AA41" i="82"/>
  <c r="Z41" i="82"/>
  <c r="Y41" i="82"/>
  <c r="X41" i="82"/>
  <c r="W41" i="82"/>
  <c r="V41" i="82"/>
  <c r="U41" i="82"/>
  <c r="T41" i="82"/>
  <c r="S41" i="82"/>
  <c r="R41" i="82"/>
  <c r="Q41" i="82"/>
  <c r="P41" i="82"/>
  <c r="O41" i="82"/>
  <c r="N41" i="82"/>
  <c r="M41" i="82"/>
  <c r="L41" i="82"/>
  <c r="K41" i="82"/>
  <c r="J41" i="82"/>
  <c r="I41" i="82"/>
  <c r="H41" i="82"/>
  <c r="G41" i="82"/>
  <c r="F41" i="82"/>
  <c r="E41" i="82"/>
  <c r="D41" i="82"/>
  <c r="C41" i="82"/>
  <c r="BE41" i="82" s="1"/>
  <c r="BC40" i="82"/>
  <c r="BB40" i="82"/>
  <c r="BA40" i="82"/>
  <c r="AZ40" i="82"/>
  <c r="AY40" i="82"/>
  <c r="AX40" i="82"/>
  <c r="AW40" i="82"/>
  <c r="AV40" i="82"/>
  <c r="AU40" i="82"/>
  <c r="AT40" i="82"/>
  <c r="AS40" i="82"/>
  <c r="AR40" i="82"/>
  <c r="AQ40" i="82"/>
  <c r="AP40" i="82"/>
  <c r="AO40" i="82"/>
  <c r="AN40" i="82"/>
  <c r="AM40" i="82"/>
  <c r="AL40" i="82"/>
  <c r="AK40" i="82"/>
  <c r="AJ40" i="82"/>
  <c r="AI40" i="82"/>
  <c r="AH40" i="82"/>
  <c r="AG40" i="82"/>
  <c r="AF40" i="82"/>
  <c r="AE40" i="82"/>
  <c r="AD40" i="82"/>
  <c r="AC40" i="82"/>
  <c r="AB40" i="82"/>
  <c r="AA40" i="82"/>
  <c r="Z40" i="82"/>
  <c r="Y40" i="82"/>
  <c r="X40" i="82"/>
  <c r="W40" i="82"/>
  <c r="V40" i="82"/>
  <c r="U40" i="82"/>
  <c r="T40" i="82"/>
  <c r="S40" i="82"/>
  <c r="R40" i="82"/>
  <c r="Q40" i="82"/>
  <c r="P40" i="82"/>
  <c r="O40" i="82"/>
  <c r="N40" i="82"/>
  <c r="M40" i="82"/>
  <c r="L40" i="82"/>
  <c r="K40" i="82"/>
  <c r="J40" i="82"/>
  <c r="I40" i="82"/>
  <c r="H40" i="82"/>
  <c r="G40" i="82"/>
  <c r="F40" i="82"/>
  <c r="E40" i="82"/>
  <c r="D40" i="82"/>
  <c r="C40" i="82"/>
  <c r="BE40" i="82" s="1"/>
  <c r="BE38" i="82"/>
  <c r="BE37" i="82"/>
  <c r="BE36" i="82"/>
  <c r="BE35" i="82"/>
  <c r="BE34" i="82"/>
  <c r="BE33" i="82"/>
  <c r="BE32" i="82"/>
  <c r="BE30" i="82"/>
  <c r="BE29" i="82"/>
  <c r="BE28" i="82"/>
  <c r="BE27" i="82"/>
  <c r="BE26" i="82"/>
  <c r="BE25" i="82"/>
  <c r="BE24" i="82"/>
  <c r="BC21" i="82"/>
  <c r="BB21" i="82"/>
  <c r="BA21" i="82"/>
  <c r="AZ21" i="82"/>
  <c r="AY21" i="82"/>
  <c r="AX21" i="82"/>
  <c r="AW21" i="82"/>
  <c r="AV21" i="82"/>
  <c r="AU21" i="82"/>
  <c r="AT21" i="82"/>
  <c r="AS21" i="82"/>
  <c r="AR21" i="82"/>
  <c r="AQ21" i="82"/>
  <c r="AP21" i="82"/>
  <c r="AO21" i="82"/>
  <c r="AN21" i="82"/>
  <c r="AM21" i="82"/>
  <c r="AL21" i="82"/>
  <c r="AK21" i="82"/>
  <c r="AJ21" i="82"/>
  <c r="AI21" i="82"/>
  <c r="AH21" i="82"/>
  <c r="AG21" i="82"/>
  <c r="AF21" i="82"/>
  <c r="AE21" i="82"/>
  <c r="AD21" i="82"/>
  <c r="AC21" i="82"/>
  <c r="AB21" i="82"/>
  <c r="AA21" i="82"/>
  <c r="Z21" i="82"/>
  <c r="Y21" i="82"/>
  <c r="X21" i="82"/>
  <c r="W21" i="82"/>
  <c r="V21" i="82"/>
  <c r="U21" i="82"/>
  <c r="T21" i="82"/>
  <c r="S21" i="82"/>
  <c r="R21" i="82"/>
  <c r="Q21" i="82"/>
  <c r="P21" i="82"/>
  <c r="O21" i="82"/>
  <c r="N21" i="82"/>
  <c r="M21" i="82"/>
  <c r="L21" i="82"/>
  <c r="K21" i="82"/>
  <c r="J21" i="82"/>
  <c r="I21" i="82"/>
  <c r="H21" i="82"/>
  <c r="G21" i="82"/>
  <c r="F21" i="82"/>
  <c r="E21" i="82"/>
  <c r="D21" i="82"/>
  <c r="C21" i="82"/>
  <c r="BE21" i="82" s="1"/>
  <c r="BC20" i="82"/>
  <c r="BB20" i="82"/>
  <c r="BA20" i="82"/>
  <c r="AZ20" i="82"/>
  <c r="AY20" i="82"/>
  <c r="AX20" i="82"/>
  <c r="AW20" i="82"/>
  <c r="AV20" i="82"/>
  <c r="AU20" i="82"/>
  <c r="AT20" i="82"/>
  <c r="AS20" i="82"/>
  <c r="AR20" i="82"/>
  <c r="AQ20" i="82"/>
  <c r="AP20" i="82"/>
  <c r="AO20" i="82"/>
  <c r="AN20" i="82"/>
  <c r="AM20" i="82"/>
  <c r="AL20" i="82"/>
  <c r="AK20" i="82"/>
  <c r="AJ20" i="82"/>
  <c r="AI20" i="82"/>
  <c r="AH20" i="82"/>
  <c r="AG20" i="82"/>
  <c r="AF20" i="82"/>
  <c r="AE20" i="82"/>
  <c r="AD20" i="82"/>
  <c r="AC20" i="82"/>
  <c r="AB20" i="82"/>
  <c r="AA20" i="82"/>
  <c r="Z20" i="82"/>
  <c r="Y20" i="82"/>
  <c r="X20" i="82"/>
  <c r="W20" i="82"/>
  <c r="V20" i="82"/>
  <c r="U20" i="82"/>
  <c r="T20" i="82"/>
  <c r="S20" i="82"/>
  <c r="R20" i="82"/>
  <c r="Q20" i="82"/>
  <c r="P20" i="82"/>
  <c r="O20" i="82"/>
  <c r="N20" i="82"/>
  <c r="M20" i="82"/>
  <c r="L20" i="82"/>
  <c r="K20" i="82"/>
  <c r="J20" i="82"/>
  <c r="I20" i="82"/>
  <c r="H20" i="82"/>
  <c r="G20" i="82"/>
  <c r="F20" i="82"/>
  <c r="E20" i="82"/>
  <c r="D20" i="82"/>
  <c r="C20" i="82"/>
  <c r="BE20" i="82" s="1"/>
  <c r="BC19" i="82"/>
  <c r="BB19" i="82"/>
  <c r="BA19" i="82"/>
  <c r="AZ19" i="82"/>
  <c r="AY19" i="82"/>
  <c r="AX19" i="82"/>
  <c r="AW19" i="82"/>
  <c r="AV19" i="82"/>
  <c r="AU19" i="82"/>
  <c r="AT19" i="82"/>
  <c r="AS19" i="82"/>
  <c r="AR19" i="82"/>
  <c r="AQ19" i="82"/>
  <c r="AP19" i="82"/>
  <c r="AO19" i="82"/>
  <c r="AN19" i="82"/>
  <c r="AM19" i="82"/>
  <c r="AL19" i="82"/>
  <c r="AK19" i="82"/>
  <c r="AJ19" i="82"/>
  <c r="AI19" i="82"/>
  <c r="AH19" i="82"/>
  <c r="AG19" i="82"/>
  <c r="AF19" i="82"/>
  <c r="AE19" i="82"/>
  <c r="AD19" i="82"/>
  <c r="AC19" i="82"/>
  <c r="AB19" i="82"/>
  <c r="AA19" i="82"/>
  <c r="Z19" i="82"/>
  <c r="Y19" i="82"/>
  <c r="X19" i="82"/>
  <c r="W19" i="82"/>
  <c r="V19" i="82"/>
  <c r="U19" i="82"/>
  <c r="T19" i="82"/>
  <c r="S19" i="82"/>
  <c r="R19" i="82"/>
  <c r="Q19" i="82"/>
  <c r="P19" i="82"/>
  <c r="O19" i="82"/>
  <c r="N19" i="82"/>
  <c r="M19" i="82"/>
  <c r="L19" i="82"/>
  <c r="K19" i="82"/>
  <c r="J19" i="82"/>
  <c r="I19" i="82"/>
  <c r="H19" i="82"/>
  <c r="G19" i="82"/>
  <c r="F19" i="82"/>
  <c r="E19" i="82"/>
  <c r="D19" i="82"/>
  <c r="C19" i="82"/>
  <c r="BE19" i="82" s="1"/>
  <c r="BC18" i="82"/>
  <c r="BB18" i="82"/>
  <c r="BA18" i="82"/>
  <c r="AZ18" i="82"/>
  <c r="AY18" i="82"/>
  <c r="AX18" i="82"/>
  <c r="AW18" i="82"/>
  <c r="AV18" i="82"/>
  <c r="AU18" i="82"/>
  <c r="AT18" i="82"/>
  <c r="AS18" i="82"/>
  <c r="AR18" i="82"/>
  <c r="AQ18" i="82"/>
  <c r="AP18" i="82"/>
  <c r="AO18" i="82"/>
  <c r="AN18" i="82"/>
  <c r="AM18" i="82"/>
  <c r="AL18" i="82"/>
  <c r="AK18" i="82"/>
  <c r="AJ18" i="82"/>
  <c r="AI18" i="82"/>
  <c r="AH18" i="82"/>
  <c r="AG18" i="82"/>
  <c r="AF18" i="82"/>
  <c r="AE18" i="82"/>
  <c r="AD18" i="82"/>
  <c r="AC18" i="82"/>
  <c r="AB18" i="82"/>
  <c r="AA18" i="82"/>
  <c r="Z18" i="82"/>
  <c r="Y18" i="82"/>
  <c r="X18" i="82"/>
  <c r="W18" i="82"/>
  <c r="V18" i="82"/>
  <c r="U18" i="82"/>
  <c r="T18" i="82"/>
  <c r="S18" i="82"/>
  <c r="R18" i="82"/>
  <c r="Q18" i="82"/>
  <c r="P18" i="82"/>
  <c r="O18" i="82"/>
  <c r="N18" i="82"/>
  <c r="M18" i="82"/>
  <c r="L18" i="82"/>
  <c r="K18" i="82"/>
  <c r="J18" i="82"/>
  <c r="I18" i="82"/>
  <c r="H18" i="82"/>
  <c r="G18" i="82"/>
  <c r="F18" i="82"/>
  <c r="E18" i="82"/>
  <c r="D18" i="82"/>
  <c r="C18" i="82"/>
  <c r="BE18" i="82" s="1"/>
  <c r="BC17" i="82"/>
  <c r="BB17" i="82"/>
  <c r="BA17" i="82"/>
  <c r="AZ17" i="82"/>
  <c r="AY17" i="82"/>
  <c r="AX17" i="82"/>
  <c r="AW17" i="82"/>
  <c r="AV17" i="82"/>
  <c r="AU17" i="82"/>
  <c r="AT17" i="82"/>
  <c r="AS17" i="82"/>
  <c r="AR17" i="82"/>
  <c r="AQ17" i="82"/>
  <c r="AP17" i="82"/>
  <c r="AO17" i="82"/>
  <c r="AN17" i="82"/>
  <c r="AM17" i="82"/>
  <c r="AL17" i="82"/>
  <c r="AK17" i="82"/>
  <c r="AJ17" i="82"/>
  <c r="AI17" i="82"/>
  <c r="AH17" i="82"/>
  <c r="AG17" i="82"/>
  <c r="AF17" i="82"/>
  <c r="AE17" i="82"/>
  <c r="AD17" i="82"/>
  <c r="AC17" i="82"/>
  <c r="AB17" i="82"/>
  <c r="AA17" i="82"/>
  <c r="Z17" i="82"/>
  <c r="Y17" i="82"/>
  <c r="X17" i="82"/>
  <c r="W17" i="82"/>
  <c r="V17" i="82"/>
  <c r="U17" i="82"/>
  <c r="T17" i="82"/>
  <c r="S17" i="82"/>
  <c r="R17" i="82"/>
  <c r="Q17" i="82"/>
  <c r="P17" i="82"/>
  <c r="O17" i="82"/>
  <c r="N17" i="82"/>
  <c r="M17" i="82"/>
  <c r="L17" i="82"/>
  <c r="K17" i="82"/>
  <c r="J17" i="82"/>
  <c r="I17" i="82"/>
  <c r="H17" i="82"/>
  <c r="G17" i="82"/>
  <c r="F17" i="82"/>
  <c r="E17" i="82"/>
  <c r="D17" i="82"/>
  <c r="C17" i="82"/>
  <c r="BE17" i="82" s="1"/>
  <c r="BC16" i="82"/>
  <c r="BB16" i="82"/>
  <c r="BA16" i="82"/>
  <c r="BA7" i="82" s="1"/>
  <c r="AZ16" i="82"/>
  <c r="AY16" i="82"/>
  <c r="AX16" i="82"/>
  <c r="AW16" i="82"/>
  <c r="AW7" i="82" s="1"/>
  <c r="AV16" i="82"/>
  <c r="AU16" i="82"/>
  <c r="AT16" i="82"/>
  <c r="AS16" i="82"/>
  <c r="AS7" i="82" s="1"/>
  <c r="AR16" i="82"/>
  <c r="AQ16" i="82"/>
  <c r="AP16" i="82"/>
  <c r="AO16" i="82"/>
  <c r="AO7" i="82" s="1"/>
  <c r="AN16" i="82"/>
  <c r="AM16" i="82"/>
  <c r="AL16" i="82"/>
  <c r="AK16" i="82"/>
  <c r="AK7" i="82" s="1"/>
  <c r="AJ16" i="82"/>
  <c r="AI16" i="82"/>
  <c r="AH16" i="82"/>
  <c r="AG16" i="82"/>
  <c r="AG7" i="82" s="1"/>
  <c r="AF16" i="82"/>
  <c r="AE16" i="82"/>
  <c r="AD16" i="82"/>
  <c r="AC16" i="82"/>
  <c r="AC7" i="82" s="1"/>
  <c r="AB16" i="82"/>
  <c r="AA16" i="82"/>
  <c r="Z16" i="82"/>
  <c r="Y16" i="82"/>
  <c r="Y7" i="82" s="1"/>
  <c r="X16" i="82"/>
  <c r="W16" i="82"/>
  <c r="V16" i="82"/>
  <c r="U16" i="82"/>
  <c r="U7" i="82" s="1"/>
  <c r="T16" i="82"/>
  <c r="S16" i="82"/>
  <c r="R16" i="82"/>
  <c r="Q16" i="82"/>
  <c r="Q7" i="82" s="1"/>
  <c r="P16" i="82"/>
  <c r="O16" i="82"/>
  <c r="N16" i="82"/>
  <c r="M16" i="82"/>
  <c r="M7" i="82" s="1"/>
  <c r="L16" i="82"/>
  <c r="K16" i="82"/>
  <c r="J16" i="82"/>
  <c r="I16" i="82"/>
  <c r="I7" i="82" s="1"/>
  <c r="H16" i="82"/>
  <c r="G16" i="82"/>
  <c r="F16" i="82"/>
  <c r="E16" i="82"/>
  <c r="E7" i="82" s="1"/>
  <c r="D16" i="82"/>
  <c r="C16" i="82"/>
  <c r="BE16" i="82" s="1"/>
  <c r="BC15" i="82"/>
  <c r="BC7" i="82" s="1"/>
  <c r="BB15" i="82"/>
  <c r="BA15" i="82"/>
  <c r="AZ15" i="82"/>
  <c r="AZ7" i="82" s="1"/>
  <c r="AY15" i="82"/>
  <c r="AY7" i="82" s="1"/>
  <c r="AX15" i="82"/>
  <c r="AW15" i="82"/>
  <c r="AV15" i="82"/>
  <c r="AV7" i="82" s="1"/>
  <c r="AU15" i="82"/>
  <c r="AU7" i="82" s="1"/>
  <c r="AT15" i="82"/>
  <c r="AS15" i="82"/>
  <c r="AR15" i="82"/>
  <c r="AR7" i="82" s="1"/>
  <c r="AQ15" i="82"/>
  <c r="AQ7" i="82" s="1"/>
  <c r="AP15" i="82"/>
  <c r="AO15" i="82"/>
  <c r="AN15" i="82"/>
  <c r="AN7" i="82" s="1"/>
  <c r="AM15" i="82"/>
  <c r="AM7" i="82" s="1"/>
  <c r="AL15" i="82"/>
  <c r="AK15" i="82"/>
  <c r="AJ15" i="82"/>
  <c r="AJ7" i="82" s="1"/>
  <c r="AI15" i="82"/>
  <c r="AI7" i="82" s="1"/>
  <c r="AH15" i="82"/>
  <c r="AG15" i="82"/>
  <c r="AF15" i="82"/>
  <c r="AF7" i="82" s="1"/>
  <c r="AE15" i="82"/>
  <c r="AE7" i="82" s="1"/>
  <c r="AD15" i="82"/>
  <c r="AC15" i="82"/>
  <c r="AB15" i="82"/>
  <c r="AB7" i="82" s="1"/>
  <c r="AA15" i="82"/>
  <c r="AA7" i="82" s="1"/>
  <c r="Z15" i="82"/>
  <c r="Y15" i="82"/>
  <c r="X15" i="82"/>
  <c r="X7" i="82" s="1"/>
  <c r="W15" i="82"/>
  <c r="W7" i="82" s="1"/>
  <c r="V15" i="82"/>
  <c r="U15" i="82"/>
  <c r="T15" i="82"/>
  <c r="T7" i="82" s="1"/>
  <c r="S15" i="82"/>
  <c r="S7" i="82" s="1"/>
  <c r="R15" i="82"/>
  <c r="Q15" i="82"/>
  <c r="P15" i="82"/>
  <c r="P7" i="82" s="1"/>
  <c r="O15" i="82"/>
  <c r="O7" i="82" s="1"/>
  <c r="N15" i="82"/>
  <c r="M15" i="82"/>
  <c r="L15" i="82"/>
  <c r="L7" i="82" s="1"/>
  <c r="K15" i="82"/>
  <c r="K7" i="82" s="1"/>
  <c r="J15" i="82"/>
  <c r="I15" i="82"/>
  <c r="H15" i="82"/>
  <c r="H7" i="82" s="1"/>
  <c r="G15" i="82"/>
  <c r="G7" i="82" s="1"/>
  <c r="F15" i="82"/>
  <c r="E15" i="82"/>
  <c r="D15" i="82"/>
  <c r="D7" i="82" s="1"/>
  <c r="C15" i="82"/>
  <c r="C7" i="82" s="1"/>
  <c r="BE10" i="82"/>
  <c r="BC9" i="82"/>
  <c r="BB9" i="82"/>
  <c r="BA9" i="82"/>
  <c r="AZ9" i="82"/>
  <c r="AY9" i="82"/>
  <c r="AX9" i="82"/>
  <c r="AW9" i="82"/>
  <c r="AV9" i="82"/>
  <c r="AU9" i="82"/>
  <c r="AT9" i="82"/>
  <c r="AS9" i="82"/>
  <c r="AR9" i="82"/>
  <c r="AQ9" i="82"/>
  <c r="AP9" i="82"/>
  <c r="AO9" i="82"/>
  <c r="AN9" i="82"/>
  <c r="AM9" i="82"/>
  <c r="AL9" i="82"/>
  <c r="AK9" i="82"/>
  <c r="AJ9" i="82"/>
  <c r="AI9" i="82"/>
  <c r="AH9" i="82"/>
  <c r="AG9" i="82"/>
  <c r="AF9" i="82"/>
  <c r="AE9" i="82"/>
  <c r="AD9" i="82"/>
  <c r="AC9" i="82"/>
  <c r="AB9" i="82"/>
  <c r="AA9" i="82"/>
  <c r="Z9" i="82"/>
  <c r="Y9" i="82"/>
  <c r="X9" i="82"/>
  <c r="W9" i="82"/>
  <c r="V9" i="82"/>
  <c r="U9" i="82"/>
  <c r="T9" i="82"/>
  <c r="S9" i="82"/>
  <c r="R9" i="82"/>
  <c r="Q9" i="82"/>
  <c r="P9" i="82"/>
  <c r="O9" i="82"/>
  <c r="N9" i="82"/>
  <c r="M9" i="82"/>
  <c r="L9" i="82"/>
  <c r="K9" i="82"/>
  <c r="J9" i="82"/>
  <c r="I9" i="82"/>
  <c r="H9" i="82"/>
  <c r="G9" i="82"/>
  <c r="F9" i="82"/>
  <c r="E9" i="82"/>
  <c r="D9" i="82"/>
  <c r="C9" i="82"/>
  <c r="BE9" i="82" s="1"/>
  <c r="BC8" i="82"/>
  <c r="BB8" i="82"/>
  <c r="BA8" i="82"/>
  <c r="AZ8" i="82"/>
  <c r="AY8" i="82"/>
  <c r="AX8" i="82"/>
  <c r="AW8" i="82"/>
  <c r="AV8" i="82"/>
  <c r="AU8" i="82"/>
  <c r="AT8" i="82"/>
  <c r="AS8" i="82"/>
  <c r="AR8" i="82"/>
  <c r="AQ8" i="82"/>
  <c r="AP8" i="82"/>
  <c r="AO8" i="82"/>
  <c r="AN8" i="82"/>
  <c r="AM8" i="82"/>
  <c r="AL8" i="82"/>
  <c r="AK8" i="82"/>
  <c r="AJ8" i="82"/>
  <c r="AI8" i="82"/>
  <c r="AH8" i="82"/>
  <c r="AG8" i="82"/>
  <c r="AF8" i="82"/>
  <c r="AE8" i="82"/>
  <c r="AD8" i="82"/>
  <c r="AC8" i="82"/>
  <c r="AB8" i="82"/>
  <c r="AA8" i="82"/>
  <c r="Z8" i="82"/>
  <c r="Y8" i="82"/>
  <c r="X8" i="82"/>
  <c r="W8" i="82"/>
  <c r="V8" i="82"/>
  <c r="U8" i="82"/>
  <c r="T8" i="82"/>
  <c r="S8" i="82"/>
  <c r="R8" i="82"/>
  <c r="Q8" i="82"/>
  <c r="P8" i="82"/>
  <c r="O8" i="82"/>
  <c r="N8" i="82"/>
  <c r="M8" i="82"/>
  <c r="L8" i="82"/>
  <c r="K8" i="82"/>
  <c r="J8" i="82"/>
  <c r="I8" i="82"/>
  <c r="H8" i="82"/>
  <c r="G8" i="82"/>
  <c r="F8" i="82"/>
  <c r="E8" i="82"/>
  <c r="D8" i="82"/>
  <c r="BE8" i="82" s="1"/>
  <c r="C8" i="82"/>
  <c r="BB7" i="82"/>
  <c r="AX7" i="82"/>
  <c r="AT7" i="82"/>
  <c r="AP7" i="82"/>
  <c r="AL7" i="82"/>
  <c r="AH7" i="82"/>
  <c r="AD7" i="82"/>
  <c r="Z7" i="82"/>
  <c r="V7" i="82"/>
  <c r="R7" i="82"/>
  <c r="N7" i="82"/>
  <c r="J7" i="82"/>
  <c r="F7" i="82"/>
  <c r="N93" i="81"/>
  <c r="N92" i="81"/>
  <c r="N91" i="81"/>
  <c r="N90" i="81"/>
  <c r="N87" i="81"/>
  <c r="N86" i="81"/>
  <c r="N85" i="81"/>
  <c r="N84" i="81"/>
  <c r="N83" i="81"/>
  <c r="N82" i="81"/>
  <c r="N81" i="81"/>
  <c r="N80" i="81"/>
  <c r="N79" i="81"/>
  <c r="N78" i="81"/>
  <c r="N77" i="81"/>
  <c r="N76" i="81"/>
  <c r="N75" i="81"/>
  <c r="N74" i="81"/>
  <c r="N73" i="81"/>
  <c r="N72" i="81"/>
  <c r="N71" i="81"/>
  <c r="N70" i="81"/>
  <c r="N69" i="81"/>
  <c r="N68" i="81"/>
  <c r="N67" i="81"/>
  <c r="N66" i="81"/>
  <c r="N65" i="81"/>
  <c r="N64" i="81"/>
  <c r="N63" i="81"/>
  <c r="N62" i="81"/>
  <c r="N61" i="81"/>
  <c r="N60" i="81"/>
  <c r="N59" i="81"/>
  <c r="N58" i="81"/>
  <c r="N57" i="81"/>
  <c r="N56" i="81"/>
  <c r="L53" i="81"/>
  <c r="K53" i="81"/>
  <c r="J53" i="81"/>
  <c r="I53" i="81"/>
  <c r="H53" i="81"/>
  <c r="G53" i="81"/>
  <c r="F53" i="81"/>
  <c r="E53" i="81"/>
  <c r="D53" i="81"/>
  <c r="C53" i="81"/>
  <c r="N53" i="81" s="1"/>
  <c r="L52" i="81"/>
  <c r="K52" i="81"/>
  <c r="J52" i="81"/>
  <c r="I52" i="81"/>
  <c r="H52" i="81"/>
  <c r="G52" i="81"/>
  <c r="F52" i="81"/>
  <c r="E52" i="81"/>
  <c r="N52" i="81" s="1"/>
  <c r="D52" i="81"/>
  <c r="C52" i="81"/>
  <c r="L51" i="81"/>
  <c r="K51" i="81"/>
  <c r="J51" i="81"/>
  <c r="I51" i="81"/>
  <c r="H51" i="81"/>
  <c r="G51" i="81"/>
  <c r="F51" i="81"/>
  <c r="E51" i="81"/>
  <c r="D51" i="81"/>
  <c r="N51" i="81" s="1"/>
  <c r="C51" i="81"/>
  <c r="L50" i="81"/>
  <c r="K50" i="81"/>
  <c r="J50" i="81"/>
  <c r="I50" i="81"/>
  <c r="H50" i="81"/>
  <c r="G50" i="81"/>
  <c r="F50" i="81"/>
  <c r="E50" i="81"/>
  <c r="D50" i="81"/>
  <c r="C50" i="81"/>
  <c r="N50" i="81" s="1"/>
  <c r="L49" i="81"/>
  <c r="K49" i="81"/>
  <c r="J49" i="81"/>
  <c r="I49" i="81"/>
  <c r="H49" i="81"/>
  <c r="G49" i="81"/>
  <c r="F49" i="81"/>
  <c r="E49" i="81"/>
  <c r="D49" i="81"/>
  <c r="C49" i="81"/>
  <c r="N49" i="81" s="1"/>
  <c r="L48" i="81"/>
  <c r="K48" i="81"/>
  <c r="J48" i="81"/>
  <c r="I48" i="81"/>
  <c r="H48" i="81"/>
  <c r="G48" i="81"/>
  <c r="F48" i="81"/>
  <c r="E48" i="81"/>
  <c r="N48" i="81" s="1"/>
  <c r="D48" i="81"/>
  <c r="C48" i="81"/>
  <c r="L47" i="81"/>
  <c r="K47" i="81"/>
  <c r="J47" i="81"/>
  <c r="I47" i="81"/>
  <c r="H47" i="81"/>
  <c r="G47" i="81"/>
  <c r="F47" i="81"/>
  <c r="E47" i="81"/>
  <c r="D47" i="81"/>
  <c r="N47" i="81" s="1"/>
  <c r="C47" i="81"/>
  <c r="L46" i="81"/>
  <c r="K46" i="81"/>
  <c r="J46" i="81"/>
  <c r="I46" i="81"/>
  <c r="H46" i="81"/>
  <c r="G46" i="81"/>
  <c r="F46" i="81"/>
  <c r="E46" i="81"/>
  <c r="D46" i="81"/>
  <c r="C46" i="81"/>
  <c r="N46" i="81" s="1"/>
  <c r="L45" i="81"/>
  <c r="K45" i="81"/>
  <c r="J45" i="81"/>
  <c r="I45" i="81"/>
  <c r="H45" i="81"/>
  <c r="G45" i="81"/>
  <c r="F45" i="81"/>
  <c r="E45" i="81"/>
  <c r="D45" i="81"/>
  <c r="C45" i="81"/>
  <c r="N45" i="81" s="1"/>
  <c r="L44" i="81"/>
  <c r="K44" i="81"/>
  <c r="J44" i="81"/>
  <c r="I44" i="81"/>
  <c r="H44" i="81"/>
  <c r="G44" i="81"/>
  <c r="F44" i="81"/>
  <c r="E44" i="81"/>
  <c r="N44" i="81" s="1"/>
  <c r="D44" i="81"/>
  <c r="C44" i="81"/>
  <c r="L43" i="81"/>
  <c r="K43" i="81"/>
  <c r="J43" i="81"/>
  <c r="I43" i="81"/>
  <c r="H43" i="81"/>
  <c r="G43" i="81"/>
  <c r="F43" i="81"/>
  <c r="E43" i="81"/>
  <c r="D43" i="81"/>
  <c r="N43" i="81" s="1"/>
  <c r="C43" i="81"/>
  <c r="L42" i="81"/>
  <c r="K42" i="81"/>
  <c r="J42" i="81"/>
  <c r="I42" i="81"/>
  <c r="H42" i="81"/>
  <c r="G42" i="81"/>
  <c r="F42" i="81"/>
  <c r="E42" i="81"/>
  <c r="D42" i="81"/>
  <c r="C42" i="81"/>
  <c r="N42" i="81" s="1"/>
  <c r="L41" i="81"/>
  <c r="K41" i="81"/>
  <c r="J41" i="81"/>
  <c r="I41" i="81"/>
  <c r="H41" i="81"/>
  <c r="G41" i="81"/>
  <c r="F41" i="81"/>
  <c r="E41" i="81"/>
  <c r="D41" i="81"/>
  <c r="C41" i="81"/>
  <c r="N41" i="81" s="1"/>
  <c r="L40" i="81"/>
  <c r="K40" i="81"/>
  <c r="J40" i="81"/>
  <c r="I40" i="81"/>
  <c r="H40" i="81"/>
  <c r="G40" i="81"/>
  <c r="F40" i="81"/>
  <c r="E40" i="81"/>
  <c r="N40" i="81" s="1"/>
  <c r="D40" i="81"/>
  <c r="C40" i="81"/>
  <c r="N38" i="81"/>
  <c r="N37" i="81"/>
  <c r="N36" i="81"/>
  <c r="N35" i="81"/>
  <c r="N34" i="81"/>
  <c r="N33" i="81"/>
  <c r="N32" i="81"/>
  <c r="N30" i="81"/>
  <c r="N29" i="81"/>
  <c r="N28" i="81"/>
  <c r="N27" i="81"/>
  <c r="N26" i="81"/>
  <c r="N25" i="81"/>
  <c r="N24" i="81"/>
  <c r="L21" i="81"/>
  <c r="K21" i="81"/>
  <c r="J21" i="81"/>
  <c r="I21" i="81"/>
  <c r="H21" i="81"/>
  <c r="G21" i="81"/>
  <c r="F21" i="81"/>
  <c r="E21" i="81"/>
  <c r="D21" i="81"/>
  <c r="C21" i="81"/>
  <c r="N21" i="81" s="1"/>
  <c r="L20" i="81"/>
  <c r="K20" i="81"/>
  <c r="J20" i="81"/>
  <c r="I20" i="81"/>
  <c r="H20" i="81"/>
  <c r="G20" i="81"/>
  <c r="F20" i="81"/>
  <c r="E20" i="81"/>
  <c r="N20" i="81" s="1"/>
  <c r="D20" i="81"/>
  <c r="C20" i="81"/>
  <c r="L19" i="81"/>
  <c r="K19" i="81"/>
  <c r="J19" i="81"/>
  <c r="I19" i="81"/>
  <c r="H19" i="81"/>
  <c r="G19" i="81"/>
  <c r="F19" i="81"/>
  <c r="E19" i="81"/>
  <c r="D19" i="81"/>
  <c r="N19" i="81" s="1"/>
  <c r="C19" i="81"/>
  <c r="L18" i="81"/>
  <c r="K18" i="81"/>
  <c r="K7" i="81" s="1"/>
  <c r="J18" i="81"/>
  <c r="I18" i="81"/>
  <c r="H18" i="81"/>
  <c r="G18" i="81"/>
  <c r="G7" i="81" s="1"/>
  <c r="F18" i="81"/>
  <c r="E18" i="81"/>
  <c r="D18" i="81"/>
  <c r="C18" i="81"/>
  <c r="N18" i="81" s="1"/>
  <c r="L17" i="81"/>
  <c r="K17" i="81"/>
  <c r="J17" i="81"/>
  <c r="I17" i="81"/>
  <c r="H17" i="81"/>
  <c r="G17" i="81"/>
  <c r="F17" i="81"/>
  <c r="E17" i="81"/>
  <c r="D17" i="81"/>
  <c r="C17" i="81"/>
  <c r="N17" i="81" s="1"/>
  <c r="L16" i="81"/>
  <c r="K16" i="81"/>
  <c r="J16" i="81"/>
  <c r="I16" i="81"/>
  <c r="H16" i="81"/>
  <c r="G16" i="81"/>
  <c r="F16" i="81"/>
  <c r="E16" i="81"/>
  <c r="N16" i="81" s="1"/>
  <c r="D16" i="81"/>
  <c r="C16" i="81"/>
  <c r="L15" i="81"/>
  <c r="L7" i="81" s="1"/>
  <c r="K15" i="81"/>
  <c r="J15" i="81"/>
  <c r="I15" i="81"/>
  <c r="I7" i="81" s="1"/>
  <c r="H15" i="81"/>
  <c r="H7" i="81" s="1"/>
  <c r="G15" i="81"/>
  <c r="F15" i="81"/>
  <c r="E15" i="81"/>
  <c r="E7" i="81" s="1"/>
  <c r="D15" i="81"/>
  <c r="N15" i="81" s="1"/>
  <c r="C15" i="81"/>
  <c r="N10" i="81"/>
  <c r="L9" i="81"/>
  <c r="K9" i="81"/>
  <c r="J9" i="81"/>
  <c r="I9" i="81"/>
  <c r="H9" i="81"/>
  <c r="G9" i="81"/>
  <c r="F9" i="81"/>
  <c r="E9" i="81"/>
  <c r="D9" i="81"/>
  <c r="N9" i="81" s="1"/>
  <c r="C9" i="81"/>
  <c r="L8" i="81"/>
  <c r="K8" i="81"/>
  <c r="J8" i="81"/>
  <c r="I8" i="81"/>
  <c r="H8" i="81"/>
  <c r="G8" i="81"/>
  <c r="F8" i="81"/>
  <c r="E8" i="81"/>
  <c r="D8" i="81"/>
  <c r="C8" i="81"/>
  <c r="N8" i="81" s="1"/>
  <c r="J7" i="81"/>
  <c r="F7" i="81"/>
  <c r="BE91" i="80"/>
  <c r="BE90" i="80"/>
  <c r="BE89" i="80"/>
  <c r="BE88" i="80"/>
  <c r="BE85" i="80"/>
  <c r="BE84" i="80"/>
  <c r="BE83" i="80"/>
  <c r="BE82" i="80"/>
  <c r="BE81" i="80"/>
  <c r="BE80" i="80"/>
  <c r="BE79" i="80"/>
  <c r="BE78" i="80"/>
  <c r="BE77" i="80"/>
  <c r="BE76" i="80"/>
  <c r="BE75" i="80"/>
  <c r="BE74" i="80"/>
  <c r="BE73" i="80"/>
  <c r="BE72" i="80"/>
  <c r="BE71" i="80"/>
  <c r="BE70" i="80"/>
  <c r="BE69" i="80"/>
  <c r="BE68" i="80"/>
  <c r="BE67" i="80"/>
  <c r="BE66" i="80"/>
  <c r="BE65" i="80"/>
  <c r="BE64" i="80"/>
  <c r="BE63" i="80"/>
  <c r="BE62" i="80"/>
  <c r="BE61" i="80"/>
  <c r="BE60" i="80"/>
  <c r="BE59" i="80"/>
  <c r="BE58" i="80"/>
  <c r="BE57" i="80"/>
  <c r="BE56" i="80"/>
  <c r="BE55" i="80"/>
  <c r="BE54" i="80"/>
  <c r="BC51" i="80"/>
  <c r="BB51" i="80"/>
  <c r="BA51" i="80"/>
  <c r="AZ51" i="80"/>
  <c r="AY51" i="80"/>
  <c r="AX51" i="80"/>
  <c r="AW51" i="80"/>
  <c r="AV51" i="80"/>
  <c r="AU51" i="80"/>
  <c r="AT51" i="80"/>
  <c r="AS51" i="80"/>
  <c r="AR51" i="80"/>
  <c r="AQ51" i="80"/>
  <c r="AP51" i="80"/>
  <c r="AO51" i="80"/>
  <c r="AN51" i="80"/>
  <c r="AM51" i="80"/>
  <c r="AL51" i="80"/>
  <c r="AK51" i="80"/>
  <c r="AJ51" i="80"/>
  <c r="AI51" i="80"/>
  <c r="AH51" i="80"/>
  <c r="AG51" i="80"/>
  <c r="AF51" i="80"/>
  <c r="AE51" i="80"/>
  <c r="AD51" i="80"/>
  <c r="AC51" i="80"/>
  <c r="AB51" i="80"/>
  <c r="AA51" i="80"/>
  <c r="Z51" i="80"/>
  <c r="Y51" i="80"/>
  <c r="X51" i="80"/>
  <c r="W51" i="80"/>
  <c r="V51" i="80"/>
  <c r="U51" i="80"/>
  <c r="T51" i="80"/>
  <c r="S51" i="80"/>
  <c r="R51" i="80"/>
  <c r="Q51" i="80"/>
  <c r="P51" i="80"/>
  <c r="O51" i="80"/>
  <c r="N51" i="80"/>
  <c r="M51" i="80"/>
  <c r="L51" i="80"/>
  <c r="K51" i="80"/>
  <c r="J51" i="80"/>
  <c r="I51" i="80"/>
  <c r="H51" i="80"/>
  <c r="G51" i="80"/>
  <c r="F51" i="80"/>
  <c r="E51" i="80"/>
  <c r="D51" i="80"/>
  <c r="C51" i="80"/>
  <c r="BE51" i="80" s="1"/>
  <c r="BC50" i="80"/>
  <c r="BB50" i="80"/>
  <c r="BA50" i="80"/>
  <c r="AZ50" i="80"/>
  <c r="AY50" i="80"/>
  <c r="AX50" i="80"/>
  <c r="AW50" i="80"/>
  <c r="AV50" i="80"/>
  <c r="AU50" i="80"/>
  <c r="AT50" i="80"/>
  <c r="AS50" i="80"/>
  <c r="AR50" i="80"/>
  <c r="AQ50" i="80"/>
  <c r="AP50" i="80"/>
  <c r="AO50" i="80"/>
  <c r="AN50" i="80"/>
  <c r="AM50" i="80"/>
  <c r="AL50" i="80"/>
  <c r="AK50" i="80"/>
  <c r="AJ50" i="80"/>
  <c r="AI50" i="80"/>
  <c r="AH50" i="80"/>
  <c r="AG50" i="80"/>
  <c r="AF50" i="80"/>
  <c r="AE50" i="80"/>
  <c r="AD50" i="80"/>
  <c r="AC50" i="80"/>
  <c r="AB50" i="80"/>
  <c r="AA50" i="80"/>
  <c r="Z50" i="80"/>
  <c r="Y50" i="80"/>
  <c r="X50" i="80"/>
  <c r="W50" i="80"/>
  <c r="V50" i="80"/>
  <c r="U50" i="80"/>
  <c r="T50" i="80"/>
  <c r="S50" i="80"/>
  <c r="R50" i="80"/>
  <c r="Q50" i="80"/>
  <c r="P50" i="80"/>
  <c r="O50" i="80"/>
  <c r="N50" i="80"/>
  <c r="M50" i="80"/>
  <c r="L50" i="80"/>
  <c r="K50" i="80"/>
  <c r="J50" i="80"/>
  <c r="I50" i="80"/>
  <c r="H50" i="80"/>
  <c r="G50" i="80"/>
  <c r="F50" i="80"/>
  <c r="E50" i="80"/>
  <c r="D50" i="80"/>
  <c r="C50" i="80"/>
  <c r="BE50" i="80" s="1"/>
  <c r="BC49" i="80"/>
  <c r="BB49" i="80"/>
  <c r="BA49" i="80"/>
  <c r="AZ49" i="80"/>
  <c r="AY49" i="80"/>
  <c r="AX49" i="80"/>
  <c r="AW49" i="80"/>
  <c r="AV49" i="80"/>
  <c r="AU49" i="80"/>
  <c r="AT49" i="80"/>
  <c r="AS49" i="80"/>
  <c r="AR49" i="80"/>
  <c r="AQ49" i="80"/>
  <c r="AP49" i="80"/>
  <c r="AO49" i="80"/>
  <c r="AN49" i="80"/>
  <c r="AM49" i="80"/>
  <c r="AL49" i="80"/>
  <c r="AK49" i="80"/>
  <c r="AJ49" i="80"/>
  <c r="AI49" i="80"/>
  <c r="AH49" i="80"/>
  <c r="AG49" i="80"/>
  <c r="AF49" i="80"/>
  <c r="AE49" i="80"/>
  <c r="AD49" i="80"/>
  <c r="AC49" i="80"/>
  <c r="AB49" i="80"/>
  <c r="AA49" i="80"/>
  <c r="Z49" i="80"/>
  <c r="Y49" i="80"/>
  <c r="X49" i="80"/>
  <c r="W49" i="80"/>
  <c r="V49" i="80"/>
  <c r="U49" i="80"/>
  <c r="T49" i="80"/>
  <c r="S49" i="80"/>
  <c r="R49" i="80"/>
  <c r="Q49" i="80"/>
  <c r="P49" i="80"/>
  <c r="O49" i="80"/>
  <c r="N49" i="80"/>
  <c r="M49" i="80"/>
  <c r="L49" i="80"/>
  <c r="K49" i="80"/>
  <c r="J49" i="80"/>
  <c r="I49" i="80"/>
  <c r="H49" i="80"/>
  <c r="G49" i="80"/>
  <c r="F49" i="80"/>
  <c r="E49" i="80"/>
  <c r="D49" i="80"/>
  <c r="C49" i="80"/>
  <c r="BE49" i="80" s="1"/>
  <c r="BC48" i="80"/>
  <c r="BB48" i="80"/>
  <c r="BA48" i="80"/>
  <c r="AZ48" i="80"/>
  <c r="AY48" i="80"/>
  <c r="AX48" i="80"/>
  <c r="AW48" i="80"/>
  <c r="AV48" i="80"/>
  <c r="AU48" i="80"/>
  <c r="AT48" i="80"/>
  <c r="AS48" i="80"/>
  <c r="AR48" i="80"/>
  <c r="AQ48" i="80"/>
  <c r="AP48" i="80"/>
  <c r="AO48" i="80"/>
  <c r="AN48" i="80"/>
  <c r="AM48" i="80"/>
  <c r="AL48" i="80"/>
  <c r="AK48" i="80"/>
  <c r="AJ48" i="80"/>
  <c r="AI48" i="80"/>
  <c r="AH48" i="80"/>
  <c r="AG48" i="80"/>
  <c r="AF48" i="80"/>
  <c r="AE48" i="80"/>
  <c r="AD48" i="80"/>
  <c r="AC48" i="80"/>
  <c r="AB48" i="80"/>
  <c r="AA48" i="80"/>
  <c r="Z48" i="80"/>
  <c r="Y48" i="80"/>
  <c r="X48" i="80"/>
  <c r="W48" i="80"/>
  <c r="V48" i="80"/>
  <c r="U48" i="80"/>
  <c r="T48" i="80"/>
  <c r="S48" i="80"/>
  <c r="R48" i="80"/>
  <c r="Q48" i="80"/>
  <c r="P48" i="80"/>
  <c r="O48" i="80"/>
  <c r="N48" i="80"/>
  <c r="M48" i="80"/>
  <c r="L48" i="80"/>
  <c r="K48" i="80"/>
  <c r="J48" i="80"/>
  <c r="I48" i="80"/>
  <c r="H48" i="80"/>
  <c r="G48" i="80"/>
  <c r="F48" i="80"/>
  <c r="E48" i="80"/>
  <c r="D48" i="80"/>
  <c r="C48" i="80"/>
  <c r="BE48" i="80" s="1"/>
  <c r="BC47" i="80"/>
  <c r="BB47" i="80"/>
  <c r="BA47" i="80"/>
  <c r="AZ47" i="80"/>
  <c r="AY47" i="80"/>
  <c r="AX47" i="80"/>
  <c r="AW47" i="80"/>
  <c r="AV47" i="80"/>
  <c r="AU47" i="80"/>
  <c r="AT47" i="80"/>
  <c r="AS47" i="80"/>
  <c r="AR47" i="80"/>
  <c r="AQ47" i="80"/>
  <c r="AP47" i="80"/>
  <c r="AO47" i="80"/>
  <c r="AN47" i="80"/>
  <c r="AM47" i="80"/>
  <c r="AL47" i="80"/>
  <c r="AK47" i="80"/>
  <c r="AJ47" i="80"/>
  <c r="AI47" i="80"/>
  <c r="AH47" i="80"/>
  <c r="AG47" i="80"/>
  <c r="AF47" i="80"/>
  <c r="AE47" i="80"/>
  <c r="AD47" i="80"/>
  <c r="AC47" i="80"/>
  <c r="AB47" i="80"/>
  <c r="AA47" i="80"/>
  <c r="Z47" i="80"/>
  <c r="Y47" i="80"/>
  <c r="X47" i="80"/>
  <c r="W47" i="80"/>
  <c r="V47" i="80"/>
  <c r="U47" i="80"/>
  <c r="T47" i="80"/>
  <c r="S47" i="80"/>
  <c r="R47" i="80"/>
  <c r="Q47" i="80"/>
  <c r="P47" i="80"/>
  <c r="O47" i="80"/>
  <c r="N47" i="80"/>
  <c r="M47" i="80"/>
  <c r="L47" i="80"/>
  <c r="K47" i="80"/>
  <c r="J47" i="80"/>
  <c r="I47" i="80"/>
  <c r="H47" i="80"/>
  <c r="G47" i="80"/>
  <c r="F47" i="80"/>
  <c r="E47" i="80"/>
  <c r="D47" i="80"/>
  <c r="C47" i="80"/>
  <c r="BE47" i="80" s="1"/>
  <c r="BC46" i="80"/>
  <c r="BB46" i="80"/>
  <c r="BA46" i="80"/>
  <c r="AZ46" i="80"/>
  <c r="AY46" i="80"/>
  <c r="AX46" i="80"/>
  <c r="AW46" i="80"/>
  <c r="AV46" i="80"/>
  <c r="AU46" i="80"/>
  <c r="AT46" i="80"/>
  <c r="AS46" i="80"/>
  <c r="AR46" i="80"/>
  <c r="AQ46" i="80"/>
  <c r="AP46" i="80"/>
  <c r="AO46" i="80"/>
  <c r="AN46" i="80"/>
  <c r="AM46" i="80"/>
  <c r="AL46" i="80"/>
  <c r="AK46" i="80"/>
  <c r="AJ46" i="80"/>
  <c r="AI46" i="80"/>
  <c r="AH46" i="80"/>
  <c r="AG46" i="80"/>
  <c r="AF46" i="80"/>
  <c r="AE46" i="80"/>
  <c r="AD46" i="80"/>
  <c r="AC46" i="80"/>
  <c r="AB46" i="80"/>
  <c r="AA46" i="80"/>
  <c r="Z46" i="80"/>
  <c r="Y46" i="80"/>
  <c r="X46" i="80"/>
  <c r="W46" i="80"/>
  <c r="V46" i="80"/>
  <c r="U46" i="80"/>
  <c r="T46" i="80"/>
  <c r="S46" i="80"/>
  <c r="R46" i="80"/>
  <c r="Q46" i="80"/>
  <c r="P46" i="80"/>
  <c r="O46" i="80"/>
  <c r="N46" i="80"/>
  <c r="M46" i="80"/>
  <c r="L46" i="80"/>
  <c r="K46" i="80"/>
  <c r="J46" i="80"/>
  <c r="I46" i="80"/>
  <c r="H46" i="80"/>
  <c r="G46" i="80"/>
  <c r="F46" i="80"/>
  <c r="E46" i="80"/>
  <c r="D46" i="80"/>
  <c r="C46" i="80"/>
  <c r="BE46" i="80" s="1"/>
  <c r="BC45" i="80"/>
  <c r="BB45" i="80"/>
  <c r="BA45" i="80"/>
  <c r="AZ45" i="80"/>
  <c r="AY45" i="80"/>
  <c r="AX45" i="80"/>
  <c r="AW45" i="80"/>
  <c r="AV45" i="80"/>
  <c r="AU45" i="80"/>
  <c r="AT45" i="80"/>
  <c r="AS45" i="80"/>
  <c r="AR45" i="80"/>
  <c r="AQ45" i="80"/>
  <c r="AP45" i="80"/>
  <c r="AO45" i="80"/>
  <c r="AN45" i="80"/>
  <c r="AM45" i="80"/>
  <c r="AL45" i="80"/>
  <c r="AK45" i="80"/>
  <c r="AJ45" i="80"/>
  <c r="AI45" i="80"/>
  <c r="AH45" i="80"/>
  <c r="AG45" i="80"/>
  <c r="AF45" i="80"/>
  <c r="AE45" i="80"/>
  <c r="AD45" i="80"/>
  <c r="AC45" i="80"/>
  <c r="AB45" i="80"/>
  <c r="AA45" i="80"/>
  <c r="Z45" i="80"/>
  <c r="Y45" i="80"/>
  <c r="X45" i="80"/>
  <c r="W45" i="80"/>
  <c r="V45" i="80"/>
  <c r="U45" i="80"/>
  <c r="T45" i="80"/>
  <c r="S45" i="80"/>
  <c r="R45" i="80"/>
  <c r="Q45" i="80"/>
  <c r="P45" i="80"/>
  <c r="O45" i="80"/>
  <c r="N45" i="80"/>
  <c r="M45" i="80"/>
  <c r="L45" i="80"/>
  <c r="K45" i="80"/>
  <c r="J45" i="80"/>
  <c r="I45" i="80"/>
  <c r="H45" i="80"/>
  <c r="G45" i="80"/>
  <c r="F45" i="80"/>
  <c r="E45" i="80"/>
  <c r="D45" i="80"/>
  <c r="C45" i="80"/>
  <c r="BE45" i="80" s="1"/>
  <c r="BC44" i="80"/>
  <c r="BB44" i="80"/>
  <c r="BA44" i="80"/>
  <c r="AZ44" i="80"/>
  <c r="AY44" i="80"/>
  <c r="AX44" i="80"/>
  <c r="AW44" i="80"/>
  <c r="AV44" i="80"/>
  <c r="AU44" i="80"/>
  <c r="AT44" i="80"/>
  <c r="AS44" i="80"/>
  <c r="AR44" i="80"/>
  <c r="AQ44" i="80"/>
  <c r="AP44" i="80"/>
  <c r="AO44" i="80"/>
  <c r="AN44" i="80"/>
  <c r="AM44" i="80"/>
  <c r="AL44" i="80"/>
  <c r="AK44" i="80"/>
  <c r="AJ44" i="80"/>
  <c r="AI44" i="80"/>
  <c r="AH44" i="80"/>
  <c r="AG44" i="80"/>
  <c r="AF44" i="80"/>
  <c r="AE44" i="80"/>
  <c r="AD44" i="80"/>
  <c r="AC44" i="80"/>
  <c r="AB44" i="80"/>
  <c r="AA44" i="80"/>
  <c r="Z44" i="80"/>
  <c r="Y44" i="80"/>
  <c r="X44" i="80"/>
  <c r="W44" i="80"/>
  <c r="V44" i="80"/>
  <c r="U44" i="80"/>
  <c r="T44" i="80"/>
  <c r="S44" i="80"/>
  <c r="R44" i="80"/>
  <c r="Q44" i="80"/>
  <c r="P44" i="80"/>
  <c r="O44" i="80"/>
  <c r="N44" i="80"/>
  <c r="M44" i="80"/>
  <c r="L44" i="80"/>
  <c r="K44" i="80"/>
  <c r="J44" i="80"/>
  <c r="I44" i="80"/>
  <c r="H44" i="80"/>
  <c r="G44" i="80"/>
  <c r="F44" i="80"/>
  <c r="E44" i="80"/>
  <c r="D44" i="80"/>
  <c r="C44" i="80"/>
  <c r="BE44" i="80" s="1"/>
  <c r="BC43" i="80"/>
  <c r="BB43" i="80"/>
  <c r="BA43" i="80"/>
  <c r="AZ43" i="80"/>
  <c r="AY43" i="80"/>
  <c r="AX43" i="80"/>
  <c r="AW43" i="80"/>
  <c r="AV43" i="80"/>
  <c r="AU43" i="80"/>
  <c r="AT43" i="80"/>
  <c r="AS43" i="80"/>
  <c r="AR43" i="80"/>
  <c r="AQ43" i="80"/>
  <c r="AP43" i="80"/>
  <c r="AO43" i="80"/>
  <c r="AN43" i="80"/>
  <c r="AM43" i="80"/>
  <c r="AL43" i="80"/>
  <c r="AK43" i="80"/>
  <c r="AJ43" i="80"/>
  <c r="AI43" i="80"/>
  <c r="AH43" i="80"/>
  <c r="AG43" i="80"/>
  <c r="AF43" i="80"/>
  <c r="AE43" i="80"/>
  <c r="AD43" i="80"/>
  <c r="AC43" i="80"/>
  <c r="AB43" i="80"/>
  <c r="AA43" i="80"/>
  <c r="Z43" i="80"/>
  <c r="Y43" i="80"/>
  <c r="X43" i="80"/>
  <c r="W43" i="80"/>
  <c r="V43" i="80"/>
  <c r="U43" i="80"/>
  <c r="T43" i="80"/>
  <c r="S43" i="80"/>
  <c r="R43" i="80"/>
  <c r="Q43" i="80"/>
  <c r="P43" i="80"/>
  <c r="O43" i="80"/>
  <c r="N43" i="80"/>
  <c r="M43" i="80"/>
  <c r="L43" i="80"/>
  <c r="K43" i="80"/>
  <c r="J43" i="80"/>
  <c r="I43" i="80"/>
  <c r="H43" i="80"/>
  <c r="G43" i="80"/>
  <c r="F43" i="80"/>
  <c r="E43" i="80"/>
  <c r="D43" i="80"/>
  <c r="C43" i="80"/>
  <c r="BE43" i="80" s="1"/>
  <c r="BC42" i="80"/>
  <c r="BB42" i="80"/>
  <c r="BA42" i="80"/>
  <c r="AZ42" i="80"/>
  <c r="AY42" i="80"/>
  <c r="AX42" i="80"/>
  <c r="AW42" i="80"/>
  <c r="AV42" i="80"/>
  <c r="AU42" i="80"/>
  <c r="AT42" i="80"/>
  <c r="AS42" i="80"/>
  <c r="AR42" i="80"/>
  <c r="AQ42" i="80"/>
  <c r="AP42" i="80"/>
  <c r="AO42" i="80"/>
  <c r="AN42" i="80"/>
  <c r="AM42" i="80"/>
  <c r="AL42" i="80"/>
  <c r="AK42" i="80"/>
  <c r="AJ42" i="80"/>
  <c r="AI42" i="80"/>
  <c r="AH42" i="80"/>
  <c r="AG42" i="80"/>
  <c r="AF42" i="80"/>
  <c r="AE42" i="80"/>
  <c r="AD42" i="80"/>
  <c r="AC42" i="80"/>
  <c r="AB42" i="80"/>
  <c r="AA42" i="80"/>
  <c r="Z42" i="80"/>
  <c r="Y42" i="80"/>
  <c r="X42" i="80"/>
  <c r="W42" i="80"/>
  <c r="V42" i="80"/>
  <c r="U42" i="80"/>
  <c r="T42" i="80"/>
  <c r="S42" i="80"/>
  <c r="R42" i="80"/>
  <c r="Q42" i="80"/>
  <c r="P42" i="80"/>
  <c r="O42" i="80"/>
  <c r="N42" i="80"/>
  <c r="M42" i="80"/>
  <c r="L42" i="80"/>
  <c r="K42" i="80"/>
  <c r="J42" i="80"/>
  <c r="I42" i="80"/>
  <c r="H42" i="80"/>
  <c r="G42" i="80"/>
  <c r="F42" i="80"/>
  <c r="E42" i="80"/>
  <c r="D42" i="80"/>
  <c r="C42" i="80"/>
  <c r="BE42" i="80" s="1"/>
  <c r="BC41" i="80"/>
  <c r="BB41" i="80"/>
  <c r="BA41" i="80"/>
  <c r="AZ41" i="80"/>
  <c r="AY41" i="80"/>
  <c r="AX41" i="80"/>
  <c r="AW41" i="80"/>
  <c r="AV41" i="80"/>
  <c r="AU41" i="80"/>
  <c r="AT41" i="80"/>
  <c r="AS41" i="80"/>
  <c r="AR41" i="80"/>
  <c r="AQ41" i="80"/>
  <c r="AP41" i="80"/>
  <c r="AO41" i="80"/>
  <c r="AN41" i="80"/>
  <c r="AM41" i="80"/>
  <c r="AL41" i="80"/>
  <c r="AK41" i="80"/>
  <c r="AJ41" i="80"/>
  <c r="AI41" i="80"/>
  <c r="AH41" i="80"/>
  <c r="AG41" i="80"/>
  <c r="AF41" i="80"/>
  <c r="AE41" i="80"/>
  <c r="AD41" i="80"/>
  <c r="AC41" i="80"/>
  <c r="AB41" i="80"/>
  <c r="AA41" i="80"/>
  <c r="Z41" i="80"/>
  <c r="Y41" i="80"/>
  <c r="X41" i="80"/>
  <c r="W41" i="80"/>
  <c r="V41" i="80"/>
  <c r="U41" i="80"/>
  <c r="T41" i="80"/>
  <c r="S41" i="80"/>
  <c r="R41" i="80"/>
  <c r="Q41" i="80"/>
  <c r="P41" i="80"/>
  <c r="O41" i="80"/>
  <c r="N41" i="80"/>
  <c r="M41" i="80"/>
  <c r="L41" i="80"/>
  <c r="K41" i="80"/>
  <c r="J41" i="80"/>
  <c r="I41" i="80"/>
  <c r="H41" i="80"/>
  <c r="G41" i="80"/>
  <c r="F41" i="80"/>
  <c r="E41" i="80"/>
  <c r="D41" i="80"/>
  <c r="BE41" i="80" s="1"/>
  <c r="C41" i="80"/>
  <c r="BC40" i="80"/>
  <c r="BB40" i="80"/>
  <c r="BA40" i="80"/>
  <c r="AZ40" i="80"/>
  <c r="AY40" i="80"/>
  <c r="AX40" i="80"/>
  <c r="AW40" i="80"/>
  <c r="AV40" i="80"/>
  <c r="AU40" i="80"/>
  <c r="AT40" i="80"/>
  <c r="AS40" i="80"/>
  <c r="AR40" i="80"/>
  <c r="AQ40" i="80"/>
  <c r="AP40" i="80"/>
  <c r="AO40" i="80"/>
  <c r="AN40" i="80"/>
  <c r="AM40" i="80"/>
  <c r="AL40" i="80"/>
  <c r="AK40" i="80"/>
  <c r="AJ40" i="80"/>
  <c r="AI40" i="80"/>
  <c r="AH40" i="80"/>
  <c r="AG40" i="80"/>
  <c r="AF40" i="80"/>
  <c r="AE40" i="80"/>
  <c r="AD40" i="80"/>
  <c r="AC40" i="80"/>
  <c r="AB40" i="80"/>
  <c r="AA40" i="80"/>
  <c r="Z40" i="80"/>
  <c r="Y40" i="80"/>
  <c r="X40" i="80"/>
  <c r="W40" i="80"/>
  <c r="V40" i="80"/>
  <c r="U40" i="80"/>
  <c r="T40" i="80"/>
  <c r="S40" i="80"/>
  <c r="R40" i="80"/>
  <c r="Q40" i="80"/>
  <c r="P40" i="80"/>
  <c r="O40" i="80"/>
  <c r="N40" i="80"/>
  <c r="M40" i="80"/>
  <c r="L40" i="80"/>
  <c r="K40" i="80"/>
  <c r="J40" i="80"/>
  <c r="I40" i="80"/>
  <c r="H40" i="80"/>
  <c r="G40" i="80"/>
  <c r="F40" i="80"/>
  <c r="E40" i="80"/>
  <c r="D40" i="80"/>
  <c r="C40" i="80"/>
  <c r="BE40" i="80" s="1"/>
  <c r="BC39" i="80"/>
  <c r="BB39" i="80"/>
  <c r="BA39" i="80"/>
  <c r="AZ39" i="80"/>
  <c r="AY39" i="80"/>
  <c r="AX39" i="80"/>
  <c r="AW39" i="80"/>
  <c r="AV39" i="80"/>
  <c r="AU39" i="80"/>
  <c r="AT39" i="80"/>
  <c r="AS39" i="80"/>
  <c r="AR39" i="80"/>
  <c r="AQ39" i="80"/>
  <c r="AP39" i="80"/>
  <c r="AO39" i="80"/>
  <c r="AN39" i="80"/>
  <c r="AM39" i="80"/>
  <c r="AL39" i="80"/>
  <c r="AK39" i="80"/>
  <c r="AJ39" i="80"/>
  <c r="AI39" i="80"/>
  <c r="AH39" i="80"/>
  <c r="AG39" i="80"/>
  <c r="AF39" i="80"/>
  <c r="AE39" i="80"/>
  <c r="AD39" i="80"/>
  <c r="AC39" i="80"/>
  <c r="AB39" i="80"/>
  <c r="AA39" i="80"/>
  <c r="Z39" i="80"/>
  <c r="Y39" i="80"/>
  <c r="X39" i="80"/>
  <c r="W39" i="80"/>
  <c r="V39" i="80"/>
  <c r="U39" i="80"/>
  <c r="T39" i="80"/>
  <c r="S39" i="80"/>
  <c r="R39" i="80"/>
  <c r="Q39" i="80"/>
  <c r="P39" i="80"/>
  <c r="O39" i="80"/>
  <c r="N39" i="80"/>
  <c r="M39" i="80"/>
  <c r="L39" i="80"/>
  <c r="K39" i="80"/>
  <c r="J39" i="80"/>
  <c r="I39" i="80"/>
  <c r="H39" i="80"/>
  <c r="G39" i="80"/>
  <c r="F39" i="80"/>
  <c r="E39" i="80"/>
  <c r="D39" i="80"/>
  <c r="BE39" i="80" s="1"/>
  <c r="C39" i="80"/>
  <c r="BC38" i="80"/>
  <c r="BB38" i="80"/>
  <c r="BA38" i="80"/>
  <c r="AZ38" i="80"/>
  <c r="AY38" i="80"/>
  <c r="AX38" i="80"/>
  <c r="AW38" i="80"/>
  <c r="AV38" i="80"/>
  <c r="AU38" i="80"/>
  <c r="AT38" i="80"/>
  <c r="AS38" i="80"/>
  <c r="AR38" i="80"/>
  <c r="AQ38" i="80"/>
  <c r="AP38" i="80"/>
  <c r="AO38" i="80"/>
  <c r="AN38" i="80"/>
  <c r="AM38" i="80"/>
  <c r="AL38" i="80"/>
  <c r="AK38" i="80"/>
  <c r="AJ38" i="80"/>
  <c r="AI38" i="80"/>
  <c r="AH38" i="80"/>
  <c r="AG38" i="80"/>
  <c r="AF38" i="80"/>
  <c r="AE38" i="80"/>
  <c r="AD38" i="80"/>
  <c r="AC38" i="80"/>
  <c r="AB38" i="80"/>
  <c r="AA38" i="80"/>
  <c r="Z38" i="80"/>
  <c r="Y38" i="80"/>
  <c r="X38" i="80"/>
  <c r="W38" i="80"/>
  <c r="V38" i="80"/>
  <c r="U38" i="80"/>
  <c r="T38" i="80"/>
  <c r="S38" i="80"/>
  <c r="R38" i="80"/>
  <c r="Q38" i="80"/>
  <c r="P38" i="80"/>
  <c r="O38" i="80"/>
  <c r="N38" i="80"/>
  <c r="M38" i="80"/>
  <c r="L38" i="80"/>
  <c r="K38" i="80"/>
  <c r="J38" i="80"/>
  <c r="I38" i="80"/>
  <c r="H38" i="80"/>
  <c r="G38" i="80"/>
  <c r="F38" i="80"/>
  <c r="E38" i="80"/>
  <c r="D38" i="80"/>
  <c r="C38" i="80"/>
  <c r="BE38" i="80" s="1"/>
  <c r="BE36" i="80"/>
  <c r="BE35" i="80"/>
  <c r="BE34" i="80"/>
  <c r="BE33" i="80"/>
  <c r="BE32" i="80"/>
  <c r="BE31" i="80"/>
  <c r="BE30" i="80"/>
  <c r="BE9" i="80" s="1"/>
  <c r="BE28" i="80"/>
  <c r="BE27" i="80"/>
  <c r="BE26" i="80"/>
  <c r="BE25" i="80"/>
  <c r="BE24" i="80"/>
  <c r="BE8" i="80" s="1"/>
  <c r="BE23" i="80"/>
  <c r="BE22" i="80"/>
  <c r="BC19" i="80"/>
  <c r="BB19" i="80"/>
  <c r="BA19" i="80"/>
  <c r="AZ19" i="80"/>
  <c r="AY19" i="80"/>
  <c r="AX19" i="80"/>
  <c r="AW19" i="80"/>
  <c r="AV19" i="80"/>
  <c r="AU19" i="80"/>
  <c r="AT19" i="80"/>
  <c r="AS19" i="80"/>
  <c r="AR19" i="80"/>
  <c r="AQ19" i="80"/>
  <c r="AP19" i="80"/>
  <c r="AO19" i="80"/>
  <c r="AN19" i="80"/>
  <c r="AM19" i="80"/>
  <c r="AL19" i="80"/>
  <c r="AK19" i="80"/>
  <c r="AJ19" i="80"/>
  <c r="AI19" i="80"/>
  <c r="AH19" i="80"/>
  <c r="AG19" i="80"/>
  <c r="AF19" i="80"/>
  <c r="AE19" i="80"/>
  <c r="AD19" i="80"/>
  <c r="AC19" i="80"/>
  <c r="AB19" i="80"/>
  <c r="AA19" i="80"/>
  <c r="Z19" i="80"/>
  <c r="Y19" i="80"/>
  <c r="X19" i="80"/>
  <c r="W19" i="80"/>
  <c r="V19" i="80"/>
  <c r="U19" i="80"/>
  <c r="T19" i="80"/>
  <c r="S19" i="80"/>
  <c r="R19" i="80"/>
  <c r="Q19" i="80"/>
  <c r="P19" i="80"/>
  <c r="O19" i="80"/>
  <c r="N19" i="80"/>
  <c r="M19" i="80"/>
  <c r="L19" i="80"/>
  <c r="K19" i="80"/>
  <c r="J19" i="80"/>
  <c r="I19" i="80"/>
  <c r="H19" i="80"/>
  <c r="G19" i="80"/>
  <c r="F19" i="80"/>
  <c r="E19" i="80"/>
  <c r="D19" i="80"/>
  <c r="C19" i="80"/>
  <c r="BE19" i="80" s="1"/>
  <c r="BC18" i="80"/>
  <c r="BB18" i="80"/>
  <c r="BA18" i="80"/>
  <c r="AZ18" i="80"/>
  <c r="AY18" i="80"/>
  <c r="AX18" i="80"/>
  <c r="AW18" i="80"/>
  <c r="AV18" i="80"/>
  <c r="AU18" i="80"/>
  <c r="AT18" i="80"/>
  <c r="AS18" i="80"/>
  <c r="AR18" i="80"/>
  <c r="AQ18" i="80"/>
  <c r="AP18" i="80"/>
  <c r="AO18" i="80"/>
  <c r="AN18" i="80"/>
  <c r="AM18" i="80"/>
  <c r="AL18" i="80"/>
  <c r="AK18" i="80"/>
  <c r="AJ18" i="80"/>
  <c r="AI18" i="80"/>
  <c r="AH18" i="80"/>
  <c r="AG18" i="80"/>
  <c r="AF18" i="80"/>
  <c r="AE18" i="80"/>
  <c r="AD18" i="80"/>
  <c r="AC18" i="80"/>
  <c r="AB18" i="80"/>
  <c r="AA18" i="80"/>
  <c r="Z18" i="80"/>
  <c r="Y18" i="80"/>
  <c r="X18" i="80"/>
  <c r="W18" i="80"/>
  <c r="V18" i="80"/>
  <c r="U18" i="80"/>
  <c r="T18" i="80"/>
  <c r="S18" i="80"/>
  <c r="R18" i="80"/>
  <c r="Q18" i="80"/>
  <c r="P18" i="80"/>
  <c r="O18" i="80"/>
  <c r="N18" i="80"/>
  <c r="M18" i="80"/>
  <c r="L18" i="80"/>
  <c r="K18" i="80"/>
  <c r="J18" i="80"/>
  <c r="I18" i="80"/>
  <c r="H18" i="80"/>
  <c r="G18" i="80"/>
  <c r="F18" i="80"/>
  <c r="E18" i="80"/>
  <c r="D18" i="80"/>
  <c r="BE18" i="80" s="1"/>
  <c r="C18" i="80"/>
  <c r="BC17" i="80"/>
  <c r="BB17" i="80"/>
  <c r="BA17" i="80"/>
  <c r="AZ17" i="80"/>
  <c r="AY17" i="80"/>
  <c r="AX17" i="80"/>
  <c r="AW17" i="80"/>
  <c r="AV17" i="80"/>
  <c r="AU17" i="80"/>
  <c r="AT17" i="80"/>
  <c r="AS17" i="80"/>
  <c r="AR17" i="80"/>
  <c r="AQ17" i="80"/>
  <c r="AP17" i="80"/>
  <c r="AO17" i="80"/>
  <c r="AN17" i="80"/>
  <c r="AM17" i="80"/>
  <c r="AL17" i="80"/>
  <c r="AK17" i="80"/>
  <c r="AJ17" i="80"/>
  <c r="AI17" i="80"/>
  <c r="AH17" i="80"/>
  <c r="AG17" i="80"/>
  <c r="AF17" i="80"/>
  <c r="AE17" i="80"/>
  <c r="AD17" i="80"/>
  <c r="AC17" i="80"/>
  <c r="AB17" i="80"/>
  <c r="AA17" i="80"/>
  <c r="Z17" i="80"/>
  <c r="Y17" i="80"/>
  <c r="X17" i="80"/>
  <c r="W17" i="80"/>
  <c r="V17" i="80"/>
  <c r="U17" i="80"/>
  <c r="T17" i="80"/>
  <c r="S17" i="80"/>
  <c r="R17" i="80"/>
  <c r="Q17" i="80"/>
  <c r="P17" i="80"/>
  <c r="O17" i="80"/>
  <c r="N17" i="80"/>
  <c r="M17" i="80"/>
  <c r="L17" i="80"/>
  <c r="K17" i="80"/>
  <c r="J17" i="80"/>
  <c r="I17" i="80"/>
  <c r="H17" i="80"/>
  <c r="G17" i="80"/>
  <c r="F17" i="80"/>
  <c r="E17" i="80"/>
  <c r="D17" i="80"/>
  <c r="C17" i="80"/>
  <c r="BE17" i="80" s="1"/>
  <c r="BC16" i="80"/>
  <c r="BB16" i="80"/>
  <c r="BA16" i="80"/>
  <c r="AZ16" i="80"/>
  <c r="AY16" i="80"/>
  <c r="AX16" i="80"/>
  <c r="AW16" i="80"/>
  <c r="AV16" i="80"/>
  <c r="AU16" i="80"/>
  <c r="AT16" i="80"/>
  <c r="AS16" i="80"/>
  <c r="AR16" i="80"/>
  <c r="AQ16" i="80"/>
  <c r="AP16" i="80"/>
  <c r="AO16" i="80"/>
  <c r="AN16" i="80"/>
  <c r="AM16" i="80"/>
  <c r="AL16" i="80"/>
  <c r="AK16" i="80"/>
  <c r="AJ16" i="80"/>
  <c r="AI16" i="80"/>
  <c r="AH16" i="80"/>
  <c r="AG16" i="80"/>
  <c r="AF16" i="80"/>
  <c r="AE16" i="80"/>
  <c r="AD16" i="80"/>
  <c r="AC16" i="80"/>
  <c r="AB16" i="80"/>
  <c r="AA16" i="80"/>
  <c r="Z16" i="80"/>
  <c r="Y16" i="80"/>
  <c r="X16" i="80"/>
  <c r="W16" i="80"/>
  <c r="V16" i="80"/>
  <c r="U16" i="80"/>
  <c r="T16" i="80"/>
  <c r="S16" i="80"/>
  <c r="R16" i="80"/>
  <c r="Q16" i="80"/>
  <c r="P16" i="80"/>
  <c r="O16" i="80"/>
  <c r="N16" i="80"/>
  <c r="M16" i="80"/>
  <c r="L16" i="80"/>
  <c r="K16" i="80"/>
  <c r="J16" i="80"/>
  <c r="I16" i="80"/>
  <c r="H16" i="80"/>
  <c r="G16" i="80"/>
  <c r="F16" i="80"/>
  <c r="E16" i="80"/>
  <c r="D16" i="80"/>
  <c r="BE16" i="80" s="1"/>
  <c r="C16" i="80"/>
  <c r="BC15" i="80"/>
  <c r="BB15" i="80"/>
  <c r="BA15" i="80"/>
  <c r="AZ15" i="80"/>
  <c r="AY15" i="80"/>
  <c r="AX15" i="80"/>
  <c r="AW15" i="80"/>
  <c r="AV15" i="80"/>
  <c r="AU15" i="80"/>
  <c r="AT15" i="80"/>
  <c r="AS15" i="80"/>
  <c r="AR15" i="80"/>
  <c r="AQ15" i="80"/>
  <c r="AP15" i="80"/>
  <c r="AO15" i="80"/>
  <c r="AN15" i="80"/>
  <c r="AM15" i="80"/>
  <c r="AL15" i="80"/>
  <c r="AK15" i="80"/>
  <c r="AJ15" i="80"/>
  <c r="AI15" i="80"/>
  <c r="AH15" i="80"/>
  <c r="AG15" i="80"/>
  <c r="AF15" i="80"/>
  <c r="AE15" i="80"/>
  <c r="AD15" i="80"/>
  <c r="AC15" i="80"/>
  <c r="AB15" i="80"/>
  <c r="AA15" i="80"/>
  <c r="Z15" i="80"/>
  <c r="Y15" i="80"/>
  <c r="X15" i="80"/>
  <c r="W15" i="80"/>
  <c r="V15" i="80"/>
  <c r="U15" i="80"/>
  <c r="T15" i="80"/>
  <c r="S15" i="80"/>
  <c r="R15" i="80"/>
  <c r="Q15" i="80"/>
  <c r="P15" i="80"/>
  <c r="O15" i="80"/>
  <c r="N15" i="80"/>
  <c r="M15" i="80"/>
  <c r="L15" i="80"/>
  <c r="K15" i="80"/>
  <c r="J15" i="80"/>
  <c r="I15" i="80"/>
  <c r="H15" i="80"/>
  <c r="G15" i="80"/>
  <c r="F15" i="80"/>
  <c r="E15" i="80"/>
  <c r="D15" i="80"/>
  <c r="C15" i="80"/>
  <c r="BE15" i="80" s="1"/>
  <c r="BC14" i="80"/>
  <c r="BB14" i="80"/>
  <c r="BA14" i="80"/>
  <c r="AZ14" i="80"/>
  <c r="AY14" i="80"/>
  <c r="AX14" i="80"/>
  <c r="AW14" i="80"/>
  <c r="AV14" i="80"/>
  <c r="AU14" i="80"/>
  <c r="AT14" i="80"/>
  <c r="AS14" i="80"/>
  <c r="AR14" i="80"/>
  <c r="AQ14" i="80"/>
  <c r="AP14" i="80"/>
  <c r="AO14" i="80"/>
  <c r="AN14" i="80"/>
  <c r="AM14" i="80"/>
  <c r="AL14" i="80"/>
  <c r="AK14" i="80"/>
  <c r="AJ14" i="80"/>
  <c r="AI14" i="80"/>
  <c r="AH14" i="80"/>
  <c r="AG14" i="80"/>
  <c r="AF14" i="80"/>
  <c r="AE14" i="80"/>
  <c r="AD14" i="80"/>
  <c r="AC14" i="80"/>
  <c r="AB14" i="80"/>
  <c r="AA14" i="80"/>
  <c r="Z14" i="80"/>
  <c r="Y14" i="80"/>
  <c r="X14" i="80"/>
  <c r="W14" i="80"/>
  <c r="V14" i="80"/>
  <c r="U14" i="80"/>
  <c r="T14" i="80"/>
  <c r="S14" i="80"/>
  <c r="R14" i="80"/>
  <c r="Q14" i="80"/>
  <c r="P14" i="80"/>
  <c r="O14" i="80"/>
  <c r="N14" i="80"/>
  <c r="M14" i="80"/>
  <c r="L14" i="80"/>
  <c r="K14" i="80"/>
  <c r="J14" i="80"/>
  <c r="I14" i="80"/>
  <c r="H14" i="80"/>
  <c r="G14" i="80"/>
  <c r="F14" i="80"/>
  <c r="E14" i="80"/>
  <c r="D14" i="80"/>
  <c r="BE14" i="80" s="1"/>
  <c r="C14" i="80"/>
  <c r="BC13" i="80"/>
  <c r="BC7" i="80" s="1"/>
  <c r="BB13" i="80"/>
  <c r="BA13" i="80"/>
  <c r="AZ13" i="80"/>
  <c r="AZ7" i="80" s="1"/>
  <c r="AY13" i="80"/>
  <c r="AY7" i="80" s="1"/>
  <c r="AX13" i="80"/>
  <c r="AW13" i="80"/>
  <c r="AV13" i="80"/>
  <c r="AV7" i="80" s="1"/>
  <c r="AU13" i="80"/>
  <c r="AU7" i="80" s="1"/>
  <c r="AT13" i="80"/>
  <c r="AS13" i="80"/>
  <c r="AR13" i="80"/>
  <c r="AR7" i="80" s="1"/>
  <c r="AQ13" i="80"/>
  <c r="AQ7" i="80" s="1"/>
  <c r="AP13" i="80"/>
  <c r="AO13" i="80"/>
  <c r="AN13" i="80"/>
  <c r="AN7" i="80" s="1"/>
  <c r="AM13" i="80"/>
  <c r="AM7" i="80" s="1"/>
  <c r="AL13" i="80"/>
  <c r="AK13" i="80"/>
  <c r="AJ13" i="80"/>
  <c r="AJ7" i="80" s="1"/>
  <c r="AI13" i="80"/>
  <c r="AI7" i="80" s="1"/>
  <c r="AH13" i="80"/>
  <c r="AG13" i="80"/>
  <c r="AF13" i="80"/>
  <c r="AF7" i="80" s="1"/>
  <c r="AE13" i="80"/>
  <c r="AE7" i="80" s="1"/>
  <c r="AD13" i="80"/>
  <c r="AC13" i="80"/>
  <c r="AB13" i="80"/>
  <c r="AB7" i="80" s="1"/>
  <c r="AA13" i="80"/>
  <c r="AA7" i="80" s="1"/>
  <c r="Z13" i="80"/>
  <c r="Y13" i="80"/>
  <c r="X13" i="80"/>
  <c r="X7" i="80" s="1"/>
  <c r="W13" i="80"/>
  <c r="W7" i="80" s="1"/>
  <c r="V13" i="80"/>
  <c r="U13" i="80"/>
  <c r="T13" i="80"/>
  <c r="T7" i="80" s="1"/>
  <c r="S13" i="80"/>
  <c r="S7" i="80" s="1"/>
  <c r="R13" i="80"/>
  <c r="Q13" i="80"/>
  <c r="P13" i="80"/>
  <c r="P7" i="80" s="1"/>
  <c r="O13" i="80"/>
  <c r="O7" i="80" s="1"/>
  <c r="N13" i="80"/>
  <c r="M13" i="80"/>
  <c r="L13" i="80"/>
  <c r="L7" i="80" s="1"/>
  <c r="K13" i="80"/>
  <c r="K7" i="80" s="1"/>
  <c r="J13" i="80"/>
  <c r="I13" i="80"/>
  <c r="H13" i="80"/>
  <c r="H7" i="80" s="1"/>
  <c r="G13" i="80"/>
  <c r="G7" i="80" s="1"/>
  <c r="F13" i="80"/>
  <c r="E13" i="80"/>
  <c r="D13" i="80"/>
  <c r="D7" i="80" s="1"/>
  <c r="C13" i="80"/>
  <c r="C7" i="80" s="1"/>
  <c r="BE7" i="80" s="1"/>
  <c r="BC9" i="80"/>
  <c r="BB9" i="80"/>
  <c r="BA9" i="80"/>
  <c r="AZ9" i="80"/>
  <c r="AY9" i="80"/>
  <c r="AX9" i="80"/>
  <c r="AW9" i="80"/>
  <c r="AV9" i="80"/>
  <c r="AU9" i="80"/>
  <c r="AT9" i="80"/>
  <c r="AS9" i="80"/>
  <c r="AR9" i="80"/>
  <c r="AQ9" i="80"/>
  <c r="AP9" i="80"/>
  <c r="AO9" i="80"/>
  <c r="AN9" i="80"/>
  <c r="AM9" i="80"/>
  <c r="AL9" i="80"/>
  <c r="AK9" i="80"/>
  <c r="AJ9" i="80"/>
  <c r="AI9" i="80"/>
  <c r="AH9" i="80"/>
  <c r="AG9" i="80"/>
  <c r="AF9" i="80"/>
  <c r="AE9" i="80"/>
  <c r="AD9" i="80"/>
  <c r="AC9" i="80"/>
  <c r="AB9" i="80"/>
  <c r="AA9" i="80"/>
  <c r="Z9" i="80"/>
  <c r="Y9" i="80"/>
  <c r="X9" i="80"/>
  <c r="W9" i="80"/>
  <c r="V9" i="80"/>
  <c r="U9" i="80"/>
  <c r="T9" i="80"/>
  <c r="S9" i="80"/>
  <c r="R9" i="80"/>
  <c r="Q9" i="80"/>
  <c r="P9" i="80"/>
  <c r="O9" i="80"/>
  <c r="N9" i="80"/>
  <c r="M9" i="80"/>
  <c r="L9" i="80"/>
  <c r="K9" i="80"/>
  <c r="J9" i="80"/>
  <c r="I9" i="80"/>
  <c r="H9" i="80"/>
  <c r="G9" i="80"/>
  <c r="F9" i="80"/>
  <c r="E9" i="80"/>
  <c r="D9" i="80"/>
  <c r="C9" i="80"/>
  <c r="BC8" i="80"/>
  <c r="BB8" i="80"/>
  <c r="BA8" i="80"/>
  <c r="AZ8" i="80"/>
  <c r="AY8" i="80"/>
  <c r="AX8" i="80"/>
  <c r="AW8" i="80"/>
  <c r="AV8" i="80"/>
  <c r="AU8" i="80"/>
  <c r="AT8" i="80"/>
  <c r="AS8" i="80"/>
  <c r="AR8" i="80"/>
  <c r="AQ8" i="80"/>
  <c r="AP8" i="80"/>
  <c r="AO8" i="80"/>
  <c r="AN8" i="80"/>
  <c r="AM8" i="80"/>
  <c r="AL8" i="80"/>
  <c r="AK8" i="80"/>
  <c r="AJ8" i="80"/>
  <c r="AI8" i="80"/>
  <c r="AH8" i="80"/>
  <c r="AG8" i="80"/>
  <c r="AF8" i="80"/>
  <c r="AE8" i="80"/>
  <c r="AD8" i="80"/>
  <c r="AC8" i="80"/>
  <c r="AB8" i="80"/>
  <c r="AA8" i="80"/>
  <c r="Z8" i="80"/>
  <c r="Y8" i="80"/>
  <c r="X8" i="80"/>
  <c r="W8" i="80"/>
  <c r="V8" i="80"/>
  <c r="U8" i="80"/>
  <c r="T8" i="80"/>
  <c r="S8" i="80"/>
  <c r="R8" i="80"/>
  <c r="Q8" i="80"/>
  <c r="P8" i="80"/>
  <c r="O8" i="80"/>
  <c r="N8" i="80"/>
  <c r="M8" i="80"/>
  <c r="L8" i="80"/>
  <c r="K8" i="80"/>
  <c r="J8" i="80"/>
  <c r="I8" i="80"/>
  <c r="H8" i="80"/>
  <c r="G8" i="80"/>
  <c r="F8" i="80"/>
  <c r="E8" i="80"/>
  <c r="D8" i="80"/>
  <c r="C8" i="80"/>
  <c r="BB7" i="80"/>
  <c r="BA7" i="80"/>
  <c r="AX7" i="80"/>
  <c r="AW7" i="80"/>
  <c r="AT7" i="80"/>
  <c r="AS7" i="80"/>
  <c r="AP7" i="80"/>
  <c r="AO7" i="80"/>
  <c r="AL7" i="80"/>
  <c r="AK7" i="80"/>
  <c r="AH7" i="80"/>
  <c r="AG7" i="80"/>
  <c r="AD7" i="80"/>
  <c r="AC7" i="80"/>
  <c r="Z7" i="80"/>
  <c r="Y7" i="80"/>
  <c r="V7" i="80"/>
  <c r="U7" i="80"/>
  <c r="R7" i="80"/>
  <c r="Q7" i="80"/>
  <c r="N7" i="80"/>
  <c r="M7" i="80"/>
  <c r="J7" i="80"/>
  <c r="I7" i="80"/>
  <c r="F7" i="80"/>
  <c r="E7" i="80"/>
  <c r="N91" i="79"/>
  <c r="N90" i="79"/>
  <c r="N89" i="79"/>
  <c r="N88" i="79"/>
  <c r="N85" i="79"/>
  <c r="N84" i="79"/>
  <c r="N83" i="79"/>
  <c r="N82" i="79"/>
  <c r="N81" i="79"/>
  <c r="N80" i="79"/>
  <c r="N79" i="79"/>
  <c r="N78" i="79"/>
  <c r="N77" i="79"/>
  <c r="N76" i="79"/>
  <c r="N75" i="79"/>
  <c r="N74" i="79"/>
  <c r="N73" i="79"/>
  <c r="N72" i="79"/>
  <c r="N71" i="79"/>
  <c r="N70" i="79"/>
  <c r="N69" i="79"/>
  <c r="N68" i="79"/>
  <c r="N67" i="79"/>
  <c r="N66" i="79"/>
  <c r="N65" i="79"/>
  <c r="N64" i="79"/>
  <c r="N63" i="79"/>
  <c r="N62" i="79"/>
  <c r="N61" i="79"/>
  <c r="N60" i="79"/>
  <c r="N59" i="79"/>
  <c r="N58" i="79"/>
  <c r="N57" i="79"/>
  <c r="N56" i="79"/>
  <c r="N55" i="79"/>
  <c r="N54" i="79"/>
  <c r="L51" i="79"/>
  <c r="K51" i="79"/>
  <c r="J51" i="79"/>
  <c r="I51" i="79"/>
  <c r="H51" i="79"/>
  <c r="G51" i="79"/>
  <c r="F51" i="79"/>
  <c r="E51" i="79"/>
  <c r="D51" i="79"/>
  <c r="N51" i="79" s="1"/>
  <c r="C51" i="79"/>
  <c r="L50" i="79"/>
  <c r="K50" i="79"/>
  <c r="J50" i="79"/>
  <c r="I50" i="79"/>
  <c r="H50" i="79"/>
  <c r="G50" i="79"/>
  <c r="F50" i="79"/>
  <c r="E50" i="79"/>
  <c r="N50" i="79" s="1"/>
  <c r="D50" i="79"/>
  <c r="C50" i="79"/>
  <c r="L49" i="79"/>
  <c r="K49" i="79"/>
  <c r="J49" i="79"/>
  <c r="I49" i="79"/>
  <c r="H49" i="79"/>
  <c r="G49" i="79"/>
  <c r="F49" i="79"/>
  <c r="E49" i="79"/>
  <c r="D49" i="79"/>
  <c r="C49" i="79"/>
  <c r="L48" i="79"/>
  <c r="K48" i="79"/>
  <c r="J48" i="79"/>
  <c r="I48" i="79"/>
  <c r="H48" i="79"/>
  <c r="G48" i="79"/>
  <c r="F48" i="79"/>
  <c r="E48" i="79"/>
  <c r="D48" i="79"/>
  <c r="C48" i="79"/>
  <c r="N48" i="79" s="1"/>
  <c r="L47" i="79"/>
  <c r="K47" i="79"/>
  <c r="J47" i="79"/>
  <c r="I47" i="79"/>
  <c r="H47" i="79"/>
  <c r="G47" i="79"/>
  <c r="F47" i="79"/>
  <c r="E47" i="79"/>
  <c r="D47" i="79"/>
  <c r="N47" i="79" s="1"/>
  <c r="C47" i="79"/>
  <c r="L46" i="79"/>
  <c r="K46" i="79"/>
  <c r="J46" i="79"/>
  <c r="I46" i="79"/>
  <c r="H46" i="79"/>
  <c r="G46" i="79"/>
  <c r="F46" i="79"/>
  <c r="E46" i="79"/>
  <c r="N46" i="79" s="1"/>
  <c r="D46" i="79"/>
  <c r="C46" i="79"/>
  <c r="L45" i="79"/>
  <c r="K45" i="79"/>
  <c r="J45" i="79"/>
  <c r="I45" i="79"/>
  <c r="H45" i="79"/>
  <c r="G45" i="79"/>
  <c r="F45" i="79"/>
  <c r="E45" i="79"/>
  <c r="D45" i="79"/>
  <c r="C45" i="79"/>
  <c r="N45" i="79" s="1"/>
  <c r="L44" i="79"/>
  <c r="K44" i="79"/>
  <c r="J44" i="79"/>
  <c r="I44" i="79"/>
  <c r="H44" i="79"/>
  <c r="G44" i="79"/>
  <c r="F44" i="79"/>
  <c r="E44" i="79"/>
  <c r="D44" i="79"/>
  <c r="C44" i="79"/>
  <c r="N44" i="79" s="1"/>
  <c r="L43" i="79"/>
  <c r="K43" i="79"/>
  <c r="J43" i="79"/>
  <c r="I43" i="79"/>
  <c r="H43" i="79"/>
  <c r="G43" i="79"/>
  <c r="F43" i="79"/>
  <c r="E43" i="79"/>
  <c r="D43" i="79"/>
  <c r="N43" i="79" s="1"/>
  <c r="C43" i="79"/>
  <c r="L42" i="79"/>
  <c r="K42" i="79"/>
  <c r="J42" i="79"/>
  <c r="I42" i="79"/>
  <c r="H42" i="79"/>
  <c r="G42" i="79"/>
  <c r="F42" i="79"/>
  <c r="E42" i="79"/>
  <c r="N42" i="79" s="1"/>
  <c r="D42" i="79"/>
  <c r="C42" i="79"/>
  <c r="L41" i="79"/>
  <c r="K41" i="79"/>
  <c r="J41" i="79"/>
  <c r="I41" i="79"/>
  <c r="H41" i="79"/>
  <c r="G41" i="79"/>
  <c r="F41" i="79"/>
  <c r="E41" i="79"/>
  <c r="D41" i="79"/>
  <c r="C41" i="79"/>
  <c r="L40" i="79"/>
  <c r="K40" i="79"/>
  <c r="J40" i="79"/>
  <c r="I40" i="79"/>
  <c r="H40" i="79"/>
  <c r="G40" i="79"/>
  <c r="F40" i="79"/>
  <c r="E40" i="79"/>
  <c r="D40" i="79"/>
  <c r="C40" i="79"/>
  <c r="N40" i="79" s="1"/>
  <c r="L39" i="79"/>
  <c r="K39" i="79"/>
  <c r="J39" i="79"/>
  <c r="I39" i="79"/>
  <c r="H39" i="79"/>
  <c r="G39" i="79"/>
  <c r="F39" i="79"/>
  <c r="E39" i="79"/>
  <c r="D39" i="79"/>
  <c r="N39" i="79" s="1"/>
  <c r="C39" i="79"/>
  <c r="L38" i="79"/>
  <c r="K38" i="79"/>
  <c r="J38" i="79"/>
  <c r="I38" i="79"/>
  <c r="H38" i="79"/>
  <c r="G38" i="79"/>
  <c r="F38" i="79"/>
  <c r="E38" i="79"/>
  <c r="N38" i="79" s="1"/>
  <c r="D38" i="79"/>
  <c r="C38" i="79"/>
  <c r="N36" i="79"/>
  <c r="N35" i="79"/>
  <c r="N34" i="79"/>
  <c r="N33" i="79"/>
  <c r="N32" i="79"/>
  <c r="N31" i="79"/>
  <c r="N30" i="79"/>
  <c r="N28" i="79"/>
  <c r="N27" i="79"/>
  <c r="N26" i="79"/>
  <c r="N25" i="79"/>
  <c r="N24" i="79"/>
  <c r="N23" i="79"/>
  <c r="N8" i="79" s="1"/>
  <c r="N22" i="79"/>
  <c r="L19" i="79"/>
  <c r="K19" i="79"/>
  <c r="J19" i="79"/>
  <c r="I19" i="79"/>
  <c r="H19" i="79"/>
  <c r="G19" i="79"/>
  <c r="F19" i="79"/>
  <c r="F7" i="79" s="1"/>
  <c r="E19" i="79"/>
  <c r="D19" i="79"/>
  <c r="C19" i="79"/>
  <c r="L18" i="79"/>
  <c r="K18" i="79"/>
  <c r="J18" i="79"/>
  <c r="I18" i="79"/>
  <c r="H18" i="79"/>
  <c r="G18" i="79"/>
  <c r="F18" i="79"/>
  <c r="E18" i="79"/>
  <c r="D18" i="79"/>
  <c r="C18" i="79"/>
  <c r="N18" i="79" s="1"/>
  <c r="L17" i="79"/>
  <c r="K17" i="79"/>
  <c r="J17" i="79"/>
  <c r="I17" i="79"/>
  <c r="H17" i="79"/>
  <c r="G17" i="79"/>
  <c r="F17" i="79"/>
  <c r="E17" i="79"/>
  <c r="D17" i="79"/>
  <c r="N17" i="79" s="1"/>
  <c r="C17" i="79"/>
  <c r="L16" i="79"/>
  <c r="K16" i="79"/>
  <c r="J16" i="79"/>
  <c r="I16" i="79"/>
  <c r="H16" i="79"/>
  <c r="G16" i="79"/>
  <c r="F16" i="79"/>
  <c r="E16" i="79"/>
  <c r="N16" i="79" s="1"/>
  <c r="D16" i="79"/>
  <c r="C16" i="79"/>
  <c r="L15" i="79"/>
  <c r="K15" i="79"/>
  <c r="J15" i="79"/>
  <c r="I15" i="79"/>
  <c r="H15" i="79"/>
  <c r="G15" i="79"/>
  <c r="F15" i="79"/>
  <c r="E15" i="79"/>
  <c r="D15" i="79"/>
  <c r="C15" i="79"/>
  <c r="N15" i="79" s="1"/>
  <c r="L14" i="79"/>
  <c r="K14" i="79"/>
  <c r="K7" i="79" s="1"/>
  <c r="J14" i="79"/>
  <c r="I14" i="79"/>
  <c r="H14" i="79"/>
  <c r="G14" i="79"/>
  <c r="F14" i="79"/>
  <c r="E14" i="79"/>
  <c r="D14" i="79"/>
  <c r="C14" i="79"/>
  <c r="N14" i="79" s="1"/>
  <c r="L13" i="79"/>
  <c r="L7" i="79" s="1"/>
  <c r="K13" i="79"/>
  <c r="J13" i="79"/>
  <c r="I13" i="79"/>
  <c r="I7" i="79" s="1"/>
  <c r="H13" i="79"/>
  <c r="H7" i="79" s="1"/>
  <c r="G13" i="79"/>
  <c r="F13" i="79"/>
  <c r="E13" i="79"/>
  <c r="E7" i="79" s="1"/>
  <c r="D13" i="79"/>
  <c r="C13" i="79"/>
  <c r="N9" i="79"/>
  <c r="L9" i="79"/>
  <c r="K9" i="79"/>
  <c r="J9" i="79"/>
  <c r="I9" i="79"/>
  <c r="H9" i="79"/>
  <c r="G9" i="79"/>
  <c r="F9" i="79"/>
  <c r="E9" i="79"/>
  <c r="D9" i="79"/>
  <c r="C9" i="79"/>
  <c r="L8" i="79"/>
  <c r="K8" i="79"/>
  <c r="J8" i="79"/>
  <c r="I8" i="79"/>
  <c r="H8" i="79"/>
  <c r="G8" i="79"/>
  <c r="F8" i="79"/>
  <c r="E8" i="79"/>
  <c r="D8" i="79"/>
  <c r="C8" i="79"/>
  <c r="J7" i="79"/>
  <c r="G7" i="79"/>
  <c r="AZ14" i="64" l="1"/>
  <c r="BA16" i="64"/>
  <c r="AZ16" i="64"/>
  <c r="BA14" i="64"/>
  <c r="AZ17" i="64"/>
  <c r="BA15" i="64"/>
  <c r="BE7" i="82"/>
  <c r="BE15" i="82"/>
  <c r="C7" i="81"/>
  <c r="D7" i="81"/>
  <c r="BE13" i="80"/>
  <c r="C7" i="79"/>
  <c r="N13" i="79"/>
  <c r="D7" i="79"/>
  <c r="N41" i="79"/>
  <c r="N19" i="79"/>
  <c r="N49" i="79"/>
  <c r="N7" i="81" l="1"/>
  <c r="N7" i="79"/>
  <c r="Q60" i="79" l="1"/>
  <c r="Q26" i="79"/>
  <c r="Q64" i="79"/>
  <c r="Q68" i="79"/>
  <c r="Q33" i="79"/>
  <c r="Q84" i="79"/>
  <c r="Q76" i="79"/>
  <c r="Q56" i="79"/>
  <c r="Q40" i="79"/>
  <c r="Q22" i="79"/>
  <c r="Q44" i="79"/>
  <c r="Q46" i="79"/>
  <c r="Q48" i="79"/>
  <c r="Q42" i="79"/>
  <c r="Q36" i="79"/>
  <c r="Q28" i="79"/>
  <c r="Q85" i="79"/>
  <c r="Q27" i="79"/>
  <c r="Q71" i="79"/>
  <c r="Q39" i="79"/>
  <c r="Q77" i="79"/>
  <c r="Q51" i="79"/>
  <c r="Q75" i="79"/>
  <c r="Q17" i="79"/>
  <c r="Q73" i="79"/>
  <c r="Q38" i="79"/>
  <c r="Q15" i="79"/>
  <c r="Q74" i="79"/>
  <c r="Q91" i="79"/>
  <c r="Q18" i="79"/>
  <c r="Q25" i="79"/>
  <c r="Q69" i="79"/>
  <c r="Q70" i="79"/>
  <c r="Q47" i="79"/>
  <c r="Q65" i="79"/>
  <c r="Q16" i="79"/>
  <c r="Q72" i="79"/>
  <c r="Q80" i="79"/>
  <c r="Q50" i="79"/>
  <c r="Q66" i="79"/>
  <c r="Q34" i="79"/>
  <c r="Q43" i="79"/>
  <c r="Q79" i="79"/>
  <c r="Q9" i="79"/>
  <c r="Q58" i="79"/>
  <c r="Q78" i="79"/>
  <c r="Q54" i="79"/>
  <c r="Q81" i="79"/>
  <c r="Q14" i="79"/>
  <c r="Q90" i="79"/>
  <c r="Q55" i="79"/>
  <c r="Q59" i="79"/>
  <c r="Q89" i="79"/>
  <c r="Q57" i="79"/>
  <c r="Q24" i="79"/>
  <c r="Q67" i="79"/>
  <c r="Q83" i="79"/>
  <c r="Q31" i="79"/>
  <c r="Q63" i="79"/>
  <c r="Q45" i="79"/>
  <c r="Q8" i="79"/>
  <c r="Q82" i="79"/>
  <c r="Q62" i="79"/>
  <c r="Q61" i="79"/>
  <c r="Q32" i="79"/>
  <c r="Q35" i="79"/>
  <c r="Q88" i="79"/>
  <c r="Q41" i="79"/>
  <c r="Q49" i="79"/>
  <c r="Q19" i="79"/>
  <c r="Q13" i="79"/>
  <c r="Q23" i="79"/>
  <c r="AM16" i="14" l="1"/>
  <c r="AN16" i="14"/>
  <c r="AM17" i="14"/>
  <c r="AN17" i="14"/>
  <c r="AM18" i="14"/>
  <c r="AN18" i="14"/>
  <c r="AL17" i="14"/>
  <c r="AL18" i="14"/>
  <c r="AL16" i="14"/>
  <c r="AL11" i="14"/>
  <c r="AM11" i="14"/>
  <c r="AN11" i="14"/>
  <c r="AL12" i="14"/>
  <c r="AM12" i="14"/>
  <c r="AN12" i="14"/>
  <c r="AM10" i="14"/>
  <c r="AN10" i="14"/>
  <c r="AL10" i="14"/>
  <c r="AJ16" i="14"/>
  <c r="AK16" i="14"/>
  <c r="AJ17" i="14"/>
  <c r="AK17" i="14"/>
  <c r="AJ18" i="14"/>
  <c r="AK18" i="14"/>
  <c r="AI17" i="14"/>
  <c r="AI18" i="14"/>
  <c r="AI16" i="14"/>
  <c r="AJ10" i="14"/>
  <c r="AK10" i="14"/>
  <c r="AJ11" i="14"/>
  <c r="AK11" i="14"/>
  <c r="AJ12" i="14"/>
  <c r="AK12" i="14"/>
  <c r="AI11" i="14"/>
  <c r="AI12" i="14"/>
  <c r="AI10" i="14"/>
  <c r="A26" i="2"/>
  <c r="B26" i="17" l="1"/>
  <c r="B18" i="17" l="1"/>
  <c r="B12" i="17"/>
  <c r="A105" i="10"/>
  <c r="A45" i="47" l="1"/>
  <c r="D83" i="10"/>
  <c r="D84" i="10"/>
  <c r="D85" i="10"/>
  <c r="D86" i="10"/>
  <c r="D87" i="10"/>
  <c r="D82" i="10"/>
  <c r="A52" i="27" l="1"/>
  <c r="A46" i="27"/>
  <c r="A1" i="27"/>
  <c r="A28" i="25"/>
  <c r="A1" i="25"/>
  <c r="A34" i="25"/>
  <c r="A26" i="16"/>
  <c r="A32" i="16"/>
  <c r="A29" i="15"/>
  <c r="A34" i="15"/>
  <c r="A39" i="47"/>
  <c r="A1" i="47"/>
  <c r="A1" i="10"/>
  <c r="A99" i="10"/>
  <c r="A1" i="8"/>
  <c r="A73"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5" i="8"/>
  <c r="AZ11" i="14"/>
  <c r="AZ12" i="14"/>
  <c r="AZ16" i="14"/>
  <c r="AZ17" i="14"/>
  <c r="AZ18" i="14"/>
  <c r="AZ10" i="14"/>
  <c r="A34" i="14"/>
  <c r="A33" i="14"/>
  <c r="A1" i="14"/>
  <c r="A29" i="14"/>
  <c r="A1289" i="31"/>
  <c r="A1" i="31"/>
  <c r="A1" i="30"/>
  <c r="A65" i="30"/>
  <c r="A124" i="23"/>
  <c r="A1" i="23"/>
  <c r="A70" i="22"/>
  <c r="A1" i="22"/>
  <c r="A1" i="6"/>
  <c r="A27" i="6"/>
  <c r="A31" i="4"/>
  <c r="A1" i="4"/>
  <c r="A79" i="1"/>
  <c r="A1" i="1"/>
  <c r="A1" i="2"/>
  <c r="A1" i="15" l="1"/>
  <c r="B23" i="17" l="1"/>
  <c r="B22" i="17"/>
  <c r="B19" i="17"/>
  <c r="A42" i="17" l="1"/>
  <c r="A41" i="17"/>
  <c r="J26" i="62"/>
  <c r="E26" i="62" s="1"/>
  <c r="J27" i="62"/>
  <c r="E27" i="62" s="1"/>
  <c r="J28" i="62"/>
  <c r="E28" i="62" s="1"/>
  <c r="J29" i="62"/>
  <c r="E29" i="62" s="1"/>
  <c r="J30" i="62"/>
  <c r="E30" i="62" s="1"/>
  <c r="J31" i="62"/>
  <c r="E31" i="62" s="1"/>
  <c r="J25" i="62"/>
  <c r="E25" i="62" s="1"/>
  <c r="J17" i="62"/>
  <c r="E17" i="62" s="1"/>
  <c r="J18" i="62"/>
  <c r="J19" i="62"/>
  <c r="E19" i="62" s="1"/>
  <c r="J20" i="62"/>
  <c r="E20" i="62" s="1"/>
  <c r="J21" i="62"/>
  <c r="E21" i="62" s="1"/>
  <c r="J22" i="62"/>
  <c r="E22" i="62" s="1"/>
  <c r="J16" i="62"/>
  <c r="E16" i="62" s="1"/>
  <c r="J13" i="62"/>
  <c r="J12" i="62"/>
  <c r="E12" i="62" s="1"/>
  <c r="J9" i="62"/>
  <c r="E9" i="62" s="1"/>
  <c r="J10" i="62"/>
  <c r="E10" i="62" s="1"/>
  <c r="J11" i="62"/>
  <c r="J8" i="62"/>
  <c r="E8" i="62" s="1"/>
  <c r="I26" i="62"/>
  <c r="D26" i="62" s="1"/>
  <c r="I27" i="62"/>
  <c r="D27" i="62" s="1"/>
  <c r="I28" i="62"/>
  <c r="I29" i="62"/>
  <c r="D29" i="62" s="1"/>
  <c r="I30" i="62"/>
  <c r="I31" i="62"/>
  <c r="D31" i="62" s="1"/>
  <c r="I25" i="62"/>
  <c r="D25" i="62" s="1"/>
  <c r="I17" i="62"/>
  <c r="D17" i="62" s="1"/>
  <c r="I18" i="62"/>
  <c r="D18" i="62" s="1"/>
  <c r="I19" i="62"/>
  <c r="D19" i="62" s="1"/>
  <c r="I20" i="62"/>
  <c r="I21" i="62"/>
  <c r="D21" i="62" s="1"/>
  <c r="I22" i="62"/>
  <c r="D22" i="62" s="1"/>
  <c r="I16" i="62"/>
  <c r="D16" i="62" s="1"/>
  <c r="I13" i="62"/>
  <c r="D13" i="62" s="1"/>
  <c r="I12" i="62"/>
  <c r="D12" i="62" s="1"/>
  <c r="I9" i="62"/>
  <c r="D9" i="62" s="1"/>
  <c r="I10" i="62"/>
  <c r="D10" i="62" s="1"/>
  <c r="I11" i="62"/>
  <c r="D11" i="62" s="1"/>
  <c r="I8" i="62"/>
  <c r="D8" i="62" s="1"/>
  <c r="H26" i="62"/>
  <c r="C26" i="62" s="1"/>
  <c r="H27" i="62"/>
  <c r="C27" i="62" s="1"/>
  <c r="H28" i="62"/>
  <c r="C28" i="62" s="1"/>
  <c r="H29" i="62"/>
  <c r="C29" i="62" s="1"/>
  <c r="H30" i="62"/>
  <c r="C30" i="62" s="1"/>
  <c r="H31" i="62"/>
  <c r="C31" i="62" s="1"/>
  <c r="H25" i="62"/>
  <c r="C25" i="62" s="1"/>
  <c r="H17" i="62"/>
  <c r="C17" i="62" s="1"/>
  <c r="H18" i="62"/>
  <c r="C18" i="62" s="1"/>
  <c r="H19" i="62"/>
  <c r="C19" i="62" s="1"/>
  <c r="H20" i="62"/>
  <c r="C20" i="62" s="1"/>
  <c r="H21" i="62"/>
  <c r="C21" i="62" s="1"/>
  <c r="H22" i="62"/>
  <c r="C22" i="62" s="1"/>
  <c r="H16" i="62"/>
  <c r="C16" i="62" s="1"/>
  <c r="H13" i="62"/>
  <c r="C13" i="62" s="1"/>
  <c r="H12" i="62"/>
  <c r="C12" i="62" s="1"/>
  <c r="H9" i="62"/>
  <c r="C9" i="62" s="1"/>
  <c r="H10" i="62"/>
  <c r="C10" i="62" s="1"/>
  <c r="H11" i="62"/>
  <c r="H8" i="62"/>
  <c r="C8" i="62" s="1"/>
  <c r="G26" i="62"/>
  <c r="B26" i="62" s="1"/>
  <c r="G27" i="62"/>
  <c r="B27" i="62" s="1"/>
  <c r="G28" i="62"/>
  <c r="B28" i="62" s="1"/>
  <c r="G29" i="62"/>
  <c r="B29" i="62" s="1"/>
  <c r="G30" i="62"/>
  <c r="B30" i="62" s="1"/>
  <c r="G31" i="62"/>
  <c r="B31" i="62" s="1"/>
  <c r="G25" i="62"/>
  <c r="B25" i="62" s="1"/>
  <c r="G17" i="62"/>
  <c r="B17" i="62" s="1"/>
  <c r="G18" i="62"/>
  <c r="B18" i="62" s="1"/>
  <c r="G19" i="62"/>
  <c r="B19" i="62" s="1"/>
  <c r="G20" i="62"/>
  <c r="B20" i="62" s="1"/>
  <c r="G21" i="62"/>
  <c r="B21" i="62" s="1"/>
  <c r="G22" i="62"/>
  <c r="B22" i="62" s="1"/>
  <c r="G16" i="62"/>
  <c r="B16" i="62" s="1"/>
  <c r="G13" i="62"/>
  <c r="B13" i="62" s="1"/>
  <c r="G12" i="62"/>
  <c r="B12" i="62" s="1"/>
  <c r="G9" i="62"/>
  <c r="B9" i="62" s="1"/>
  <c r="G10" i="62"/>
  <c r="B10" i="62" s="1"/>
  <c r="G11" i="62"/>
  <c r="G8" i="62"/>
  <c r="B8" i="62" s="1"/>
  <c r="E18" i="62"/>
  <c r="E13" i="62"/>
  <c r="E11" i="62"/>
  <c r="D28" i="62"/>
  <c r="D30" i="62"/>
  <c r="D20" i="62"/>
  <c r="B11" i="62" l="1"/>
  <c r="C11" i="62"/>
  <c r="B30" i="17"/>
  <c r="A1" i="16"/>
  <c r="B29" i="17"/>
  <c r="B28" i="17"/>
  <c r="B17" i="17"/>
  <c r="B27" i="17"/>
  <c r="B16" i="17"/>
  <c r="B15" i="17"/>
  <c r="B25" i="17"/>
  <c r="B13" i="17"/>
  <c r="B32" i="17"/>
  <c r="B31" i="17"/>
  <c r="A21" i="64"/>
  <c r="B37" i="17"/>
  <c r="B36" i="17" l="1"/>
  <c r="F53" i="89"/>
  <c r="F52" i="89"/>
  <c r="F51" i="89"/>
  <c r="F50" i="89"/>
  <c r="F49" i="89"/>
  <c r="F48" i="89"/>
  <c r="F47" i="89"/>
  <c r="F46" i="89"/>
  <c r="F45" i="89"/>
  <c r="F44" i="89"/>
  <c r="F43" i="89"/>
  <c r="F42" i="89"/>
  <c r="F41" i="89"/>
  <c r="F40" i="89"/>
  <c r="F39" i="89"/>
  <c r="F38" i="89"/>
  <c r="F37" i="89"/>
  <c r="F36" i="89"/>
  <c r="F35" i="89"/>
  <c r="F34" i="89"/>
  <c r="F33" i="89"/>
  <c r="F32" i="89"/>
  <c r="F31" i="89"/>
  <c r="F30" i="89"/>
  <c r="F29" i="89"/>
  <c r="F28" i="89"/>
  <c r="F27" i="89"/>
  <c r="F26" i="89"/>
  <c r="F25" i="89"/>
  <c r="F24" i="89"/>
  <c r="F23" i="89"/>
  <c r="F22" i="89"/>
  <c r="F21" i="89"/>
  <c r="F20" i="89"/>
  <c r="F19" i="89"/>
  <c r="F18" i="89"/>
  <c r="F17" i="89"/>
  <c r="F16" i="89"/>
  <c r="F15" i="89"/>
  <c r="F14" i="89"/>
  <c r="F13" i="89"/>
  <c r="F12" i="89"/>
  <c r="F11" i="89"/>
  <c r="F10" i="89"/>
  <c r="F9" i="89"/>
  <c r="F8" i="89"/>
  <c r="F7" i="89"/>
  <c r="F6" i="89"/>
  <c r="F5" i="89"/>
  <c r="F4" i="89"/>
  <c r="F3" i="89"/>
  <c r="F2" i="89"/>
  <c r="AS7" i="64" l="1"/>
  <c r="AT7" i="64"/>
  <c r="AU7" i="64"/>
  <c r="AV7" i="64"/>
  <c r="AW7" i="64"/>
  <c r="AS8" i="64"/>
  <c r="AT8" i="64"/>
  <c r="AU8" i="64"/>
  <c r="AV8" i="64"/>
  <c r="AW8" i="64"/>
  <c r="AS9" i="64"/>
  <c r="AT9" i="64"/>
  <c r="AU9" i="64"/>
  <c r="AV9" i="64"/>
  <c r="AW9" i="64"/>
  <c r="AS10" i="64"/>
  <c r="AT10" i="64"/>
  <c r="AU10" i="64"/>
  <c r="AV10" i="64"/>
  <c r="AW10" i="64"/>
  <c r="AR8" i="64"/>
  <c r="AR9" i="64"/>
  <c r="AR10" i="64"/>
  <c r="AR7" i="64"/>
  <c r="C10" i="64"/>
  <c r="D10" i="64"/>
  <c r="E10" i="64"/>
  <c r="F10" i="64"/>
  <c r="G10" i="64"/>
  <c r="H10" i="64"/>
  <c r="I10" i="64"/>
  <c r="J10" i="64"/>
  <c r="K10" i="64"/>
  <c r="L10" i="64"/>
  <c r="M10" i="64"/>
  <c r="N10" i="64"/>
  <c r="O10" i="64"/>
  <c r="P10" i="64"/>
  <c r="Q10" i="64"/>
  <c r="R10" i="64"/>
  <c r="S10" i="64"/>
  <c r="T10" i="64"/>
  <c r="U10" i="64"/>
  <c r="V10" i="64"/>
  <c r="W10" i="64"/>
  <c r="X10" i="64"/>
  <c r="Y10" i="64"/>
  <c r="Z10" i="64"/>
  <c r="AA10" i="64"/>
  <c r="AB10" i="64"/>
  <c r="AC10" i="64"/>
  <c r="AD10" i="64"/>
  <c r="AE10" i="64"/>
  <c r="AF10" i="64"/>
  <c r="AG10" i="64"/>
  <c r="AH10" i="64"/>
  <c r="AI10" i="64"/>
  <c r="AJ10" i="64"/>
  <c r="AK10" i="64"/>
  <c r="AL10" i="64"/>
  <c r="AM10" i="64"/>
  <c r="AN10" i="64"/>
  <c r="AO10" i="64"/>
  <c r="AP10" i="64"/>
  <c r="AQ10" i="64"/>
  <c r="C9" i="64"/>
  <c r="D9" i="64"/>
  <c r="E9" i="64"/>
  <c r="F9" i="64"/>
  <c r="G9" i="64"/>
  <c r="H9" i="64"/>
  <c r="I9" i="64"/>
  <c r="J9" i="64"/>
  <c r="K9" i="64"/>
  <c r="L9" i="64"/>
  <c r="M9" i="64"/>
  <c r="N9" i="64"/>
  <c r="O9" i="64"/>
  <c r="P9" i="64"/>
  <c r="Q9" i="64"/>
  <c r="R9" i="64"/>
  <c r="S9" i="64"/>
  <c r="T9" i="64"/>
  <c r="U9" i="64"/>
  <c r="V9" i="64"/>
  <c r="W9" i="64"/>
  <c r="X9" i="64"/>
  <c r="Y9" i="64"/>
  <c r="Z9" i="64"/>
  <c r="AA9" i="64"/>
  <c r="AB9" i="64"/>
  <c r="AC9" i="64"/>
  <c r="AD9" i="64"/>
  <c r="AE9" i="64"/>
  <c r="AF9" i="64"/>
  <c r="AG9" i="64"/>
  <c r="AH9" i="64"/>
  <c r="AI9" i="64"/>
  <c r="AJ9" i="64"/>
  <c r="AK9" i="64"/>
  <c r="AL9" i="64"/>
  <c r="AM9" i="64"/>
  <c r="AN9" i="64"/>
  <c r="AO9" i="64"/>
  <c r="AP9" i="64"/>
  <c r="AQ9" i="64"/>
  <c r="C8" i="64"/>
  <c r="D8" i="64"/>
  <c r="E8" i="64"/>
  <c r="F8" i="64"/>
  <c r="G8" i="64"/>
  <c r="H8" i="64"/>
  <c r="I8" i="64"/>
  <c r="J8" i="64"/>
  <c r="K8" i="64"/>
  <c r="L8" i="64"/>
  <c r="M8" i="64"/>
  <c r="N8" i="64"/>
  <c r="O8" i="64"/>
  <c r="P8" i="64"/>
  <c r="Q8" i="64"/>
  <c r="R8" i="64"/>
  <c r="S8" i="64"/>
  <c r="T8" i="64"/>
  <c r="U8" i="64"/>
  <c r="V8" i="64"/>
  <c r="W8" i="64"/>
  <c r="X8" i="64"/>
  <c r="Y8" i="64"/>
  <c r="Z8" i="64"/>
  <c r="AA8" i="64"/>
  <c r="AB8" i="64"/>
  <c r="AC8" i="64"/>
  <c r="AD8" i="64"/>
  <c r="AE8" i="64"/>
  <c r="AF8" i="64"/>
  <c r="AG8" i="64"/>
  <c r="AH8" i="64"/>
  <c r="AI8" i="64"/>
  <c r="AJ8" i="64"/>
  <c r="AK8" i="64"/>
  <c r="AL8" i="64"/>
  <c r="AM8" i="64"/>
  <c r="AN8" i="64"/>
  <c r="AO8" i="64"/>
  <c r="AP8" i="64"/>
  <c r="AQ8" i="64"/>
  <c r="C7" i="64"/>
  <c r="D7" i="64"/>
  <c r="E7" i="64"/>
  <c r="F7" i="64"/>
  <c r="G7" i="64"/>
  <c r="H7" i="64"/>
  <c r="I7" i="64"/>
  <c r="J7" i="64"/>
  <c r="K7" i="64"/>
  <c r="L7" i="64"/>
  <c r="M7" i="64"/>
  <c r="N7" i="64"/>
  <c r="O7" i="64"/>
  <c r="P7" i="64"/>
  <c r="Q7" i="64"/>
  <c r="R7" i="64"/>
  <c r="S7" i="64"/>
  <c r="T7" i="64"/>
  <c r="U7" i="64"/>
  <c r="V7" i="64"/>
  <c r="W7" i="64"/>
  <c r="X7" i="64"/>
  <c r="Y7" i="64"/>
  <c r="Z7" i="64"/>
  <c r="AA7" i="64"/>
  <c r="AB7" i="64"/>
  <c r="AC7" i="64"/>
  <c r="AD7" i="64"/>
  <c r="AE7" i="64"/>
  <c r="AF7" i="64"/>
  <c r="AG7" i="64"/>
  <c r="AH7" i="64"/>
  <c r="AI7" i="64"/>
  <c r="AJ7" i="64"/>
  <c r="AK7" i="64"/>
  <c r="AL7" i="64"/>
  <c r="AM7" i="64"/>
  <c r="AN7" i="64"/>
  <c r="AO7" i="64"/>
  <c r="AP7" i="64"/>
  <c r="AQ7" i="64"/>
  <c r="B8" i="64"/>
  <c r="B9" i="64"/>
  <c r="B10" i="64"/>
  <c r="B7" i="64"/>
  <c r="AT11" i="64" l="1"/>
  <c r="AT14" i="64" s="1"/>
  <c r="AU11" i="64"/>
  <c r="AU14" i="64" s="1"/>
  <c r="AV11" i="64"/>
  <c r="AV14" i="64" s="1"/>
  <c r="AW11" i="64"/>
  <c r="AW15" i="64" s="1"/>
  <c r="AT15" i="64"/>
  <c r="AU17" i="64" l="1"/>
  <c r="AT17" i="64"/>
  <c r="AV15" i="64"/>
  <c r="AW17" i="64"/>
  <c r="AV17" i="64"/>
  <c r="AV16" i="64"/>
  <c r="AW14" i="64"/>
  <c r="AW16" i="64"/>
  <c r="AU16" i="64"/>
  <c r="AT16" i="64"/>
  <c r="AU15" i="64"/>
  <c r="BD7" i="60"/>
  <c r="BE7" i="60"/>
  <c r="BF7" i="60"/>
  <c r="BG7" i="60"/>
  <c r="BH7" i="60"/>
  <c r="BC7" i="60"/>
  <c r="C7" i="60"/>
  <c r="D7" i="60"/>
  <c r="E7" i="60"/>
  <c r="F7" i="60"/>
  <c r="G7" i="60"/>
  <c r="H7" i="60"/>
  <c r="I7" i="60"/>
  <c r="J7" i="60"/>
  <c r="K7" i="60"/>
  <c r="L7" i="60"/>
  <c r="M7" i="60"/>
  <c r="N7" i="60"/>
  <c r="O7" i="60"/>
  <c r="P7" i="60"/>
  <c r="Q7" i="60"/>
  <c r="R7" i="60"/>
  <c r="S7" i="60"/>
  <c r="T7" i="60"/>
  <c r="U7" i="60"/>
  <c r="V7" i="60"/>
  <c r="W7" i="60"/>
  <c r="X7" i="60"/>
  <c r="Y7" i="60"/>
  <c r="Z7" i="60"/>
  <c r="AA7" i="60"/>
  <c r="AB7" i="60"/>
  <c r="AC7" i="60"/>
  <c r="AD7" i="60"/>
  <c r="AE7" i="60"/>
  <c r="AF7" i="60"/>
  <c r="AG7" i="60"/>
  <c r="AH7" i="60"/>
  <c r="AI7" i="60"/>
  <c r="AJ7" i="60"/>
  <c r="AK7" i="60"/>
  <c r="AL7" i="60"/>
  <c r="AM7" i="60"/>
  <c r="AN7" i="60"/>
  <c r="AO7" i="60"/>
  <c r="AP7" i="60"/>
  <c r="AQ7" i="60"/>
  <c r="AR7" i="60"/>
  <c r="AS7" i="60"/>
  <c r="AT7" i="60"/>
  <c r="AU7" i="60"/>
  <c r="AV7" i="60"/>
  <c r="AW7" i="60"/>
  <c r="AX7" i="60"/>
  <c r="AY7" i="60"/>
  <c r="AZ7" i="60"/>
  <c r="BA7" i="60"/>
  <c r="BB7" i="60"/>
  <c r="B7" i="60"/>
  <c r="BD6" i="60"/>
  <c r="BE6" i="60"/>
  <c r="BF6" i="60"/>
  <c r="BG6" i="60"/>
  <c r="BH6" i="60"/>
  <c r="BC6" i="60"/>
  <c r="C6" i="60"/>
  <c r="D6" i="60"/>
  <c r="E6" i="60"/>
  <c r="F6" i="60"/>
  <c r="G6" i="60"/>
  <c r="H6" i="60"/>
  <c r="I6" i="60"/>
  <c r="J6" i="60"/>
  <c r="K6" i="60"/>
  <c r="L6" i="60"/>
  <c r="M6" i="60"/>
  <c r="N6" i="60"/>
  <c r="O6" i="60"/>
  <c r="P6" i="60"/>
  <c r="Q6" i="60"/>
  <c r="R6" i="60"/>
  <c r="S6" i="60"/>
  <c r="T6" i="60"/>
  <c r="U6" i="60"/>
  <c r="V6" i="60"/>
  <c r="W6" i="60"/>
  <c r="X6" i="60"/>
  <c r="Y6" i="60"/>
  <c r="Z6" i="60"/>
  <c r="AA6" i="60"/>
  <c r="AB6" i="60"/>
  <c r="AC6" i="60"/>
  <c r="AD6" i="60"/>
  <c r="AE6" i="60"/>
  <c r="AF6" i="60"/>
  <c r="AG6" i="60"/>
  <c r="AH6" i="60"/>
  <c r="AI6" i="60"/>
  <c r="AJ6" i="60"/>
  <c r="AK6" i="60"/>
  <c r="AL6" i="60"/>
  <c r="AM6" i="60"/>
  <c r="AN6" i="60"/>
  <c r="AO6" i="60"/>
  <c r="AP6" i="60"/>
  <c r="AQ6" i="60"/>
  <c r="AR6" i="60"/>
  <c r="AS6" i="60"/>
  <c r="AT6" i="60"/>
  <c r="AU6" i="60"/>
  <c r="AV6" i="60"/>
  <c r="AW6" i="60"/>
  <c r="AX6" i="60"/>
  <c r="AY6" i="60"/>
  <c r="AZ6" i="60"/>
  <c r="BA6" i="60"/>
  <c r="BB6" i="60"/>
  <c r="B6" i="60"/>
  <c r="B5" i="60"/>
  <c r="BD5" i="60"/>
  <c r="BE5" i="60"/>
  <c r="BF5" i="60"/>
  <c r="BG5" i="60"/>
  <c r="BH5" i="60"/>
  <c r="BC5" i="60"/>
  <c r="C5" i="60"/>
  <c r="D5" i="60"/>
  <c r="E5" i="60"/>
  <c r="F5" i="60"/>
  <c r="G5" i="60"/>
  <c r="H5" i="60"/>
  <c r="I5" i="60"/>
  <c r="J5" i="60"/>
  <c r="K5" i="60"/>
  <c r="L5" i="60"/>
  <c r="M5" i="60"/>
  <c r="N5" i="60"/>
  <c r="O5" i="60"/>
  <c r="P5" i="60"/>
  <c r="Q5" i="60"/>
  <c r="R5" i="60"/>
  <c r="S5" i="60"/>
  <c r="T5" i="60"/>
  <c r="U5" i="60"/>
  <c r="V5" i="60"/>
  <c r="W5" i="60"/>
  <c r="X5" i="60"/>
  <c r="Y5" i="60"/>
  <c r="Z5" i="60"/>
  <c r="AA5" i="60"/>
  <c r="AB5" i="60"/>
  <c r="AC5" i="60"/>
  <c r="AD5" i="60"/>
  <c r="AE5" i="60"/>
  <c r="AF5" i="60"/>
  <c r="AG5" i="60"/>
  <c r="AH5" i="60"/>
  <c r="AI5" i="60"/>
  <c r="AJ5" i="60"/>
  <c r="AK5" i="60"/>
  <c r="AL5" i="60"/>
  <c r="AM5" i="60"/>
  <c r="AN5" i="60"/>
  <c r="AO5" i="60"/>
  <c r="AP5" i="60"/>
  <c r="AQ5" i="60"/>
  <c r="AR5" i="60"/>
  <c r="AS5" i="60"/>
  <c r="AT5" i="60"/>
  <c r="AU5" i="60"/>
  <c r="AV5" i="60"/>
  <c r="AW5" i="60"/>
  <c r="AX5" i="60"/>
  <c r="AY5" i="60"/>
  <c r="AZ5" i="60"/>
  <c r="BA5" i="60"/>
  <c r="BB5" i="60"/>
  <c r="D80" i="10" l="1"/>
  <c r="D79" i="10"/>
  <c r="D78" i="10"/>
  <c r="D77" i="10"/>
  <c r="D76" i="10"/>
  <c r="D75" i="10"/>
  <c r="D94" i="10"/>
  <c r="D93" i="10"/>
  <c r="D92" i="10"/>
  <c r="D91" i="10"/>
  <c r="D90" i="10"/>
  <c r="D89" i="10"/>
  <c r="BA18" i="14" l="1"/>
  <c r="BA16" i="14"/>
  <c r="AF17" i="14"/>
  <c r="AG17" i="14"/>
  <c r="AH17" i="14"/>
  <c r="AF18" i="14"/>
  <c r="AG18" i="14"/>
  <c r="AH18" i="14"/>
  <c r="AG16" i="14"/>
  <c r="AH16" i="14"/>
  <c r="AF16" i="14"/>
  <c r="BA10" i="14"/>
  <c r="AG10" i="14"/>
  <c r="AH10" i="14"/>
  <c r="AG11" i="14"/>
  <c r="AH11" i="14"/>
  <c r="AG12" i="14"/>
  <c r="AH12" i="14"/>
  <c r="AF11" i="14"/>
  <c r="AF12" i="14"/>
  <c r="AF10" i="14"/>
  <c r="C30" i="27"/>
  <c r="D30" i="27"/>
  <c r="B30" i="27"/>
  <c r="E30" i="27" s="1"/>
  <c r="C16" i="25"/>
  <c r="D16" i="25"/>
  <c r="B16" i="25"/>
  <c r="E16" i="25" s="1"/>
  <c r="AY10" i="14" l="1"/>
  <c r="BA11" i="14"/>
  <c r="AY11" i="14"/>
  <c r="BA17" i="14"/>
  <c r="AY17" i="14"/>
  <c r="AY18" i="14"/>
  <c r="AY12" i="14"/>
  <c r="BA12" i="14"/>
  <c r="AY16" i="14"/>
  <c r="BF9" i="60"/>
  <c r="BG9" i="60" l="1"/>
  <c r="BH9" i="60"/>
  <c r="BE9" i="60"/>
  <c r="AO11" i="64" l="1"/>
  <c r="AO14" i="64" s="1"/>
  <c r="AP11" i="64"/>
  <c r="AP15" i="64" s="1"/>
  <c r="AQ11" i="64"/>
  <c r="AQ16" i="64" s="1"/>
  <c r="AR11" i="64"/>
  <c r="AR15" i="64" s="1"/>
  <c r="AS11" i="64"/>
  <c r="AS14" i="64" s="1"/>
  <c r="BB9" i="60"/>
  <c r="AO15" i="64" l="1"/>
  <c r="AS17" i="64"/>
  <c r="AS16" i="64"/>
  <c r="AP17" i="64"/>
  <c r="AP16" i="64"/>
  <c r="AO17" i="64"/>
  <c r="AO16" i="64"/>
  <c r="AQ14" i="64"/>
  <c r="AQ15" i="64"/>
  <c r="AP14" i="64"/>
  <c r="AQ17" i="64"/>
  <c r="BA9" i="60"/>
  <c r="AZ9" i="60"/>
  <c r="AR17" i="64"/>
  <c r="AR16" i="64"/>
  <c r="AS15" i="64"/>
  <c r="AR14" i="64"/>
  <c r="BC9" i="60" l="1"/>
  <c r="BD9" i="60"/>
  <c r="D69" i="10"/>
  <c r="D70" i="10"/>
  <c r="D71" i="10"/>
  <c r="D72" i="10"/>
  <c r="D73" i="10"/>
  <c r="D68" i="10"/>
  <c r="AD16" i="14"/>
  <c r="AE16" i="14"/>
  <c r="AD17" i="14"/>
  <c r="AE17" i="14"/>
  <c r="AD18" i="14"/>
  <c r="AE18" i="14"/>
  <c r="AC17" i="14"/>
  <c r="AC18" i="14"/>
  <c r="AC16" i="14"/>
  <c r="AC11" i="14"/>
  <c r="AD11" i="14"/>
  <c r="AE11" i="14"/>
  <c r="AC12" i="14"/>
  <c r="AD12" i="14"/>
  <c r="AE12" i="14"/>
  <c r="AD10" i="14"/>
  <c r="AE10" i="14"/>
  <c r="AC10" i="14"/>
  <c r="AX10" i="14" l="1"/>
  <c r="AX11" i="14"/>
  <c r="AX16" i="14"/>
  <c r="AX12" i="14"/>
  <c r="AX18" i="14"/>
  <c r="AX17" i="14"/>
  <c r="AY9" i="60"/>
  <c r="J9" i="60"/>
  <c r="K9" i="60"/>
  <c r="L9" i="60"/>
  <c r="M9" i="60"/>
  <c r="N9" i="60"/>
  <c r="O9" i="60"/>
  <c r="P9" i="60"/>
  <c r="Q9" i="60"/>
  <c r="R9" i="60"/>
  <c r="S9" i="60"/>
  <c r="T9" i="60"/>
  <c r="U9" i="60"/>
  <c r="V9" i="60"/>
  <c r="W9" i="60"/>
  <c r="X9" i="60"/>
  <c r="Y9" i="60"/>
  <c r="Z9" i="60"/>
  <c r="AA9" i="60"/>
  <c r="AB9" i="60"/>
  <c r="AC9" i="60"/>
  <c r="AD9" i="60"/>
  <c r="AE9" i="60"/>
  <c r="AF9" i="60"/>
  <c r="AG9" i="60"/>
  <c r="AH9" i="60"/>
  <c r="AI9" i="60"/>
  <c r="AJ9" i="60"/>
  <c r="AK9" i="60"/>
  <c r="AL9" i="60"/>
  <c r="AM9" i="60"/>
  <c r="AN9" i="60"/>
  <c r="AO9" i="60"/>
  <c r="AP9" i="60"/>
  <c r="AQ9" i="60"/>
  <c r="AR9" i="60"/>
  <c r="AS9" i="60"/>
  <c r="AT9" i="60"/>
  <c r="AU9" i="60"/>
  <c r="AV9" i="60"/>
  <c r="AW9" i="60"/>
  <c r="AX9" i="60"/>
  <c r="AJ11" i="64" l="1"/>
  <c r="AJ17" i="64" s="1"/>
  <c r="AK11" i="64"/>
  <c r="AK14" i="64" s="1"/>
  <c r="AL11" i="64"/>
  <c r="AL15" i="64" s="1"/>
  <c r="AM11" i="64"/>
  <c r="AM16" i="64" s="1"/>
  <c r="AN11" i="64"/>
  <c r="AN17" i="64" s="1"/>
  <c r="AN15" i="64" l="1"/>
  <c r="AN16" i="64"/>
  <c r="AJ14" i="64"/>
  <c r="AK16" i="64"/>
  <c r="AL16" i="64"/>
  <c r="AK15" i="64"/>
  <c r="AN14" i="64"/>
  <c r="AJ15" i="64"/>
  <c r="AJ16" i="64"/>
  <c r="AM17" i="64"/>
  <c r="AM14" i="64"/>
  <c r="AL17" i="64"/>
  <c r="AL14" i="64"/>
  <c r="AM15" i="64"/>
  <c r="AK17" i="64"/>
  <c r="D62" i="10"/>
  <c r="D63" i="10"/>
  <c r="D64" i="10"/>
  <c r="D65" i="10"/>
  <c r="D66" i="10"/>
  <c r="D61" i="10"/>
  <c r="C97" i="8" l="1"/>
  <c r="C92" i="8"/>
  <c r="C85" i="8"/>
  <c r="C80" i="8"/>
  <c r="C86" i="8"/>
  <c r="C87" i="8"/>
  <c r="C88" i="8"/>
  <c r="C89" i="8"/>
  <c r="C79" i="8"/>
  <c r="B86" i="8"/>
  <c r="B87" i="8"/>
  <c r="B88" i="8"/>
  <c r="B89" i="8"/>
  <c r="B85" i="8"/>
  <c r="B79" i="8"/>
  <c r="B91" i="8"/>
  <c r="C83" i="8"/>
  <c r="B83" i="8"/>
  <c r="AB11" i="14" l="1"/>
  <c r="AB12" i="14"/>
  <c r="AA11" i="14"/>
  <c r="AA12" i="14"/>
  <c r="AA18" i="14"/>
  <c r="AB18" i="14"/>
  <c r="AA17" i="14"/>
  <c r="AB17" i="14"/>
  <c r="AA16" i="14"/>
  <c r="AB16" i="14"/>
  <c r="Z17" i="14"/>
  <c r="Z18" i="14"/>
  <c r="Z16" i="14"/>
  <c r="Z11" i="14"/>
  <c r="Z12" i="14"/>
  <c r="AA10" i="14"/>
  <c r="AB10" i="14"/>
  <c r="Z10" i="14"/>
  <c r="AW16" i="14" l="1"/>
  <c r="AW10" i="14"/>
  <c r="AW12" i="14"/>
  <c r="AW17" i="14"/>
  <c r="AW11" i="14"/>
  <c r="AW18" i="14"/>
  <c r="D29" i="47" l="1"/>
  <c r="D21" i="47"/>
  <c r="B11" i="64" l="1"/>
  <c r="B17" i="64" s="1"/>
  <c r="C11" i="64"/>
  <c r="C15" i="64" s="1"/>
  <c r="D11" i="64"/>
  <c r="D14" i="64" s="1"/>
  <c r="E11" i="64"/>
  <c r="E14" i="64" s="1"/>
  <c r="F11" i="64"/>
  <c r="F15" i="64" s="1"/>
  <c r="G11" i="64"/>
  <c r="G15" i="64" s="1"/>
  <c r="H11" i="64"/>
  <c r="H14" i="64" s="1"/>
  <c r="I11" i="64"/>
  <c r="I14" i="64" s="1"/>
  <c r="J11" i="64"/>
  <c r="J15" i="64" s="1"/>
  <c r="K11" i="64"/>
  <c r="K16" i="64" s="1"/>
  <c r="L11" i="64"/>
  <c r="L14" i="64" s="1"/>
  <c r="M11" i="64"/>
  <c r="M14" i="64" s="1"/>
  <c r="N11" i="64"/>
  <c r="N14" i="64" s="1"/>
  <c r="O11" i="64"/>
  <c r="O14" i="64" s="1"/>
  <c r="P11" i="64"/>
  <c r="P14" i="64" s="1"/>
  <c r="Q11" i="64"/>
  <c r="Q14" i="64" s="1"/>
  <c r="R11" i="64"/>
  <c r="R17" i="64" s="1"/>
  <c r="S11" i="64"/>
  <c r="S14" i="64" s="1"/>
  <c r="T11" i="64"/>
  <c r="T14" i="64" s="1"/>
  <c r="U11" i="64"/>
  <c r="U14" i="64" s="1"/>
  <c r="V11" i="64"/>
  <c r="V16" i="64" s="1"/>
  <c r="W11" i="64"/>
  <c r="W16" i="64" s="1"/>
  <c r="X11" i="64"/>
  <c r="X14" i="64" s="1"/>
  <c r="Y11" i="64"/>
  <c r="Y14" i="64" s="1"/>
  <c r="Z11" i="64"/>
  <c r="Z15" i="64" s="1"/>
  <c r="AA11" i="64"/>
  <c r="AA14" i="64" s="1"/>
  <c r="AB11" i="64"/>
  <c r="AB14" i="64" s="1"/>
  <c r="AC11" i="64"/>
  <c r="AC14" i="64" s="1"/>
  <c r="AD11" i="64"/>
  <c r="AD14" i="64" s="1"/>
  <c r="AE11" i="64"/>
  <c r="AE15" i="64" s="1"/>
  <c r="AF11" i="64"/>
  <c r="AF14" i="64" s="1"/>
  <c r="AG11" i="64"/>
  <c r="AG14" i="64" s="1"/>
  <c r="AH11" i="64"/>
  <c r="AH15" i="64" s="1"/>
  <c r="AI11" i="64"/>
  <c r="AI15" i="64" s="1"/>
  <c r="V15" i="64"/>
  <c r="J16" i="64"/>
  <c r="AD16" i="64"/>
  <c r="F17" i="64"/>
  <c r="J17" i="64"/>
  <c r="V17" i="64"/>
  <c r="B9" i="60"/>
  <c r="C9" i="60"/>
  <c r="D9" i="60"/>
  <c r="E9" i="60"/>
  <c r="F9" i="60"/>
  <c r="G9" i="60"/>
  <c r="H9" i="60"/>
  <c r="I9" i="60"/>
  <c r="G17" i="64" l="1"/>
  <c r="W17" i="64"/>
  <c r="R15" i="64"/>
  <c r="AB15" i="64"/>
  <c r="O17" i="64"/>
  <c r="AH14" i="64"/>
  <c r="AH17" i="64"/>
  <c r="Z14" i="64"/>
  <c r="R14" i="64"/>
  <c r="AE17" i="64"/>
  <c r="Z17" i="64"/>
  <c r="R16" i="64"/>
  <c r="J14" i="64"/>
  <c r="N17" i="64"/>
  <c r="AA16" i="64"/>
  <c r="AA15" i="64"/>
  <c r="AA17" i="64"/>
  <c r="K17" i="64"/>
  <c r="Z16" i="64"/>
  <c r="V14" i="64"/>
  <c r="N16" i="64"/>
  <c r="S15" i="64"/>
  <c r="K14" i="64"/>
  <c r="S17" i="64"/>
  <c r="AI16" i="64"/>
  <c r="C16" i="64"/>
  <c r="K15" i="64"/>
  <c r="F14" i="64"/>
  <c r="AI17" i="64"/>
  <c r="AH16" i="64"/>
  <c r="C14" i="64"/>
  <c r="AD17" i="64"/>
  <c r="W15" i="64"/>
  <c r="W14" i="64"/>
  <c r="B16" i="64"/>
  <c r="B15" i="64"/>
  <c r="B14" i="64"/>
  <c r="O16" i="64"/>
  <c r="AI14" i="64"/>
  <c r="AG17" i="64"/>
  <c r="AC17" i="64"/>
  <c r="Y17" i="64"/>
  <c r="U17" i="64"/>
  <c r="Q17" i="64"/>
  <c r="M17" i="64"/>
  <c r="I17" i="64"/>
  <c r="D17" i="64"/>
  <c r="U15" i="64"/>
  <c r="M15" i="64"/>
  <c r="D15" i="64"/>
  <c r="AF17" i="64"/>
  <c r="AB17" i="64"/>
  <c r="X17" i="64"/>
  <c r="T17" i="64"/>
  <c r="P17" i="64"/>
  <c r="L17" i="64"/>
  <c r="H17" i="64"/>
  <c r="C17" i="64"/>
  <c r="AE16" i="64"/>
  <c r="S16" i="64"/>
  <c r="T15" i="64"/>
  <c r="L15" i="64"/>
  <c r="O15" i="64"/>
  <c r="E15" i="64"/>
  <c r="N15" i="64"/>
  <c r="G14" i="64"/>
  <c r="AD15" i="64"/>
  <c r="G16" i="64"/>
  <c r="AC15" i="64"/>
  <c r="AE14" i="64"/>
  <c r="E17" i="64"/>
  <c r="F16" i="64"/>
  <c r="AG15" i="64"/>
  <c r="I15" i="64"/>
  <c r="AF15" i="64"/>
  <c r="X15" i="64"/>
  <c r="P15" i="64"/>
  <c r="H15" i="64"/>
  <c r="Y15" i="64"/>
  <c r="Q15" i="64"/>
  <c r="AG16" i="64"/>
  <c r="AC16" i="64"/>
  <c r="Y16" i="64"/>
  <c r="U16" i="64"/>
  <c r="Q16" i="64"/>
  <c r="M16" i="64"/>
  <c r="I16" i="64"/>
  <c r="E16" i="64"/>
  <c r="AF16" i="64"/>
  <c r="AB16" i="64"/>
  <c r="X16" i="64"/>
  <c r="T16" i="64"/>
  <c r="P16" i="64"/>
  <c r="L16" i="64"/>
  <c r="H16" i="64"/>
  <c r="D16" i="64"/>
  <c r="D55" i="10" l="1"/>
  <c r="D56" i="10"/>
  <c r="D57" i="10"/>
  <c r="D58" i="10"/>
  <c r="D59" i="10"/>
  <c r="D54" i="10"/>
  <c r="C93" i="8" l="1"/>
  <c r="C94" i="8"/>
  <c r="C95" i="8"/>
  <c r="C91" i="8"/>
  <c r="B92" i="8"/>
  <c r="B93" i="8"/>
  <c r="B94" i="8"/>
  <c r="B95" i="8"/>
  <c r="W17" i="14"/>
  <c r="X17" i="14"/>
  <c r="Y17" i="14"/>
  <c r="W18" i="14"/>
  <c r="X18" i="14"/>
  <c r="Y18" i="14"/>
  <c r="X16" i="14"/>
  <c r="Y16" i="14"/>
  <c r="W16" i="14"/>
  <c r="W11" i="14"/>
  <c r="X11" i="14"/>
  <c r="Y11" i="14"/>
  <c r="W12" i="14"/>
  <c r="X12" i="14"/>
  <c r="Y12" i="14"/>
  <c r="X10" i="14"/>
  <c r="Y10" i="14"/>
  <c r="W10" i="14"/>
  <c r="AV18" i="14" l="1"/>
  <c r="AV10" i="14"/>
  <c r="AV16" i="14"/>
  <c r="AV11" i="14"/>
  <c r="AV17" i="14"/>
  <c r="AV12" i="14"/>
  <c r="D31" i="47"/>
  <c r="D32" i="47"/>
  <c r="D33" i="47"/>
  <c r="D34" i="47"/>
  <c r="D30" i="47"/>
  <c r="D23" i="47"/>
  <c r="D24" i="47"/>
  <c r="D25" i="47"/>
  <c r="D26" i="47"/>
  <c r="D22" i="47"/>
  <c r="D15" i="47"/>
  <c r="D16" i="47"/>
  <c r="D17" i="47"/>
  <c r="D18" i="47"/>
  <c r="D14" i="47"/>
  <c r="D13" i="47"/>
  <c r="D6" i="47"/>
  <c r="D7" i="47"/>
  <c r="D8" i="47"/>
  <c r="D9" i="47"/>
  <c r="D10" i="47"/>
  <c r="D5" i="47"/>
  <c r="D48" i="10" l="1"/>
  <c r="D49" i="10"/>
  <c r="D50" i="10"/>
  <c r="D51" i="10"/>
  <c r="D52" i="10"/>
  <c r="D47" i="10"/>
  <c r="B98" i="8"/>
  <c r="C98" i="8"/>
  <c r="B99" i="8"/>
  <c r="C99" i="8"/>
  <c r="B100" i="8"/>
  <c r="C100" i="8"/>
  <c r="B101" i="8"/>
  <c r="C101" i="8"/>
  <c r="B97" i="8"/>
  <c r="T17" i="14"/>
  <c r="U17" i="14"/>
  <c r="V17" i="14"/>
  <c r="T18" i="14"/>
  <c r="U18" i="14"/>
  <c r="V18" i="14"/>
  <c r="U16" i="14"/>
  <c r="V16" i="14"/>
  <c r="T16" i="14"/>
  <c r="T11" i="14"/>
  <c r="U11" i="14"/>
  <c r="V11" i="14"/>
  <c r="T12" i="14"/>
  <c r="U12" i="14"/>
  <c r="V12" i="14"/>
  <c r="U10" i="14"/>
  <c r="V10" i="14"/>
  <c r="T10" i="14"/>
  <c r="AU10" i="14" l="1"/>
  <c r="AU11" i="14"/>
  <c r="AU16" i="14"/>
  <c r="AU18" i="14"/>
  <c r="AU17" i="14"/>
  <c r="AU12" i="14"/>
  <c r="D45" i="10" l="1"/>
  <c r="D44" i="10"/>
  <c r="D43" i="10"/>
  <c r="D42" i="10"/>
  <c r="D41" i="10"/>
  <c r="D40" i="10"/>
  <c r="B104" i="8"/>
  <c r="C104" i="8"/>
  <c r="B105" i="8"/>
  <c r="C105" i="8"/>
  <c r="B106" i="8"/>
  <c r="C106" i="8"/>
  <c r="B107" i="8"/>
  <c r="C107" i="8"/>
  <c r="C103" i="8"/>
  <c r="B103" i="8"/>
  <c r="R16" i="14" l="1"/>
  <c r="S16" i="14"/>
  <c r="R17" i="14"/>
  <c r="S17" i="14"/>
  <c r="R18" i="14"/>
  <c r="S18" i="14"/>
  <c r="Q17" i="14"/>
  <c r="Q18" i="14"/>
  <c r="Q16" i="14"/>
  <c r="R10" i="14"/>
  <c r="S10" i="14"/>
  <c r="R11" i="14"/>
  <c r="S11" i="14"/>
  <c r="R12" i="14"/>
  <c r="S12" i="14"/>
  <c r="Q11" i="14"/>
  <c r="Q12" i="14"/>
  <c r="Q10" i="14"/>
  <c r="AT10" i="14" l="1"/>
  <c r="AT12" i="14"/>
  <c r="AT11" i="14"/>
  <c r="AT16" i="14"/>
  <c r="AT18" i="14"/>
  <c r="AT17" i="14"/>
  <c r="C81" i="8"/>
  <c r="C82" i="8"/>
  <c r="B80" i="8"/>
  <c r="B81" i="8"/>
  <c r="B82" i="8"/>
  <c r="D34" i="10"/>
  <c r="D35" i="10"/>
  <c r="D36" i="10"/>
  <c r="D37" i="10"/>
  <c r="D38" i="10"/>
  <c r="D33" i="10"/>
  <c r="C110" i="8"/>
  <c r="C111" i="8"/>
  <c r="C112" i="8"/>
  <c r="C113" i="8"/>
  <c r="C109" i="8"/>
  <c r="B110" i="8"/>
  <c r="B111" i="8"/>
  <c r="B112" i="8"/>
  <c r="B113" i="8"/>
  <c r="B109" i="8"/>
  <c r="B115" i="8"/>
  <c r="N12" i="14"/>
  <c r="O12" i="14"/>
  <c r="N17" i="14"/>
  <c r="O17" i="14"/>
  <c r="N18" i="14"/>
  <c r="O18" i="14"/>
  <c r="N10" i="14"/>
  <c r="O10" i="14"/>
  <c r="P17" i="14"/>
  <c r="P18" i="14"/>
  <c r="O16" i="14"/>
  <c r="P16" i="14"/>
  <c r="N16" i="14"/>
  <c r="N11" i="14"/>
  <c r="O11" i="14"/>
  <c r="P11" i="14"/>
  <c r="P12" i="14"/>
  <c r="P10" i="14"/>
  <c r="H10" i="14"/>
  <c r="I10" i="14"/>
  <c r="L16" i="14"/>
  <c r="M16" i="14"/>
  <c r="L17" i="14"/>
  <c r="M17" i="14"/>
  <c r="L18" i="14"/>
  <c r="M18" i="14"/>
  <c r="K17" i="14"/>
  <c r="K18" i="14"/>
  <c r="K16" i="14"/>
  <c r="I16" i="14"/>
  <c r="J16" i="14"/>
  <c r="I17" i="14"/>
  <c r="J17" i="14"/>
  <c r="I18" i="14"/>
  <c r="J18" i="14"/>
  <c r="H17" i="14"/>
  <c r="H18" i="14"/>
  <c r="H16" i="14"/>
  <c r="F16" i="14"/>
  <c r="G16" i="14"/>
  <c r="F17" i="14"/>
  <c r="G17" i="14"/>
  <c r="F18" i="14"/>
  <c r="G18" i="14"/>
  <c r="E17" i="14"/>
  <c r="E18" i="14"/>
  <c r="E16" i="14"/>
  <c r="C16" i="14"/>
  <c r="D16" i="14"/>
  <c r="C17" i="14"/>
  <c r="D17" i="14"/>
  <c r="C18" i="14"/>
  <c r="D18" i="14"/>
  <c r="B17" i="14"/>
  <c r="B18" i="14"/>
  <c r="B16" i="14"/>
  <c r="B11" i="14"/>
  <c r="C11" i="14"/>
  <c r="D11" i="14"/>
  <c r="E11" i="14"/>
  <c r="F11" i="14"/>
  <c r="G11" i="14"/>
  <c r="H11" i="14"/>
  <c r="I11" i="14"/>
  <c r="J11" i="14"/>
  <c r="K11" i="14"/>
  <c r="L11" i="14"/>
  <c r="M11" i="14"/>
  <c r="B12" i="14"/>
  <c r="C12" i="14"/>
  <c r="D12" i="14"/>
  <c r="E12" i="14"/>
  <c r="F12" i="14"/>
  <c r="G12" i="14"/>
  <c r="H12" i="14"/>
  <c r="I12" i="14"/>
  <c r="J12" i="14"/>
  <c r="K12" i="14"/>
  <c r="L12" i="14"/>
  <c r="M12" i="14"/>
  <c r="L10" i="14"/>
  <c r="M10" i="14"/>
  <c r="K10" i="14"/>
  <c r="J10" i="14"/>
  <c r="F10" i="14"/>
  <c r="G10" i="14"/>
  <c r="E10" i="14"/>
  <c r="D10" i="14"/>
  <c r="C10" i="14"/>
  <c r="B10" i="14"/>
  <c r="D28" i="10"/>
  <c r="D29" i="10"/>
  <c r="D30" i="10"/>
  <c r="D31" i="10"/>
  <c r="D27" i="10"/>
  <c r="D26" i="10"/>
  <c r="C116" i="8"/>
  <c r="C117" i="8"/>
  <c r="C118" i="8"/>
  <c r="C119" i="8"/>
  <c r="C115" i="8"/>
  <c r="B116" i="8"/>
  <c r="B117" i="8"/>
  <c r="B118" i="8"/>
  <c r="B119" i="8"/>
  <c r="B121" i="8"/>
  <c r="C134" i="8"/>
  <c r="C135" i="8"/>
  <c r="C136" i="8"/>
  <c r="C137" i="8"/>
  <c r="C133" i="8"/>
  <c r="B134" i="8"/>
  <c r="B135" i="8"/>
  <c r="B136" i="8"/>
  <c r="B137" i="8"/>
  <c r="B133" i="8"/>
  <c r="B123" i="8"/>
  <c r="B122" i="8"/>
  <c r="D24" i="10"/>
  <c r="D20" i="10"/>
  <c r="D21" i="10"/>
  <c r="D22" i="10"/>
  <c r="D23" i="10"/>
  <c r="D19" i="10"/>
  <c r="C122" i="8"/>
  <c r="C123" i="8"/>
  <c r="C124" i="8"/>
  <c r="C125" i="8"/>
  <c r="C121" i="8"/>
  <c r="B124" i="8"/>
  <c r="B125" i="8"/>
  <c r="B127" i="8"/>
  <c r="B7" i="27"/>
  <c r="C7" i="27"/>
  <c r="D7" i="27"/>
  <c r="B8" i="27"/>
  <c r="C8" i="27"/>
  <c r="D8" i="27"/>
  <c r="B9" i="27"/>
  <c r="C9" i="27"/>
  <c r="D9" i="27"/>
  <c r="B10" i="27"/>
  <c r="C10" i="27"/>
  <c r="D10" i="27"/>
  <c r="B11" i="27"/>
  <c r="C11" i="27"/>
  <c r="D11" i="27"/>
  <c r="B12" i="27"/>
  <c r="C12" i="27"/>
  <c r="D12" i="27"/>
  <c r="B13" i="27"/>
  <c r="C13" i="27"/>
  <c r="D13" i="27"/>
  <c r="B14" i="27"/>
  <c r="C14" i="27"/>
  <c r="D14" i="27"/>
  <c r="B15" i="27"/>
  <c r="C15" i="27"/>
  <c r="D15" i="27"/>
  <c r="B16" i="27"/>
  <c r="C16" i="27"/>
  <c r="D16" i="27"/>
  <c r="B17" i="27"/>
  <c r="C17" i="27"/>
  <c r="D17" i="27"/>
  <c r="B18" i="27"/>
  <c r="C18" i="27"/>
  <c r="D18" i="27"/>
  <c r="B19" i="27"/>
  <c r="C19" i="27"/>
  <c r="D19" i="27"/>
  <c r="B20" i="27"/>
  <c r="C20" i="27"/>
  <c r="D20" i="27"/>
  <c r="B21" i="27"/>
  <c r="C21" i="27"/>
  <c r="D21" i="27"/>
  <c r="B22" i="27"/>
  <c r="C22" i="27"/>
  <c r="D22" i="27"/>
  <c r="B23" i="27"/>
  <c r="C23" i="27"/>
  <c r="D23" i="27"/>
  <c r="B24" i="27"/>
  <c r="C24" i="27"/>
  <c r="D24" i="27"/>
  <c r="B25" i="27"/>
  <c r="C25" i="27"/>
  <c r="D25" i="27"/>
  <c r="B26" i="27"/>
  <c r="C26" i="27"/>
  <c r="D26" i="27"/>
  <c r="B27" i="27"/>
  <c r="C27" i="27"/>
  <c r="D27" i="27"/>
  <c r="B28" i="27"/>
  <c r="C28" i="27"/>
  <c r="D28" i="27"/>
  <c r="B29" i="27"/>
  <c r="C29" i="27"/>
  <c r="D29" i="27"/>
  <c r="B31" i="27"/>
  <c r="C31" i="27"/>
  <c r="D31" i="27"/>
  <c r="B32" i="27"/>
  <c r="C32" i="27"/>
  <c r="D32" i="27"/>
  <c r="B33" i="27"/>
  <c r="C33" i="27"/>
  <c r="D33" i="27"/>
  <c r="B34" i="27"/>
  <c r="C34" i="27"/>
  <c r="D34" i="27"/>
  <c r="B35" i="27"/>
  <c r="C35" i="27"/>
  <c r="D35" i="27"/>
  <c r="B6" i="27"/>
  <c r="C6" i="27"/>
  <c r="D6" i="27"/>
  <c r="B7" i="25"/>
  <c r="C7" i="25"/>
  <c r="B8" i="25"/>
  <c r="C8" i="25"/>
  <c r="B9" i="25"/>
  <c r="C9" i="25"/>
  <c r="B10" i="25"/>
  <c r="C10" i="25"/>
  <c r="B11" i="25"/>
  <c r="C11" i="25"/>
  <c r="B12" i="25"/>
  <c r="C12" i="25"/>
  <c r="B13" i="25"/>
  <c r="C13" i="25"/>
  <c r="B14" i="25"/>
  <c r="C14" i="25"/>
  <c r="B15" i="25"/>
  <c r="C15" i="25"/>
  <c r="B17" i="25"/>
  <c r="C17" i="25"/>
  <c r="B6" i="25"/>
  <c r="C6" i="25"/>
  <c r="D6" i="25"/>
  <c r="D7" i="25"/>
  <c r="D8" i="25"/>
  <c r="D9" i="25"/>
  <c r="D10" i="25"/>
  <c r="D11" i="25"/>
  <c r="D12" i="25"/>
  <c r="D13" i="25"/>
  <c r="D14" i="25"/>
  <c r="D15" i="25"/>
  <c r="D17" i="25"/>
  <c r="C5" i="16"/>
  <c r="D5" i="16"/>
  <c r="E5" i="16"/>
  <c r="C6" i="16"/>
  <c r="D6" i="16"/>
  <c r="E6" i="16"/>
  <c r="C7" i="16"/>
  <c r="D7" i="16"/>
  <c r="E7" i="16"/>
  <c r="C8" i="16"/>
  <c r="D8" i="16"/>
  <c r="F8" i="16" s="1"/>
  <c r="E8" i="16"/>
  <c r="C9" i="16"/>
  <c r="D9" i="16"/>
  <c r="E9" i="16"/>
  <c r="C10" i="16"/>
  <c r="D10" i="16"/>
  <c r="E10" i="16"/>
  <c r="C11" i="16"/>
  <c r="D11" i="16"/>
  <c r="E11" i="16"/>
  <c r="C12" i="16"/>
  <c r="D12" i="16"/>
  <c r="E12" i="16"/>
  <c r="C13" i="16"/>
  <c r="D13" i="16"/>
  <c r="E13" i="16"/>
  <c r="C14" i="16"/>
  <c r="D14" i="16"/>
  <c r="E14" i="16"/>
  <c r="C15" i="16"/>
  <c r="D15" i="16"/>
  <c r="E15" i="16"/>
  <c r="D4" i="16"/>
  <c r="E4" i="16"/>
  <c r="C4" i="16"/>
  <c r="C10" i="15"/>
  <c r="D10" i="15"/>
  <c r="E10" i="15"/>
  <c r="C11" i="15"/>
  <c r="D11" i="15"/>
  <c r="E11" i="15"/>
  <c r="C12" i="15"/>
  <c r="D12" i="15"/>
  <c r="F12" i="15" s="1"/>
  <c r="E12" i="15"/>
  <c r="C13" i="15"/>
  <c r="D13" i="15"/>
  <c r="E13" i="15"/>
  <c r="D9" i="15"/>
  <c r="E9" i="15"/>
  <c r="C9" i="15"/>
  <c r="C6" i="15"/>
  <c r="D6" i="15"/>
  <c r="E6" i="15"/>
  <c r="C7" i="15"/>
  <c r="D7" i="15"/>
  <c r="E7" i="15"/>
  <c r="C8" i="15"/>
  <c r="D8" i="15"/>
  <c r="E8" i="15"/>
  <c r="D5" i="15"/>
  <c r="C5" i="15"/>
  <c r="E5" i="15"/>
  <c r="D4" i="15"/>
  <c r="E4" i="15"/>
  <c r="C4" i="15"/>
  <c r="D13" i="10"/>
  <c r="D14" i="10"/>
  <c r="D15" i="10"/>
  <c r="D16" i="10"/>
  <c r="D17" i="10"/>
  <c r="D12" i="10"/>
  <c r="D6" i="10"/>
  <c r="D7" i="10"/>
  <c r="D8" i="10"/>
  <c r="D9" i="10"/>
  <c r="D10" i="10"/>
  <c r="D5" i="10"/>
  <c r="B128" i="8"/>
  <c r="C128" i="8"/>
  <c r="B129" i="8"/>
  <c r="C129" i="8"/>
  <c r="B130" i="8"/>
  <c r="C130" i="8"/>
  <c r="B131" i="8"/>
  <c r="C131" i="8"/>
  <c r="C127" i="8"/>
  <c r="F10" i="15" l="1"/>
  <c r="F5" i="15"/>
  <c r="E9" i="25"/>
  <c r="F13" i="16"/>
  <c r="F5" i="16"/>
  <c r="E8" i="25"/>
  <c r="F14" i="16"/>
  <c r="F7" i="16"/>
  <c r="F11" i="16"/>
  <c r="F7" i="15"/>
  <c r="F10" i="16"/>
  <c r="F12" i="16"/>
  <c r="F6" i="15"/>
  <c r="F9" i="15"/>
  <c r="F11" i="15"/>
  <c r="F8" i="15"/>
  <c r="F4" i="15"/>
  <c r="E15" i="25"/>
  <c r="E12" i="25"/>
  <c r="E7" i="25"/>
  <c r="E10" i="25"/>
  <c r="E13" i="25"/>
  <c r="E11" i="25"/>
  <c r="E6" i="25"/>
  <c r="AR12" i="14"/>
  <c r="AO10" i="14"/>
  <c r="E26" i="27"/>
  <c r="E16" i="27"/>
  <c r="E12" i="27"/>
  <c r="E33" i="27"/>
  <c r="E17" i="25"/>
  <c r="E14" i="25"/>
  <c r="F6" i="16"/>
  <c r="F9" i="16"/>
  <c r="F15" i="16"/>
  <c r="F13" i="15"/>
  <c r="AP10" i="14"/>
  <c r="AQ10" i="14"/>
  <c r="E17" i="27"/>
  <c r="E21" i="27"/>
  <c r="E34" i="27"/>
  <c r="E29" i="27"/>
  <c r="E25" i="27"/>
  <c r="E13" i="27"/>
  <c r="E9" i="27"/>
  <c r="E8" i="27"/>
  <c r="E32" i="27"/>
  <c r="E11" i="27"/>
  <c r="E31" i="27"/>
  <c r="E22" i="27"/>
  <c r="E18" i="27"/>
  <c r="E23" i="27"/>
  <c r="E35" i="27"/>
  <c r="E14" i="27"/>
  <c r="E27" i="27"/>
  <c r="E15" i="27"/>
  <c r="E19" i="27"/>
  <c r="E10" i="27"/>
  <c r="E7" i="27"/>
  <c r="E6" i="27"/>
  <c r="E28" i="27"/>
  <c r="E24" i="27"/>
  <c r="E20" i="27"/>
  <c r="AR11" i="14"/>
  <c r="AP17" i="14"/>
  <c r="AQ11" i="14"/>
  <c r="AR17" i="14"/>
  <c r="AO11" i="14"/>
  <c r="AP18" i="14"/>
  <c r="AQ17" i="14"/>
  <c r="AR18" i="14"/>
  <c r="F4" i="16"/>
  <c r="AO18" i="14"/>
  <c r="AR10" i="14"/>
  <c r="AQ18" i="14"/>
  <c r="AS16" i="14"/>
  <c r="AO12" i="14"/>
  <c r="AQ12" i="14"/>
  <c r="AS10" i="14"/>
  <c r="AS18" i="14"/>
  <c r="AS17" i="14"/>
  <c r="AO17" i="14"/>
  <c r="AS11" i="14"/>
  <c r="AP11" i="14"/>
  <c r="AP12" i="14"/>
  <c r="AR16" i="14"/>
  <c r="AQ16" i="14"/>
  <c r="AO16" i="14"/>
  <c r="AP16" i="14"/>
  <c r="AS12" i="14"/>
</calcChain>
</file>

<file path=xl/sharedStrings.xml><?xml version="1.0" encoding="utf-8"?>
<sst xmlns="http://schemas.openxmlformats.org/spreadsheetml/2006/main" count="7084" uniqueCount="3148">
  <si>
    <t xml:space="preserve">Persons </t>
  </si>
  <si>
    <t>Under 1 year</t>
  </si>
  <si>
    <t>Females</t>
  </si>
  <si>
    <t>Males</t>
  </si>
  <si>
    <t>5-9</t>
  </si>
  <si>
    <t>1-4</t>
  </si>
  <si>
    <t>10-14</t>
  </si>
  <si>
    <t>15-19</t>
  </si>
  <si>
    <t>20-24</t>
  </si>
  <si>
    <t>25-29</t>
  </si>
  <si>
    <t>30-34</t>
  </si>
  <si>
    <t>35-39</t>
  </si>
  <si>
    <t>40-44</t>
  </si>
  <si>
    <t>45-49</t>
  </si>
  <si>
    <t>50-54</t>
  </si>
  <si>
    <t>55-59</t>
  </si>
  <si>
    <t>60-64</t>
  </si>
  <si>
    <t>65-69</t>
  </si>
  <si>
    <t>70-74</t>
  </si>
  <si>
    <t>75-79</t>
  </si>
  <si>
    <t>80-84</t>
  </si>
  <si>
    <t>85-89</t>
  </si>
  <si>
    <t>90+</t>
  </si>
  <si>
    <t>rate</t>
  </si>
  <si>
    <t>March 2020</t>
  </si>
  <si>
    <t>April 2020</t>
  </si>
  <si>
    <t>Footnotes:</t>
  </si>
  <si>
    <t>Persons</t>
  </si>
  <si>
    <t>lower confidence interval</t>
  </si>
  <si>
    <t>age standardised rate</t>
  </si>
  <si>
    <t>upper confidence interval</t>
  </si>
  <si>
    <t>Number of deaths</t>
  </si>
  <si>
    <t>Quintile</t>
  </si>
  <si>
    <t>Cause of death</t>
  </si>
  <si>
    <t>Deaths</t>
  </si>
  <si>
    <t>Rate</t>
  </si>
  <si>
    <t>Lower CI</t>
  </si>
  <si>
    <t>Upper CI</t>
  </si>
  <si>
    <t>All causes</t>
  </si>
  <si>
    <t>1 (most deprived)</t>
  </si>
  <si>
    <t>5 (least deprived)</t>
  </si>
  <si>
    <t>COVID-19</t>
  </si>
  <si>
    <t>Footnotes</t>
  </si>
  <si>
    <t>Large Urban Areas</t>
  </si>
  <si>
    <t>Other Urban Areas</t>
  </si>
  <si>
    <t>Accessible Small Towns</t>
  </si>
  <si>
    <t>Remote Small Towns</t>
  </si>
  <si>
    <t>Accessible Rural Areas</t>
  </si>
  <si>
    <t>Remote Rural Areas</t>
  </si>
  <si>
    <t>Month</t>
  </si>
  <si>
    <t>ICD codes</t>
  </si>
  <si>
    <t xml:space="preserve">F01, F03, G30                                                                        </t>
  </si>
  <si>
    <t xml:space="preserve">I20-I25                                                                              </t>
  </si>
  <si>
    <t xml:space="preserve">I60-I69                                                                              </t>
  </si>
  <si>
    <t xml:space="preserve">C33-C34                                                                              </t>
  </si>
  <si>
    <t xml:space="preserve">J40-J47                                                                              </t>
  </si>
  <si>
    <t xml:space="preserve">U07                                                                                  </t>
  </si>
  <si>
    <t>March</t>
  </si>
  <si>
    <t>April</t>
  </si>
  <si>
    <t>Cause</t>
  </si>
  <si>
    <t>Percentage of all deaths</t>
  </si>
  <si>
    <t>Footnote:</t>
  </si>
  <si>
    <t>urban rural classification</t>
  </si>
  <si>
    <t>Dementia and Alzheimer's Disease</t>
  </si>
  <si>
    <t>Ischaemic heart diseases</t>
  </si>
  <si>
    <t>Malignant neoplasm of trachea, bronchus and lung</t>
  </si>
  <si>
    <t>Chronic lower respiratory diseases</t>
  </si>
  <si>
    <t>Cerebrovascular disease</t>
  </si>
  <si>
    <t>Pre-existing condition</t>
  </si>
  <si>
    <t>none</t>
  </si>
  <si>
    <t>Total Deaths</t>
  </si>
  <si>
    <t>Diabetes</t>
  </si>
  <si>
    <t>Influenza and pneumonia</t>
  </si>
  <si>
    <t>Diseases of the urinary system</t>
  </si>
  <si>
    <t>Deaths where COVID-19 was the underlying cause</t>
  </si>
  <si>
    <t>All deaths</t>
  </si>
  <si>
    <t xml:space="preserve">3) Monthly populations have been calculated by interpolating between annual population estimates and  projections. </t>
  </si>
  <si>
    <t>Contents</t>
  </si>
  <si>
    <t>back to contents</t>
  </si>
  <si>
    <r>
      <t>All deaths involving COVID-19</t>
    </r>
    <r>
      <rPr>
        <b/>
        <vertAlign val="superscript"/>
        <sz val="10"/>
        <color theme="1"/>
        <rFont val="Arial"/>
        <family val="2"/>
      </rPr>
      <t>5</t>
    </r>
  </si>
  <si>
    <t>Hospital</t>
  </si>
  <si>
    <t>Care Home</t>
  </si>
  <si>
    <t>Other institution</t>
  </si>
  <si>
    <t>Home / Non-institution</t>
  </si>
  <si>
    <t>Age standardised rates of deaths involving COVID-19</t>
  </si>
  <si>
    <t>Age standardised death rates by urban rural classification</t>
  </si>
  <si>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</si>
  <si>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</si>
  <si>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t>5) All deaths where COVID-19 is mentioned on the death cate, whether as the underlying cause or a contributory cause.</t>
  </si>
  <si>
    <t>4) Numbers are provisional and subject to future revision.</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</si>
  <si>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</si>
  <si>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5) Deprivation quintiles are based on the Scottish Index of Multiple Deprivation, version 2020 (SIMD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</si>
  <si>
    <t>6) More information about SIMD can be found at:</t>
  </si>
  <si>
    <t>Rank</t>
  </si>
  <si>
    <t>1) Numbers are provisional and subject to future revisions</t>
  </si>
  <si>
    <t>Number of COVID-19 deaths</t>
  </si>
  <si>
    <t>Proportion of all COVID-19 deaths</t>
  </si>
  <si>
    <r>
      <t>5) Deprivation quintiles are based on the Scottish Index of Multiple Deprivation, version 2020</t>
    </r>
    <r>
      <rPr>
        <sz val="8"/>
        <color rgb="FFFF0000"/>
        <rFont val="Arial"/>
        <family val="2"/>
      </rPr>
      <t xml:space="preserve"> </t>
    </r>
    <r>
      <rPr>
        <sz val="8"/>
        <color theme="1"/>
        <rFont val="Arial"/>
        <family val="2"/>
      </rPr>
      <t xml:space="preserve">(SIMD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r>
  </si>
  <si>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</si>
  <si>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 xml:space="preserve">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   </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</si>
  <si>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</si>
  <si>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Note:</t>
  </si>
  <si>
    <t>Urban rural classification</t>
  </si>
  <si>
    <t>Scottish Government Website</t>
  </si>
  <si>
    <t>Scottish Index of Multiple Deprivation</t>
  </si>
  <si>
    <t>Scottish Government website</t>
  </si>
  <si>
    <t>May 2020</t>
  </si>
  <si>
    <t>Rates per 100,000 population</t>
  </si>
  <si>
    <t>Borders</t>
  </si>
  <si>
    <t>Forth Valley</t>
  </si>
  <si>
    <t>Grampian</t>
  </si>
  <si>
    <t>Lanarkshire</t>
  </si>
  <si>
    <t>Lothian</t>
  </si>
  <si>
    <t>Tayside</t>
  </si>
  <si>
    <t>Ayrshire and  Arran</t>
  </si>
  <si>
    <t>Greater Glasgow and  Clyde</t>
  </si>
  <si>
    <t xml:space="preserve">Dumfries and  Galloway </t>
  </si>
  <si>
    <t xml:space="preserve">Fife </t>
  </si>
  <si>
    <t xml:space="preserve">Orkney </t>
  </si>
  <si>
    <t xml:space="preserve">Shetland </t>
  </si>
  <si>
    <t>Highland</t>
  </si>
  <si>
    <t>Western Isles</t>
  </si>
  <si>
    <t>Health Board</t>
  </si>
  <si>
    <t>Council area</t>
  </si>
  <si>
    <t>Aberdeen City</t>
  </si>
  <si>
    <t>Aberdeenshire</t>
  </si>
  <si>
    <t>Angus</t>
  </si>
  <si>
    <t>City of Edinburgh</t>
  </si>
  <si>
    <t>Clackmannanshire</t>
  </si>
  <si>
    <t>Dundee City</t>
  </si>
  <si>
    <t>East Ayrshire</t>
  </si>
  <si>
    <t>East Dunbartonshire</t>
  </si>
  <si>
    <t>East Lothian</t>
  </si>
  <si>
    <t>East Renfrewshire</t>
  </si>
  <si>
    <t>Falkirk</t>
  </si>
  <si>
    <t>Fife</t>
  </si>
  <si>
    <t>Glasgow City</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</si>
  <si>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</si>
  <si>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</si>
  <si>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</si>
  <si>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</si>
  <si>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</si>
  <si>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</si>
  <si>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</si>
  <si>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</si>
  <si>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</si>
  <si>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</si>
  <si>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</si>
  <si>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</si>
  <si>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</si>
  <si>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</si>
  <si>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 h-Eileanan Siar</t>
  </si>
  <si>
    <t>Argyll and Bute</t>
  </si>
  <si>
    <t>Dumfries and Galloway</t>
  </si>
  <si>
    <t>Perth and Kinross</t>
  </si>
  <si>
    <t>Health board</t>
  </si>
  <si>
    <t>Ayrshire and Arran</t>
  </si>
  <si>
    <t xml:space="preserve">Dumfries and Galloway </t>
  </si>
  <si>
    <t>Greater Glasgow and Clyde</t>
  </si>
  <si>
    <t>May</t>
  </si>
  <si>
    <r>
      <t>Deaths</t>
    </r>
    <r>
      <rPr>
        <b/>
        <vertAlign val="superscript"/>
        <sz val="10"/>
        <rFont val="Arial"/>
        <family val="2"/>
      </rPr>
      <t>1</t>
    </r>
  </si>
  <si>
    <t>1 - Managers, Directors and Senior Officials</t>
  </si>
  <si>
    <t>2 - Professional Occupations</t>
  </si>
  <si>
    <t>3 - Associate Professional and Technical Occupations</t>
  </si>
  <si>
    <t>4 - Administrative and Secretarial Occupations</t>
  </si>
  <si>
    <t>5 - Skilled Trades Occupations</t>
  </si>
  <si>
    <t>6 - Caring, Leisure and Other Service Occupations</t>
  </si>
  <si>
    <t>7 - Sales and Customer Service Occupations</t>
  </si>
  <si>
    <t>8 - Process, Plant and Machine Operatives</t>
  </si>
  <si>
    <t>9 - Elementary Occupations</t>
  </si>
  <si>
    <t>11 - Corporate Managers and Directors</t>
  </si>
  <si>
    <t>12 - Other Managers and Proprietors</t>
  </si>
  <si>
    <t>21 - Science, Research, Engineering and Technology Professionals</t>
  </si>
  <si>
    <t>22 - Health Professionals</t>
  </si>
  <si>
    <t>23 - Teaching and Educational Professionals</t>
  </si>
  <si>
    <t>24 - Business, Media and Public Service Professionals</t>
  </si>
  <si>
    <t>31 - Science, Engineering and Technology Associate Professionals</t>
  </si>
  <si>
    <t>32 - Health and Social Care Associate Professionals</t>
  </si>
  <si>
    <t>33 - Protective Service Occupations</t>
  </si>
  <si>
    <t>34 - Culture, Media and Sports Occupations</t>
  </si>
  <si>
    <t>35 - Business and Public Service Associate Professionals</t>
  </si>
  <si>
    <t>41 - Administrative Occupations</t>
  </si>
  <si>
    <t>42 - Secretarial and Related Occupations</t>
  </si>
  <si>
    <t>51 - Skilled Agricultural and Related Trades</t>
  </si>
  <si>
    <t>52 - Skilled Metal, Electrical and Electronic Trades</t>
  </si>
  <si>
    <t>53 - Skilled Construction and Building Trades</t>
  </si>
  <si>
    <t>54 - Textiles, Printing and Other Skilled Trades</t>
  </si>
  <si>
    <t>61 - Caring Personal Service Occupations</t>
  </si>
  <si>
    <t>62 - Leisure, Travel and Related Personal Service Occupations</t>
  </si>
  <si>
    <t>71 - Sales Occupations</t>
  </si>
  <si>
    <t>72 - Customer Service Occupations</t>
  </si>
  <si>
    <t>81 - Process, Plant and Machine Operatives</t>
  </si>
  <si>
    <t>82 - Transport and Mobile Machine Drivers and Operatives</t>
  </si>
  <si>
    <t>91 - Elementary Trades and Related Occupations</t>
  </si>
  <si>
    <t>92 - Elementary Administration and Service Occupations</t>
  </si>
  <si>
    <t>All occupations</t>
  </si>
  <si>
    <t xml:space="preserve">1) Age-standardised mortality rates are presented per 100,000 people and standardised to the 2013 European Standard Population.  </t>
  </si>
  <si>
    <r>
      <t>Lower confidence limit</t>
    </r>
    <r>
      <rPr>
        <vertAlign val="superscript"/>
        <sz val="10"/>
        <rFont val="Arial"/>
        <family val="2"/>
      </rPr>
      <t>3</t>
    </r>
  </si>
  <si>
    <r>
      <t>Upper Confidence limit</t>
    </r>
    <r>
      <rPr>
        <vertAlign val="superscript"/>
        <sz val="10"/>
        <rFont val="Arial"/>
        <family val="2"/>
      </rPr>
      <t>3</t>
    </r>
  </si>
  <si>
    <r>
      <t>Age-standardised rate per 100,000 population</t>
    </r>
    <r>
      <rPr>
        <vertAlign val="superscript"/>
        <sz val="10"/>
        <rFont val="Arial"/>
        <family val="2"/>
      </rPr>
      <t>4</t>
    </r>
  </si>
  <si>
    <t>4) Rates are not calculated when numbers of deaths are below 10</t>
  </si>
  <si>
    <r>
      <t>Deaths involving COVID-19</t>
    </r>
    <r>
      <rPr>
        <b/>
        <vertAlign val="superscript"/>
        <sz val="10"/>
        <rFont val="Arial"/>
        <family val="2"/>
      </rPr>
      <t>5</t>
    </r>
  </si>
  <si>
    <r>
      <t>SOC Major Group</t>
    </r>
    <r>
      <rPr>
        <b/>
        <vertAlign val="superscript"/>
        <sz val="10"/>
        <rFont val="Arial"/>
        <family val="2"/>
      </rPr>
      <t>6</t>
    </r>
  </si>
  <si>
    <r>
      <t>SOC Sub-Major Group</t>
    </r>
    <r>
      <rPr>
        <b/>
        <vertAlign val="superscript"/>
        <sz val="10"/>
        <rFont val="Arial"/>
        <family val="2"/>
      </rPr>
      <t>6</t>
    </r>
  </si>
  <si>
    <r>
      <t>Health care worker</t>
    </r>
    <r>
      <rPr>
        <vertAlign val="superscript"/>
        <sz val="10"/>
        <rFont val="Arial"/>
        <family val="2"/>
      </rPr>
      <t>7</t>
    </r>
  </si>
  <si>
    <r>
      <t>Social care worker</t>
    </r>
    <r>
      <rPr>
        <vertAlign val="superscript"/>
        <sz val="10"/>
        <rFont val="Arial"/>
        <family val="2"/>
      </rPr>
      <t>7</t>
    </r>
  </si>
  <si>
    <t>8) Populations by occupation group for calculation of rates were taken from the Annual Population Survey</t>
  </si>
  <si>
    <t>2) Includes people aged 20-64 years who were not retired at the time of death and for whom a valid ocupation was provided at the time of death certification.</t>
  </si>
  <si>
    <t>Number of Deaths</t>
  </si>
  <si>
    <t>rate per 100,000 population</t>
  </si>
  <si>
    <t>S02001236</t>
  </si>
  <si>
    <t>Culter</t>
  </si>
  <si>
    <t>S02001237</t>
  </si>
  <si>
    <t>Cults, Bieldside and Milltimber West</t>
  </si>
  <si>
    <t>S02001238</t>
  </si>
  <si>
    <t>Cults, Bieldside and Milltimber East</t>
  </si>
  <si>
    <t>S02001239</t>
  </si>
  <si>
    <t>Garthdee</t>
  </si>
  <si>
    <t>S02001240</t>
  </si>
  <si>
    <t>Braeside, Mannofield, Broomhill and Seafield East</t>
  </si>
  <si>
    <t>S02001241</t>
  </si>
  <si>
    <t>Braeside, Mannofield, Broomhill and Seafield South</t>
  </si>
  <si>
    <t>S02001242</t>
  </si>
  <si>
    <t>Braeside, Mannofield, Broomhill and Seafield North</t>
  </si>
  <si>
    <t>S02001243</t>
  </si>
  <si>
    <t>Hazlehead</t>
  </si>
  <si>
    <t>S02001244</t>
  </si>
  <si>
    <t>Summerhill</t>
  </si>
  <si>
    <t>S02001245</t>
  </si>
  <si>
    <t>Midstocket</t>
  </si>
  <si>
    <t>S02001246</t>
  </si>
  <si>
    <t>Rosemount</t>
  </si>
  <si>
    <t>S02001247</t>
  </si>
  <si>
    <t>West End North</t>
  </si>
  <si>
    <t>S02001248</t>
  </si>
  <si>
    <t>West End South</t>
  </si>
  <si>
    <t>S02001249</t>
  </si>
  <si>
    <t>City Centre West</t>
  </si>
  <si>
    <t>S02001250</t>
  </si>
  <si>
    <t>City Centre East</t>
  </si>
  <si>
    <t>S02001251</t>
  </si>
  <si>
    <t>Ferryhill North</t>
  </si>
  <si>
    <t>S02001252</t>
  </si>
  <si>
    <t>Ferryhill South</t>
  </si>
  <si>
    <t>S02001253</t>
  </si>
  <si>
    <t>Kincorth, Leggart and Nigg North</t>
  </si>
  <si>
    <t>S02001254</t>
  </si>
  <si>
    <t>Kincorth, Leggart and Nigg South</t>
  </si>
  <si>
    <t>S02001255</t>
  </si>
  <si>
    <t>Cove South</t>
  </si>
  <si>
    <t>S02001256</t>
  </si>
  <si>
    <t>Cove North</t>
  </si>
  <si>
    <t>S02001257</t>
  </si>
  <si>
    <t>Torry West</t>
  </si>
  <si>
    <t>S02001258</t>
  </si>
  <si>
    <t>Torry East</t>
  </si>
  <si>
    <t>S02001259</t>
  </si>
  <si>
    <t>Hanover South</t>
  </si>
  <si>
    <t>S02001260</t>
  </si>
  <si>
    <t>Hanover North</t>
  </si>
  <si>
    <t>S02001261</t>
  </si>
  <si>
    <t>George Street</t>
  </si>
  <si>
    <t>S02001262</t>
  </si>
  <si>
    <t>Ashgrove</t>
  </si>
  <si>
    <t>S02001263</t>
  </si>
  <si>
    <t>Froghall, Powis and Sunnybank</t>
  </si>
  <si>
    <t>S02001264</t>
  </si>
  <si>
    <t>Seaton</t>
  </si>
  <si>
    <t>S02001265</t>
  </si>
  <si>
    <t>Old Aberdeen</t>
  </si>
  <si>
    <t>S02001266</t>
  </si>
  <si>
    <t>Tillydrone</t>
  </si>
  <si>
    <t>S02001267</t>
  </si>
  <si>
    <t>Woodside</t>
  </si>
  <si>
    <t>S02001268</t>
  </si>
  <si>
    <t>Hilton</t>
  </si>
  <si>
    <t>S02001269</t>
  </si>
  <si>
    <t>Stockethill</t>
  </si>
  <si>
    <t>S02001270</t>
  </si>
  <si>
    <t>Mastrick</t>
  </si>
  <si>
    <t>S02001271</t>
  </si>
  <si>
    <t>Sheddocksley</t>
  </si>
  <si>
    <t>S02001272</t>
  </si>
  <si>
    <t>Cummings Park</t>
  </si>
  <si>
    <t>S02001273</t>
  </si>
  <si>
    <t>Northfield</t>
  </si>
  <si>
    <t>S02001274</t>
  </si>
  <si>
    <t>Heathryfold and Middlefield</t>
  </si>
  <si>
    <t>S02001275</t>
  </si>
  <si>
    <t>Kingswells</t>
  </si>
  <si>
    <t>S02001276</t>
  </si>
  <si>
    <t>Bucksburn South</t>
  </si>
  <si>
    <t>S02001277</t>
  </si>
  <si>
    <t>Bucksburn North</t>
  </si>
  <si>
    <t>S02001278</t>
  </si>
  <si>
    <t>Dyce</t>
  </si>
  <si>
    <t>S02001279</t>
  </si>
  <si>
    <t>Danestone</t>
  </si>
  <si>
    <t>S02001280</t>
  </si>
  <si>
    <t>Oldmachar West</t>
  </si>
  <si>
    <t>S02001281</t>
  </si>
  <si>
    <t>Oldmachar East</t>
  </si>
  <si>
    <t>S02001282</t>
  </si>
  <si>
    <t>Balgownie and Donmouth West</t>
  </si>
  <si>
    <t>S02001283</t>
  </si>
  <si>
    <t>Balgownie and Donmouth East</t>
  </si>
  <si>
    <t>S02001284</t>
  </si>
  <si>
    <t>Denmore</t>
  </si>
  <si>
    <t>S02001285</t>
  </si>
  <si>
    <t>East Cairngorms</t>
  </si>
  <si>
    <t>S02001286</t>
  </si>
  <si>
    <t>Aboyne and South Deeside</t>
  </si>
  <si>
    <t>S02001287</t>
  </si>
  <si>
    <t>Mearns and Laurencekirk</t>
  </si>
  <si>
    <t>S02001288</t>
  </si>
  <si>
    <t>Mearns South and Benholm</t>
  </si>
  <si>
    <t>S02001289</t>
  </si>
  <si>
    <t>Mearns North and Inverbervie</t>
  </si>
  <si>
    <t>S02001290</t>
  </si>
  <si>
    <t>Fetteresso, Netherley and Catter</t>
  </si>
  <si>
    <t>S02001291</t>
  </si>
  <si>
    <t>Stonehaven South</t>
  </si>
  <si>
    <t>S02001292</t>
  </si>
  <si>
    <t>Stonehaven North</t>
  </si>
  <si>
    <t>S02001293</t>
  </si>
  <si>
    <t>Newtonhill</t>
  </si>
  <si>
    <t>S02001294</t>
  </si>
  <si>
    <t>Portlethen</t>
  </si>
  <si>
    <t>S02001295</t>
  </si>
  <si>
    <t>Banchory-Devenick and Findon</t>
  </si>
  <si>
    <t>S02001296</t>
  </si>
  <si>
    <t>Dunecht, Durris and Drumoak</t>
  </si>
  <si>
    <t>S02001297</t>
  </si>
  <si>
    <t>Banchory East</t>
  </si>
  <si>
    <t>S02001298</t>
  </si>
  <si>
    <t>Banchory West</t>
  </si>
  <si>
    <t>S02001299</t>
  </si>
  <si>
    <t>Crathes and Torphins</t>
  </si>
  <si>
    <t>S02001300</t>
  </si>
  <si>
    <t>Cromar and Kildrummy</t>
  </si>
  <si>
    <t>S02001301</t>
  </si>
  <si>
    <t>Howe of Alford</t>
  </si>
  <si>
    <t>S02001302</t>
  </si>
  <si>
    <t>Kemnay</t>
  </si>
  <si>
    <t>S02001303</t>
  </si>
  <si>
    <t>Inverurie North</t>
  </si>
  <si>
    <t>S02001304</t>
  </si>
  <si>
    <t>Inverurie South</t>
  </si>
  <si>
    <t>S02001305</t>
  </si>
  <si>
    <t>Durno-Chapel of Garioch</t>
  </si>
  <si>
    <t>S02001306</t>
  </si>
  <si>
    <t>Kintore</t>
  </si>
  <si>
    <t>S02001307</t>
  </si>
  <si>
    <t>Blackburn</t>
  </si>
  <si>
    <t>S02001308</t>
  </si>
  <si>
    <t>Westhill North and South</t>
  </si>
  <si>
    <t>S02001309</t>
  </si>
  <si>
    <t>Westhill Central</t>
  </si>
  <si>
    <t>S02001310</t>
  </si>
  <si>
    <t>Garlogie and Elrick</t>
  </si>
  <si>
    <t>S02001311</t>
  </si>
  <si>
    <t>Newmachar and Fintray</t>
  </si>
  <si>
    <t>S02001312</t>
  </si>
  <si>
    <t>Balmedie and Potterton</t>
  </si>
  <si>
    <t>S02001313</t>
  </si>
  <si>
    <t>Ellon East</t>
  </si>
  <si>
    <t>S02001314</t>
  </si>
  <si>
    <t>Ellon West</t>
  </si>
  <si>
    <t>S02001315</t>
  </si>
  <si>
    <t>Ythanside</t>
  </si>
  <si>
    <t>S02001316</t>
  </si>
  <si>
    <t>Ythsie</t>
  </si>
  <si>
    <t>S02001317</t>
  </si>
  <si>
    <t>Barrahill</t>
  </si>
  <si>
    <t>S02001318</t>
  </si>
  <si>
    <t>Fyvie-Rothie</t>
  </si>
  <si>
    <t>S02001319</t>
  </si>
  <si>
    <t>Insch, Oyne and Ythanwells</t>
  </si>
  <si>
    <t>S02001320</t>
  </si>
  <si>
    <t>Clashindarroch</t>
  </si>
  <si>
    <t>S02001321</t>
  </si>
  <si>
    <t>Huntly</t>
  </si>
  <si>
    <t>S02001322</t>
  </si>
  <si>
    <t>Auchterless and Monquhitter</t>
  </si>
  <si>
    <t>S02001323</t>
  </si>
  <si>
    <t>Turriff</t>
  </si>
  <si>
    <t>S02001324</t>
  </si>
  <si>
    <t>Portsoy, Fordyce and Cornhill</t>
  </si>
  <si>
    <t>S02001325</t>
  </si>
  <si>
    <t>Aberchirder and Whitehills</t>
  </si>
  <si>
    <t>S02001326</t>
  </si>
  <si>
    <t>Banff</t>
  </si>
  <si>
    <t>S02001327</t>
  </si>
  <si>
    <t>Macduff</t>
  </si>
  <si>
    <t>S02001328</t>
  </si>
  <si>
    <t>Gardenstown and King Edward</t>
  </si>
  <si>
    <t>S02001329</t>
  </si>
  <si>
    <t>New Pitsligo</t>
  </si>
  <si>
    <t>S02001330</t>
  </si>
  <si>
    <t>Deer and Mormond</t>
  </si>
  <si>
    <t>S02001331</t>
  </si>
  <si>
    <t>Mintlaw</t>
  </si>
  <si>
    <t>S02001332</t>
  </si>
  <si>
    <t>Auchnagatt</t>
  </si>
  <si>
    <t>S02001333</t>
  </si>
  <si>
    <t>Cruden</t>
  </si>
  <si>
    <t>S02001334</t>
  </si>
  <si>
    <t>Peterhead Links</t>
  </si>
  <si>
    <t>S02001335</t>
  </si>
  <si>
    <t>Peterhead Bay</t>
  </si>
  <si>
    <t>S02001336</t>
  </si>
  <si>
    <t>Peterhead Harbour</t>
  </si>
  <si>
    <t>S02001337</t>
  </si>
  <si>
    <t>Peterhead Ugieside</t>
  </si>
  <si>
    <t>S02001338</t>
  </si>
  <si>
    <t>Longside and Rattray</t>
  </si>
  <si>
    <t>S02001339</t>
  </si>
  <si>
    <t>Rosehearty and Strathbeg</t>
  </si>
  <si>
    <t>S02001340</t>
  </si>
  <si>
    <t>Fraserburgh Smiddyhill</t>
  </si>
  <si>
    <t>S02001341</t>
  </si>
  <si>
    <t>Fraserburgh Lochpots</t>
  </si>
  <si>
    <t>S02001342</t>
  </si>
  <si>
    <t>Fraserburgh Central-Academy</t>
  </si>
  <si>
    <t>S02001343</t>
  </si>
  <si>
    <t>Fraserburgh Harbour and Broadsea</t>
  </si>
  <si>
    <t>S02001344</t>
  </si>
  <si>
    <t>South Angus</t>
  </si>
  <si>
    <t>S02001345</t>
  </si>
  <si>
    <t>Monikie</t>
  </si>
  <si>
    <t>S02001346</t>
  </si>
  <si>
    <t>Monifieth West</t>
  </si>
  <si>
    <t>S02001347</t>
  </si>
  <si>
    <t>Monifieth East</t>
  </si>
  <si>
    <t>S02001348</t>
  </si>
  <si>
    <t>Carnoustie West</t>
  </si>
  <si>
    <t>S02001349</t>
  </si>
  <si>
    <t>Carnoustie East</t>
  </si>
  <si>
    <t>S02001350</t>
  </si>
  <si>
    <t>Arbroath Landward</t>
  </si>
  <si>
    <t>S02001351</t>
  </si>
  <si>
    <t>Arbroath Kirkton</t>
  </si>
  <si>
    <t>S02001352</t>
  </si>
  <si>
    <t>Arbroath Keptie</t>
  </si>
  <si>
    <t>S02001353</t>
  </si>
  <si>
    <t>Arbroath Harbour</t>
  </si>
  <si>
    <t>S02001354</t>
  </si>
  <si>
    <t>Arbroath Cliffburn</t>
  </si>
  <si>
    <t>S02001355</t>
  </si>
  <si>
    <t>Arbroath Warddykes</t>
  </si>
  <si>
    <t>S02001356</t>
  </si>
  <si>
    <t>Lunan</t>
  </si>
  <si>
    <t>S02001357</t>
  </si>
  <si>
    <t>Montrose South</t>
  </si>
  <si>
    <t>S02001358</t>
  </si>
  <si>
    <t>Montrose North</t>
  </si>
  <si>
    <t>S02001359</t>
  </si>
  <si>
    <t>Hillside</t>
  </si>
  <si>
    <t>S02001360</t>
  </si>
  <si>
    <t>Friockheim</t>
  </si>
  <si>
    <t>S02001361</t>
  </si>
  <si>
    <t>Brechin East</t>
  </si>
  <si>
    <t>S02001362</t>
  </si>
  <si>
    <t>Brechin West</t>
  </si>
  <si>
    <t>S02001363</t>
  </si>
  <si>
    <t>Letham and Glamis</t>
  </si>
  <si>
    <t>S02001364</t>
  </si>
  <si>
    <t>Forfar East</t>
  </si>
  <si>
    <t>S02001365</t>
  </si>
  <si>
    <t>Forfar Central</t>
  </si>
  <si>
    <t>S02001366</t>
  </si>
  <si>
    <t>Forfar West</t>
  </si>
  <si>
    <t>S02001367</t>
  </si>
  <si>
    <t>Kirriemuir Landward</t>
  </si>
  <si>
    <t>S02001368</t>
  </si>
  <si>
    <t>Kirriemuir</t>
  </si>
  <si>
    <t>S02001369</t>
  </si>
  <si>
    <t>Angus Glens</t>
  </si>
  <si>
    <t>S02001370</t>
  </si>
  <si>
    <t>Mull, Iona, Coll and Tiree</t>
  </si>
  <si>
    <t>S02001371</t>
  </si>
  <si>
    <t>Oban South</t>
  </si>
  <si>
    <t>S02001372</t>
  </si>
  <si>
    <t>Oban North</t>
  </si>
  <si>
    <t>S02001373</t>
  </si>
  <si>
    <t>Benderloch Trail</t>
  </si>
  <si>
    <t>S02001374</t>
  </si>
  <si>
    <t>Loch Awe</t>
  </si>
  <si>
    <t>S02001375</t>
  </si>
  <si>
    <t>Mid Argyll</t>
  </si>
  <si>
    <t>S02001376</t>
  </si>
  <si>
    <t>Greater Lochgilphead</t>
  </si>
  <si>
    <t>S02001377</t>
  </si>
  <si>
    <t>Knapdale</t>
  </si>
  <si>
    <t>S02001378</t>
  </si>
  <si>
    <t>Whisky Isles</t>
  </si>
  <si>
    <t>S02001379</t>
  </si>
  <si>
    <t>Kintyre Trail</t>
  </si>
  <si>
    <t>S02001380</t>
  </si>
  <si>
    <t>Campbeltown</t>
  </si>
  <si>
    <t>S02001381</t>
  </si>
  <si>
    <t>Bute</t>
  </si>
  <si>
    <t>S02001382</t>
  </si>
  <si>
    <t>Rothesay Town</t>
  </si>
  <si>
    <t>S02001383</t>
  </si>
  <si>
    <t>Cowal South</t>
  </si>
  <si>
    <t>S02001384</t>
  </si>
  <si>
    <t>Cowal North</t>
  </si>
  <si>
    <t>S02001385</t>
  </si>
  <si>
    <t>Hunter's Quay</t>
  </si>
  <si>
    <t>S02001386</t>
  </si>
  <si>
    <t>Dunoon</t>
  </si>
  <si>
    <t>S02001387</t>
  </si>
  <si>
    <t>Garelochhead</t>
  </si>
  <si>
    <t>S02001388</t>
  </si>
  <si>
    <t>Helensburgh West and Rhu</t>
  </si>
  <si>
    <t>S02001389</t>
  </si>
  <si>
    <t>Helensburgh North</t>
  </si>
  <si>
    <t>S02001390</t>
  </si>
  <si>
    <t>Helensburgh Centre</t>
  </si>
  <si>
    <t>S02001391</t>
  </si>
  <si>
    <t>Helensburgh East</t>
  </si>
  <si>
    <t>S02001392</t>
  </si>
  <si>
    <t>Lomond Shore</t>
  </si>
  <si>
    <t>S02001393</t>
  </si>
  <si>
    <t>Tullibody South</t>
  </si>
  <si>
    <t>S02001394</t>
  </si>
  <si>
    <t>Tullibody North and Glenochil</t>
  </si>
  <si>
    <t>S02001395</t>
  </si>
  <si>
    <t>Menstrie</t>
  </si>
  <si>
    <t>S02001396</t>
  </si>
  <si>
    <t>Alva</t>
  </si>
  <si>
    <t>S02001397</t>
  </si>
  <si>
    <t>Fishcross, Devon Village and Coalsnaughton</t>
  </si>
  <si>
    <t>S02001398</t>
  </si>
  <si>
    <t>Tillicoultry</t>
  </si>
  <si>
    <t>S02001399</t>
  </si>
  <si>
    <t>Dollar and Muckhart</t>
  </si>
  <si>
    <t>S02001400</t>
  </si>
  <si>
    <t>Clackmannan, Kennet and Forestmill</t>
  </si>
  <si>
    <t>S02001401</t>
  </si>
  <si>
    <t>Sauchie</t>
  </si>
  <si>
    <t>S02001402</t>
  </si>
  <si>
    <t>Alloa South and East</t>
  </si>
  <si>
    <t>S02001403</t>
  </si>
  <si>
    <t>Alloa North</t>
  </si>
  <si>
    <t>S02001404</t>
  </si>
  <si>
    <t>Alloa West</t>
  </si>
  <si>
    <t>S02001405</t>
  </si>
  <si>
    <t>Stranraer West</t>
  </si>
  <si>
    <t>S02001406</t>
  </si>
  <si>
    <t>Stranraer East</t>
  </si>
  <si>
    <t>S02001407</t>
  </si>
  <si>
    <t>Stranraer South</t>
  </si>
  <si>
    <t>S02001408</t>
  </si>
  <si>
    <t>Rhins North</t>
  </si>
  <si>
    <t>S02001409</t>
  </si>
  <si>
    <t>Rhins South</t>
  </si>
  <si>
    <t>S02001410</t>
  </si>
  <si>
    <t>Machars North</t>
  </si>
  <si>
    <t>S02001411</t>
  </si>
  <si>
    <t>Machars South</t>
  </si>
  <si>
    <t>S02001412</t>
  </si>
  <si>
    <t>Newton Stewart</t>
  </si>
  <si>
    <t>S02001413</t>
  </si>
  <si>
    <t>Gatehouse</t>
  </si>
  <si>
    <t>S02001414</t>
  </si>
  <si>
    <t>Kirkcudbright</t>
  </si>
  <si>
    <t>S02001415</t>
  </si>
  <si>
    <t>Castle Douglas</t>
  </si>
  <si>
    <t>S02001416</t>
  </si>
  <si>
    <t>Dalbeattie</t>
  </si>
  <si>
    <t>S02001417</t>
  </si>
  <si>
    <t>Dalbeattie Rural</t>
  </si>
  <si>
    <t>S02001418</t>
  </si>
  <si>
    <t>Glenkens</t>
  </si>
  <si>
    <t>S02001419</t>
  </si>
  <si>
    <t>Upper Nithsdale</t>
  </si>
  <si>
    <t>S02001420</t>
  </si>
  <si>
    <t>Thornhill</t>
  </si>
  <si>
    <t>S02001421</t>
  </si>
  <si>
    <t>Mid Nithsdale</t>
  </si>
  <si>
    <t>S02001422</t>
  </si>
  <si>
    <t>Shawhead</t>
  </si>
  <si>
    <t>S02001423</t>
  </si>
  <si>
    <t>Lochside and Lincluden</t>
  </si>
  <si>
    <t>S02001424</t>
  </si>
  <si>
    <t>Summerville</t>
  </si>
  <si>
    <t>S02001425</t>
  </si>
  <si>
    <t>Troqueer</t>
  </si>
  <si>
    <t>S02001426</t>
  </si>
  <si>
    <t>New Abbey</t>
  </si>
  <si>
    <t>S02001427</t>
  </si>
  <si>
    <t>Kingholm</t>
  </si>
  <si>
    <t>S02001428</t>
  </si>
  <si>
    <t>Calside</t>
  </si>
  <si>
    <t>S02001429</t>
  </si>
  <si>
    <t>Georgetown</t>
  </si>
  <si>
    <t>S02001430</t>
  </si>
  <si>
    <t>Dumfries Central</t>
  </si>
  <si>
    <t>S02001431</t>
  </si>
  <si>
    <t>Nunholm</t>
  </si>
  <si>
    <t>S02001432</t>
  </si>
  <si>
    <t>Locharbriggs</t>
  </si>
  <si>
    <t>S02001433</t>
  </si>
  <si>
    <t>Heathhall</t>
  </si>
  <si>
    <t>S02001434</t>
  </si>
  <si>
    <t>Collin</t>
  </si>
  <si>
    <t>S02001435</t>
  </si>
  <si>
    <t>Lochmaben</t>
  </si>
  <si>
    <t>S02001436</t>
  </si>
  <si>
    <t>Lockerbie</t>
  </si>
  <si>
    <t>S02001437</t>
  </si>
  <si>
    <t>Moffat</t>
  </si>
  <si>
    <t>S02001438</t>
  </si>
  <si>
    <t>Langholm and Eskdale</t>
  </si>
  <si>
    <t>S02001439</t>
  </si>
  <si>
    <t>Annandale East</t>
  </si>
  <si>
    <t>S02001440</t>
  </si>
  <si>
    <t>Annandale West</t>
  </si>
  <si>
    <t>S02001441</t>
  </si>
  <si>
    <t>Annan West</t>
  </si>
  <si>
    <t>S02001442</t>
  </si>
  <si>
    <t>Annan East</t>
  </si>
  <si>
    <t>S02001443</t>
  </si>
  <si>
    <t>Eastriggs</t>
  </si>
  <si>
    <t>S02001444</t>
  </si>
  <si>
    <t>Gretna</t>
  </si>
  <si>
    <t>S02001445</t>
  </si>
  <si>
    <t>Westend</t>
  </si>
  <si>
    <t>S02001446</t>
  </si>
  <si>
    <t>Perth Road</t>
  </si>
  <si>
    <t>S02001447</t>
  </si>
  <si>
    <t>Logie and Blackness</t>
  </si>
  <si>
    <t>S02001448</t>
  </si>
  <si>
    <t>City Centre</t>
  </si>
  <si>
    <t>S02001449</t>
  </si>
  <si>
    <t>Docks and Wellgate</t>
  </si>
  <si>
    <t>S02001450</t>
  </si>
  <si>
    <t>Hilltown</t>
  </si>
  <si>
    <t>S02001451</t>
  </si>
  <si>
    <t>The Glens</t>
  </si>
  <si>
    <t>S02001452</t>
  </si>
  <si>
    <t>Stobswell</t>
  </si>
  <si>
    <t>S02001453</t>
  </si>
  <si>
    <t>Baxter Park</t>
  </si>
  <si>
    <t>S02001454</t>
  </si>
  <si>
    <t>Craigie and  Craigiebank</t>
  </si>
  <si>
    <t>S02001455</t>
  </si>
  <si>
    <t>Douglas West</t>
  </si>
  <si>
    <t>S02001456</t>
  </si>
  <si>
    <t>West Ferry</t>
  </si>
  <si>
    <t>S02001457</t>
  </si>
  <si>
    <t>Douglas East</t>
  </si>
  <si>
    <t>S02001458</t>
  </si>
  <si>
    <t>Broughty Ferry West</t>
  </si>
  <si>
    <t>S02001459</t>
  </si>
  <si>
    <t>Broughty Ferry East</t>
  </si>
  <si>
    <t>S02001460</t>
  </si>
  <si>
    <t>Barnhill</t>
  </si>
  <si>
    <t>S02001461</t>
  </si>
  <si>
    <t>West Pitkerro</t>
  </si>
  <si>
    <t>S02001462</t>
  </si>
  <si>
    <t>Whitfield</t>
  </si>
  <si>
    <t>S02001463</t>
  </si>
  <si>
    <t>Fintry</t>
  </si>
  <si>
    <t>S02001464</t>
  </si>
  <si>
    <t>Linlathen and Midcraigie</t>
  </si>
  <si>
    <t>S02001465</t>
  </si>
  <si>
    <t>Caird Park</t>
  </si>
  <si>
    <t>S02001466</t>
  </si>
  <si>
    <t>Kirkton</t>
  </si>
  <si>
    <t>S02001467</t>
  </si>
  <si>
    <t>Downfield</t>
  </si>
  <si>
    <t>S02001468</t>
  </si>
  <si>
    <t>Fairmuir</t>
  </si>
  <si>
    <t>S02001469</t>
  </si>
  <si>
    <t>Law</t>
  </si>
  <si>
    <t>S02001470</t>
  </si>
  <si>
    <t>Balgay</t>
  </si>
  <si>
    <t>S02001471</t>
  </si>
  <si>
    <t>Menzieshill</t>
  </si>
  <si>
    <t>S02001472</t>
  </si>
  <si>
    <t>Charleston</t>
  </si>
  <si>
    <t>S02001473</t>
  </si>
  <si>
    <t>Lochee</t>
  </si>
  <si>
    <t>S02001474</t>
  </si>
  <si>
    <t>Ardler and St Marys</t>
  </si>
  <si>
    <t>S02001475</t>
  </si>
  <si>
    <t>Western Edge</t>
  </si>
  <si>
    <t>S02001476</t>
  </si>
  <si>
    <t>Doon Valley South</t>
  </si>
  <si>
    <t>S02001477</t>
  </si>
  <si>
    <t>Doon Valley North</t>
  </si>
  <si>
    <t>S02001478</t>
  </si>
  <si>
    <t>Mauchline Rural</t>
  </si>
  <si>
    <t>S02001479</t>
  </si>
  <si>
    <t>Drongan</t>
  </si>
  <si>
    <t>S02001480</t>
  </si>
  <si>
    <t>Mauchline</t>
  </si>
  <si>
    <t>S02001481</t>
  </si>
  <si>
    <t>Cumnock Rural</t>
  </si>
  <si>
    <t>S02001482</t>
  </si>
  <si>
    <t>New Cumnock</t>
  </si>
  <si>
    <t>S02001483</t>
  </si>
  <si>
    <t>Cumnock South and Craigens</t>
  </si>
  <si>
    <t>S02001484</t>
  </si>
  <si>
    <t>Cumnock North</t>
  </si>
  <si>
    <t>S02001485</t>
  </si>
  <si>
    <t>Auchinleck</t>
  </si>
  <si>
    <t>S02001486</t>
  </si>
  <si>
    <t>Northern and Irvine Valley Rural</t>
  </si>
  <si>
    <t>S02001487</t>
  </si>
  <si>
    <t>Stewarton East</t>
  </si>
  <si>
    <t>S02001488</t>
  </si>
  <si>
    <t>Stewarton West</t>
  </si>
  <si>
    <t>S02001489</t>
  </si>
  <si>
    <t>Darvel</t>
  </si>
  <si>
    <t>S02001490</t>
  </si>
  <si>
    <t>Newmilns</t>
  </si>
  <si>
    <t>S02001491</t>
  </si>
  <si>
    <t>Galston</t>
  </si>
  <si>
    <t>S02001492</t>
  </si>
  <si>
    <t>Earlston and Hurlford Rural</t>
  </si>
  <si>
    <t>S02001493</t>
  </si>
  <si>
    <t>Shortlees</t>
  </si>
  <si>
    <t>S02001494</t>
  </si>
  <si>
    <t>Bellfield and Kirkstyle</t>
  </si>
  <si>
    <t>S02001495</t>
  </si>
  <si>
    <t>Kilmarnock South Central and Caprington</t>
  </si>
  <si>
    <t>S02001496</t>
  </si>
  <si>
    <t>Piersland</t>
  </si>
  <si>
    <t>S02001497</t>
  </si>
  <si>
    <t>New Farm Loch South</t>
  </si>
  <si>
    <t>S02001498</t>
  </si>
  <si>
    <t>Dean and New Farm Loch North</t>
  </si>
  <si>
    <t>S02001499</t>
  </si>
  <si>
    <t>Southcraig and Beansburn</t>
  </si>
  <si>
    <t>S02001500</t>
  </si>
  <si>
    <t>Altonhill North and Onthank</t>
  </si>
  <si>
    <t>S02001501</t>
  </si>
  <si>
    <t>Altonhill South, Longpark and Hillhead</t>
  </si>
  <si>
    <t>S02001502</t>
  </si>
  <si>
    <t>Bonnyton and Town Centre</t>
  </si>
  <si>
    <t>S02001503</t>
  </si>
  <si>
    <t>Grange, Howard and Gargieston</t>
  </si>
  <si>
    <t>S02001504</t>
  </si>
  <si>
    <t>Crosshouse, Gatehead and Kilmaurs Rural</t>
  </si>
  <si>
    <t>S02001505</t>
  </si>
  <si>
    <t>Kilmaurs</t>
  </si>
  <si>
    <t>S02001506</t>
  </si>
  <si>
    <t>West Clober and Mains Estate</t>
  </si>
  <si>
    <t>S02001507</t>
  </si>
  <si>
    <t>East Clober and Mains Estate</t>
  </si>
  <si>
    <t>S02001508</t>
  </si>
  <si>
    <t>Barloch</t>
  </si>
  <si>
    <t>S02001509</t>
  </si>
  <si>
    <t>Keystone and Dougalston</t>
  </si>
  <si>
    <t>S02001510</t>
  </si>
  <si>
    <t>Kilmardinny East</t>
  </si>
  <si>
    <t>S02001511</t>
  </si>
  <si>
    <t>Kilmardinny West</t>
  </si>
  <si>
    <t>S02001512</t>
  </si>
  <si>
    <t>North Castlehill and Thorn</t>
  </si>
  <si>
    <t>S02001513</t>
  </si>
  <si>
    <t>South Castlehill and Thorn</t>
  </si>
  <si>
    <t>S02001514</t>
  </si>
  <si>
    <t>Westerton West</t>
  </si>
  <si>
    <t>S02001515</t>
  </si>
  <si>
    <t>Westerton East</t>
  </si>
  <si>
    <t>S02001516</t>
  </si>
  <si>
    <t>Kessington West</t>
  </si>
  <si>
    <t>S02001517</t>
  </si>
  <si>
    <t>Kessington East</t>
  </si>
  <si>
    <t>S02001518</t>
  </si>
  <si>
    <t>Torrance and Balmore</t>
  </si>
  <si>
    <t>S02001519</t>
  </si>
  <si>
    <t>Bishopbriggs North and Kenmure</t>
  </si>
  <si>
    <t>S02001520</t>
  </si>
  <si>
    <t>Bishopbriggs West and Cadder</t>
  </si>
  <si>
    <t>S02001521</t>
  </si>
  <si>
    <t>Auchinairn</t>
  </si>
  <si>
    <t>S02001522</t>
  </si>
  <si>
    <t>Woodhill East</t>
  </si>
  <si>
    <t>S02001523</t>
  </si>
  <si>
    <t>Woodhill West</t>
  </si>
  <si>
    <t>S02001524</t>
  </si>
  <si>
    <t>Lenzie North</t>
  </si>
  <si>
    <t>S02001525</t>
  </si>
  <si>
    <t>Lenzie South</t>
  </si>
  <si>
    <t>S02001526</t>
  </si>
  <si>
    <t>Kirkintilloch South</t>
  </si>
  <si>
    <t>S02001527</t>
  </si>
  <si>
    <t>Kirkintilloch West</t>
  </si>
  <si>
    <t>S02001528</t>
  </si>
  <si>
    <t>Hillhead</t>
  </si>
  <si>
    <t>S02001529</t>
  </si>
  <si>
    <t>Rosebank and Waterside</t>
  </si>
  <si>
    <t>S02001530</t>
  </si>
  <si>
    <t>Twechar and Harestanes East</t>
  </si>
  <si>
    <t>S02001531</t>
  </si>
  <si>
    <t>Harestanes</t>
  </si>
  <si>
    <t>S02001532</t>
  </si>
  <si>
    <t>Milton of Campsie</t>
  </si>
  <si>
    <t>S02001533</t>
  </si>
  <si>
    <t>Lennoxtown</t>
  </si>
  <si>
    <t>S02001534</t>
  </si>
  <si>
    <t>IZ01</t>
  </si>
  <si>
    <t>S02001535</t>
  </si>
  <si>
    <t>IZ02</t>
  </si>
  <si>
    <t>S02001536</t>
  </si>
  <si>
    <t>IZ03</t>
  </si>
  <si>
    <t>S02001537</t>
  </si>
  <si>
    <t>IZ04</t>
  </si>
  <si>
    <t>S02001538</t>
  </si>
  <si>
    <t>IZ05</t>
  </si>
  <si>
    <t>S02001539</t>
  </si>
  <si>
    <t>IZ06</t>
  </si>
  <si>
    <t>S02001540</t>
  </si>
  <si>
    <t>IZ07</t>
  </si>
  <si>
    <t>S02001541</t>
  </si>
  <si>
    <t>IZ08</t>
  </si>
  <si>
    <t>S02001542</t>
  </si>
  <si>
    <t>IZ09</t>
  </si>
  <si>
    <t>S02001543</t>
  </si>
  <si>
    <t>IZ10</t>
  </si>
  <si>
    <t>S02001544</t>
  </si>
  <si>
    <t>IZ11</t>
  </si>
  <si>
    <t>S02001545</t>
  </si>
  <si>
    <t>IZ12</t>
  </si>
  <si>
    <t>S02001546</t>
  </si>
  <si>
    <t>IZ13</t>
  </si>
  <si>
    <t>S02001547</t>
  </si>
  <si>
    <t>IZ14</t>
  </si>
  <si>
    <t>S02001548</t>
  </si>
  <si>
    <t>IZ15</t>
  </si>
  <si>
    <t>S02001549</t>
  </si>
  <si>
    <t>IZ16</t>
  </si>
  <si>
    <t>S02001550</t>
  </si>
  <si>
    <t>IZ17</t>
  </si>
  <si>
    <t>S02001551</t>
  </si>
  <si>
    <t>IZ18</t>
  </si>
  <si>
    <t>S02001552</t>
  </si>
  <si>
    <t>IZ19</t>
  </si>
  <si>
    <t>S02001553</t>
  </si>
  <si>
    <t>IZ20</t>
  </si>
  <si>
    <t>S02001554</t>
  </si>
  <si>
    <t>IZ21</t>
  </si>
  <si>
    <t>S02001555</t>
  </si>
  <si>
    <t>IZ22</t>
  </si>
  <si>
    <t>S02001556</t>
  </si>
  <si>
    <t>Neilston and Uplawmoor</t>
  </si>
  <si>
    <t>S02001557</t>
  </si>
  <si>
    <t>Cross Stobbs</t>
  </si>
  <si>
    <t>S02001558</t>
  </si>
  <si>
    <t>Dunterlie, East Arthurlie and Dovecothall</t>
  </si>
  <si>
    <t>S02001559</t>
  </si>
  <si>
    <t>Arthurlie and Gateside</t>
  </si>
  <si>
    <t>S02001560</t>
  </si>
  <si>
    <t>Auchenback</t>
  </si>
  <si>
    <t>S02001561</t>
  </si>
  <si>
    <t>Crookfur and Fruin</t>
  </si>
  <si>
    <t>S02001562</t>
  </si>
  <si>
    <t>Mearns Village, Westacres and Greenfarm</t>
  </si>
  <si>
    <t>S02001563</t>
  </si>
  <si>
    <t>Whitecraigs and Broom</t>
  </si>
  <si>
    <t>S02001564</t>
  </si>
  <si>
    <t>Mearnskirk and South Kirkhill</t>
  </si>
  <si>
    <t>S02001565</t>
  </si>
  <si>
    <t>Eaglesham and Waterfoot</t>
  </si>
  <si>
    <t>S02001566</t>
  </si>
  <si>
    <t>North Kirkhill</t>
  </si>
  <si>
    <t>S02001567</t>
  </si>
  <si>
    <t>Busby</t>
  </si>
  <si>
    <t>S02001568</t>
  </si>
  <si>
    <t>Clarkston and Sheddens</t>
  </si>
  <si>
    <t>S02001569</t>
  </si>
  <si>
    <t>Williamwood</t>
  </si>
  <si>
    <t>S02001570</t>
  </si>
  <si>
    <t>Stamperland</t>
  </si>
  <si>
    <t>S02001571</t>
  </si>
  <si>
    <t>Netherlee</t>
  </si>
  <si>
    <t>S02001572</t>
  </si>
  <si>
    <t>Merrylee and Braidbar</t>
  </si>
  <si>
    <t>S02001573</t>
  </si>
  <si>
    <t>Lower Whitecraigs and South Giffnock</t>
  </si>
  <si>
    <t>S02001574</t>
  </si>
  <si>
    <t>North Giffnock and North Thornliebank</t>
  </si>
  <si>
    <t>S02001575</t>
  </si>
  <si>
    <t>South Thornliebank and Woodfarm</t>
  </si>
  <si>
    <t>S02001576</t>
  </si>
  <si>
    <t>Balerno and Bonnington Village</t>
  </si>
  <si>
    <t>S02001577</t>
  </si>
  <si>
    <t>Currie West</t>
  </si>
  <si>
    <t>S02001578</t>
  </si>
  <si>
    <t>Currie East</t>
  </si>
  <si>
    <t>S02001579</t>
  </si>
  <si>
    <t>Baberton and Juniper Green</t>
  </si>
  <si>
    <t>S02001580</t>
  </si>
  <si>
    <t>Bonaly and The Pentlands</t>
  </si>
  <si>
    <t>S02001581</t>
  </si>
  <si>
    <t>Colinton and Kingsknowe</t>
  </si>
  <si>
    <t>S02001582</t>
  </si>
  <si>
    <t>Clovenstone and Wester Hailes</t>
  </si>
  <si>
    <t>S02001583</t>
  </si>
  <si>
    <t>The Calders</t>
  </si>
  <si>
    <t>S02001584</t>
  </si>
  <si>
    <t>Murrayburn and Wester Hailes North</t>
  </si>
  <si>
    <t>S02001585</t>
  </si>
  <si>
    <t>Parkhead and Sighthill</t>
  </si>
  <si>
    <t>S02001586</t>
  </si>
  <si>
    <t>Broomhouse and Bankhead</t>
  </si>
  <si>
    <t>S02001587</t>
  </si>
  <si>
    <t>Stenhouse and Saughton Mains</t>
  </si>
  <si>
    <t>S02001588</t>
  </si>
  <si>
    <t>Longstone and Saughton</t>
  </si>
  <si>
    <t>S02001589</t>
  </si>
  <si>
    <t>Slateford and Chesser</t>
  </si>
  <si>
    <t>S02001590</t>
  </si>
  <si>
    <t>Gorgie West</t>
  </si>
  <si>
    <t>S02001591</t>
  </si>
  <si>
    <t>Gorgie East</t>
  </si>
  <si>
    <t>S02001592</t>
  </si>
  <si>
    <t>Shandon</t>
  </si>
  <si>
    <t>S02001593</t>
  </si>
  <si>
    <t>Craiglockhart</t>
  </si>
  <si>
    <t>S02001594</t>
  </si>
  <si>
    <t>Morningside and Craighouse</t>
  </si>
  <si>
    <t>S02001595</t>
  </si>
  <si>
    <t>Greenbank and The Braids</t>
  </si>
  <si>
    <t>S02001596</t>
  </si>
  <si>
    <t>Colinton Mains and Firrhill</t>
  </si>
  <si>
    <t>S02001597</t>
  </si>
  <si>
    <t>Oxgangs</t>
  </si>
  <si>
    <t>S02001598</t>
  </si>
  <si>
    <t>Comiston and Swanston</t>
  </si>
  <si>
    <t>S02001599</t>
  </si>
  <si>
    <t>Fairmilehead</t>
  </si>
  <si>
    <t>S02001600</t>
  </si>
  <si>
    <t>Gilmerton South and the Murrays</t>
  </si>
  <si>
    <t>S02001601</t>
  </si>
  <si>
    <t>Mortonhall and Anwickhill</t>
  </si>
  <si>
    <t>S02001602</t>
  </si>
  <si>
    <t>Gracemount, Southhouse and Burdiehouse</t>
  </si>
  <si>
    <t>S02001603</t>
  </si>
  <si>
    <t>Hyvots and Gilmerton</t>
  </si>
  <si>
    <t>S02001604</t>
  </si>
  <si>
    <t>Fernieside and Moredun South</t>
  </si>
  <si>
    <t>S02001605</t>
  </si>
  <si>
    <t>Moredun and Craigour</t>
  </si>
  <si>
    <t>S02001606</t>
  </si>
  <si>
    <t>Liberton East</t>
  </si>
  <si>
    <t>S02001607</t>
  </si>
  <si>
    <t>Liberton West and Braid Hills</t>
  </si>
  <si>
    <t>S02001608</t>
  </si>
  <si>
    <t>The Inch</t>
  </si>
  <si>
    <t>S02001609</t>
  </si>
  <si>
    <t>Blackford, West Mains and Mayfield Road</t>
  </si>
  <si>
    <t>S02001610</t>
  </si>
  <si>
    <t>Prestonfield</t>
  </si>
  <si>
    <t>S02001611</t>
  </si>
  <si>
    <t>Newington and Dalkeith Road</t>
  </si>
  <si>
    <t>S02001612</t>
  </si>
  <si>
    <t>The Grange</t>
  </si>
  <si>
    <t>S02001613</t>
  </si>
  <si>
    <t>Marchmont East and Sciennes</t>
  </si>
  <si>
    <t>S02001614</t>
  </si>
  <si>
    <t>Marchmont West</t>
  </si>
  <si>
    <t>S02001615</t>
  </si>
  <si>
    <t>Morningside</t>
  </si>
  <si>
    <t>S02001616</t>
  </si>
  <si>
    <t>Merchiston and Greenhill</t>
  </si>
  <si>
    <t>S02001617</t>
  </si>
  <si>
    <t>Bruntsfield</t>
  </si>
  <si>
    <t>S02001618</t>
  </si>
  <si>
    <t>Polwarth</t>
  </si>
  <si>
    <t>S02001619</t>
  </si>
  <si>
    <t>Dalry and Fountainbridge</t>
  </si>
  <si>
    <t>S02001620</t>
  </si>
  <si>
    <t>Tollcross</t>
  </si>
  <si>
    <t>S02001621</t>
  </si>
  <si>
    <t>Meadows and Southside</t>
  </si>
  <si>
    <t>S02001622</t>
  </si>
  <si>
    <t>Old Town, Princes Street and Leith Street</t>
  </si>
  <si>
    <t>S02001623</t>
  </si>
  <si>
    <t>Canongate, Southside and Dumbiedykes</t>
  </si>
  <si>
    <t>S02001624</t>
  </si>
  <si>
    <t>Abbeyhill</t>
  </si>
  <si>
    <t>S02001625</t>
  </si>
  <si>
    <t>Meadowbank and Abbeyhill North</t>
  </si>
  <si>
    <t>S02001626</t>
  </si>
  <si>
    <t>Willowbrae and Duddingston Village</t>
  </si>
  <si>
    <t>S02001627</t>
  </si>
  <si>
    <t>Craigmillar</t>
  </si>
  <si>
    <t>S02001628</t>
  </si>
  <si>
    <t>Niddrie</t>
  </si>
  <si>
    <t>S02001629</t>
  </si>
  <si>
    <t>Bingham, Magdalene and The Christians</t>
  </si>
  <si>
    <t>S02001630</t>
  </si>
  <si>
    <t>Jewel, Brunstane and Newcraighall</t>
  </si>
  <si>
    <t>S02001631</t>
  </si>
  <si>
    <t>Joppa</t>
  </si>
  <si>
    <t>S02001632</t>
  </si>
  <si>
    <t>Portobello</t>
  </si>
  <si>
    <t>S02001633</t>
  </si>
  <si>
    <t>Duddingston and Portobello South</t>
  </si>
  <si>
    <t>S02001634</t>
  </si>
  <si>
    <t>Mountcastle</t>
  </si>
  <si>
    <t>S02001635</t>
  </si>
  <si>
    <t>Northfield and Piershill</t>
  </si>
  <si>
    <t>S02001636</t>
  </si>
  <si>
    <t>Craigentinny</t>
  </si>
  <si>
    <t>S02001637</t>
  </si>
  <si>
    <t>Restalrig (Loganlea) and Craigentinny West</t>
  </si>
  <si>
    <t>S02001638</t>
  </si>
  <si>
    <t>Restalrig and Lochend</t>
  </si>
  <si>
    <t>S02001639</t>
  </si>
  <si>
    <t>Leith (Hermitage and Prospect Bank)</t>
  </si>
  <si>
    <t>S02001640</t>
  </si>
  <si>
    <t>Western Harbour and Leith Docks</t>
  </si>
  <si>
    <t>S02001641</t>
  </si>
  <si>
    <t>North Leith and Newhaven</t>
  </si>
  <si>
    <t>S02001642</t>
  </si>
  <si>
    <t>The Shore and Constitution Street</t>
  </si>
  <si>
    <t>S02001643</t>
  </si>
  <si>
    <t>Great Junction Street</t>
  </si>
  <si>
    <t>S02001644</t>
  </si>
  <si>
    <t>South Leith</t>
  </si>
  <si>
    <t>S02001645</t>
  </si>
  <si>
    <t>Easter Road and Hawkhill Avenue</t>
  </si>
  <si>
    <t>S02001646</t>
  </si>
  <si>
    <t>Leith (Albert Street)</t>
  </si>
  <si>
    <t>S02001647</t>
  </si>
  <si>
    <t>Hillside and Calton Hill</t>
  </si>
  <si>
    <t>S02001648</t>
  </si>
  <si>
    <t>Pilrig</t>
  </si>
  <si>
    <t>S02001649</t>
  </si>
  <si>
    <t>Bonnington</t>
  </si>
  <si>
    <t>S02001650</t>
  </si>
  <si>
    <t>Trinity East and The Dudleys</t>
  </si>
  <si>
    <t>S02001651</t>
  </si>
  <si>
    <t>Trinity</t>
  </si>
  <si>
    <t>S02001652</t>
  </si>
  <si>
    <t>Inverleith, Goldenacre and Warriston</t>
  </si>
  <si>
    <t>S02001653</t>
  </si>
  <si>
    <t>Broughton North and Powderhall</t>
  </si>
  <si>
    <t>S02001654</t>
  </si>
  <si>
    <t>Broughton South</t>
  </si>
  <si>
    <t>S02001655</t>
  </si>
  <si>
    <t>New Town East and Gayfield</t>
  </si>
  <si>
    <t>S02001656</t>
  </si>
  <si>
    <t>New Town West</t>
  </si>
  <si>
    <t>S02001657</t>
  </si>
  <si>
    <t>Canonmills and New Town North</t>
  </si>
  <si>
    <t>S02001658</t>
  </si>
  <si>
    <t>Stockbridge</t>
  </si>
  <si>
    <t>S02001659</t>
  </si>
  <si>
    <t>Comely Bank</t>
  </si>
  <si>
    <t>S02001660</t>
  </si>
  <si>
    <t>Deans Village</t>
  </si>
  <si>
    <t>S02001661</t>
  </si>
  <si>
    <t>Balgreen and Roseburn</t>
  </si>
  <si>
    <t>S02001662</t>
  </si>
  <si>
    <t>Murrayfield and Ravelston</t>
  </si>
  <si>
    <t>S02001663</t>
  </si>
  <si>
    <t>Craigleith, Orchard Brae and Crewe Toll</t>
  </si>
  <si>
    <t>S02001664</t>
  </si>
  <si>
    <t>Blackhall</t>
  </si>
  <si>
    <t>S02001665</t>
  </si>
  <si>
    <t>Drylaw</t>
  </si>
  <si>
    <t>S02001666</t>
  </si>
  <si>
    <t>West Pilton</t>
  </si>
  <si>
    <t>S02001667</t>
  </si>
  <si>
    <t>Boswall and Pilton</t>
  </si>
  <si>
    <t>S02001668</t>
  </si>
  <si>
    <t>Granton South and Wardieburn</t>
  </si>
  <si>
    <t>S02001669</t>
  </si>
  <si>
    <t>Granton and Royston Mains</t>
  </si>
  <si>
    <t>S02001670</t>
  </si>
  <si>
    <t>Granton West and Salvesen</t>
  </si>
  <si>
    <t>S02001671</t>
  </si>
  <si>
    <t>Muirhouse</t>
  </si>
  <si>
    <t>S02001672</t>
  </si>
  <si>
    <t>Silverknowes and Davidson's Mains</t>
  </si>
  <si>
    <t>S02001673</t>
  </si>
  <si>
    <t>Cramond</t>
  </si>
  <si>
    <t>S02001674</t>
  </si>
  <si>
    <t>Barnton, Cammo and Cramond South</t>
  </si>
  <si>
    <t>S02001675</t>
  </si>
  <si>
    <t>Clermiston and Drumbrae</t>
  </si>
  <si>
    <t>S02001676</t>
  </si>
  <si>
    <t>East Craigs North</t>
  </si>
  <si>
    <t>S02001677</t>
  </si>
  <si>
    <t>East Craigs South</t>
  </si>
  <si>
    <t>S02001678</t>
  </si>
  <si>
    <t>Corstorphine North</t>
  </si>
  <si>
    <t>S02001679</t>
  </si>
  <si>
    <t>Corstorphine</t>
  </si>
  <si>
    <t>S02001680</t>
  </si>
  <si>
    <t>Carrick Knowe</t>
  </si>
  <si>
    <t>S02001681</t>
  </si>
  <si>
    <t>Corstorphine South</t>
  </si>
  <si>
    <t>S02001682</t>
  </si>
  <si>
    <t>South Gyle</t>
  </si>
  <si>
    <t>S02001683</t>
  </si>
  <si>
    <t>Ratho, Ingliston and Gogar</t>
  </si>
  <si>
    <t>S02001684</t>
  </si>
  <si>
    <t>Dalmeny, Kirkliston and Newbridge</t>
  </si>
  <si>
    <t>S02001685</t>
  </si>
  <si>
    <t>Queensferry East</t>
  </si>
  <si>
    <t>S02001686</t>
  </si>
  <si>
    <t>Queensferry West</t>
  </si>
  <si>
    <t>S02001687</t>
  </si>
  <si>
    <t>Barra and South Uist</t>
  </si>
  <si>
    <t>S02001688</t>
  </si>
  <si>
    <t>Benbecula and North Uist</t>
  </si>
  <si>
    <t>S02001689</t>
  </si>
  <si>
    <t>Harris</t>
  </si>
  <si>
    <t>S02001690</t>
  </si>
  <si>
    <t>South Lewis</t>
  </si>
  <si>
    <t>S02001691</t>
  </si>
  <si>
    <t>Northwest Lewis</t>
  </si>
  <si>
    <t>S02001692</t>
  </si>
  <si>
    <t>Broadbay</t>
  </si>
  <si>
    <t>S02001693</t>
  </si>
  <si>
    <t>Stornoway West</t>
  </si>
  <si>
    <t>S02001694</t>
  </si>
  <si>
    <t>Stornoway East</t>
  </si>
  <si>
    <t>S02001695</t>
  </si>
  <si>
    <t>Point</t>
  </si>
  <si>
    <t>S02001696</t>
  </si>
  <si>
    <t>Dunipace</t>
  </si>
  <si>
    <t>S02001697</t>
  </si>
  <si>
    <t>Fankerton, Stoneywood and Denny Town</t>
  </si>
  <si>
    <t>S02001698</t>
  </si>
  <si>
    <t>Denny - Nethermains</t>
  </si>
  <si>
    <t>S02001699</t>
  </si>
  <si>
    <t>Head of Muir and Dennyloanhead</t>
  </si>
  <si>
    <t>S02001700</t>
  </si>
  <si>
    <t>Banknock, Haggs and Longcroft</t>
  </si>
  <si>
    <t>S02001701</t>
  </si>
  <si>
    <t>Bonnybridge</t>
  </si>
  <si>
    <t>S02001702</t>
  </si>
  <si>
    <t>High Bonnybridge and Greenhill</t>
  </si>
  <si>
    <t>S02001703</t>
  </si>
  <si>
    <t>Larbert - North Broomage and Inches</t>
  </si>
  <si>
    <t>S02001704</t>
  </si>
  <si>
    <t>Larbert - South Broomage and Village</t>
  </si>
  <si>
    <t>S02001705</t>
  </si>
  <si>
    <t>Stenhousemuir West</t>
  </si>
  <si>
    <t>S02001706</t>
  </si>
  <si>
    <t>Stenhousemuir East</t>
  </si>
  <si>
    <t>S02001707</t>
  </si>
  <si>
    <t>Stenhousemuir - Antonshill</t>
  </si>
  <si>
    <t>S02001708</t>
  </si>
  <si>
    <t>Carron</t>
  </si>
  <si>
    <t>S02001709</t>
  </si>
  <si>
    <t>Carronshore</t>
  </si>
  <si>
    <t>S02001710</t>
  </si>
  <si>
    <t>Carse and Grangemouth Old Town</t>
  </si>
  <si>
    <t>S02001711</t>
  </si>
  <si>
    <t>Falkirk - Bainsford and Langlees</t>
  </si>
  <si>
    <t>S02001712</t>
  </si>
  <si>
    <t>Falkirk - Merchiston and New Carron Village</t>
  </si>
  <si>
    <t>S02001713</t>
  </si>
  <si>
    <t>Falkirk - Grahamston</t>
  </si>
  <si>
    <t>S02001714</t>
  </si>
  <si>
    <t>Falkirk - Middlefield</t>
  </si>
  <si>
    <t>S02001715</t>
  </si>
  <si>
    <t>Falkirk - Town Centre and Callendar Park</t>
  </si>
  <si>
    <t>S02001716</t>
  </si>
  <si>
    <t>Falkirk - Bantaskin</t>
  </si>
  <si>
    <t>S02001717</t>
  </si>
  <si>
    <t>Falkirk - Camelon East</t>
  </si>
  <si>
    <t>S02001718</t>
  </si>
  <si>
    <t>Falkirk - Camelon West</t>
  </si>
  <si>
    <t>S02001719</t>
  </si>
  <si>
    <t>Falkirk - Tamfourhill</t>
  </si>
  <si>
    <t>S02001720</t>
  </si>
  <si>
    <t>Falkirk - Lochgreen and Lionthorn</t>
  </si>
  <si>
    <t>S02001721</t>
  </si>
  <si>
    <t>Hallglen and Glen Village</t>
  </si>
  <si>
    <t>S02001722</t>
  </si>
  <si>
    <t>Shieldhill</t>
  </si>
  <si>
    <t>S02001723</t>
  </si>
  <si>
    <t>Braes Villages</t>
  </si>
  <si>
    <t>S02001724</t>
  </si>
  <si>
    <t>Reddingmuirhead and Overton</t>
  </si>
  <si>
    <t>S02001725</t>
  </si>
  <si>
    <t>Brightons and Wallacestone</t>
  </si>
  <si>
    <t>S02001726</t>
  </si>
  <si>
    <t>Maddiston and Rumford</t>
  </si>
  <si>
    <t>S02001727</t>
  </si>
  <si>
    <t>Polmont</t>
  </si>
  <si>
    <t>S02001728</t>
  </si>
  <si>
    <t>Redding</t>
  </si>
  <si>
    <t>S02001729</t>
  </si>
  <si>
    <t>Laurieston and Westquarter</t>
  </si>
  <si>
    <t>S02001730</t>
  </si>
  <si>
    <t>Grangemouth - Newlands</t>
  </si>
  <si>
    <t>S02001731</t>
  </si>
  <si>
    <t>Grangemouth - Town Centre</t>
  </si>
  <si>
    <t>S02001732</t>
  </si>
  <si>
    <t>Grangemouth - Kersiebank</t>
  </si>
  <si>
    <t>S02001733</t>
  </si>
  <si>
    <t>Grangemouth - Bowhouse</t>
  </si>
  <si>
    <t>S02001734</t>
  </si>
  <si>
    <t>Bo'ness - Douglas</t>
  </si>
  <si>
    <t>S02001735</t>
  </si>
  <si>
    <t>Bo'ness - Newtown</t>
  </si>
  <si>
    <t>S02001736</t>
  </si>
  <si>
    <t>Bo'ness - Kinneil</t>
  </si>
  <si>
    <t>S02001737</t>
  </si>
  <si>
    <t>Blackness, Bo'ness - Carriden and Grahamsdyke</t>
  </si>
  <si>
    <t>S02001738</t>
  </si>
  <si>
    <t>Kincardine</t>
  </si>
  <si>
    <t>S02001739</t>
  </si>
  <si>
    <t>Oakley Comrie and Blairhall</t>
  </si>
  <si>
    <t>S02001740</t>
  </si>
  <si>
    <t>Saline and Gowkhall</t>
  </si>
  <si>
    <t>S02001741</t>
  </si>
  <si>
    <t>Valleyfield Culross and Torryburn</t>
  </si>
  <si>
    <t>S02001742</t>
  </si>
  <si>
    <t>Cairneyhill and Crombie</t>
  </si>
  <si>
    <t>S02001743</t>
  </si>
  <si>
    <t>Crossford Charlestown and Limekilns</t>
  </si>
  <si>
    <t>S02001744</t>
  </si>
  <si>
    <t>Dunfermline Milesmark and Wellwood</t>
  </si>
  <si>
    <t>S02001745</t>
  </si>
  <si>
    <t>Dunfermline Baldridgeburn</t>
  </si>
  <si>
    <t>S02001746</t>
  </si>
  <si>
    <t>Dunfermline Headwell</t>
  </si>
  <si>
    <t>S02001747</t>
  </si>
  <si>
    <t>Dunfermline Central</t>
  </si>
  <si>
    <t>S02001748</t>
  </si>
  <si>
    <t>Dunfermline Brucefield</t>
  </si>
  <si>
    <t>S02001749</t>
  </si>
  <si>
    <t>Dunfermline Garvock Hill</t>
  </si>
  <si>
    <t>S02001750</t>
  </si>
  <si>
    <t>Dunfermline Bellyeoman and Townhill</t>
  </si>
  <si>
    <t>S02001751</t>
  </si>
  <si>
    <t>Dunfermline Duloch North and Lynebank</t>
  </si>
  <si>
    <t>S02001752</t>
  </si>
  <si>
    <t>Dunfermline Touch and Woodmill</t>
  </si>
  <si>
    <t>S02001753</t>
  </si>
  <si>
    <t>Dunfermline Abbeyview North</t>
  </si>
  <si>
    <t>S02001754</t>
  </si>
  <si>
    <t>Dunfermline Abbeyview South</t>
  </si>
  <si>
    <t>S02001755</t>
  </si>
  <si>
    <t>Dunfermline Duloch South</t>
  </si>
  <si>
    <t>S02001756</t>
  </si>
  <si>
    <t>Dunfermline Masterton</t>
  </si>
  <si>
    <t>S02001757</t>
  </si>
  <si>
    <t>Dunfermline Pitcorthie East</t>
  </si>
  <si>
    <t>S02001758</t>
  </si>
  <si>
    <t>Dunfermline Pitcorthie West</t>
  </si>
  <si>
    <t>S02001759</t>
  </si>
  <si>
    <t>Rosyth North</t>
  </si>
  <si>
    <t>S02001760</t>
  </si>
  <si>
    <t>Rosyth East</t>
  </si>
  <si>
    <t>S02001761</t>
  </si>
  <si>
    <t>Rosyth Central</t>
  </si>
  <si>
    <t>S02001762</t>
  </si>
  <si>
    <t>Rosyth South</t>
  </si>
  <si>
    <t>S02001763</t>
  </si>
  <si>
    <t>North Queensferry and Inverkeithing West</t>
  </si>
  <si>
    <t>S02001764</t>
  </si>
  <si>
    <t>Inverkeithing East</t>
  </si>
  <si>
    <t>S02001765</t>
  </si>
  <si>
    <t>Dalgety Bay West and Hillend</t>
  </si>
  <si>
    <t>S02001766</t>
  </si>
  <si>
    <t>Dalgety Bay Central</t>
  </si>
  <si>
    <t>S02001767</t>
  </si>
  <si>
    <t>Dalgety Bay East</t>
  </si>
  <si>
    <t>S02001768</t>
  </si>
  <si>
    <t>Crossgates and Halbeath</t>
  </si>
  <si>
    <t>S02001769</t>
  </si>
  <si>
    <t>Hill of Beath and Kingseat</t>
  </si>
  <si>
    <t>S02001770</t>
  </si>
  <si>
    <t>Cowdenbeath South</t>
  </si>
  <si>
    <t>S02001771</t>
  </si>
  <si>
    <t>Cowdenbeath North</t>
  </si>
  <si>
    <t>S02001772</t>
  </si>
  <si>
    <t>Kelty West</t>
  </si>
  <si>
    <t>S02001773</t>
  </si>
  <si>
    <t>Kelty East</t>
  </si>
  <si>
    <t>S02001774</t>
  </si>
  <si>
    <t>Lochore and Crosshill</t>
  </si>
  <si>
    <t>S02001775</t>
  </si>
  <si>
    <t>Ballingry</t>
  </si>
  <si>
    <t>S02001776</t>
  </si>
  <si>
    <t>Cardenden</t>
  </si>
  <si>
    <t>S02001777</t>
  </si>
  <si>
    <t>Lochgelly East</t>
  </si>
  <si>
    <t>S02001778</t>
  </si>
  <si>
    <t>Lochgelly West and Lumphinnans</t>
  </si>
  <si>
    <t>S02001779</t>
  </si>
  <si>
    <t>Aberdour and Auchtertool</t>
  </si>
  <si>
    <t>S02001780</t>
  </si>
  <si>
    <t>Burntisland West</t>
  </si>
  <si>
    <t>S02001781</t>
  </si>
  <si>
    <t>Burntisland East</t>
  </si>
  <si>
    <t>S02001782</t>
  </si>
  <si>
    <t>Kinghorn</t>
  </si>
  <si>
    <t>S02001783</t>
  </si>
  <si>
    <t>Kirkcaldy Linktown &amp; Seafield</t>
  </si>
  <si>
    <t>S02001784</t>
  </si>
  <si>
    <t>Kirkcaldy Central</t>
  </si>
  <si>
    <t>S02001785</t>
  </si>
  <si>
    <t>Kirkcaldy Bennochy East</t>
  </si>
  <si>
    <t>S02001786</t>
  </si>
  <si>
    <t>Kirkcaldy Bennochy West</t>
  </si>
  <si>
    <t>S02001787</t>
  </si>
  <si>
    <t>Kirkcaldy Raith</t>
  </si>
  <si>
    <t>S02001788</t>
  </si>
  <si>
    <t>Kirkcaldy Newliston and Redcraigs</t>
  </si>
  <si>
    <t>S02001789</t>
  </si>
  <si>
    <t>Kirkcaldy Templehall West</t>
  </si>
  <si>
    <t>S02001790</t>
  </si>
  <si>
    <t>Kirkcaldy Templehall East</t>
  </si>
  <si>
    <t>S02001791</t>
  </si>
  <si>
    <t>Kirkcaldy Dunnikier</t>
  </si>
  <si>
    <t>S02001792</t>
  </si>
  <si>
    <t>Kirkcaldy Chapel</t>
  </si>
  <si>
    <t>S02001793</t>
  </si>
  <si>
    <t>Kirkcaldy Hayfield and Smeaton</t>
  </si>
  <si>
    <t>S02001794</t>
  </si>
  <si>
    <t>Kirkcaldy Pathhead</t>
  </si>
  <si>
    <t>S02001795</t>
  </si>
  <si>
    <t>Kirkcaldy Gallatown and Sinclairtown</t>
  </si>
  <si>
    <t>S02001796</t>
  </si>
  <si>
    <t>Dysart</t>
  </si>
  <si>
    <t>S02001797</t>
  </si>
  <si>
    <t>Wemyss</t>
  </si>
  <si>
    <t>S02001798</t>
  </si>
  <si>
    <t>Thornton and Kinglassie</t>
  </si>
  <si>
    <t>S02001799</t>
  </si>
  <si>
    <t>Leslie and Newcastle</t>
  </si>
  <si>
    <t>S02001800</t>
  </si>
  <si>
    <t>Glenrothes Macedonia and Tanshall</t>
  </si>
  <si>
    <t>S02001801</t>
  </si>
  <si>
    <t>Glenrothes South Parks</t>
  </si>
  <si>
    <t>S02001802</t>
  </si>
  <si>
    <t>Glenrothes Caskieberran and Rimbleton</t>
  </si>
  <si>
    <t>S02001803</t>
  </si>
  <si>
    <t>Glenrothes Auchmuty</t>
  </si>
  <si>
    <t>S02001804</t>
  </si>
  <si>
    <t>Glenrothes Stenton and Finglassie</t>
  </si>
  <si>
    <t>S02001805</t>
  </si>
  <si>
    <t>Glenrothes Pitteuchar</t>
  </si>
  <si>
    <t>S02001806</t>
  </si>
  <si>
    <t>Glenrothes Woodside</t>
  </si>
  <si>
    <t>S02001807</t>
  </si>
  <si>
    <t>Glenrothes Balgeddie and Town Park</t>
  </si>
  <si>
    <t>S02001808</t>
  </si>
  <si>
    <t>Glenrothes Collydean</t>
  </si>
  <si>
    <t>S02001809</t>
  </si>
  <si>
    <t>Glenrothes Cadham and Pitcoudie</t>
  </si>
  <si>
    <t>S02001810</t>
  </si>
  <si>
    <t>Glenrothes Balfarg Pitcairn and Coul</t>
  </si>
  <si>
    <t>S02001811</t>
  </si>
  <si>
    <t>Markinch and Star</t>
  </si>
  <si>
    <t>S02001812</t>
  </si>
  <si>
    <t>Windygates and Coaltown</t>
  </si>
  <si>
    <t>S02001813</t>
  </si>
  <si>
    <t>Buckhaven, Denbeath and Muiredge</t>
  </si>
  <si>
    <t>S02001814</t>
  </si>
  <si>
    <t>Methil Methilhill</t>
  </si>
  <si>
    <t>S02001815</t>
  </si>
  <si>
    <t>Methil West</t>
  </si>
  <si>
    <t>S02001816</t>
  </si>
  <si>
    <t>Methil East</t>
  </si>
  <si>
    <t>S02001817</t>
  </si>
  <si>
    <t>Leven East</t>
  </si>
  <si>
    <t>S02001818</t>
  </si>
  <si>
    <t>Leven West</t>
  </si>
  <si>
    <t>S02001819</t>
  </si>
  <si>
    <t>Leven North</t>
  </si>
  <si>
    <t>S02001820</t>
  </si>
  <si>
    <t>Largo</t>
  </si>
  <si>
    <t>S02001821</t>
  </si>
  <si>
    <t>Kennoway and Bonnybank</t>
  </si>
  <si>
    <t>S02001822</t>
  </si>
  <si>
    <t>Kettle and Ladybank</t>
  </si>
  <si>
    <t>S02001823</t>
  </si>
  <si>
    <t>Falkland and Freuchie</t>
  </si>
  <si>
    <t>S02001824</t>
  </si>
  <si>
    <t>Auchtermuchty and Gateside</t>
  </si>
  <si>
    <t>S02001825</t>
  </si>
  <si>
    <t>Newburgh</t>
  </si>
  <si>
    <t>S02001826</t>
  </si>
  <si>
    <t>Cupar West and Springfield</t>
  </si>
  <si>
    <t>S02001827</t>
  </si>
  <si>
    <t>Cupar Central</t>
  </si>
  <si>
    <t>S02001828</t>
  </si>
  <si>
    <t>Cupar East</t>
  </si>
  <si>
    <t>S02001829</t>
  </si>
  <si>
    <t>Dairsie Ceres and Dunino</t>
  </si>
  <si>
    <t>S02001830</t>
  </si>
  <si>
    <t>Elie Colinsburgh and Largoward</t>
  </si>
  <si>
    <t>S02001831</t>
  </si>
  <si>
    <t>St Monans and Pittenweem</t>
  </si>
  <si>
    <t>S02001832</t>
  </si>
  <si>
    <t>Anstruther</t>
  </si>
  <si>
    <t>S02001833</t>
  </si>
  <si>
    <t>Crail and Boarhills</t>
  </si>
  <si>
    <t>S02001834</t>
  </si>
  <si>
    <t>St Andrews South East</t>
  </si>
  <si>
    <t>S02001835</t>
  </si>
  <si>
    <t>St Andrews Central</t>
  </si>
  <si>
    <t>S02001836</t>
  </si>
  <si>
    <t>St Andrews South West</t>
  </si>
  <si>
    <t>S02001837</t>
  </si>
  <si>
    <t>St Andrews North and Strathkinness</t>
  </si>
  <si>
    <t>S02001838</t>
  </si>
  <si>
    <t>Leuchars and Guardbridge</t>
  </si>
  <si>
    <t>S02001839</t>
  </si>
  <si>
    <t>Balmullo and Gauldry</t>
  </si>
  <si>
    <t>S02001840</t>
  </si>
  <si>
    <t>Tayport</t>
  </si>
  <si>
    <t>S02001841</t>
  </si>
  <si>
    <t>Newport and Wormit</t>
  </si>
  <si>
    <t>S02001842</t>
  </si>
  <si>
    <t>Darnley East</t>
  </si>
  <si>
    <t>S02001843</t>
  </si>
  <si>
    <t>Darnley North</t>
  </si>
  <si>
    <t>S02001844</t>
  </si>
  <si>
    <t>Darnley West</t>
  </si>
  <si>
    <t>S02001845</t>
  </si>
  <si>
    <t>Nitshill</t>
  </si>
  <si>
    <t>S02001846</t>
  </si>
  <si>
    <t>Crookston South</t>
  </si>
  <si>
    <t>S02001847</t>
  </si>
  <si>
    <t>Crookston North</t>
  </si>
  <si>
    <t>S02001848</t>
  </si>
  <si>
    <t>Pollok South and West</t>
  </si>
  <si>
    <t>S02001849</t>
  </si>
  <si>
    <t>Pollok North and East</t>
  </si>
  <si>
    <t>S02001850</t>
  </si>
  <si>
    <t>Cardonald South and East</t>
  </si>
  <si>
    <t>S02001851</t>
  </si>
  <si>
    <t>Cardonald North</t>
  </si>
  <si>
    <t>S02001852</t>
  </si>
  <si>
    <t>Cardonald West and Central</t>
  </si>
  <si>
    <t>S02001853</t>
  </si>
  <si>
    <t>Penilee</t>
  </si>
  <si>
    <t>S02001854</t>
  </si>
  <si>
    <t>Hillington</t>
  </si>
  <si>
    <t>S02001855</t>
  </si>
  <si>
    <t>Drumoyne and Shieldhall</t>
  </si>
  <si>
    <t>S02001856</t>
  </si>
  <si>
    <t>Govan and Linthouse</t>
  </si>
  <si>
    <t>S02001857</t>
  </si>
  <si>
    <t>Craigton</t>
  </si>
  <si>
    <t>S02001858</t>
  </si>
  <si>
    <t>Mosspark</t>
  </si>
  <si>
    <t>S02001859</t>
  </si>
  <si>
    <t>Ibrox</t>
  </si>
  <si>
    <t>S02001860</t>
  </si>
  <si>
    <t>Ibrox East and Cessnock</t>
  </si>
  <si>
    <t>S02001861</t>
  </si>
  <si>
    <t>Kinning Park and Festival Park</t>
  </si>
  <si>
    <t>S02001862</t>
  </si>
  <si>
    <t>Kingston West and Dumbreck</t>
  </si>
  <si>
    <t>S02001863</t>
  </si>
  <si>
    <t>Pollokshields West</t>
  </si>
  <si>
    <t>S02001864</t>
  </si>
  <si>
    <t>Pollokshields East</t>
  </si>
  <si>
    <t>S02001865</t>
  </si>
  <si>
    <t>Govanhill West</t>
  </si>
  <si>
    <t>S02001866</t>
  </si>
  <si>
    <t>Govanhill East and Aikenhead</t>
  </si>
  <si>
    <t>S02001867</t>
  </si>
  <si>
    <t>Battlefield</t>
  </si>
  <si>
    <t>S02001868</t>
  </si>
  <si>
    <t>Strathbungo</t>
  </si>
  <si>
    <t>S02001869</t>
  </si>
  <si>
    <t>Maxwell Park</t>
  </si>
  <si>
    <t>S02001870</t>
  </si>
  <si>
    <t>Shawlands West</t>
  </si>
  <si>
    <t>S02001871</t>
  </si>
  <si>
    <t>Shawlands East</t>
  </si>
  <si>
    <t>S02001872</t>
  </si>
  <si>
    <t>Langside</t>
  </si>
  <si>
    <t>S02001873</t>
  </si>
  <si>
    <t>Pollokshaws</t>
  </si>
  <si>
    <t>S02001874</t>
  </si>
  <si>
    <t>Carnwadric West</t>
  </si>
  <si>
    <t>S02001875</t>
  </si>
  <si>
    <t>Carnwadric East</t>
  </si>
  <si>
    <t>S02001876</t>
  </si>
  <si>
    <t>Newlands</t>
  </si>
  <si>
    <t>S02001877</t>
  </si>
  <si>
    <t>Merrylee and Millbrae</t>
  </si>
  <si>
    <t>S02001878</t>
  </si>
  <si>
    <t>Muirend and Old Cathcart</t>
  </si>
  <si>
    <t>S02001879</t>
  </si>
  <si>
    <t>Carmunnock North</t>
  </si>
  <si>
    <t>S02001880</t>
  </si>
  <si>
    <t>Carmunnock South</t>
  </si>
  <si>
    <t>S02001881</t>
  </si>
  <si>
    <t>Glenwood South</t>
  </si>
  <si>
    <t>S02001882</t>
  </si>
  <si>
    <t>Glenwood North</t>
  </si>
  <si>
    <t>S02001883</t>
  </si>
  <si>
    <t>Castlemilk</t>
  </si>
  <si>
    <t>S02001884</t>
  </si>
  <si>
    <t>Kingspark South</t>
  </si>
  <si>
    <t>S02001885</t>
  </si>
  <si>
    <t>Kingspark North</t>
  </si>
  <si>
    <t>S02001886</t>
  </si>
  <si>
    <t>Cathcart</t>
  </si>
  <si>
    <t>S02001887</t>
  </si>
  <si>
    <t>Mount Florida</t>
  </si>
  <si>
    <t>S02001888</t>
  </si>
  <si>
    <t>Toryglen and Oatlands</t>
  </si>
  <si>
    <t>S02001889</t>
  </si>
  <si>
    <t>Gorbals and Hutchesontown</t>
  </si>
  <si>
    <t>S02001890</t>
  </si>
  <si>
    <t>Laurieston and Tradeston</t>
  </si>
  <si>
    <t>S02001891</t>
  </si>
  <si>
    <t>Calton and Gallowgate</t>
  </si>
  <si>
    <t>S02001892</t>
  </si>
  <si>
    <t>Bridgeton</t>
  </si>
  <si>
    <t>S02001893</t>
  </si>
  <si>
    <t>Dalmarnock</t>
  </si>
  <si>
    <t>S02001894</t>
  </si>
  <si>
    <t>Parkhead West and Barrowfield</t>
  </si>
  <si>
    <t>S02001895</t>
  </si>
  <si>
    <t>Parkhead East and Braidfauld North</t>
  </si>
  <si>
    <t>S02001896</t>
  </si>
  <si>
    <t>Braidfauld</t>
  </si>
  <si>
    <t>S02001897</t>
  </si>
  <si>
    <t>Shettleston South</t>
  </si>
  <si>
    <t>S02001898</t>
  </si>
  <si>
    <t>Carmyle and Mount Vernon South</t>
  </si>
  <si>
    <t>S02001899</t>
  </si>
  <si>
    <t>Mount Vernon North and Sandyhills</t>
  </si>
  <si>
    <t>S02001900</t>
  </si>
  <si>
    <t>Baillieston West</t>
  </si>
  <si>
    <t>S02001901</t>
  </si>
  <si>
    <t>Baillieston East</t>
  </si>
  <si>
    <t>S02001902</t>
  </si>
  <si>
    <t>Garrowhill West</t>
  </si>
  <si>
    <t>S02001903</t>
  </si>
  <si>
    <t>Garrowhill East and Swinton</t>
  </si>
  <si>
    <t>S02001904</t>
  </si>
  <si>
    <t>Easterhouse East</t>
  </si>
  <si>
    <t>S02001905</t>
  </si>
  <si>
    <t>Central Easterhouse</t>
  </si>
  <si>
    <t>S02001906</t>
  </si>
  <si>
    <t>Garthamlock, Auchinlea and Gartloch</t>
  </si>
  <si>
    <t>S02001907</t>
  </si>
  <si>
    <t>North Barlanark and Easterhouse South</t>
  </si>
  <si>
    <t>S02001908</t>
  </si>
  <si>
    <t>Barlanark</t>
  </si>
  <si>
    <t>S02001909</t>
  </si>
  <si>
    <t>Greenfield</t>
  </si>
  <si>
    <t>S02001910</t>
  </si>
  <si>
    <t>Shettleston North</t>
  </si>
  <si>
    <t>S02001911</t>
  </si>
  <si>
    <t>S02001912</t>
  </si>
  <si>
    <t>Old Shettleston and Parkhead North</t>
  </si>
  <si>
    <t>S02001913</t>
  </si>
  <si>
    <t>Carntyne</t>
  </si>
  <si>
    <t>S02001914</t>
  </si>
  <si>
    <t>Cranhill, Lightburn and Queenslie South</t>
  </si>
  <si>
    <t>S02001915</t>
  </si>
  <si>
    <t>Craigend and Ruchazie</t>
  </si>
  <si>
    <t>S02001916</t>
  </si>
  <si>
    <t>Riddrie and Hogganfield</t>
  </si>
  <si>
    <t>S02001917</t>
  </si>
  <si>
    <t>Blackhill and Barmulloch East</t>
  </si>
  <si>
    <t>S02001918</t>
  </si>
  <si>
    <t>Robroyston and Millerston</t>
  </si>
  <si>
    <t>S02001919</t>
  </si>
  <si>
    <t>Balornock</t>
  </si>
  <si>
    <t>S02001920</t>
  </si>
  <si>
    <t>Barmulloch</t>
  </si>
  <si>
    <t>S02001921</t>
  </si>
  <si>
    <t>Petershill</t>
  </si>
  <si>
    <t>S02001922</t>
  </si>
  <si>
    <t>Springburn</t>
  </si>
  <si>
    <t>S02001923</t>
  </si>
  <si>
    <t>Springburn East and Cowlairs</t>
  </si>
  <si>
    <t>S02001924</t>
  </si>
  <si>
    <t>Cowlairs and Port Dundas</t>
  </si>
  <si>
    <t>S02001925</t>
  </si>
  <si>
    <t>Sighthill</t>
  </si>
  <si>
    <t>S02001926</t>
  </si>
  <si>
    <t>Roystonhill, Blochairn, and Provanmill</t>
  </si>
  <si>
    <t>S02001927</t>
  </si>
  <si>
    <t>Dennistoun North</t>
  </si>
  <si>
    <t>S02001928</t>
  </si>
  <si>
    <t>Alexandra Parade</t>
  </si>
  <si>
    <t>S02001929</t>
  </si>
  <si>
    <t>Carntyne West and Haghill</t>
  </si>
  <si>
    <t>S02001930</t>
  </si>
  <si>
    <t>Dennistoun</t>
  </si>
  <si>
    <t>S02001931</t>
  </si>
  <si>
    <t>Gallowgate North and Bellgrove</t>
  </si>
  <si>
    <t>S02001932</t>
  </si>
  <si>
    <t>S02001933</t>
  </si>
  <si>
    <t>S02001934</t>
  </si>
  <si>
    <t>City Centre South</t>
  </si>
  <si>
    <t>S02001935</t>
  </si>
  <si>
    <t>Anderston</t>
  </si>
  <si>
    <t>S02001936</t>
  </si>
  <si>
    <t>Finnieston and Kelvinhaugh</t>
  </si>
  <si>
    <t>S02001937</t>
  </si>
  <si>
    <t>Woodlands</t>
  </si>
  <si>
    <t>S02001938</t>
  </si>
  <si>
    <t>S02001939</t>
  </si>
  <si>
    <t>Firhill</t>
  </si>
  <si>
    <t>S02001940</t>
  </si>
  <si>
    <t>Keppochhill</t>
  </si>
  <si>
    <t>S02001941</t>
  </si>
  <si>
    <t>Ruchill</t>
  </si>
  <si>
    <t>S02001942</t>
  </si>
  <si>
    <t>Possil Park</t>
  </si>
  <si>
    <t>S02001943</t>
  </si>
  <si>
    <t>Milton West</t>
  </si>
  <si>
    <t>S02001944</t>
  </si>
  <si>
    <t>Milton East</t>
  </si>
  <si>
    <t>S02001945</t>
  </si>
  <si>
    <t>Summerston Central and West</t>
  </si>
  <si>
    <t>S02001946</t>
  </si>
  <si>
    <t>Summerston North</t>
  </si>
  <si>
    <t>S02001947</t>
  </si>
  <si>
    <t>Maryhill East</t>
  </si>
  <si>
    <t>S02001948</t>
  </si>
  <si>
    <t>Maryhill West</t>
  </si>
  <si>
    <t>S02001949</t>
  </si>
  <si>
    <t>Wyndford</t>
  </si>
  <si>
    <t>S02001950</t>
  </si>
  <si>
    <t>Kelvindale</t>
  </si>
  <si>
    <t>S02001951</t>
  </si>
  <si>
    <t>North Kelvin</t>
  </si>
  <si>
    <t>S02001952</t>
  </si>
  <si>
    <t>Kelvingrove and University</t>
  </si>
  <si>
    <t>S02001953</t>
  </si>
  <si>
    <t>S02001954</t>
  </si>
  <si>
    <t>Glasgow Harbour and Partick South</t>
  </si>
  <si>
    <t>S02001955</t>
  </si>
  <si>
    <t>Partick</t>
  </si>
  <si>
    <t>S02001956</t>
  </si>
  <si>
    <t>Partickhill and Hyndland</t>
  </si>
  <si>
    <t>S02001957</t>
  </si>
  <si>
    <t>Dowanhill</t>
  </si>
  <si>
    <t>S02001958</t>
  </si>
  <si>
    <t>Kelvinside and Jordanhill</t>
  </si>
  <si>
    <t>S02001959</t>
  </si>
  <si>
    <t>Broomhill</t>
  </si>
  <si>
    <t>S02001960</t>
  </si>
  <si>
    <t>Victoria Park</t>
  </si>
  <si>
    <t>S02001961</t>
  </si>
  <si>
    <t>Whiteinch</t>
  </si>
  <si>
    <t>S02001962</t>
  </si>
  <si>
    <t>Scotstoun North and East</t>
  </si>
  <si>
    <t>S02001963</t>
  </si>
  <si>
    <t>Scotstoun South and West</t>
  </si>
  <si>
    <t>S02001964</t>
  </si>
  <si>
    <t>Yoker South</t>
  </si>
  <si>
    <t>S02001965</t>
  </si>
  <si>
    <t>Yoker North</t>
  </si>
  <si>
    <t>S02001966</t>
  </si>
  <si>
    <t>Knightswood West</t>
  </si>
  <si>
    <t>S02001967</t>
  </si>
  <si>
    <t>Knightswood East</t>
  </si>
  <si>
    <t>S02001968</t>
  </si>
  <si>
    <t>Knightswood Park West</t>
  </si>
  <si>
    <t>S02001969</t>
  </si>
  <si>
    <t>Knightswood Park East</t>
  </si>
  <si>
    <t>S02001970</t>
  </si>
  <si>
    <t>Anniesland East</t>
  </si>
  <si>
    <t>S02001971</t>
  </si>
  <si>
    <t>Anniesland West</t>
  </si>
  <si>
    <t>S02001972</t>
  </si>
  <si>
    <t>Blairdardie East</t>
  </si>
  <si>
    <t>S02001973</t>
  </si>
  <si>
    <t>Blairdardie West</t>
  </si>
  <si>
    <t>S02001974</t>
  </si>
  <si>
    <t>Drumchapel South</t>
  </si>
  <si>
    <t>S02001975</t>
  </si>
  <si>
    <t>Drumchapel North</t>
  </si>
  <si>
    <t>S02001976</t>
  </si>
  <si>
    <t>Drumry East</t>
  </si>
  <si>
    <t>S02001977</t>
  </si>
  <si>
    <t>Drumry West</t>
  </si>
  <si>
    <t>S02001978</t>
  </si>
  <si>
    <t>Lochaber West</t>
  </si>
  <si>
    <t>S02001979</t>
  </si>
  <si>
    <t>Fort William North</t>
  </si>
  <si>
    <t>S02001980</t>
  </si>
  <si>
    <t>Fort William South</t>
  </si>
  <si>
    <t>S02001981</t>
  </si>
  <si>
    <t>Lochaber East and North</t>
  </si>
  <si>
    <t>S02001982</t>
  </si>
  <si>
    <t>Badenoch and Strathspey South</t>
  </si>
  <si>
    <t>S02001983</t>
  </si>
  <si>
    <t>Badenoch and Strathspey Central</t>
  </si>
  <si>
    <t>S02001984</t>
  </si>
  <si>
    <t>Badenoch and Strathspey North</t>
  </si>
  <si>
    <t>S02001985</t>
  </si>
  <si>
    <t>Nairn Rural</t>
  </si>
  <si>
    <t>S02001986</t>
  </si>
  <si>
    <t>Nairn East</t>
  </si>
  <si>
    <t>S02001987</t>
  </si>
  <si>
    <t>Nairn West</t>
  </si>
  <si>
    <t>S02001988</t>
  </si>
  <si>
    <t>Inverness East Rural</t>
  </si>
  <si>
    <t>S02001989</t>
  </si>
  <si>
    <t>Inverness Culloden and Balloch</t>
  </si>
  <si>
    <t>S02001990</t>
  </si>
  <si>
    <t>Inverness Smithton</t>
  </si>
  <si>
    <t>S02001991</t>
  </si>
  <si>
    <t>Inverness Westhill</t>
  </si>
  <si>
    <t>S02001992</t>
  </si>
  <si>
    <t>Inverness Inshes</t>
  </si>
  <si>
    <t>S02001993</t>
  </si>
  <si>
    <t>Inverness Slackbuie</t>
  </si>
  <si>
    <t>S02001994</t>
  </si>
  <si>
    <t>Inverness Lochardil and Holm Mains</t>
  </si>
  <si>
    <t>S02001995</t>
  </si>
  <si>
    <t>Inverness Drummond</t>
  </si>
  <si>
    <t>S02001996</t>
  </si>
  <si>
    <t>Inverness Hilton</t>
  </si>
  <si>
    <t>S02001997</t>
  </si>
  <si>
    <t>Inverness Drakies</t>
  </si>
  <si>
    <t>S02001998</t>
  </si>
  <si>
    <t>Inverness Central, Raigmore and Longman</t>
  </si>
  <si>
    <t>S02001999</t>
  </si>
  <si>
    <t>Inverness Crown and Haugh</t>
  </si>
  <si>
    <t>S02002000</t>
  </si>
  <si>
    <t>Inverness Ballifeary and Dalneigh</t>
  </si>
  <si>
    <t>S02002001</t>
  </si>
  <si>
    <t>Inverness Muirtown</t>
  </si>
  <si>
    <t>S02002002</t>
  </si>
  <si>
    <t>Inverness Merkinch</t>
  </si>
  <si>
    <t>S02002003</t>
  </si>
  <si>
    <t>Inverness Scorguie</t>
  </si>
  <si>
    <t>S02002004</t>
  </si>
  <si>
    <t>Inverness Kinmylies and South West</t>
  </si>
  <si>
    <t>S02002005</t>
  </si>
  <si>
    <t>Inverness West Rural</t>
  </si>
  <si>
    <t>S02002006</t>
  </si>
  <si>
    <t>Loch Ness</t>
  </si>
  <si>
    <t>S02002007</t>
  </si>
  <si>
    <t>Lochalsh</t>
  </si>
  <si>
    <t>S02002008</t>
  </si>
  <si>
    <t>Skye South</t>
  </si>
  <si>
    <t>S02002009</t>
  </si>
  <si>
    <t>Skye North East</t>
  </si>
  <si>
    <t>S02002010</t>
  </si>
  <si>
    <t>Skye North West</t>
  </si>
  <si>
    <t>S02002011</t>
  </si>
  <si>
    <t>Ross and Cromarty South West</t>
  </si>
  <si>
    <t>S02002012</t>
  </si>
  <si>
    <t>Ross and Cromarty North West</t>
  </si>
  <si>
    <t>S02002013</t>
  </si>
  <si>
    <t>Ross and Cromarty Central</t>
  </si>
  <si>
    <t>S02002014</t>
  </si>
  <si>
    <t>Ross and Cromarty East</t>
  </si>
  <si>
    <t>S02002015</t>
  </si>
  <si>
    <t>Muir of Ord</t>
  </si>
  <si>
    <t>S02002016</t>
  </si>
  <si>
    <t>Conon</t>
  </si>
  <si>
    <t>S02002017</t>
  </si>
  <si>
    <t>Dingwall</t>
  </si>
  <si>
    <t>S02002018</t>
  </si>
  <si>
    <t>Black Isle South</t>
  </si>
  <si>
    <t>S02002019</t>
  </si>
  <si>
    <t>Black Isle North</t>
  </si>
  <si>
    <t>S02002020</t>
  </si>
  <si>
    <t>Alness</t>
  </si>
  <si>
    <t>S02002021</t>
  </si>
  <si>
    <t>Invergordon</t>
  </si>
  <si>
    <t>S02002022</t>
  </si>
  <si>
    <t>Seaboard</t>
  </si>
  <si>
    <t>S02002023</t>
  </si>
  <si>
    <t>Tain</t>
  </si>
  <si>
    <t>S02002024</t>
  </si>
  <si>
    <t>Sutherland South</t>
  </si>
  <si>
    <t>S02002025</t>
  </si>
  <si>
    <t>Sutherland East</t>
  </si>
  <si>
    <t>S02002026</t>
  </si>
  <si>
    <t>Caithness South</t>
  </si>
  <si>
    <t>S02002027</t>
  </si>
  <si>
    <t>Wick South</t>
  </si>
  <si>
    <t>S02002028</t>
  </si>
  <si>
    <t>Wick North</t>
  </si>
  <si>
    <t>S02002029</t>
  </si>
  <si>
    <t>Caithness North East</t>
  </si>
  <si>
    <t>S02002030</t>
  </si>
  <si>
    <t>Caithness North West</t>
  </si>
  <si>
    <t>S02002031</t>
  </si>
  <si>
    <t>Thurso East</t>
  </si>
  <si>
    <t>S02002032</t>
  </si>
  <si>
    <t>Thurso West</t>
  </si>
  <si>
    <t>S02002033</t>
  </si>
  <si>
    <t>Sutherland North and West</t>
  </si>
  <si>
    <t>S02002034</t>
  </si>
  <si>
    <t>Kilmacolm Central</t>
  </si>
  <si>
    <t>S02002035</t>
  </si>
  <si>
    <t>Kilmacolm, Quarriers, Greenock Upper East/Central</t>
  </si>
  <si>
    <t>S02002036</t>
  </si>
  <si>
    <t>Inverkip and Wemyss Bay</t>
  </si>
  <si>
    <t>S02002037</t>
  </si>
  <si>
    <t>West Braeside, East Inverkip and West Gourock</t>
  </si>
  <si>
    <t>S02002038</t>
  </si>
  <si>
    <t>Gourock Upper and West Central and Upper Larkfield</t>
  </si>
  <si>
    <t>S02002039</t>
  </si>
  <si>
    <t>Gourock Central, Upper East and IRH</t>
  </si>
  <si>
    <t>S02002040</t>
  </si>
  <si>
    <t>Braeside, Branchton, Lower Larkfield and Ravenscraig</t>
  </si>
  <si>
    <t>S02002041</t>
  </si>
  <si>
    <t>Lower Bow and Larkfield, Fancy Farm, Mallard Bowl</t>
  </si>
  <si>
    <t>S02002042</t>
  </si>
  <si>
    <t>Gourock East, Greenock West and Lyle Road</t>
  </si>
  <si>
    <t>S02002043</t>
  </si>
  <si>
    <t>Greenock West and Central</t>
  </si>
  <si>
    <t>S02002044</t>
  </si>
  <si>
    <t>Bow Farm, Barrs Cottage, Cowdenknowes and Overton</t>
  </si>
  <si>
    <t>S02002045</t>
  </si>
  <si>
    <t>Greenock Upper Central</t>
  </si>
  <si>
    <t>S02002046</t>
  </si>
  <si>
    <t>Greenock Town Centre and East Central</t>
  </si>
  <si>
    <t>S02002047</t>
  </si>
  <si>
    <t>Greenock East</t>
  </si>
  <si>
    <t>S02002048</t>
  </si>
  <si>
    <t>Port Glasgow Upper, West and Central</t>
  </si>
  <si>
    <t>S02002049</t>
  </si>
  <si>
    <t>Port Glasgow Mid, East and Central</t>
  </si>
  <si>
    <t>S02002050</t>
  </si>
  <si>
    <t>Port Glasgow Upper East</t>
  </si>
  <si>
    <t>S02002051</t>
  </si>
  <si>
    <t>Rural South Midlothian</t>
  </si>
  <si>
    <t>S02002052</t>
  </si>
  <si>
    <t>Penicuik Southeast</t>
  </si>
  <si>
    <t>S02002053</t>
  </si>
  <si>
    <t>Penicuik Southwest</t>
  </si>
  <si>
    <t>S02002054</t>
  </si>
  <si>
    <t>Penicuik East</t>
  </si>
  <si>
    <t>S02002055</t>
  </si>
  <si>
    <t>Penicuik North</t>
  </si>
  <si>
    <t>S02002056</t>
  </si>
  <si>
    <t>Pentland</t>
  </si>
  <si>
    <t>S02002057</t>
  </si>
  <si>
    <t>Roslin and Bilston</t>
  </si>
  <si>
    <t>S02002058</t>
  </si>
  <si>
    <t>Straiton</t>
  </si>
  <si>
    <t>S02002059</t>
  </si>
  <si>
    <t>Loanhead</t>
  </si>
  <si>
    <t>S02002060</t>
  </si>
  <si>
    <t>Bonnyrigg South</t>
  </si>
  <si>
    <t>S02002061</t>
  </si>
  <si>
    <t>Bonnyrigg North</t>
  </si>
  <si>
    <t>S02002062</t>
  </si>
  <si>
    <t>Newbattle and Dalhousie</t>
  </si>
  <si>
    <t>S02002063</t>
  </si>
  <si>
    <t>Eskbank</t>
  </si>
  <si>
    <t>S02002064</t>
  </si>
  <si>
    <t>Shawfair</t>
  </si>
  <si>
    <t>S02002065</t>
  </si>
  <si>
    <t>Thornybank</t>
  </si>
  <si>
    <t>S02002066</t>
  </si>
  <si>
    <t>Dalkeith</t>
  </si>
  <si>
    <t>S02002067</t>
  </si>
  <si>
    <t>Pathhead and Rural East Midlothian</t>
  </si>
  <si>
    <t>S02002068</t>
  </si>
  <si>
    <t>Easthouses</t>
  </si>
  <si>
    <t>S02002069</t>
  </si>
  <si>
    <t>Mayfield</t>
  </si>
  <si>
    <t>S02002070</t>
  </si>
  <si>
    <t>Newtongrange</t>
  </si>
  <si>
    <t>S02002071</t>
  </si>
  <si>
    <t>North Gorebridge</t>
  </si>
  <si>
    <t>S02002072</t>
  </si>
  <si>
    <t>Gorebridge and Middleton</t>
  </si>
  <si>
    <t>S02002073</t>
  </si>
  <si>
    <t>South Speyside and the Cabrach</t>
  </si>
  <si>
    <t>S02002074</t>
  </si>
  <si>
    <t>North Speyside</t>
  </si>
  <si>
    <t>S02002075</t>
  </si>
  <si>
    <t>Rural Keith and Strathisla</t>
  </si>
  <si>
    <t>S02002076</t>
  </si>
  <si>
    <t>Keith and Fife Keith</t>
  </si>
  <si>
    <t>S02002077</t>
  </si>
  <si>
    <t>Cullen, Portknockie, Findochty, Drybridge and Berryhillock</t>
  </si>
  <si>
    <t>S02002078</t>
  </si>
  <si>
    <t>Buckie Central East</t>
  </si>
  <si>
    <t>S02002079</t>
  </si>
  <si>
    <t>Buckie West and Mains of Buckie</t>
  </si>
  <si>
    <t>S02002080</t>
  </si>
  <si>
    <t>Mosstodloch, Portgordon and seaward</t>
  </si>
  <si>
    <t>S02002081</t>
  </si>
  <si>
    <t>Fochabers, Aultmore, Clochan and Ordiquish</t>
  </si>
  <si>
    <t>S02002082</t>
  </si>
  <si>
    <t>Heldon West, Fogwatt to Inchberry</t>
  </si>
  <si>
    <t>S02002083</t>
  </si>
  <si>
    <t>Lhanbryde, Urquhart, Pitgavney and seaward</t>
  </si>
  <si>
    <t>S02002084</t>
  </si>
  <si>
    <t>Elgin Cathedral to Ashgrove and Pinefield</t>
  </si>
  <si>
    <t>S02002085</t>
  </si>
  <si>
    <t>New Elgin East</t>
  </si>
  <si>
    <t>S02002086</t>
  </si>
  <si>
    <t>New Elgin West</t>
  </si>
  <si>
    <t>S02002087</t>
  </si>
  <si>
    <t>Elgin Central West</t>
  </si>
  <si>
    <t>S02002088</t>
  </si>
  <si>
    <t>Elgin Bishopmill East and Ladyhill</t>
  </si>
  <si>
    <t>S02002089</t>
  </si>
  <si>
    <t>Elgin Bishopmill West and Newfield</t>
  </si>
  <si>
    <t>S02002090</t>
  </si>
  <si>
    <t>Lossiemouth East and Seatown</t>
  </si>
  <si>
    <t>S02002091</t>
  </si>
  <si>
    <t>Lossiemouth West</t>
  </si>
  <si>
    <t>S02002092</t>
  </si>
  <si>
    <t>Burghead, Roseisle and Laich</t>
  </si>
  <si>
    <t>S02002093</t>
  </si>
  <si>
    <t>Findhorn, Kinloss and Pluscarden Valley</t>
  </si>
  <si>
    <t>S02002094</t>
  </si>
  <si>
    <t>Forres Central East and seaward</t>
  </si>
  <si>
    <t>S02002095</t>
  </si>
  <si>
    <t>Forres South West and Mannachie</t>
  </si>
  <si>
    <t>S02002096</t>
  </si>
  <si>
    <t>Rafford, Dallas, Dyke to Dava</t>
  </si>
  <si>
    <t>S02002097</t>
  </si>
  <si>
    <t>Arran</t>
  </si>
  <si>
    <t>S02002098</t>
  </si>
  <si>
    <t>Springside and Rural</t>
  </si>
  <si>
    <t>S02002099</t>
  </si>
  <si>
    <t>Irvine Tarryholme</t>
  </si>
  <si>
    <t>S02002100</t>
  </si>
  <si>
    <t>Dreghorn</t>
  </si>
  <si>
    <t>S02002101</t>
  </si>
  <si>
    <t>Irvine Broomlands</t>
  </si>
  <si>
    <t>S02002102</t>
  </si>
  <si>
    <t>Irvine Bourtreehill</t>
  </si>
  <si>
    <t>S02002103</t>
  </si>
  <si>
    <t>Irvine Girdle Toll and Staneca</t>
  </si>
  <si>
    <t>S02002104</t>
  </si>
  <si>
    <t>Irvine Perceton and Lawthorn</t>
  </si>
  <si>
    <t>S02002105</t>
  </si>
  <si>
    <t>Irvine Castlepark North</t>
  </si>
  <si>
    <t>S02002106</t>
  </si>
  <si>
    <t>Irvine Castlepark South</t>
  </si>
  <si>
    <t>S02002107</t>
  </si>
  <si>
    <t>Irvine East</t>
  </si>
  <si>
    <t>S02002108</t>
  </si>
  <si>
    <t>Irvine Central</t>
  </si>
  <si>
    <t>S02002109</t>
  </si>
  <si>
    <t>Irvine Fullarton</t>
  </si>
  <si>
    <t>S02002110</t>
  </si>
  <si>
    <t>Stevenston Ardeer</t>
  </si>
  <si>
    <t>S02002111</t>
  </si>
  <si>
    <t>Saltcoats Central</t>
  </si>
  <si>
    <t>S02002112</t>
  </si>
  <si>
    <t>Ardrossan Central</t>
  </si>
  <si>
    <t>S02002113</t>
  </si>
  <si>
    <t>Ardrossan North West</t>
  </si>
  <si>
    <t>S02002114</t>
  </si>
  <si>
    <t>Ardrossan North East</t>
  </si>
  <si>
    <t>S02002115</t>
  </si>
  <si>
    <t>Saltcoats North West</t>
  </si>
  <si>
    <t>S02002116</t>
  </si>
  <si>
    <t>Saltcoats North East</t>
  </si>
  <si>
    <t>S02002117</t>
  </si>
  <si>
    <t>Stevenston North West</t>
  </si>
  <si>
    <t>S02002118</t>
  </si>
  <si>
    <t>Stevenston Hayocks</t>
  </si>
  <si>
    <t>S02002119</t>
  </si>
  <si>
    <t>Kilwinning Whitehirst Park and Woodside</t>
  </si>
  <si>
    <t>S02002120</t>
  </si>
  <si>
    <t>Kilwinning Pennyburn</t>
  </si>
  <si>
    <t>S02002121</t>
  </si>
  <si>
    <t>Kilwinning West and Blacklands</t>
  </si>
  <si>
    <t>S02002122</t>
  </si>
  <si>
    <t>Kilwinning Central and North</t>
  </si>
  <si>
    <t>S02002123</t>
  </si>
  <si>
    <t>Dalry East and Rural</t>
  </si>
  <si>
    <t>S02002124</t>
  </si>
  <si>
    <t>Dalry West</t>
  </si>
  <si>
    <t>S02002125</t>
  </si>
  <si>
    <t>Fairlie and Rural</t>
  </si>
  <si>
    <t>S02002126</t>
  </si>
  <si>
    <t>West Kilbride and Seamill</t>
  </si>
  <si>
    <t>S02002127</t>
  </si>
  <si>
    <t>Largs South</t>
  </si>
  <si>
    <t>S02002128</t>
  </si>
  <si>
    <t>Largs Central and Cumbrae</t>
  </si>
  <si>
    <t>S02002129</t>
  </si>
  <si>
    <t>Largs North</t>
  </si>
  <si>
    <t>S02002130</t>
  </si>
  <si>
    <t>Skelmorlie and Rural</t>
  </si>
  <si>
    <t>S02002131</t>
  </si>
  <si>
    <t>Kilbirnie North</t>
  </si>
  <si>
    <t>S02002132</t>
  </si>
  <si>
    <t>Kilbirnie South and Longbar</t>
  </si>
  <si>
    <t>S02002133</t>
  </si>
  <si>
    <t>Beith West</t>
  </si>
  <si>
    <t>S02002134</t>
  </si>
  <si>
    <t>Beith East and Rural</t>
  </si>
  <si>
    <t>S02002135</t>
  </si>
  <si>
    <t>Overtown</t>
  </si>
  <si>
    <t>S02002136</t>
  </si>
  <si>
    <t>Netherton and Kirkhill</t>
  </si>
  <si>
    <t>S02002137</t>
  </si>
  <si>
    <t>S02002138</t>
  </si>
  <si>
    <t>Muirhouse and Knowetop</t>
  </si>
  <si>
    <t>S02002139</t>
  </si>
  <si>
    <t>Craigneuk Wishaw</t>
  </si>
  <si>
    <t>S02002140</t>
  </si>
  <si>
    <t>Pather</t>
  </si>
  <si>
    <t>S02002141</t>
  </si>
  <si>
    <t>Wishaw South</t>
  </si>
  <si>
    <t>S02002142</t>
  </si>
  <si>
    <t>Wishaw North</t>
  </si>
  <si>
    <t>S02002143</t>
  </si>
  <si>
    <t>Coltness</t>
  </si>
  <si>
    <t>S02002144</t>
  </si>
  <si>
    <t>Wishaw East</t>
  </si>
  <si>
    <t>S02002145</t>
  </si>
  <si>
    <t>Newmains</t>
  </si>
  <si>
    <t>S02002146</t>
  </si>
  <si>
    <t>Allanton - Newmains Rural</t>
  </si>
  <si>
    <t>S02002147</t>
  </si>
  <si>
    <t>Shotts</t>
  </si>
  <si>
    <t>S02002148</t>
  </si>
  <si>
    <t>Stane</t>
  </si>
  <si>
    <t>S02002149</t>
  </si>
  <si>
    <t>Harthill and Salsburgh</t>
  </si>
  <si>
    <t>S02002150</t>
  </si>
  <si>
    <t>Cleland</t>
  </si>
  <si>
    <t>S02002151</t>
  </si>
  <si>
    <t>Newarthill</t>
  </si>
  <si>
    <t>S02002152</t>
  </si>
  <si>
    <t>Carfin North</t>
  </si>
  <si>
    <t>S02002153</t>
  </si>
  <si>
    <t>Clydesdale and New Stevenston</t>
  </si>
  <si>
    <t>S02002154</t>
  </si>
  <si>
    <t>Carfin and Cleekhimin</t>
  </si>
  <si>
    <t>S02002155</t>
  </si>
  <si>
    <t>Motherwell South</t>
  </si>
  <si>
    <t>S02002156</t>
  </si>
  <si>
    <t>Ladywell</t>
  </si>
  <si>
    <t>S02002157</t>
  </si>
  <si>
    <t>Motherwell West</t>
  </si>
  <si>
    <t>S02002158</t>
  </si>
  <si>
    <t>Motherwell North</t>
  </si>
  <si>
    <t>S02002159</t>
  </si>
  <si>
    <t>Forgewood</t>
  </si>
  <si>
    <t>S02002160</t>
  </si>
  <si>
    <t>Holytown</t>
  </si>
  <si>
    <t>S02002161</t>
  </si>
  <si>
    <t>Milnwood</t>
  </si>
  <si>
    <t>S02002162</t>
  </si>
  <si>
    <t>Orbiston</t>
  </si>
  <si>
    <t>S02002163</t>
  </si>
  <si>
    <t>Bellshill South</t>
  </si>
  <si>
    <t>S02002164</t>
  </si>
  <si>
    <t>Hattonrigg</t>
  </si>
  <si>
    <t>S02002165</t>
  </si>
  <si>
    <t>Bellshill Central</t>
  </si>
  <si>
    <t>S02002166</t>
  </si>
  <si>
    <t>Fallside</t>
  </si>
  <si>
    <t>S02002167</t>
  </si>
  <si>
    <t>Viewpark</t>
  </si>
  <si>
    <t>S02002168</t>
  </si>
  <si>
    <t>Birkenshaw</t>
  </si>
  <si>
    <t>S02002169</t>
  </si>
  <si>
    <t>Kirkwood and Bargeddie</t>
  </si>
  <si>
    <t>S02002170</t>
  </si>
  <si>
    <t>Kirkshaws</t>
  </si>
  <si>
    <t>S02002171</t>
  </si>
  <si>
    <t>Dundyvan</t>
  </si>
  <si>
    <t>S02002172</t>
  </si>
  <si>
    <t>Drumpellier and Langloan</t>
  </si>
  <si>
    <t>S02002173</t>
  </si>
  <si>
    <t>Coatbridge West</t>
  </si>
  <si>
    <t>S02002174</t>
  </si>
  <si>
    <t>Townhead</t>
  </si>
  <si>
    <t>S02002175</t>
  </si>
  <si>
    <t>Sunnyside and Cliftonville</t>
  </si>
  <si>
    <t>S02002176</t>
  </si>
  <si>
    <t>Cliftonville</t>
  </si>
  <si>
    <t>S02002177</t>
  </si>
  <si>
    <t>Shawhead and Whifflet</t>
  </si>
  <si>
    <t>S02002178</t>
  </si>
  <si>
    <t>Greenend and Carnbroe</t>
  </si>
  <si>
    <t>S02002179</t>
  </si>
  <si>
    <t>Calderbank and Brownsburn</t>
  </si>
  <si>
    <t>S02002180</t>
  </si>
  <si>
    <t>Chapelhall West</t>
  </si>
  <si>
    <t>S02002181</t>
  </si>
  <si>
    <t>Chapelhall East</t>
  </si>
  <si>
    <t>S02002182</t>
  </si>
  <si>
    <t>Craigneuk Airdrie</t>
  </si>
  <si>
    <t>S02002183</t>
  </si>
  <si>
    <t>Petersburn</t>
  </si>
  <si>
    <t>S02002184</t>
  </si>
  <si>
    <t>Gartlea</t>
  </si>
  <si>
    <t>S02002185</t>
  </si>
  <si>
    <t>Cairnhill</t>
  </si>
  <si>
    <t>S02002186</t>
  </si>
  <si>
    <t>Coatdyke and Whinhall</t>
  </si>
  <si>
    <t>S02002187</t>
  </si>
  <si>
    <t>Thrashbush</t>
  </si>
  <si>
    <t>S02002188</t>
  </si>
  <si>
    <t>Airdrie North</t>
  </si>
  <si>
    <t>S02002189</t>
  </si>
  <si>
    <t>Drumgelloch</t>
  </si>
  <si>
    <t>S02002190</t>
  </si>
  <si>
    <t>Caldercruix and Plains</t>
  </si>
  <si>
    <t>S02002191</t>
  </si>
  <si>
    <t>Glenmavis and Greengairs</t>
  </si>
  <si>
    <t>S02002192</t>
  </si>
  <si>
    <t>Gartcosh and Marnock</t>
  </si>
  <si>
    <t>S02002193</t>
  </si>
  <si>
    <t>Cardowan and Millerston</t>
  </si>
  <si>
    <t>S02002194</t>
  </si>
  <si>
    <t>Stepps</t>
  </si>
  <si>
    <t>S02002195</t>
  </si>
  <si>
    <t>Chryston and Muirhead</t>
  </si>
  <si>
    <t>S02002196</t>
  </si>
  <si>
    <t>Moodiesburn West</t>
  </si>
  <si>
    <t>S02002197</t>
  </si>
  <si>
    <t>Moodiesburn East</t>
  </si>
  <si>
    <t>S02002198</t>
  </si>
  <si>
    <t>Westfield</t>
  </si>
  <si>
    <t>S02002199</t>
  </si>
  <si>
    <t>Condorrat</t>
  </si>
  <si>
    <t>S02002200</t>
  </si>
  <si>
    <t>Greenfaulds</t>
  </si>
  <si>
    <t>S02002201</t>
  </si>
  <si>
    <t>Seafar</t>
  </si>
  <si>
    <t>S02002202</t>
  </si>
  <si>
    <t>Cumbernauld Central</t>
  </si>
  <si>
    <t>S02002203</t>
  </si>
  <si>
    <t>Kildrum</t>
  </si>
  <si>
    <t>S02002204</t>
  </si>
  <si>
    <t>Abronhill South</t>
  </si>
  <si>
    <t>S02002205</t>
  </si>
  <si>
    <t>Abronhill North</t>
  </si>
  <si>
    <t>S02002206</t>
  </si>
  <si>
    <t>Village and Castlecary</t>
  </si>
  <si>
    <t>S02002207</t>
  </si>
  <si>
    <t>Carrickstone</t>
  </si>
  <si>
    <t>S02002208</t>
  </si>
  <si>
    <t>Balloch West</t>
  </si>
  <si>
    <t>S02002209</t>
  </si>
  <si>
    <t>Balloch East</t>
  </si>
  <si>
    <t>S02002210</t>
  </si>
  <si>
    <t>Kilsyth East and Croy</t>
  </si>
  <si>
    <t>S02002211</t>
  </si>
  <si>
    <t>Kilsyth Bogside</t>
  </si>
  <si>
    <t>S02002212</t>
  </si>
  <si>
    <t>Balmalloch</t>
  </si>
  <si>
    <t>S02002213</t>
  </si>
  <si>
    <t>Stromness, Sandwick and Stenness</t>
  </si>
  <si>
    <t>S02002214</t>
  </si>
  <si>
    <t>West Mainland</t>
  </si>
  <si>
    <t>S02002215</t>
  </si>
  <si>
    <t>East Mainland</t>
  </si>
  <si>
    <t>S02002216</t>
  </si>
  <si>
    <t>West Kirkwall</t>
  </si>
  <si>
    <t>S02002217</t>
  </si>
  <si>
    <t>East Kirkwall</t>
  </si>
  <si>
    <t>S02002218</t>
  </si>
  <si>
    <t>Isles</t>
  </si>
  <si>
    <t>S02002219</t>
  </si>
  <si>
    <t>Powmill, Cleish and Scotlandwell</t>
  </si>
  <si>
    <t>S02002220</t>
  </si>
  <si>
    <t>Kinross</t>
  </si>
  <si>
    <t>S02002221</t>
  </si>
  <si>
    <t>Milnathort and Crook of Devon</t>
  </si>
  <si>
    <t>S02002222</t>
  </si>
  <si>
    <t>Muthill, Greenloaning and Gleneagles</t>
  </si>
  <si>
    <t>S02002223</t>
  </si>
  <si>
    <t>Auchterarder</t>
  </si>
  <si>
    <t>S02002224</t>
  </si>
  <si>
    <t>Comrie, Gilmerton and St Fillans</t>
  </si>
  <si>
    <t>S02002225</t>
  </si>
  <si>
    <t>Crieff North</t>
  </si>
  <si>
    <t>S02002226</t>
  </si>
  <si>
    <t>Crieff South</t>
  </si>
  <si>
    <t>S02002227</t>
  </si>
  <si>
    <t>Aberuthven and Almondbank</t>
  </si>
  <si>
    <t>S02002228</t>
  </si>
  <si>
    <t>Glenfarg, Dunning and Rhynd</t>
  </si>
  <si>
    <t>S02002229</t>
  </si>
  <si>
    <t>Bridge of Earn and Abernethy</t>
  </si>
  <si>
    <t>S02002230</t>
  </si>
  <si>
    <t>Moncrieffe and Friarton</t>
  </si>
  <si>
    <t>S02002231</t>
  </si>
  <si>
    <t>Viewlands, Craigie and Wellshill</t>
  </si>
  <si>
    <t>S02002232</t>
  </si>
  <si>
    <t>Burghmuir and Oakbank</t>
  </si>
  <si>
    <t>S02002233</t>
  </si>
  <si>
    <t>S02002234</t>
  </si>
  <si>
    <t>Letham</t>
  </si>
  <si>
    <t>S02002235</t>
  </si>
  <si>
    <t>Hillyland, Tulloch and Inveralmond</t>
  </si>
  <si>
    <t>S02002236</t>
  </si>
  <si>
    <t>North Muirton and Old Scone</t>
  </si>
  <si>
    <t>S02002237</t>
  </si>
  <si>
    <t>Muirton</t>
  </si>
  <si>
    <t>S02002238</t>
  </si>
  <si>
    <t>North Inch</t>
  </si>
  <si>
    <t>S02002239</t>
  </si>
  <si>
    <t>Central and South Inch</t>
  </si>
  <si>
    <t>S02002240</t>
  </si>
  <si>
    <t>Gannochy and Walnut Grove</t>
  </si>
  <si>
    <t>S02002241</t>
  </si>
  <si>
    <t>Scone</t>
  </si>
  <si>
    <t>S02002242</t>
  </si>
  <si>
    <t>Guildtown, Balbeggie and St Madoes</t>
  </si>
  <si>
    <t>S02002243</t>
  </si>
  <si>
    <t>Errol and Inchture</t>
  </si>
  <si>
    <t>S02002244</t>
  </si>
  <si>
    <t>Invergowrie, Longforgan and Abernyte</t>
  </si>
  <si>
    <t>S02002245</t>
  </si>
  <si>
    <t>Coupar Angus and Meigle</t>
  </si>
  <si>
    <t>S02002246</t>
  </si>
  <si>
    <t>Alyth</t>
  </si>
  <si>
    <t>S02002247</t>
  </si>
  <si>
    <t>Blair Atholl, Strathardle and Glenshee</t>
  </si>
  <si>
    <t>S02002248</t>
  </si>
  <si>
    <t>Blairgowrie East (Rattray)</t>
  </si>
  <si>
    <t>S02002249</t>
  </si>
  <si>
    <t>Blairgowrie West</t>
  </si>
  <si>
    <t>S02002250</t>
  </si>
  <si>
    <t>Stanley and Murthly</t>
  </si>
  <si>
    <t>S02002251</t>
  </si>
  <si>
    <t>Luncarty and Dunkeld</t>
  </si>
  <si>
    <t>S02002252</t>
  </si>
  <si>
    <t>Pitlochry</t>
  </si>
  <si>
    <t>S02002253</t>
  </si>
  <si>
    <t>Rannoch and Aberfeldy</t>
  </si>
  <si>
    <t>S02002254</t>
  </si>
  <si>
    <t>Lochwinnoch</t>
  </si>
  <si>
    <t>S02002255</t>
  </si>
  <si>
    <t>Renfrewshire Rural South and Howwood</t>
  </si>
  <si>
    <t>S02002256</t>
  </si>
  <si>
    <t>Renfrewshire Rural North and Langbank</t>
  </si>
  <si>
    <t>S02002257</t>
  </si>
  <si>
    <t>Kilbarchan</t>
  </si>
  <si>
    <t>S02002258</t>
  </si>
  <si>
    <t>Johnstone South West</t>
  </si>
  <si>
    <t>S02002259</t>
  </si>
  <si>
    <t>Johnstone North West</t>
  </si>
  <si>
    <t>S02002260</t>
  </si>
  <si>
    <t>Johnstone North East</t>
  </si>
  <si>
    <t>S02002261</t>
  </si>
  <si>
    <t>Johnstone South East</t>
  </si>
  <si>
    <t>S02002262</t>
  </si>
  <si>
    <t>Elderslie and Phoenix</t>
  </si>
  <si>
    <t>S02002263</t>
  </si>
  <si>
    <t>Paisley Ferguslie</t>
  </si>
  <si>
    <t>S02002264</t>
  </si>
  <si>
    <t>Paisley North West</t>
  </si>
  <si>
    <t>S02002265</t>
  </si>
  <si>
    <t>Paisley West</t>
  </si>
  <si>
    <t>S02002266</t>
  </si>
  <si>
    <t>Paisley Foxbar</t>
  </si>
  <si>
    <t>S02002267</t>
  </si>
  <si>
    <t>Paisley South West</t>
  </si>
  <si>
    <t>S02002268</t>
  </si>
  <si>
    <t>Paisley Glenburn West</t>
  </si>
  <si>
    <t>S02002269</t>
  </si>
  <si>
    <t>Paisley Glenburn East</t>
  </si>
  <si>
    <t>S02002270</t>
  </si>
  <si>
    <t>Paisley South</t>
  </si>
  <si>
    <t>S02002271</t>
  </si>
  <si>
    <t>Paisley South East</t>
  </si>
  <si>
    <t>S02002272</t>
  </si>
  <si>
    <t>Paisley Dykebar</t>
  </si>
  <si>
    <t>S02002273</t>
  </si>
  <si>
    <t>Paisley East</t>
  </si>
  <si>
    <t>S02002274</t>
  </si>
  <si>
    <t>Paisley Central</t>
  </si>
  <si>
    <t>S02002275</t>
  </si>
  <si>
    <t>Paisley North East</t>
  </si>
  <si>
    <t>S02002276</t>
  </si>
  <si>
    <t>Paisley Ralston</t>
  </si>
  <si>
    <t>S02002277</t>
  </si>
  <si>
    <t>Paisley Gallowhill and Hillington</t>
  </si>
  <si>
    <t>S02002278</t>
  </si>
  <si>
    <t>Paisley North</t>
  </si>
  <si>
    <t>S02002279</t>
  </si>
  <si>
    <t>Renfrew West</t>
  </si>
  <si>
    <t>S02002280</t>
  </si>
  <si>
    <t>Renfrew South</t>
  </si>
  <si>
    <t>S02002281</t>
  </si>
  <si>
    <t>Renfrew East</t>
  </si>
  <si>
    <t>S02002282</t>
  </si>
  <si>
    <t>Renfrew North</t>
  </si>
  <si>
    <t>S02002283</t>
  </si>
  <si>
    <t>Erskine East and Inchinnan</t>
  </si>
  <si>
    <t>S02002284</t>
  </si>
  <si>
    <t>Erskine Central</t>
  </si>
  <si>
    <t>S02002285</t>
  </si>
  <si>
    <t>Erskine West</t>
  </si>
  <si>
    <t>S02002286</t>
  </si>
  <si>
    <t>Bishopton</t>
  </si>
  <si>
    <t>S02002287</t>
  </si>
  <si>
    <t>Linwood South</t>
  </si>
  <si>
    <t>S02002288</t>
  </si>
  <si>
    <t>Linwood North</t>
  </si>
  <si>
    <t>S02002289</t>
  </si>
  <si>
    <t>Houston South</t>
  </si>
  <si>
    <t>S02002290</t>
  </si>
  <si>
    <t>Houston North</t>
  </si>
  <si>
    <t>S02002291</t>
  </si>
  <si>
    <t>Bridge of Weir</t>
  </si>
  <si>
    <t>S02002292</t>
  </si>
  <si>
    <t>Tweeddale West Area</t>
  </si>
  <si>
    <t>S02002293</t>
  </si>
  <si>
    <t>Peebles North</t>
  </si>
  <si>
    <t>S02002294</t>
  </si>
  <si>
    <t>Peebles South</t>
  </si>
  <si>
    <t>S02002295</t>
  </si>
  <si>
    <t>Tweeddale East Area</t>
  </si>
  <si>
    <t>S02002296</t>
  </si>
  <si>
    <t>Earlston Stow and Clovernfords Area</t>
  </si>
  <si>
    <t>S02002297</t>
  </si>
  <si>
    <t>Galashiels North</t>
  </si>
  <si>
    <t>S02002298</t>
  </si>
  <si>
    <t>Galashiels West</t>
  </si>
  <si>
    <t>S02002299</t>
  </si>
  <si>
    <t>Galashiels South</t>
  </si>
  <si>
    <t>S02002300</t>
  </si>
  <si>
    <t>Langlee</t>
  </si>
  <si>
    <t>S02002301</t>
  </si>
  <si>
    <t>Melrose and Tweedbank Area</t>
  </si>
  <si>
    <t>S02002302</t>
  </si>
  <si>
    <t>Lauder and Area</t>
  </si>
  <si>
    <t>S02002303</t>
  </si>
  <si>
    <t>Berwickshire Central</t>
  </si>
  <si>
    <t>S02002304</t>
  </si>
  <si>
    <t>Duns</t>
  </si>
  <si>
    <t>S02002305</t>
  </si>
  <si>
    <t>Berwickshire East</t>
  </si>
  <si>
    <t>S02002306</t>
  </si>
  <si>
    <t>Eyemouth</t>
  </si>
  <si>
    <t>S02002307</t>
  </si>
  <si>
    <t>Chirnside and Area</t>
  </si>
  <si>
    <t>S02002308</t>
  </si>
  <si>
    <t>Coldstream and Area</t>
  </si>
  <si>
    <t>S02002309</t>
  </si>
  <si>
    <t>Cheviot East</t>
  </si>
  <si>
    <t>S02002310</t>
  </si>
  <si>
    <t>Kelso North</t>
  </si>
  <si>
    <t>S02002311</t>
  </si>
  <si>
    <t>Kelso South</t>
  </si>
  <si>
    <t>S02002312</t>
  </si>
  <si>
    <t>Cheviot West</t>
  </si>
  <si>
    <t>S02002313</t>
  </si>
  <si>
    <t>St Boswells and Newtown Area</t>
  </si>
  <si>
    <t>S02002314</t>
  </si>
  <si>
    <t>Jedburgh</t>
  </si>
  <si>
    <t>S02002315</t>
  </si>
  <si>
    <t>Denholm and Hermitage</t>
  </si>
  <si>
    <t>S02002316</t>
  </si>
  <si>
    <t>Burnfoot</t>
  </si>
  <si>
    <t>S02002317</t>
  </si>
  <si>
    <t>Hawick Central</t>
  </si>
  <si>
    <t>S02002318</t>
  </si>
  <si>
    <t>Hawick West End</t>
  </si>
  <si>
    <t>S02002319</t>
  </si>
  <si>
    <t>Hawick North</t>
  </si>
  <si>
    <t>S02002320</t>
  </si>
  <si>
    <t>Ettrick Yarrow and Liliesleaf Area</t>
  </si>
  <si>
    <t>S02002321</t>
  </si>
  <si>
    <t>Selkirk</t>
  </si>
  <si>
    <t>S02002322</t>
  </si>
  <si>
    <t>Shetland South</t>
  </si>
  <si>
    <t>S02002323</t>
  </si>
  <si>
    <t>Lerwick South</t>
  </si>
  <si>
    <t>S02002324</t>
  </si>
  <si>
    <t>Lerwick North</t>
  </si>
  <si>
    <t>S02002325</t>
  </si>
  <si>
    <t>Central Shetland</t>
  </si>
  <si>
    <t>S02002326</t>
  </si>
  <si>
    <t>East and West Mainland</t>
  </si>
  <si>
    <t>S02002327</t>
  </si>
  <si>
    <t>North Mainland</t>
  </si>
  <si>
    <t>S02002328</t>
  </si>
  <si>
    <t>North and East Isles</t>
  </si>
  <si>
    <t>S02002329</t>
  </si>
  <si>
    <t>Carrick South</t>
  </si>
  <si>
    <t>S02002330</t>
  </si>
  <si>
    <t>Girvan Glendoune</t>
  </si>
  <si>
    <t>S02002331</t>
  </si>
  <si>
    <t>Girvan Ailsa</t>
  </si>
  <si>
    <t>S02002332</t>
  </si>
  <si>
    <t>Maybole</t>
  </si>
  <si>
    <t>S02002333</t>
  </si>
  <si>
    <t>Carrick North</t>
  </si>
  <si>
    <t>S02002334</t>
  </si>
  <si>
    <t>Coylton</t>
  </si>
  <si>
    <t>S02002335</t>
  </si>
  <si>
    <t>Alloway and Doonfoot</t>
  </si>
  <si>
    <t>S02002336</t>
  </si>
  <si>
    <t>Castlehill and Kincaidston</t>
  </si>
  <si>
    <t>S02002337</t>
  </si>
  <si>
    <t>Belmont</t>
  </si>
  <si>
    <t>S02002338</t>
  </si>
  <si>
    <t>Holmston and Forehill</t>
  </si>
  <si>
    <t>S02002339</t>
  </si>
  <si>
    <t>Ayr South Harbour and Town Centre</t>
  </si>
  <si>
    <t>S02002340</t>
  </si>
  <si>
    <t>Ayr North Harbour, Wallacetown and Newton South</t>
  </si>
  <si>
    <t>S02002341</t>
  </si>
  <si>
    <t>Craigie</t>
  </si>
  <si>
    <t>S02002342</t>
  </si>
  <si>
    <t>Dalmilling</t>
  </si>
  <si>
    <t>S02002343</t>
  </si>
  <si>
    <t>Lochside, Braehead and Whitletts</t>
  </si>
  <si>
    <t>S02002344</t>
  </si>
  <si>
    <t>Newton North</t>
  </si>
  <si>
    <t>S02002345</t>
  </si>
  <si>
    <t>Heathfield</t>
  </si>
  <si>
    <t>S02002346</t>
  </si>
  <si>
    <t>Prestwick West</t>
  </si>
  <si>
    <t>S02002347</t>
  </si>
  <si>
    <t>Prestwick East</t>
  </si>
  <si>
    <t>S02002348</t>
  </si>
  <si>
    <t>Prestwick Airport and Monkton</t>
  </si>
  <si>
    <t>S02002349</t>
  </si>
  <si>
    <t>Annbank, Mossblown and Tarbolton - the Coalfields</t>
  </si>
  <si>
    <t>S02002350</t>
  </si>
  <si>
    <t>Dundonald, Loans and Symington</t>
  </si>
  <si>
    <t>S02002351</t>
  </si>
  <si>
    <t>Muirhead</t>
  </si>
  <si>
    <t>S02002352</t>
  </si>
  <si>
    <t>Barassie</t>
  </si>
  <si>
    <t>S02002353</t>
  </si>
  <si>
    <t>Troon</t>
  </si>
  <si>
    <t>S02002354</t>
  </si>
  <si>
    <t>Clydesdale South</t>
  </si>
  <si>
    <t>S02002355</t>
  </si>
  <si>
    <t>Biggar, Symington, Thankerton and Dolphinton</t>
  </si>
  <si>
    <t>S02002356</t>
  </si>
  <si>
    <t>Carstairs, Carstairs Junction and Carnwath</t>
  </si>
  <si>
    <t>S02002357</t>
  </si>
  <si>
    <t>Forth, Braehead and Auchengray</t>
  </si>
  <si>
    <t>S02002358</t>
  </si>
  <si>
    <t>S02002359</t>
  </si>
  <si>
    <t>Carluke West</t>
  </si>
  <si>
    <t>S02002360</t>
  </si>
  <si>
    <t>Carluke North</t>
  </si>
  <si>
    <t>S02002361</t>
  </si>
  <si>
    <t>Carluke East</t>
  </si>
  <si>
    <t>S02002362</t>
  </si>
  <si>
    <t>Carluke South</t>
  </si>
  <si>
    <t>S02002363</t>
  </si>
  <si>
    <t>Crossford, Braidwood and Yieldshields</t>
  </si>
  <si>
    <t>S02002364</t>
  </si>
  <si>
    <t>Lanark North West</t>
  </si>
  <si>
    <t>S02002365</t>
  </si>
  <si>
    <t>Lanark North East</t>
  </si>
  <si>
    <t>S02002366</t>
  </si>
  <si>
    <t>Lanark South</t>
  </si>
  <si>
    <t>S02002367</t>
  </si>
  <si>
    <t>Hazelbank and Kirkfieldbank</t>
  </si>
  <si>
    <t>S02002368</t>
  </si>
  <si>
    <t>Douglas, Coalburn and Rigside</t>
  </si>
  <si>
    <t>S02002369</t>
  </si>
  <si>
    <t>Lesmahagow</t>
  </si>
  <si>
    <t>S02002370</t>
  </si>
  <si>
    <t>Kirkmuirhill and Blackwood</t>
  </si>
  <si>
    <t>S02002371</t>
  </si>
  <si>
    <t>Ashgill and Netherburn</t>
  </si>
  <si>
    <t>S02002372</t>
  </si>
  <si>
    <t>Merryton and Meadowhill</t>
  </si>
  <si>
    <t>S02002373</t>
  </si>
  <si>
    <t>Larkhall Central, Raploch, Millheugh and Burnhead</t>
  </si>
  <si>
    <t>S02002374</t>
  </si>
  <si>
    <t>Hareleeshill</t>
  </si>
  <si>
    <t>S02002375</t>
  </si>
  <si>
    <t>Strutherhill</t>
  </si>
  <si>
    <t>S02002376</t>
  </si>
  <si>
    <t>Stonehouse</t>
  </si>
  <si>
    <t>S02002377</t>
  </si>
  <si>
    <t>Strathaven South</t>
  </si>
  <si>
    <t>S02002378</t>
  </si>
  <si>
    <t>Strathaven North</t>
  </si>
  <si>
    <t>S02002379</t>
  </si>
  <si>
    <t>Chapelton, Glengavel and Sandford</t>
  </si>
  <si>
    <t>S02002380</t>
  </si>
  <si>
    <t>Glassford, Quarter and Allanton</t>
  </si>
  <si>
    <t>S02002381</t>
  </si>
  <si>
    <t>Eddlewood</t>
  </si>
  <si>
    <t>S02002382</t>
  </si>
  <si>
    <t>Low Waters</t>
  </si>
  <si>
    <t>S02002383</t>
  </si>
  <si>
    <t>Silvertonhill</t>
  </si>
  <si>
    <t>S02002384</t>
  </si>
  <si>
    <t>Hamilton Centre and Low Parks</t>
  </si>
  <si>
    <t>S02002385</t>
  </si>
  <si>
    <t>Laighstonehall</t>
  </si>
  <si>
    <t>S02002386</t>
  </si>
  <si>
    <t>Fairhill</t>
  </si>
  <si>
    <t>S02002387</t>
  </si>
  <si>
    <t>Woodhead and Meikle Earnock</t>
  </si>
  <si>
    <t>S02002388</t>
  </si>
  <si>
    <t>Little Earnock</t>
  </si>
  <si>
    <t>S02002389</t>
  </si>
  <si>
    <t>Earnock</t>
  </si>
  <si>
    <t>S02002390</t>
  </si>
  <si>
    <t>Hillhouse</t>
  </si>
  <si>
    <t>S02002391</t>
  </si>
  <si>
    <t>High Blantyre</t>
  </si>
  <si>
    <t>S02002392</t>
  </si>
  <si>
    <t>Blantyre South and Wheatlands</t>
  </si>
  <si>
    <t>S02002393</t>
  </si>
  <si>
    <t>Low Blantyre and Bardykes</t>
  </si>
  <si>
    <t>S02002394</t>
  </si>
  <si>
    <t>Blantytre North and Coatshill</t>
  </si>
  <si>
    <t>S02002395</t>
  </si>
  <si>
    <t>Burnbank North</t>
  </si>
  <si>
    <t>S02002396</t>
  </si>
  <si>
    <t>Burnbank Central and Udston</t>
  </si>
  <si>
    <t>S02002397</t>
  </si>
  <si>
    <t>Burnbank South and Chantinghall</t>
  </si>
  <si>
    <t>S02002398</t>
  </si>
  <si>
    <t>Whitehill</t>
  </si>
  <si>
    <t>S02002399</t>
  </si>
  <si>
    <t>Bothwell South</t>
  </si>
  <si>
    <t>S02002400</t>
  </si>
  <si>
    <t>Bothwell North</t>
  </si>
  <si>
    <t>S02002401</t>
  </si>
  <si>
    <t>Uddingston and Gardenside</t>
  </si>
  <si>
    <t>S02002402</t>
  </si>
  <si>
    <t>Halfway, Hallside and Drumsagard</t>
  </si>
  <si>
    <t>S02002403</t>
  </si>
  <si>
    <t>Westburn and Newton</t>
  </si>
  <si>
    <t>S02002404</t>
  </si>
  <si>
    <t>Vicarland and Cairns</t>
  </si>
  <si>
    <t>S02002405</t>
  </si>
  <si>
    <t>Whitlawburn and Greenlees</t>
  </si>
  <si>
    <t>S02002406</t>
  </si>
  <si>
    <t>Cambuslang Central</t>
  </si>
  <si>
    <t>S02002407</t>
  </si>
  <si>
    <t>Burgh, Eastfield and Silverbank</t>
  </si>
  <si>
    <t>S02002408</t>
  </si>
  <si>
    <t>Farme Cross and Gallowflat North</t>
  </si>
  <si>
    <t>S02002409</t>
  </si>
  <si>
    <t>Shawfield and Clincarthill</t>
  </si>
  <si>
    <t>S02002410</t>
  </si>
  <si>
    <t>Burnhill and Bankhead North</t>
  </si>
  <si>
    <t>S02002411</t>
  </si>
  <si>
    <t>Bankhead South</t>
  </si>
  <si>
    <t>S02002412</t>
  </si>
  <si>
    <t>Spittal</t>
  </si>
  <si>
    <t>S02002413</t>
  </si>
  <si>
    <t>High Crosshill</t>
  </si>
  <si>
    <t>S02002414</t>
  </si>
  <si>
    <t>Burnside and Springhall</t>
  </si>
  <si>
    <t>S02002415</t>
  </si>
  <si>
    <t>Fernhill and Cathkin</t>
  </si>
  <si>
    <t>S02002416</t>
  </si>
  <si>
    <t>Nerston and EK Landward Area</t>
  </si>
  <si>
    <t>S02002417</t>
  </si>
  <si>
    <t>Calderwood East</t>
  </si>
  <si>
    <t>S02002418</t>
  </si>
  <si>
    <t>Calderwood Central</t>
  </si>
  <si>
    <t>S02002419</t>
  </si>
  <si>
    <t>Calderwood West and Nerston</t>
  </si>
  <si>
    <t>S02002420</t>
  </si>
  <si>
    <t>St Leonards North</t>
  </si>
  <si>
    <t>S02002421</t>
  </si>
  <si>
    <t>St Leonards South</t>
  </si>
  <si>
    <t>S02002422</t>
  </si>
  <si>
    <t>East Mains</t>
  </si>
  <si>
    <t>S02002423</t>
  </si>
  <si>
    <t>West Mains</t>
  </si>
  <si>
    <t>S02002424</t>
  </si>
  <si>
    <t>Stewartfield East</t>
  </si>
  <si>
    <t>S02002425</t>
  </si>
  <si>
    <t>Stewartfield West</t>
  </si>
  <si>
    <t>S02002426</t>
  </si>
  <si>
    <t>Thorntonhall, Jackton and Gardenhall</t>
  </si>
  <si>
    <t>S02002427</t>
  </si>
  <si>
    <t>Hairmyres and Westwood West</t>
  </si>
  <si>
    <t>S02002428</t>
  </si>
  <si>
    <t>Mossneuk and Newlandsmuir</t>
  </si>
  <si>
    <t>S02002429</t>
  </si>
  <si>
    <t>Crosshouse and Lindsayfield</t>
  </si>
  <si>
    <t>S02002430</t>
  </si>
  <si>
    <t>Whitehills West</t>
  </si>
  <si>
    <t>S02002431</t>
  </si>
  <si>
    <t>Greenhills</t>
  </si>
  <si>
    <t>S02002432</t>
  </si>
  <si>
    <t>Westwood South</t>
  </si>
  <si>
    <t>S02002433</t>
  </si>
  <si>
    <t>Westwood East</t>
  </si>
  <si>
    <t>S02002434</t>
  </si>
  <si>
    <t>The Murray</t>
  </si>
  <si>
    <t>S02002435</t>
  </si>
  <si>
    <t>Birniehill, Kelvin and Whitehills East</t>
  </si>
  <si>
    <t>S02002436</t>
  </si>
  <si>
    <t>Blane Valley</t>
  </si>
  <si>
    <t>S02002437</t>
  </si>
  <si>
    <t>Balfron and Drymen</t>
  </si>
  <si>
    <t>S02002438</t>
  </si>
  <si>
    <t>Kippen and Fintry</t>
  </si>
  <si>
    <t>S02002439</t>
  </si>
  <si>
    <t>Cambusbarron</t>
  </si>
  <si>
    <t>S02002440</t>
  </si>
  <si>
    <t>Plean and Rural SE</t>
  </si>
  <si>
    <t>S02002441</t>
  </si>
  <si>
    <t>Cowie</t>
  </si>
  <si>
    <t>S02002442</t>
  </si>
  <si>
    <t>Fallin</t>
  </si>
  <si>
    <t>S02002443</t>
  </si>
  <si>
    <t>Bannockburn</t>
  </si>
  <si>
    <t>S02002444</t>
  </si>
  <si>
    <t>Hillpark</t>
  </si>
  <si>
    <t>S02002445</t>
  </si>
  <si>
    <t>Broomridge</t>
  </si>
  <si>
    <t>S02002446</t>
  </si>
  <si>
    <t>Borestone</t>
  </si>
  <si>
    <t>S02002447</t>
  </si>
  <si>
    <t>King's Park and Torbrex</t>
  </si>
  <si>
    <t>S02002448</t>
  </si>
  <si>
    <t>Braehead</t>
  </si>
  <si>
    <t>S02002449</t>
  </si>
  <si>
    <t>S02002450</t>
  </si>
  <si>
    <t>Raploch</t>
  </si>
  <si>
    <t>S02002451</t>
  </si>
  <si>
    <t>Cornton</t>
  </si>
  <si>
    <t>S02002452</t>
  </si>
  <si>
    <t>Causewayhead</t>
  </si>
  <si>
    <t>S02002453</t>
  </si>
  <si>
    <t>Bridge of Allan and University</t>
  </si>
  <si>
    <t>S02002454</t>
  </si>
  <si>
    <t>Forth</t>
  </si>
  <si>
    <t>S02002455</t>
  </si>
  <si>
    <t>Dunblane East</t>
  </si>
  <si>
    <t>S02002456</t>
  </si>
  <si>
    <t>Dunblane West</t>
  </si>
  <si>
    <t>S02002457</t>
  </si>
  <si>
    <t>Carse of Stirling</t>
  </si>
  <si>
    <t>S02002458</t>
  </si>
  <si>
    <t>Callander and Trossachs</t>
  </si>
  <si>
    <t>S02002459</t>
  </si>
  <si>
    <t>S02002460</t>
  </si>
  <si>
    <t>S02002461</t>
  </si>
  <si>
    <t>S02002462</t>
  </si>
  <si>
    <t>S02002463</t>
  </si>
  <si>
    <t>S02002464</t>
  </si>
  <si>
    <t>S02002465</t>
  </si>
  <si>
    <t>S02002466</t>
  </si>
  <si>
    <t>S02002467</t>
  </si>
  <si>
    <t>S02002468</t>
  </si>
  <si>
    <t>S02002469</t>
  </si>
  <si>
    <t>S02002470</t>
  </si>
  <si>
    <t>S02002471</t>
  </si>
  <si>
    <t>S02002472</t>
  </si>
  <si>
    <t>S02002473</t>
  </si>
  <si>
    <t>S02002474</t>
  </si>
  <si>
    <t>S02002475</t>
  </si>
  <si>
    <t>S02002476</t>
  </si>
  <si>
    <t>S02002477</t>
  </si>
  <si>
    <t>S02002478</t>
  </si>
  <si>
    <t>Fauldhouse</t>
  </si>
  <si>
    <t>S02002479</t>
  </si>
  <si>
    <t>Breich Valley</t>
  </si>
  <si>
    <t>S02002480</t>
  </si>
  <si>
    <t>West Calder and Polbeth</t>
  </si>
  <si>
    <t>S02002481</t>
  </si>
  <si>
    <t>Bellsquarry, Adambrae and Kirkton</t>
  </si>
  <si>
    <t>S02002482</t>
  </si>
  <si>
    <t>Bankton and Murieston</t>
  </si>
  <si>
    <t>S02002483</t>
  </si>
  <si>
    <t>Dedridge East</t>
  </si>
  <si>
    <t>S02002484</t>
  </si>
  <si>
    <t>Mid Calder and Kirknewton</t>
  </si>
  <si>
    <t>S02002485</t>
  </si>
  <si>
    <t>East Calder</t>
  </si>
  <si>
    <t>S02002486</t>
  </si>
  <si>
    <t>Pumpherston and Uphall Station</t>
  </si>
  <si>
    <t>S02002487</t>
  </si>
  <si>
    <t>Craigshill</t>
  </si>
  <si>
    <t>S02002488</t>
  </si>
  <si>
    <t>Howden</t>
  </si>
  <si>
    <t>S02002489</t>
  </si>
  <si>
    <t>Livingston Village and Eliburn South</t>
  </si>
  <si>
    <t>S02002490</t>
  </si>
  <si>
    <t>S02002491</t>
  </si>
  <si>
    <t>Knightsridge</t>
  </si>
  <si>
    <t>S02002492</t>
  </si>
  <si>
    <t>Knightsridge and Deans North</t>
  </si>
  <si>
    <t>S02002493</t>
  </si>
  <si>
    <t>Deans</t>
  </si>
  <si>
    <t>S02002494</t>
  </si>
  <si>
    <t>Carmondean and Eliburn North</t>
  </si>
  <si>
    <t>S02002495</t>
  </si>
  <si>
    <t>Seafield</t>
  </si>
  <si>
    <t>S02002496</t>
  </si>
  <si>
    <t>S02002497</t>
  </si>
  <si>
    <t>Blaeberry Hill and East Whitburn</t>
  </si>
  <si>
    <t>S02002498</t>
  </si>
  <si>
    <t>Whitburn Central</t>
  </si>
  <si>
    <t>S02002499</t>
  </si>
  <si>
    <t>Whitburn, Croftmalloch and Greenrigg</t>
  </si>
  <si>
    <t>S02002500</t>
  </si>
  <si>
    <t>Armadale</t>
  </si>
  <si>
    <t>S02002501</t>
  </si>
  <si>
    <t>Armadale South</t>
  </si>
  <si>
    <t>S02002502</t>
  </si>
  <si>
    <t>Bathgate, Wester Inch and Inchcross</t>
  </si>
  <si>
    <t>S02002503</t>
  </si>
  <si>
    <t>Bathgate and Boghall</t>
  </si>
  <si>
    <t>S02002504</t>
  </si>
  <si>
    <t>Bathgate East</t>
  </si>
  <si>
    <t>S02002505</t>
  </si>
  <si>
    <t>Bathgate West</t>
  </si>
  <si>
    <t>S02002506</t>
  </si>
  <si>
    <t>Blackridge, Westfield and Torphichen</t>
  </si>
  <si>
    <t>S02002507</t>
  </si>
  <si>
    <t>Linlithgow South</t>
  </si>
  <si>
    <t>S02002508</t>
  </si>
  <si>
    <t>Linlithgow Bridge</t>
  </si>
  <si>
    <t>S02002509</t>
  </si>
  <si>
    <t>Linlithgow North</t>
  </si>
  <si>
    <t>S02002510</t>
  </si>
  <si>
    <t>Winchburgh, Bridgend and Philpstoun</t>
  </si>
  <si>
    <t>S02002511</t>
  </si>
  <si>
    <t>Broxburn Kirkhill</t>
  </si>
  <si>
    <t>S02002512</t>
  </si>
  <si>
    <t>Uphall, Dechmont and Ecclesmachan</t>
  </si>
  <si>
    <t>S02002513</t>
  </si>
  <si>
    <t>Broxburn South</t>
  </si>
  <si>
    <t>S02002514</t>
  </si>
  <si>
    <t>Broxburn East</t>
  </si>
  <si>
    <t>Intermediate Zone code</t>
  </si>
  <si>
    <t>Name of Intermediate Zone</t>
  </si>
  <si>
    <r>
      <t>All deaths involving COVID-19</t>
    </r>
    <r>
      <rPr>
        <b/>
        <u/>
        <vertAlign val="superscript"/>
        <sz val="10"/>
        <rFont val="Arial"/>
        <family val="2"/>
      </rPr>
      <t>5</t>
    </r>
  </si>
  <si>
    <r>
      <t>6) Urban Rural classification 2016. More information can be found of the</t>
    </r>
    <r>
      <rPr>
        <u/>
        <sz val="8"/>
        <color rgb="FF0000FF"/>
        <rFont val="Arial"/>
        <family val="2"/>
      </rPr>
      <t xml:space="preserve"> Scottish Government website</t>
    </r>
  </si>
  <si>
    <t>Local Authority</t>
  </si>
  <si>
    <t>5) All deaths where COVID-19 is mentioned on the death certificate, whether as the underlying cause or a contributory cause.</t>
  </si>
  <si>
    <t>U07</t>
  </si>
  <si>
    <t>I20-I25</t>
  </si>
  <si>
    <t>F01, F03, G30</t>
  </si>
  <si>
    <t>I60-I69</t>
  </si>
  <si>
    <t>C33-C34</t>
  </si>
  <si>
    <t>Symptoms, signs and ill-defined conditions</t>
  </si>
  <si>
    <t>6) Rates are not calculated when numbers of deaths are below 10</t>
  </si>
  <si>
    <t>6) Rates are not calculated for health boards when numbers of deaths are below 10</t>
  </si>
  <si>
    <t>6) Rates are not calculated for Council areas when numbers of deaths are below 10</t>
  </si>
  <si>
    <r>
      <t>6) Urban Rural classification 2016. More information can be found of the</t>
    </r>
    <r>
      <rPr>
        <sz val="8"/>
        <color rgb="FF0000FF"/>
        <rFont val="Arial"/>
        <family val="2"/>
      </rPr>
      <t xml:space="preserve"> </t>
    </r>
    <r>
      <rPr>
        <u/>
        <sz val="8"/>
        <color rgb="FF0000FF"/>
        <rFont val="Arial"/>
        <family val="2"/>
      </rPr>
      <t>Scottish Government website</t>
    </r>
  </si>
  <si>
    <t>6) Rates are not calculated when numbers of deaths are below 10.</t>
  </si>
  <si>
    <r>
      <rPr>
        <sz val="8"/>
        <rFont val="Arial"/>
        <family val="2"/>
      </rPr>
      <t xml:space="preserve">6) Occupations defined using the Standard Occupation Classification (SOC 2010). Definitions of all groups and individual occupations can be found on the </t>
    </r>
    <r>
      <rPr>
        <u/>
        <sz val="8"/>
        <color theme="10"/>
        <rFont val="Arial"/>
        <family val="2"/>
      </rPr>
      <t>ONS Website.</t>
    </r>
  </si>
  <si>
    <r>
      <rPr>
        <sz val="8"/>
        <rFont val="Arial"/>
        <family val="2"/>
      </rPr>
      <t xml:space="preserve">7) These categories were created by ONS by combining specified 4 digit SOC codes.  More information on the codes used to create these groupings is available on the </t>
    </r>
    <r>
      <rPr>
        <u/>
        <sz val="8"/>
        <color theme="10"/>
        <rFont val="Arial"/>
        <family val="2"/>
      </rPr>
      <t>ONS Website.</t>
    </r>
  </si>
  <si>
    <r>
      <rPr>
        <sz val="8"/>
        <rFont val="Arial"/>
        <family val="2"/>
      </rPr>
      <t xml:space="preserve">Refer to </t>
    </r>
    <r>
      <rPr>
        <u/>
        <sz val="8"/>
        <color theme="10"/>
        <rFont val="Arial"/>
        <family val="2"/>
      </rPr>
      <t>stats.gov.scot</t>
    </r>
    <r>
      <rPr>
        <sz val="8"/>
        <rFont val="Arial"/>
        <family val="2"/>
      </rPr>
      <t xml:space="preserve">  to identify where intermediate zones are.</t>
    </r>
  </si>
  <si>
    <r>
      <rPr>
        <sz val="8"/>
        <rFont val="Arial"/>
        <family val="2"/>
      </rPr>
      <t xml:space="preserve">1) Some areas have very small numbers of deaths and caution should be used when comparing areas. There is more information about the volatility of small numbers on the </t>
    </r>
    <r>
      <rPr>
        <u/>
        <sz val="8"/>
        <color theme="10"/>
        <rFont val="Arial"/>
        <family val="2"/>
      </rPr>
      <t>NRS website</t>
    </r>
  </si>
  <si>
    <t>Footnote</t>
  </si>
  <si>
    <t>June</t>
  </si>
  <si>
    <t>June 2020</t>
  </si>
  <si>
    <t>3) The lower and upper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</si>
  <si>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r>
      <t>All deaths involving COVID-19</t>
    </r>
    <r>
      <rPr>
        <b/>
        <vertAlign val="superscript"/>
        <sz val="10"/>
        <rFont val="Arial"/>
        <family val="2"/>
      </rPr>
      <t>6</t>
    </r>
  </si>
  <si>
    <t>July 2020</t>
  </si>
  <si>
    <t>July</t>
  </si>
  <si>
    <t>R00-R99</t>
  </si>
  <si>
    <t>6) All deaths where COVID-19 is mentioned on the death certificate, whether as the underlying cause or a contributory cause.</t>
  </si>
  <si>
    <t>Diseases of the musculoskeletal system and connective tissue</t>
  </si>
  <si>
    <t>August 2020</t>
  </si>
  <si>
    <t>3) Rates have been calculated using 2019 mid-year population estimates, the most up-to-date estimates for quintiles that were available when this table was published.</t>
  </si>
  <si>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</si>
  <si>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</si>
  <si>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t>Population (2019 based)</t>
  </si>
  <si>
    <t>August</t>
  </si>
  <si>
    <t>Deaths involving coronavirus (COVID-19) in Scotland</t>
  </si>
  <si>
    <r>
      <t>Week number</t>
    </r>
    <r>
      <rPr>
        <b/>
        <vertAlign val="superscript"/>
        <sz val="10"/>
        <rFont val="Arial"/>
        <family val="2"/>
      </rPr>
      <t>3</t>
    </r>
  </si>
  <si>
    <t>Week beginning</t>
  </si>
  <si>
    <r>
      <t>Deaths involving COVID-19</t>
    </r>
    <r>
      <rPr>
        <b/>
        <vertAlign val="superscript"/>
        <sz val="10"/>
        <rFont val="Arial"/>
        <family val="2"/>
      </rPr>
      <t>4</t>
    </r>
  </si>
  <si>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</si>
  <si>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</si>
  <si>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Deaths by age group</t>
  </si>
  <si>
    <t>01-14</t>
  </si>
  <si>
    <t>15-44</t>
  </si>
  <si>
    <t>45-64</t>
  </si>
  <si>
    <t>65-74</t>
  </si>
  <si>
    <t>75-84</t>
  </si>
  <si>
    <t>85+</t>
  </si>
  <si>
    <r>
      <t xml:space="preserve">Deaths by NHS Board of usual residence </t>
    </r>
    <r>
      <rPr>
        <b/>
        <vertAlign val="superscript"/>
        <sz val="10"/>
        <rFont val="Arial"/>
        <family val="2"/>
      </rPr>
      <t>5</t>
    </r>
  </si>
  <si>
    <t>Orkney</t>
  </si>
  <si>
    <t>Shetland</t>
  </si>
  <si>
    <r>
      <t>Deaths by Council Area of usual residence</t>
    </r>
    <r>
      <rPr>
        <b/>
        <vertAlign val="superscript"/>
        <sz val="10"/>
        <color theme="1"/>
        <rFont val="Arial"/>
        <family val="2"/>
      </rPr>
      <t>5</t>
    </r>
  </si>
  <si>
    <r>
      <t>Deaths by location</t>
    </r>
    <r>
      <rPr>
        <b/>
        <vertAlign val="superscript"/>
        <sz val="10"/>
        <color theme="1"/>
        <rFont val="Arial"/>
        <family val="2"/>
      </rPr>
      <t>6</t>
    </r>
  </si>
  <si>
    <t>1) Figures are provisional and subject to change.</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</si>
  <si>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</si>
  <si>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</si>
  <si>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U0701 or U0702 are mentioned on the death certificate according to the WHO International Statistical Classification of Diseases and Related Health Problems 10th Revision (ICD-10).</t>
  </si>
  <si>
    <t>5) Figures include non-residents.  Deaths are allocated to area based on the usual residence of the deceased.  If the deceased was not a Scottish resident, the death is allocated to the area where the death occurred.</t>
  </si>
  <si>
    <t>6) Other institutions include clinics, medical centres, prisons and schools.</t>
  </si>
  <si>
    <t>Source: National Records of Scotland.</t>
  </si>
  <si>
    <t>Total deaths from all causes</t>
  </si>
  <si>
    <t>Total deaths females</t>
  </si>
  <si>
    <t>Total deaths males</t>
  </si>
  <si>
    <t>Total deaths: average of corresponding</t>
  </si>
  <si>
    <r>
      <t>week over the previous 5 years</t>
    </r>
    <r>
      <rPr>
        <b/>
        <vertAlign val="superscript"/>
        <sz val="10"/>
        <rFont val="Arial"/>
        <family val="2"/>
      </rPr>
      <t>4</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</si>
  <si>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</si>
  <si>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</si>
  <si>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</si>
  <si>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Week number</t>
  </si>
  <si>
    <t>All Locations</t>
  </si>
  <si>
    <t>Registered deaths: five year average</t>
  </si>
  <si>
    <t>Cancer</t>
  </si>
  <si>
    <t>Dementia / Alzheimers</t>
  </si>
  <si>
    <t>Circulatory (heart disease and stroke)</t>
  </si>
  <si>
    <t>Respiratory</t>
  </si>
  <si>
    <t>Other</t>
  </si>
  <si>
    <t>All</t>
  </si>
  <si>
    <t>Registered deaths: 2020</t>
  </si>
  <si>
    <t>Difference</t>
  </si>
  <si>
    <t>Care Homes</t>
  </si>
  <si>
    <t>Hospitals</t>
  </si>
  <si>
    <t>Home/Non-institution</t>
  </si>
  <si>
    <r>
      <t>Other Institution</t>
    </r>
    <r>
      <rPr>
        <vertAlign val="superscript"/>
        <sz val="10"/>
        <color theme="1"/>
        <rFont val="Arial"/>
        <family val="2"/>
      </rPr>
      <t>4</t>
    </r>
  </si>
  <si>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</si>
  <si>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3) The ICD 10 codes for disease categories are as follows:</t>
  </si>
  <si>
    <t>Cancer: C00-C97</t>
  </si>
  <si>
    <t>Dementia and Alzheimer's: F01, F03 and G30</t>
  </si>
  <si>
    <t>Circulatory: I00:I99</t>
  </si>
  <si>
    <t>Respiratory: J00-J99</t>
  </si>
  <si>
    <t>COVID-19: U07</t>
  </si>
  <si>
    <t>4) Other institutions include clinics, medical centres, prisons and schools.</t>
  </si>
  <si>
    <r>
      <t>Date</t>
    </r>
    <r>
      <rPr>
        <b/>
        <vertAlign val="superscript"/>
        <sz val="10"/>
        <color theme="1"/>
        <rFont val="Arial"/>
        <family val="2"/>
      </rPr>
      <t>1</t>
    </r>
  </si>
  <si>
    <t>HPS</t>
  </si>
  <si>
    <t>NRS</t>
  </si>
  <si>
    <t>1) HPS figures are plotted against the day before they were first reported, as this relates to the day the deaths were registered and provides the closest comparison to the NRS figures.</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</si>
  <si>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</si>
  <si>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</si>
  <si>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</si>
  <si>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</si>
  <si>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</si>
  <si>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</si>
  <si>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</si>
  <si>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</si>
  <si>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</si>
  <si>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</si>
  <si>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</si>
  <si>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</si>
  <si>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</si>
  <si>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</si>
  <si>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</si>
  <si>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</si>
  <si>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</si>
  <si>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</si>
  <si>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</si>
  <si>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</si>
  <si>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</si>
  <si>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</si>
  <si>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</si>
  <si>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</si>
  <si>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</si>
  <si>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</si>
  <si>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</si>
  <si>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</si>
  <si>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</si>
  <si>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</si>
  <si>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</si>
  <si>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</si>
  <si>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Average for previous 5 years</t>
  </si>
  <si>
    <t>COVID-19 deaths as a % of total deaths</t>
  </si>
  <si>
    <t>Location of death</t>
  </si>
  <si>
    <t>Home/ Non-institution</t>
  </si>
  <si>
    <t>Dementia / Alzheimer's</t>
  </si>
  <si>
    <t>Circulatory</t>
  </si>
  <si>
    <t>1) The ICD 10 codes for disease categories are as follows:</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</si>
  <si>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</si>
  <si>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</si>
  <si>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</si>
  <si>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</si>
  <si>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</si>
  <si>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</si>
  <si>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</si>
  <si>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</si>
  <si>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</si>
  <si>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</si>
  <si>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</si>
  <si>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</si>
  <si>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</si>
  <si>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</si>
  <si>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</si>
  <si>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</si>
  <si>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</si>
  <si>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</si>
  <si>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</si>
  <si>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</si>
  <si>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</si>
  <si>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Registered deaths by location</t>
  </si>
  <si>
    <t>Total</t>
  </si>
  <si>
    <t>Percentage of deaths registered by location</t>
  </si>
  <si>
    <t>Date</t>
  </si>
  <si>
    <t>Table 4</t>
  </si>
  <si>
    <t>Table 5</t>
  </si>
  <si>
    <t>Table 6</t>
  </si>
  <si>
    <t>Table 7</t>
  </si>
  <si>
    <t>Table 8</t>
  </si>
  <si>
    <t>Table 9</t>
  </si>
  <si>
    <t>Table 10</t>
  </si>
  <si>
    <t>Table 11</t>
  </si>
  <si>
    <t>Figure 1</t>
  </si>
  <si>
    <t>Figure 2</t>
  </si>
  <si>
    <t>Figure 3</t>
  </si>
  <si>
    <t>Figure 4</t>
  </si>
  <si>
    <t>Figure 5</t>
  </si>
  <si>
    <t>Figure 6</t>
  </si>
  <si>
    <t>Cumulative number of deaths involving COVID-19 in Scotland using different data sources 2020</t>
  </si>
  <si>
    <t>Deaths by week of registration, Scotland, 2020</t>
  </si>
  <si>
    <t>Deaths involving COVID-19, date of death vs date of registration</t>
  </si>
  <si>
    <t>Figure 7a, 7b</t>
  </si>
  <si>
    <t>Figure 8</t>
  </si>
  <si>
    <t>Figure 9</t>
  </si>
  <si>
    <t>Figure 10</t>
  </si>
  <si>
    <t>Figure 11</t>
  </si>
  <si>
    <t>Figure 12</t>
  </si>
  <si>
    <t>Figure 13</t>
  </si>
  <si>
    <t>Figure 14</t>
  </si>
  <si>
    <t>Week</t>
  </si>
  <si>
    <t>Deaths involving COVID-19</t>
  </si>
  <si>
    <t>Week 33</t>
  </si>
  <si>
    <t>Week 34</t>
  </si>
  <si>
    <t>Week 35</t>
  </si>
  <si>
    <t>Week 36</t>
  </si>
  <si>
    <t>Week 37</t>
  </si>
  <si>
    <t>week 33</t>
  </si>
  <si>
    <t>week 34</t>
  </si>
  <si>
    <t>week 35</t>
  </si>
  <si>
    <t>week 36</t>
  </si>
  <si>
    <t>week 37</t>
  </si>
  <si>
    <t>September 2020</t>
  </si>
  <si>
    <t>September</t>
  </si>
  <si>
    <t>J40-J47</t>
  </si>
  <si>
    <t>From week 12 to latest</t>
  </si>
  <si>
    <t>Week 38</t>
  </si>
  <si>
    <t>Week 39</t>
  </si>
  <si>
    <t>Week 40</t>
  </si>
  <si>
    <t>Week 41</t>
  </si>
  <si>
    <t>week 38</t>
  </si>
  <si>
    <t>week 39</t>
  </si>
  <si>
    <t>week 40</t>
  </si>
  <si>
    <t>week 41</t>
  </si>
  <si>
    <t>Males under 65</t>
  </si>
  <si>
    <t>Males 65+</t>
  </si>
  <si>
    <t>Females under 65</t>
  </si>
  <si>
    <t>Females 65+</t>
  </si>
  <si>
    <t>Cirrhosis and other disease of liver</t>
  </si>
  <si>
    <t>Further information on pre-existing conditions can be found in the publication.</t>
  </si>
  <si>
    <t>October 2020</t>
  </si>
  <si>
    <t>October</t>
  </si>
  <si>
    <t xml:space="preserve">3) Rates have been calculated using 2019 mid-year population estimates, the most up-to-date estimates for urban rural areas that were available when this table was published.                                           </t>
  </si>
  <si>
    <t xml:space="preserve">3) Rates have been calculated using 2019 mid-year population estimates, the most up-to-date estimates for quintiles that were available when this table was published.                                           </t>
  </si>
  <si>
    <t>count45</t>
  </si>
  <si>
    <t>count44</t>
  </si>
  <si>
    <t>count43</t>
  </si>
  <si>
    <t>count42</t>
  </si>
  <si>
    <t>count41</t>
  </si>
  <si>
    <t>count40</t>
  </si>
  <si>
    <t>count39</t>
  </si>
  <si>
    <t>count38</t>
  </si>
  <si>
    <t>count37</t>
  </si>
  <si>
    <t>count36</t>
  </si>
  <si>
    <t>count35</t>
  </si>
  <si>
    <t>count34</t>
  </si>
  <si>
    <t>count33</t>
  </si>
  <si>
    <t>count32</t>
  </si>
  <si>
    <t>count31</t>
  </si>
  <si>
    <t>count30</t>
  </si>
  <si>
    <t>count29</t>
  </si>
  <si>
    <t>count28</t>
  </si>
  <si>
    <t>count27</t>
  </si>
  <si>
    <t>count26</t>
  </si>
  <si>
    <t>count25</t>
  </si>
  <si>
    <t>count24</t>
  </si>
  <si>
    <t>count23</t>
  </si>
  <si>
    <t>count22</t>
  </si>
  <si>
    <t>count21</t>
  </si>
  <si>
    <t>count20</t>
  </si>
  <si>
    <t>count19</t>
  </si>
  <si>
    <t>count18</t>
  </si>
  <si>
    <t>count17</t>
  </si>
  <si>
    <t>count16</t>
  </si>
  <si>
    <t>count15</t>
  </si>
  <si>
    <t>count14</t>
  </si>
  <si>
    <t>count13</t>
  </si>
  <si>
    <t>count12</t>
  </si>
  <si>
    <t>count11</t>
  </si>
  <si>
    <t>count10</t>
  </si>
  <si>
    <t>count9</t>
  </si>
  <si>
    <t>count8</t>
  </si>
  <si>
    <t>count7</t>
  </si>
  <si>
    <t>count6</t>
  </si>
  <si>
    <t>count5</t>
  </si>
  <si>
    <t>count4</t>
  </si>
  <si>
    <t>count3</t>
  </si>
  <si>
    <t>count2</t>
  </si>
  <si>
    <t>count1</t>
  </si>
  <si>
    <t>Causes</t>
  </si>
  <si>
    <t>Figure 1: Weekly deaths involving COVID-19 in Scotland</t>
  </si>
  <si>
    <t>Week 53</t>
  </si>
  <si>
    <t>Week 52</t>
  </si>
  <si>
    <t>Week 51</t>
  </si>
  <si>
    <t>Week 50</t>
  </si>
  <si>
    <t>Week 49</t>
  </si>
  <si>
    <t>Week 48</t>
  </si>
  <si>
    <t>Week 47</t>
  </si>
  <si>
    <t>Week 46</t>
  </si>
  <si>
    <t>Week 45</t>
  </si>
  <si>
    <t>Week 44</t>
  </si>
  <si>
    <t>Week 43</t>
  </si>
  <si>
    <t>Week 42</t>
  </si>
  <si>
    <t>week 53</t>
  </si>
  <si>
    <t>week 52</t>
  </si>
  <si>
    <t>week 51</t>
  </si>
  <si>
    <t>week 50</t>
  </si>
  <si>
    <t>week 49</t>
  </si>
  <si>
    <t>week 48</t>
  </si>
  <si>
    <t>week 47</t>
  </si>
  <si>
    <t>week 46</t>
  </si>
  <si>
    <t>week 45</t>
  </si>
  <si>
    <t>week 44</t>
  </si>
  <si>
    <t>week 43</t>
  </si>
  <si>
    <t>week 42</t>
  </si>
  <si>
    <t xml:space="preserve">1) Monthly populations have been calculated by interpolating between annual population estimates and  projections. </t>
  </si>
  <si>
    <t>2) Numbers are provisional and subject to future revision.</t>
  </si>
  <si>
    <r>
      <t>All deaths involving COVID-19</t>
    </r>
    <r>
      <rPr>
        <b/>
        <u/>
        <vertAlign val="superscript"/>
        <sz val="10"/>
        <rFont val="Arial"/>
        <family val="2"/>
      </rPr>
      <t>4</t>
    </r>
  </si>
  <si>
    <t>4) All deaths where COVID-19 is mentioned on the death certificate, whether as the underlying cause or a contributory cause.</t>
  </si>
  <si>
    <t>2) The rows for conditions do not sum to the total number of deaths because only the most common 5 conditions are listed here.</t>
  </si>
  <si>
    <t>November 2020</t>
  </si>
  <si>
    <t>November</t>
  </si>
  <si>
    <t>count46</t>
  </si>
  <si>
    <t>count47</t>
  </si>
  <si>
    <t>count48</t>
  </si>
  <si>
    <t>count49</t>
  </si>
  <si>
    <t>count50</t>
  </si>
  <si>
    <t>© Crown Copyright 2021</t>
  </si>
  <si>
    <t>December 2020</t>
  </si>
  <si>
    <t>December</t>
  </si>
  <si>
    <t>count51</t>
  </si>
  <si>
    <t>count52</t>
  </si>
  <si>
    <t>count53</t>
  </si>
  <si>
    <t>week 1</t>
  </si>
  <si>
    <t>week 2</t>
  </si>
  <si>
    <t xml:space="preserve"> deaths by date of registration</t>
  </si>
  <si>
    <t xml:space="preserve"> daily deaths by date of occurrence</t>
  </si>
  <si>
    <t>7 day average by date of occurrence</t>
  </si>
  <si>
    <t>7 day average by date of registration</t>
  </si>
  <si>
    <t>Year to Date</t>
  </si>
  <si>
    <r>
      <t>Table 1 2021: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 in 2021</t>
    </r>
  </si>
  <si>
    <r>
      <t>Table 1 2020: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 in 2020</t>
    </r>
  </si>
  <si>
    <t>4) This average is based on the actual number of death registrations recorded for each corresponding week between 2015 and 2019. Moveable public holidays, when registration offices are closed, affect the number of registrations made in the published weeks and in the corresponding weeks in previous years. Usually, the previous five years are used to compare against the most recent year to calculate what are known as "excess deaths". Due to the fact that excess deaths will be used to examine the effect of the pandemic, it is felt that deaths in 2021 should be compared against non-pandemic years, hence why the five years prior to the pandemic are averaged here.</t>
  </si>
  <si>
    <r>
      <t>week frrom 2015-2019</t>
    </r>
    <r>
      <rPr>
        <b/>
        <vertAlign val="superscript"/>
        <sz val="10"/>
        <rFont val="Arial"/>
        <family val="2"/>
      </rPr>
      <t>4</t>
    </r>
  </si>
  <si>
    <r>
      <t>Table 2 2021: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 in 2021</t>
    </r>
  </si>
  <si>
    <r>
      <t>Table 2 2020: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 in 2020</t>
    </r>
  </si>
  <si>
    <t>5) Other institutions include clinics, medical centres, prisons and schools.</t>
  </si>
  <si>
    <t>4) The ICD 10 codes for disease categories are as follows:</t>
  </si>
  <si>
    <r>
      <rPr>
        <sz val="8"/>
        <rFont val="Arial"/>
        <family val="2"/>
      </rPr>
      <t xml:space="preserve">3)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</si>
  <si>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2) Figures are provisional and subject to change.</t>
  </si>
  <si>
    <t>1) Excess deaths are calculated by comparing the current year to the five year average frrom previous years. This average is based on the actual number of death registrations recorded for each corresponding week between 2015 and 2019. Moveable public holidays, when registration offices are closed, affect the number of registrations made in the published weeks and in the corresponding weeks in previous years. Usually, the previous five years are used to compare against the most recent year to calculate excess deaths. Due to the fact that excess deaths will be used to examine the effect of the pandemic, it is felt that deaths in 2021 should be compared against non-pandemic years, hence why the five years prior to the pandemic are averaged here.</t>
  </si>
  <si>
    <t>Registered deaths: 2021</t>
  </si>
  <si>
    <r>
      <t>Registered deaths: five year average (2015-2019)</t>
    </r>
    <r>
      <rPr>
        <b/>
        <vertAlign val="superscript"/>
        <sz val="10"/>
        <color rgb="FF000000"/>
        <rFont val="Arial"/>
        <family val="2"/>
      </rPr>
      <t>1</t>
    </r>
  </si>
  <si>
    <t>From week 1 to latest</t>
  </si>
  <si>
    <r>
      <t>Table 3 2021: Excess Deaths</t>
    </r>
    <r>
      <rPr>
        <b/>
        <vertAlign val="superscript"/>
        <sz val="12"/>
        <color rgb="FF000000"/>
        <rFont val="Arial"/>
        <family val="2"/>
      </rPr>
      <t>1</t>
    </r>
    <r>
      <rPr>
        <b/>
        <sz val="12"/>
        <color rgb="FF000000"/>
        <rFont val="Arial"/>
        <family val="2"/>
      </rPr>
      <t xml:space="preserve"> by underlying cause of death</t>
    </r>
    <r>
      <rPr>
        <b/>
        <vertAlign val="superscript"/>
        <sz val="12"/>
        <color rgb="FF000000"/>
        <rFont val="Arial"/>
        <family val="2"/>
      </rPr>
      <t>2,3,4</t>
    </r>
    <r>
      <rPr>
        <b/>
        <sz val="12"/>
        <color rgb="FF000000"/>
        <rFont val="Arial"/>
        <family val="2"/>
      </rPr>
      <t xml:space="preserve"> and location, 2021</t>
    </r>
  </si>
  <si>
    <t>From week 1 to week 53</t>
  </si>
  <si>
    <r>
      <t>Table 3 2020: Excess Deaths  by underlying cause of death</t>
    </r>
    <r>
      <rPr>
        <b/>
        <vertAlign val="superscript"/>
        <sz val="12"/>
        <color rgb="FF000000"/>
        <rFont val="Arial"/>
        <family val="2"/>
      </rPr>
      <t>1,2,3</t>
    </r>
    <r>
      <rPr>
        <b/>
        <sz val="12"/>
        <color rgb="FF000000"/>
        <rFont val="Arial"/>
        <family val="2"/>
      </rPr>
      <t xml:space="preserve"> and location, 2020</t>
    </r>
  </si>
  <si>
    <t>Year</t>
  </si>
  <si>
    <t>Total deaths</t>
  </si>
  <si>
    <t>COVID-19 deaths</t>
  </si>
  <si>
    <t>Registered deaths:</t>
  </si>
  <si>
    <t>Excess deaths weeks 12-53 2020</t>
  </si>
  <si>
    <t>Table 1 (2021)</t>
  </si>
  <si>
    <t>Table 1 (2020)</t>
  </si>
  <si>
    <t>Table 2 (2021)</t>
  </si>
  <si>
    <t>Table 2 (2020)</t>
  </si>
  <si>
    <t>Table 3 (2021)</t>
  </si>
  <si>
    <t>Table 3 (2020)</t>
  </si>
  <si>
    <t>Weekly provisional figures on deaths registered where coronavirus (COVID-19) was mentioned on the death certificate in Scotland in 2021</t>
  </si>
  <si>
    <t>Weekly provisional figures on deaths registered where coronavirus (COVID-19) was mentioned on the death certificate in Scotland in 2020</t>
  </si>
  <si>
    <t>Weekly provisional figures on all deaths registered in Scotland in 2021</t>
  </si>
  <si>
    <t>Weekly provisional figures on all deaths registered in Scotland in 2020</t>
  </si>
  <si>
    <t>Excess Deaths by underlying cause of death and location, 2021</t>
  </si>
  <si>
    <t>Excess Deaths by underlying cause of death and location, 2020</t>
  </si>
  <si>
    <t>Percentage of total since week 12 of 2020</t>
  </si>
  <si>
    <t>2) Excess deaths are calculated by comparing the current year to the five year average frrom previous years. This average is based on the actual number of death registrations recorded for each corresponding week between 2015 and 2019. Moveable public holidays, when registration offices are closed, affect the number of registrations made in the published weeks and in the corresponding weeks in previous years. Usually, the previous five years are used to compare against the most recent year to calculate excess deaths. Due to the fact that excess deaths will be used to examine the effect of the pandemic, it is felt that deaths in 2021 should be compared against non-pandemic years, hence why the five years prior to the pandemic are averaged here.</t>
  </si>
  <si>
    <t>January 2021</t>
  </si>
  <si>
    <t>week 3</t>
  </si>
  <si>
    <t>week 4</t>
  </si>
  <si>
    <t>week 5</t>
  </si>
  <si>
    <t>week 6</t>
  </si>
  <si>
    <t>January</t>
  </si>
  <si>
    <t>.</t>
  </si>
  <si>
    <t>N/A</t>
  </si>
  <si>
    <t>Figure 6: Deaths involving COVID-19 by location of death, weeks 12 2020 to most recent 2021</t>
  </si>
  <si>
    <r>
      <t>Figure 5: Excess Deaths  by underlying cause of death</t>
    </r>
    <r>
      <rPr>
        <b/>
        <vertAlign val="superscript"/>
        <sz val="12"/>
        <color rgb="FF000000"/>
        <rFont val="Arial"/>
        <family val="2"/>
      </rPr>
      <t xml:space="preserve">1 </t>
    </r>
    <r>
      <rPr>
        <b/>
        <sz val="12"/>
        <color rgb="FF000000"/>
        <rFont val="Arial"/>
        <family val="2"/>
      </rPr>
      <t>and location, week 12 2020 to most recent, 2021</t>
    </r>
  </si>
  <si>
    <t>Figure 4: Deaths by week of registration, Scotland, 2020-2021</t>
  </si>
  <si>
    <t>Figure 3: Cumulative number of deaths involving COVID-19 in Scotland using different data sources 2020-2021</t>
  </si>
  <si>
    <t>Figure 2: Deaths involving COVID-19, date of death vs date of registration</t>
  </si>
  <si>
    <t>Aug</t>
  </si>
  <si>
    <t>Sept</t>
  </si>
  <si>
    <t>Oct</t>
  </si>
  <si>
    <t>Nov</t>
  </si>
  <si>
    <t>Dec</t>
  </si>
  <si>
    <t>Jan</t>
  </si>
  <si>
    <t>Total since week 12 of 2020</t>
  </si>
  <si>
    <t>deathdor</t>
  </si>
  <si>
    <t>deathdod</t>
  </si>
  <si>
    <t>Title</t>
  </si>
  <si>
    <t>Start date</t>
  </si>
  <si>
    <t>End date</t>
  </si>
  <si>
    <t>Latest</t>
  </si>
  <si>
    <t>Last updated</t>
  </si>
  <si>
    <t xml:space="preserve">Latest week of data </t>
  </si>
  <si>
    <t xml:space="preserve">31st January </t>
  </si>
  <si>
    <t>31st December</t>
  </si>
  <si>
    <t>28th February</t>
  </si>
  <si>
    <t>31st March</t>
  </si>
  <si>
    <t>30th April</t>
  </si>
  <si>
    <t>31st May</t>
  </si>
  <si>
    <t>30th June</t>
  </si>
  <si>
    <t>31st July</t>
  </si>
  <si>
    <t>31st August</t>
  </si>
  <si>
    <t>30th September</t>
  </si>
  <si>
    <t>31st October</t>
  </si>
  <si>
    <t>31st November</t>
  </si>
  <si>
    <t>Date of publication</t>
  </si>
  <si>
    <t>Deaths registered by</t>
  </si>
  <si>
    <t>11th February 2021</t>
  </si>
  <si>
    <t>13th January 2021</t>
  </si>
  <si>
    <t>10th March 2021</t>
  </si>
  <si>
    <t>week 10</t>
  </si>
  <si>
    <t>February 2021</t>
  </si>
  <si>
    <t>Combined March 2020 - Feb 2021</t>
  </si>
  <si>
    <t>Feb</t>
  </si>
  <si>
    <t>March 2020 to Feb 2021</t>
  </si>
  <si>
    <t>February</t>
  </si>
  <si>
    <t>March - Feb combined</t>
  </si>
  <si>
    <t>week 7</t>
  </si>
  <si>
    <t>week 8</t>
  </si>
  <si>
    <t>week 9</t>
  </si>
  <si>
    <t>Excess deaths - week 12 2020 to week 10 2021</t>
  </si>
  <si>
    <t>Excess deaths weeks 1-10 2021</t>
  </si>
  <si>
    <r>
      <rPr>
        <sz val="8"/>
        <rFont val="Calibri"/>
        <family val="2"/>
      </rPr>
      <t>©</t>
    </r>
    <r>
      <rPr>
        <sz val="8"/>
        <rFont val="Arial"/>
        <family val="2"/>
      </rPr>
      <t xml:space="preserve"> Crown Copyright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</si>
</sst>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_(* #,##0.00_);_(* \(#,##0.00\);_(* &quot;-&quot;??_);_(@_)"/>
    <numFmt numFmtId="165" formatCode="#####0.0"/>
    <numFmt numFmtId="166" formatCode="#####0"/>
    <numFmt numFmtId="167" formatCode="0.0"/>
    <numFmt numFmtId="168" formatCode="0.0%"/>
    <numFmt numFmtId="169" formatCode="#,##0.0"/>
    <numFmt numFmtId="170" formatCode="_-* #,##0_-;\-* #,##0_-;_-* &quot;-&quot;??_-;_-@_-"/>
    <numFmt numFmtId="171" formatCode="############################################################################0"/>
    <numFmt numFmtId="172" formatCode="#######0"/>
    <numFmt numFmtId="173" formatCode="_(* #,##0_);_(* \(#,##0\);_(* &quot;-&quot;??_);_(@_)"/>
    <numFmt numFmtId="174" formatCode="General_)"/>
    <numFmt numFmtId="175" formatCode="###########0"/>
    <numFmt numFmtId="176" formatCode="###########0.00"/>
    <numFmt numFmtId="177" formatCode="#,##0_ ;\-#,##0\ "/>
    <numFmt numFmtId="178" formatCode="0.0000%"/>
    <numFmt numFmtId="179" formatCode="dd\ mmm"/>
  </numFmts>
  <fonts count="81"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11"/>
      <color theme="1"/>
      <name val="Arial"/>
      <family val="2"/>
    </font>
    <font>
      <sz val="12"/>
      <color theme="1"/>
      <name val="Arial"/>
      <family val="2"/>
    </font>
    <font>
      <b/>
      <sz val="12"/>
      <color theme="1"/>
      <name val="Arial"/>
      <family val="2"/>
    </font>
    <font>
      <b/>
      <sz val="8"/>
      <name val="Arial"/>
      <family val="2"/>
    </font>
    <font>
      <b/>
      <sz val="10"/>
      <color theme="1"/>
      <name val="Arial"/>
      <family val="2"/>
    </font>
    <font>
      <sz val="8"/>
      <color theme="1"/>
      <name val="Arial"/>
      <family val="2"/>
    </font>
    <font>
      <b/>
      <sz val="8"/>
      <color theme="1"/>
      <name val="Arial"/>
      <family val="2"/>
    </font>
    <font>
      <sz val="10"/>
      <color theme="0"/>
      <name val="Arial"/>
      <family val="2"/>
    </font>
    <font>
      <u/>
      <sz val="11"/>
      <color theme="10"/>
      <name val="Calibri"/>
      <family val="2"/>
      <scheme val="minor"/>
    </font>
    <font>
      <u/>
      <sz val="10"/>
      <color rgb="FF0000FF"/>
      <name val="Arial"/>
      <family val="2"/>
    </font>
    <font>
      <b/>
      <vertAlign val="superscrip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Arial"/>
      <family val="2"/>
    </font>
    <font>
      <sz val="8"/>
      <color rgb="FFFF0000"/>
      <name val="Arial"/>
      <family val="2"/>
    </font>
    <font>
      <u/>
      <sz val="8"/>
      <color rgb="FF0000FF"/>
      <name val="Arial"/>
      <family val="2"/>
    </font>
    <font>
      <sz val="11"/>
      <name val="Arial"/>
      <family val="2"/>
    </font>
    <font>
      <b/>
      <vertAlign val="superscript"/>
      <sz val="12"/>
      <name val="Arial"/>
      <family val="2"/>
    </font>
    <font>
      <sz val="12"/>
      <color rgb="FF000000"/>
      <name val="Arial"/>
      <family val="2"/>
    </font>
    <font>
      <b/>
      <sz val="12"/>
      <color rgb="FF000000"/>
      <name val="Arial"/>
      <family val="2"/>
    </font>
    <font>
      <b/>
      <vertAlign val="superscript"/>
      <sz val="12"/>
      <color rgb="FF000000"/>
      <name val="Arial"/>
      <family val="2"/>
    </font>
    <font>
      <b/>
      <sz val="12"/>
      <name val="Arial"/>
      <family val="2"/>
    </font>
    <font>
      <sz val="8"/>
      <name val="Arial"/>
      <family val="2"/>
    </font>
    <font>
      <sz val="12"/>
      <name val="Arial"/>
      <family val="2"/>
    </font>
    <font>
      <b/>
      <vertAlign val="superscript"/>
      <sz val="10"/>
      <color theme="1"/>
      <name val="Arial"/>
      <family val="2"/>
    </font>
    <font>
      <u/>
      <sz val="10"/>
      <color indexed="12"/>
      <name val="Arial"/>
      <family val="2"/>
    </font>
    <font>
      <b/>
      <u/>
      <sz val="10"/>
      <name val="Arial"/>
      <family val="2"/>
    </font>
    <font>
      <sz val="8"/>
      <color rgb="FF000000"/>
      <name val="Arial"/>
      <family val="2"/>
    </font>
    <font>
      <vertAlign val="superscript"/>
      <sz val="10"/>
      <name val="Arial"/>
      <family val="2"/>
    </font>
    <font>
      <b/>
      <sz val="11"/>
      <color theme="1"/>
      <name val="Arial"/>
      <family val="2"/>
    </font>
    <font>
      <b/>
      <u/>
      <vertAlign val="superscript"/>
      <sz val="10"/>
      <name val="Arial"/>
      <family val="2"/>
    </font>
    <font>
      <u/>
      <sz val="10"/>
      <color theme="10"/>
      <name val="Arial"/>
      <family val="2"/>
    </font>
    <font>
      <sz val="8"/>
      <color rgb="FF0000FF"/>
      <name val="Arial"/>
      <family val="2"/>
    </font>
    <font>
      <u/>
      <sz val="8"/>
      <color theme="10"/>
      <name val="Arial"/>
      <family val="2"/>
    </font>
    <font>
      <sz val="10"/>
      <color rgb="FF0000FF"/>
      <name val="Arial"/>
      <family val="2"/>
    </font>
    <font>
      <b/>
      <sz val="10"/>
      <color theme="0"/>
      <name val="Arial"/>
      <family val="2"/>
    </font>
    <font>
      <u/>
      <sz val="8"/>
      <color theme="0"/>
      <name val="Arial"/>
      <family val="2"/>
    </font>
    <font>
      <u/>
      <sz val="11"/>
      <color theme="10"/>
      <name val="Arial"/>
      <family val="2"/>
    </font>
    <font>
      <sz val="10"/>
      <color rgb="FFFF0000"/>
      <name val="Arial"/>
      <family val="2"/>
    </font>
    <font>
      <sz val="10"/>
      <name val="Helv"/>
    </font>
    <font>
      <u/>
      <sz val="8"/>
      <color rgb="FF0000CC"/>
      <name val="Arial"/>
      <family val="2"/>
    </font>
    <font>
      <sz val="9.5"/>
      <color rgb="FF000000"/>
      <name val="Arial"/>
      <family val="2"/>
    </font>
    <font>
      <b/>
      <sz val="10"/>
      <color rgb="FF000000"/>
      <name val="Arial"/>
      <family val="2"/>
    </font>
    <font>
      <sz val="10"/>
      <color rgb="FF000000"/>
      <name val="Arial"/>
      <family val="2"/>
    </font>
    <font>
      <vertAlign val="superscript"/>
      <sz val="10"/>
      <color theme="1"/>
      <name val="Arial"/>
      <family val="2"/>
    </font>
    <font>
      <b/>
      <sz val="8"/>
      <color rgb="FF000000"/>
      <name val="Arial"/>
      <family val="2"/>
    </font>
    <font>
      <u/>
      <sz val="8"/>
      <color indexed="12"/>
      <name val="Arial"/>
      <family val="2"/>
    </font>
    <font>
      <sz val="10"/>
      <color rgb="FF24292E"/>
      <name val="Arial"/>
      <family val="2"/>
    </font>
    <font>
      <sz val="11"/>
      <color rgb="FFFF0000"/>
      <name val="Arial"/>
      <family val="2"/>
    </font>
    <font>
      <b/>
      <sz val="10"/>
      <color rgb="FF24292E"/>
      <name val="Arial"/>
      <family val="2"/>
    </font>
    <font>
      <b/>
      <u/>
      <sz val="10"/>
      <color indexed="12"/>
      <name val="Arial"/>
      <family val="2"/>
    </font>
    <font>
      <vertAlign val="superscript"/>
      <sz val="8"/>
      <name val="Arial"/>
      <family val="2"/>
    </font>
    <font>
      <b/>
      <vertAlign val="superscript"/>
      <sz val="10"/>
      <color rgb="FF000000"/>
      <name val="Arial"/>
      <family val="2"/>
    </font>
    <font>
      <i/>
      <sz val="10"/>
      <color theme="1"/>
      <name val="Arial"/>
      <family val="2"/>
    </font>
    <font>
      <sz val="8"/>
      <color theme="0"/>
      <name val="Arial"/>
      <family val="2"/>
    </font>
    <font>
      <sz val="8"/>
      <name val="Calibri"/>
      <family val="2"/>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7">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style="thin">
        <color indexed="64"/>
      </left>
      <right/>
      <top style="thin">
        <color theme="1" tint="0.499984740745262"/>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54">
    <xf numFmtId="0" fontId="0" fillId="0" borderId="0"/>
    <xf numFmtId="164" fontId="7" fillId="0" borderId="0" applyFont="0" applyFill="0" applyBorder="0" applyAlignment="0" applyProtection="0"/>
    <xf numFmtId="0" fontId="20" fillId="0" borderId="0" applyNumberFormat="0" applyFill="0" applyBorder="0" applyAlignment="0" applyProtection="0"/>
    <xf numFmtId="0" fontId="23" fillId="0" borderId="0" applyNumberFormat="0" applyFill="0" applyBorder="0" applyAlignment="0" applyProtection="0"/>
    <xf numFmtId="0" fontId="24" fillId="0" borderId="5" applyNumberFormat="0" applyFill="0" applyAlignment="0" applyProtection="0"/>
    <xf numFmtId="0" fontId="25" fillId="0" borderId="6" applyNumberFormat="0" applyFill="0" applyAlignment="0" applyProtection="0"/>
    <xf numFmtId="0" fontId="26" fillId="0" borderId="7" applyNumberFormat="0" applyFill="0" applyAlignment="0" applyProtection="0"/>
    <xf numFmtId="0" fontId="26" fillId="0" borderId="0" applyNumberFormat="0" applyFill="0" applyBorder="0" applyAlignment="0" applyProtection="0"/>
    <xf numFmtId="0" fontId="27" fillId="3" borderId="0" applyNumberFormat="0" applyBorder="0" applyAlignment="0" applyProtection="0"/>
    <xf numFmtId="0" fontId="28" fillId="4" borderId="0" applyNumberFormat="0" applyBorder="0" applyAlignment="0" applyProtection="0"/>
    <xf numFmtId="0" fontId="29" fillId="5" borderId="0" applyNumberFormat="0" applyBorder="0" applyAlignment="0" applyProtection="0"/>
    <xf numFmtId="0" fontId="30" fillId="6" borderId="8" applyNumberFormat="0" applyAlignment="0" applyProtection="0"/>
    <xf numFmtId="0" fontId="31" fillId="7" borderId="9" applyNumberFormat="0" applyAlignment="0" applyProtection="0"/>
    <xf numFmtId="0" fontId="32" fillId="7" borderId="8" applyNumberFormat="0" applyAlignment="0" applyProtection="0"/>
    <xf numFmtId="0" fontId="33" fillId="0" borderId="10" applyNumberFormat="0" applyFill="0" applyAlignment="0" applyProtection="0"/>
    <xf numFmtId="0" fontId="34" fillId="8" borderId="11" applyNumberFormat="0" applyAlignment="0" applyProtection="0"/>
    <xf numFmtId="0" fontId="35" fillId="0" borderId="0" applyNumberFormat="0" applyFill="0" applyBorder="0" applyAlignment="0" applyProtection="0"/>
    <xf numFmtId="0" fontId="7" fillId="9" borderId="12" applyNumberFormat="0" applyFont="0" applyAlignment="0" applyProtection="0"/>
    <xf numFmtId="0" fontId="36" fillId="0" borderId="0" applyNumberFormat="0" applyFill="0" applyBorder="0" applyAlignment="0" applyProtection="0"/>
    <xf numFmtId="0" fontId="37" fillId="0" borderId="13" applyNumberFormat="0" applyFill="0" applyAlignment="0" applyProtection="0"/>
    <xf numFmtId="0" fontId="8"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8" fillId="33" borderId="0" applyNumberFormat="0" applyBorder="0" applyAlignment="0" applyProtection="0"/>
    <xf numFmtId="164" fontId="7" fillId="0" borderId="0" applyFont="0" applyFill="0" applyBorder="0" applyAlignment="0" applyProtection="0"/>
    <xf numFmtId="0" fontId="9" fillId="0" borderId="0"/>
    <xf numFmtId="9" fontId="7" fillId="0" borderId="0" applyFont="0" applyFill="0" applyBorder="0" applyAlignment="0" applyProtection="0"/>
    <xf numFmtId="0" fontId="11" fillId="0" borderId="0"/>
    <xf numFmtId="174" fontId="64" fillId="0" borderId="0"/>
    <xf numFmtId="0" fontId="50" fillId="0" borderId="0" applyNumberFormat="0" applyFill="0" applyBorder="0" applyAlignment="0" applyProtection="0">
      <alignment vertical="top"/>
      <protection locked="0"/>
    </xf>
    <xf numFmtId="0" fontId="6" fillId="0" borderId="0"/>
    <xf numFmtId="164" fontId="7" fillId="0" borderId="0" applyFont="0" applyFill="0" applyBorder="0" applyAlignment="0" applyProtection="0"/>
    <xf numFmtId="164" fontId="6" fillId="0" borderId="0" applyFont="0" applyFill="0" applyBorder="0" applyAlignment="0" applyProtection="0"/>
    <xf numFmtId="0" fontId="66" fillId="0" borderId="0"/>
  </cellStyleXfs>
  <cellXfs count="807">
    <xf numFmtId="0" fontId="0" fillId="0" borderId="0" xfId="0"/>
    <xf numFmtId="0" fontId="13" fillId="2" borderId="0" xfId="0" applyFont="1" applyFill="1"/>
    <xf numFmtId="49" fontId="15" fillId="2" borderId="0" xfId="1" applyNumberFormat="1" applyFont="1" applyFill="1" applyAlignment="1">
      <alignment wrapText="1"/>
    </xf>
    <xf numFmtId="17" fontId="16" fillId="2" borderId="0" xfId="0" quotePrefix="1" applyNumberFormat="1" applyFont="1" applyFill="1"/>
    <xf numFmtId="0" fontId="18" fillId="2" borderId="0" xfId="0" applyFont="1" applyFill="1"/>
    <xf numFmtId="0" fontId="16" fillId="2" borderId="0" xfId="0" applyFont="1" applyFill="1"/>
    <xf numFmtId="0" fontId="12" fillId="2" borderId="0" xfId="0" applyFont="1" applyFill="1"/>
    <xf numFmtId="167" fontId="38" fillId="2" borderId="0" xfId="0" applyNumberFormat="1" applyFont="1" applyFill="1"/>
    <xf numFmtId="17" fontId="16" fillId="2" borderId="0" xfId="0" quotePrefix="1" applyNumberFormat="1" applyFont="1" applyFill="1" applyAlignment="1">
      <alignment vertical="center" wrapText="1"/>
    </xf>
    <xf numFmtId="0" fontId="16" fillId="2" borderId="4" xfId="0" applyNumberFormat="1" applyFont="1" applyFill="1" applyBorder="1" applyAlignment="1">
      <alignment horizontal="left" vertical="center"/>
    </xf>
    <xf numFmtId="0" fontId="19" fillId="2" borderId="0" xfId="0" applyFont="1" applyFill="1"/>
    <xf numFmtId="0" fontId="43" fillId="0" borderId="0" xfId="0" applyFont="1" applyAlignment="1">
      <alignment horizontal="left" vertical="center" readingOrder="1"/>
    </xf>
    <xf numFmtId="0" fontId="16" fillId="2" borderId="1" xfId="0" applyFont="1" applyFill="1" applyBorder="1"/>
    <xf numFmtId="0" fontId="16" fillId="2" borderId="1" xfId="0" applyNumberFormat="1" applyFont="1" applyFill="1" applyBorder="1" applyAlignment="1">
      <alignment horizontal="left" vertical="center" wrapText="1"/>
    </xf>
    <xf numFmtId="0" fontId="16" fillId="2" borderId="4" xfId="0" applyNumberFormat="1" applyFont="1" applyFill="1" applyBorder="1" applyAlignment="1">
      <alignment horizontal="right"/>
    </xf>
    <xf numFmtId="0" fontId="41" fillId="2" borderId="0" xfId="0" applyFont="1" applyFill="1"/>
    <xf numFmtId="166" fontId="41" fillId="2" borderId="0" xfId="0" applyNumberFormat="1" applyFont="1" applyFill="1"/>
    <xf numFmtId="0" fontId="48" fillId="2" borderId="0" xfId="0" applyFont="1" applyFill="1"/>
    <xf numFmtId="49" fontId="41" fillId="2" borderId="0" xfId="0" applyNumberFormat="1" applyFont="1" applyFill="1"/>
    <xf numFmtId="17" fontId="10" fillId="2" borderId="0" xfId="0" quotePrefix="1" applyNumberFormat="1" applyFont="1" applyFill="1"/>
    <xf numFmtId="0" fontId="15" fillId="2" borderId="0" xfId="0" applyFont="1" applyFill="1"/>
    <xf numFmtId="0" fontId="38" fillId="2" borderId="0" xfId="0" applyFont="1" applyFill="1"/>
    <xf numFmtId="169" fontId="19" fillId="2" borderId="0" xfId="0" applyNumberFormat="1" applyFont="1" applyFill="1"/>
    <xf numFmtId="17" fontId="51" fillId="2" borderId="0" xfId="0" quotePrefix="1" applyNumberFormat="1" applyFont="1" applyFill="1"/>
    <xf numFmtId="3" fontId="10" fillId="2" borderId="0" xfId="1" applyNumberFormat="1" applyFont="1" applyFill="1" applyAlignment="1" applyProtection="1">
      <alignment horizontal="center" wrapText="1"/>
    </xf>
    <xf numFmtId="3" fontId="10" fillId="2" borderId="1" xfId="1" applyNumberFormat="1" applyFont="1" applyFill="1" applyBorder="1" applyAlignment="1" applyProtection="1">
      <alignment horizontal="center" wrapText="1"/>
    </xf>
    <xf numFmtId="166" fontId="10" fillId="2" borderId="0" xfId="0" applyNumberFormat="1" applyFont="1" applyFill="1" applyBorder="1" applyAlignment="1">
      <alignment horizontal="center"/>
    </xf>
    <xf numFmtId="0" fontId="10" fillId="2" borderId="0" xfId="0" applyFont="1" applyFill="1" applyBorder="1" applyAlignment="1">
      <alignment horizontal="center"/>
    </xf>
    <xf numFmtId="17" fontId="10" fillId="2" borderId="0" xfId="0" quotePrefix="1" applyNumberFormat="1" applyFont="1" applyFill="1" applyBorder="1" applyAlignment="1"/>
    <xf numFmtId="3" fontId="10" fillId="2" borderId="18" xfId="1" applyNumberFormat="1" applyFont="1" applyFill="1" applyBorder="1" applyAlignment="1" applyProtection="1">
      <alignment horizontal="center" wrapText="1"/>
    </xf>
    <xf numFmtId="166" fontId="10" fillId="2" borderId="4" xfId="0" applyNumberFormat="1" applyFont="1" applyFill="1" applyBorder="1" applyAlignment="1">
      <alignment horizontal="center"/>
    </xf>
    <xf numFmtId="0" fontId="10" fillId="2" borderId="17" xfId="0" applyFont="1" applyFill="1" applyBorder="1" applyAlignment="1">
      <alignment horizontal="center"/>
    </xf>
    <xf numFmtId="169" fontId="51" fillId="2" borderId="0" xfId="0" quotePrefix="1" applyNumberFormat="1" applyFont="1" applyFill="1" applyAlignment="1"/>
    <xf numFmtId="169" fontId="10" fillId="2" borderId="1" xfId="1" applyNumberFormat="1" applyFont="1" applyFill="1" applyBorder="1" applyAlignment="1" applyProtection="1">
      <alignment horizontal="center" wrapText="1"/>
    </xf>
    <xf numFmtId="169" fontId="10" fillId="2" borderId="0" xfId="0" applyNumberFormat="1" applyFont="1" applyFill="1" applyBorder="1" applyAlignment="1">
      <alignment horizontal="center"/>
    </xf>
    <xf numFmtId="3" fontId="51" fillId="2" borderId="0" xfId="0" quotePrefix="1" applyNumberFormat="1" applyFont="1" applyFill="1" applyAlignment="1"/>
    <xf numFmtId="3" fontId="10" fillId="2" borderId="0" xfId="0" applyNumberFormat="1" applyFont="1" applyFill="1" applyBorder="1" applyAlignment="1">
      <alignment horizontal="center"/>
    </xf>
    <xf numFmtId="17" fontId="51" fillId="2" borderId="1" xfId="0" quotePrefix="1" applyNumberFormat="1" applyFont="1" applyFill="1" applyBorder="1" applyAlignment="1"/>
    <xf numFmtId="0" fontId="10" fillId="2" borderId="4" xfId="0" applyFont="1" applyFill="1" applyBorder="1" applyAlignment="1">
      <alignment horizontal="center"/>
    </xf>
    <xf numFmtId="17" fontId="51" fillId="2" borderId="15" xfId="0" quotePrefix="1" applyNumberFormat="1" applyFont="1" applyFill="1" applyBorder="1"/>
    <xf numFmtId="0" fontId="10" fillId="2" borderId="0" xfId="0" applyFont="1" applyFill="1" applyBorder="1" applyAlignment="1">
      <alignment horizontal="left" vertical="top"/>
    </xf>
    <xf numFmtId="171" fontId="10" fillId="2" borderId="0" xfId="0" applyNumberFormat="1" applyFont="1" applyFill="1" applyBorder="1" applyAlignment="1">
      <alignment horizontal="left" vertical="top"/>
    </xf>
    <xf numFmtId="0" fontId="41" fillId="2" borderId="0" xfId="0" applyFont="1" applyFill="1" applyBorder="1"/>
    <xf numFmtId="167" fontId="41" fillId="2" borderId="0" xfId="0" applyNumberFormat="1" applyFont="1" applyFill="1"/>
    <xf numFmtId="0" fontId="10" fillId="2" borderId="18" xfId="0" applyNumberFormat="1" applyFont="1" applyFill="1" applyBorder="1" applyAlignment="1">
      <alignment horizontal="center"/>
    </xf>
    <xf numFmtId="0" fontId="16" fillId="2" borderId="1" xfId="0" applyNumberFormat="1" applyFont="1" applyFill="1" applyBorder="1" applyAlignment="1">
      <alignment horizontal="right"/>
    </xf>
    <xf numFmtId="0" fontId="16" fillId="2" borderId="0" xfId="0" applyNumberFormat="1" applyFont="1" applyFill="1" applyBorder="1" applyAlignment="1">
      <alignment horizontal="right"/>
    </xf>
    <xf numFmtId="0" fontId="17" fillId="2" borderId="0" xfId="0" applyFont="1" applyFill="1" applyAlignment="1">
      <alignment vertical="center" wrapText="1"/>
    </xf>
    <xf numFmtId="0" fontId="17" fillId="2" borderId="0" xfId="0" applyNumberFormat="1" applyFont="1" applyFill="1" applyAlignment="1">
      <alignment wrapText="1"/>
    </xf>
    <xf numFmtId="167" fontId="19" fillId="2" borderId="0" xfId="0" applyNumberFormat="1" applyFont="1" applyFill="1"/>
    <xf numFmtId="171" fontId="47" fillId="2" borderId="0" xfId="0" applyNumberFormat="1" applyFont="1" applyFill="1" applyBorder="1" applyAlignment="1">
      <alignment horizontal="left" vertical="top"/>
    </xf>
    <xf numFmtId="0" fontId="47" fillId="2" borderId="0" xfId="2" applyFont="1" applyFill="1" applyAlignment="1"/>
    <xf numFmtId="0" fontId="15" fillId="2" borderId="0" xfId="0" applyFont="1" applyFill="1" applyBorder="1" applyAlignment="1">
      <alignment horizontal="left"/>
    </xf>
    <xf numFmtId="0" fontId="59" fillId="2" borderId="0" xfId="0" applyFont="1" applyFill="1"/>
    <xf numFmtId="49" fontId="60" fillId="2" borderId="0" xfId="0" quotePrefix="1" applyNumberFormat="1" applyFont="1" applyFill="1" applyAlignment="1">
      <alignment horizontal="center" vertical="center"/>
    </xf>
    <xf numFmtId="0" fontId="61" fillId="2" borderId="0" xfId="2" applyNumberFormat="1" applyFont="1" applyFill="1" applyAlignment="1">
      <alignment wrapText="1"/>
    </xf>
    <xf numFmtId="0" fontId="62" fillId="2" borderId="0" xfId="2" applyFont="1" applyFill="1"/>
    <xf numFmtId="0" fontId="6" fillId="2" borderId="0" xfId="0" applyFont="1" applyFill="1"/>
    <xf numFmtId="0" fontId="63" fillId="2" borderId="0" xfId="0" applyFont="1" applyFill="1"/>
    <xf numFmtId="0" fontId="6" fillId="0" borderId="0" xfId="50" applyFont="1" applyAlignment="1"/>
    <xf numFmtId="174" fontId="6" fillId="0" borderId="2" xfId="48" quotePrefix="1" applyFont="1" applyBorder="1" applyAlignment="1">
      <alignment horizontal="right"/>
    </xf>
    <xf numFmtId="174" fontId="6" fillId="0" borderId="21" xfId="48" applyFont="1" applyBorder="1" applyAlignment="1">
      <alignment wrapText="1"/>
    </xf>
    <xf numFmtId="174" fontId="6" fillId="0" borderId="21" xfId="48" applyFont="1" applyBorder="1" applyAlignment="1">
      <alignment horizontal="right"/>
    </xf>
    <xf numFmtId="0" fontId="6" fillId="0" borderId="21" xfId="50" applyFont="1" applyBorder="1" applyAlignment="1"/>
    <xf numFmtId="174" fontId="6" fillId="0" borderId="21" xfId="48" applyFont="1" applyBorder="1" applyAlignment="1"/>
    <xf numFmtId="174" fontId="6" fillId="0" borderId="21" xfId="48" applyFont="1" applyFill="1" applyBorder="1" applyAlignment="1"/>
    <xf numFmtId="174" fontId="6" fillId="0" borderId="0" xfId="48" applyFont="1" applyBorder="1" applyAlignment="1"/>
    <xf numFmtId="174" fontId="6" fillId="0" borderId="0" xfId="48" applyFont="1" applyBorder="1" applyAlignment="1">
      <alignment horizontal="left" wrapText="1"/>
    </xf>
    <xf numFmtId="0" fontId="6" fillId="0" borderId="0" xfId="50" applyFont="1" applyAlignment="1">
      <alignment horizontal="right"/>
    </xf>
    <xf numFmtId="0" fontId="6" fillId="0" borderId="22" xfId="50" applyFont="1" applyBorder="1" applyAlignment="1"/>
    <xf numFmtId="174" fontId="6" fillId="0" borderId="22" xfId="48" applyFont="1" applyBorder="1" applyAlignment="1"/>
    <xf numFmtId="9" fontId="6" fillId="0" borderId="0" xfId="46" applyFont="1" applyBorder="1" applyAlignment="1"/>
    <xf numFmtId="3" fontId="6" fillId="0" borderId="0" xfId="51" applyNumberFormat="1" applyFont="1" applyAlignment="1">
      <alignment horizontal="right"/>
    </xf>
    <xf numFmtId="3" fontId="6" fillId="0" borderId="0" xfId="51" applyNumberFormat="1" applyFont="1" applyAlignment="1"/>
    <xf numFmtId="9" fontId="6" fillId="0" borderId="0" xfId="46" applyFont="1" applyAlignment="1">
      <alignment horizontal="right"/>
    </xf>
    <xf numFmtId="3" fontId="10" fillId="0" borderId="0" xfId="51" applyNumberFormat="1" applyFont="1" applyAlignment="1">
      <alignment wrapText="1"/>
    </xf>
    <xf numFmtId="3" fontId="6" fillId="0" borderId="0" xfId="51" applyNumberFormat="1" applyFont="1" applyAlignment="1">
      <alignment wrapText="1"/>
    </xf>
    <xf numFmtId="3" fontId="6" fillId="0" borderId="0" xfId="51" quotePrefix="1" applyNumberFormat="1" applyFont="1" applyAlignment="1">
      <alignment wrapText="1"/>
    </xf>
    <xf numFmtId="3" fontId="6" fillId="0" borderId="0" xfId="51" applyNumberFormat="1" applyFont="1" applyFill="1" applyBorder="1" applyAlignment="1">
      <alignment horizontal="right"/>
    </xf>
    <xf numFmtId="3" fontId="6" fillId="0" borderId="0" xfId="51" applyNumberFormat="1" applyFont="1" applyBorder="1" applyAlignment="1"/>
    <xf numFmtId="176" fontId="12" fillId="0" borderId="0" xfId="0" applyNumberFormat="1" applyFont="1" applyFill="1" applyBorder="1" applyAlignment="1">
      <alignment horizontal="right"/>
    </xf>
    <xf numFmtId="175" fontId="6" fillId="0" borderId="4" xfId="50" applyNumberFormat="1" applyFont="1" applyBorder="1" applyAlignment="1"/>
    <xf numFmtId="175" fontId="6" fillId="0" borderId="0" xfId="50" applyNumberFormat="1" applyFont="1" applyAlignment="1"/>
    <xf numFmtId="174" fontId="15" fillId="0" borderId="0" xfId="48" applyFont="1" applyAlignment="1"/>
    <xf numFmtId="174" fontId="47" fillId="0" borderId="0" xfId="48" applyFont="1" applyAlignment="1">
      <alignment horizontal="right"/>
    </xf>
    <xf numFmtId="0" fontId="47" fillId="0" borderId="0" xfId="50" applyFont="1" applyAlignment="1"/>
    <xf numFmtId="3" fontId="47" fillId="0" borderId="0" xfId="48" applyNumberFormat="1" applyFont="1" applyAlignment="1"/>
    <xf numFmtId="0" fontId="47" fillId="0" borderId="0" xfId="50" applyFont="1" applyAlignment="1">
      <alignment horizontal="right"/>
    </xf>
    <xf numFmtId="3" fontId="6" fillId="0" borderId="0" xfId="50" applyNumberFormat="1" applyFont="1" applyAlignment="1"/>
    <xf numFmtId="174" fontId="6" fillId="0" borderId="0" xfId="48" applyFont="1" applyFill="1" applyAlignment="1">
      <alignment wrapText="1"/>
    </xf>
    <xf numFmtId="0" fontId="47" fillId="0" borderId="0" xfId="50" applyFont="1" applyAlignment="1">
      <alignment wrapText="1"/>
    </xf>
    <xf numFmtId="174" fontId="53" fillId="0" borderId="0" xfId="48" applyFont="1" applyAlignment="1"/>
    <xf numFmtId="174" fontId="6" fillId="0" borderId="0" xfId="48" applyFont="1" applyAlignment="1">
      <alignment wrapText="1"/>
    </xf>
    <xf numFmtId="0" fontId="6" fillId="0" borderId="0" xfId="50" applyFont="1" applyAlignment="1">
      <alignment wrapText="1"/>
    </xf>
    <xf numFmtId="0" fontId="50" fillId="0" borderId="0" xfId="49" applyFont="1" applyFill="1" applyAlignment="1" applyProtection="1"/>
    <xf numFmtId="174" fontId="6" fillId="0" borderId="0" xfId="48" applyFont="1" applyAlignment="1">
      <alignment horizontal="right"/>
    </xf>
    <xf numFmtId="0" fontId="6" fillId="0" borderId="0" xfId="50" applyFont="1" applyFill="1" applyAlignment="1"/>
    <xf numFmtId="174" fontId="6" fillId="0" borderId="0" xfId="48" applyFont="1" applyFill="1" applyAlignment="1"/>
    <xf numFmtId="15" fontId="6" fillId="0" borderId="0" xfId="48" applyNumberFormat="1" applyFont="1" applyFill="1" applyBorder="1" applyAlignment="1">
      <alignment horizontal="right"/>
    </xf>
    <xf numFmtId="174" fontId="6" fillId="0" borderId="0" xfId="48" applyFont="1" applyFill="1" applyBorder="1" applyAlignment="1"/>
    <xf numFmtId="1" fontId="6" fillId="0" borderId="0" xfId="48" applyNumberFormat="1" applyFont="1" applyFill="1" applyBorder="1" applyAlignment="1"/>
    <xf numFmtId="9" fontId="6" fillId="0" borderId="0" xfId="46" applyFont="1" applyFill="1" applyBorder="1" applyAlignment="1"/>
    <xf numFmtId="170" fontId="6" fillId="0" borderId="0" xfId="46" applyNumberFormat="1" applyFont="1" applyFill="1" applyBorder="1" applyAlignment="1"/>
    <xf numFmtId="9" fontId="6" fillId="0" borderId="0" xfId="46" applyFont="1" applyAlignment="1"/>
    <xf numFmtId="0" fontId="6" fillId="0" borderId="0" xfId="50" applyFont="1" applyBorder="1" applyAlignment="1"/>
    <xf numFmtId="174" fontId="10" fillId="0" borderId="0" xfId="48" applyFont="1" applyBorder="1" applyAlignment="1">
      <alignment horizontal="left" wrapText="1"/>
    </xf>
    <xf numFmtId="1" fontId="6" fillId="0" borderId="0" xfId="46" applyNumberFormat="1" applyFont="1" applyFill="1" applyBorder="1" applyAlignment="1">
      <alignment horizontal="right"/>
    </xf>
    <xf numFmtId="9" fontId="6" fillId="0" borderId="0" xfId="46" applyFont="1" applyFill="1" applyBorder="1" applyAlignment="1">
      <alignment horizontal="right"/>
    </xf>
    <xf numFmtId="3" fontId="6" fillId="0" borderId="0" xfId="52" applyNumberFormat="1" applyFont="1" applyFill="1" applyBorder="1" applyAlignment="1">
      <alignment horizontal="right"/>
    </xf>
    <xf numFmtId="174" fontId="10" fillId="0" borderId="0" xfId="48" applyFont="1" applyBorder="1" applyAlignment="1">
      <alignment wrapText="1"/>
    </xf>
    <xf numFmtId="174" fontId="6" fillId="0" borderId="0" xfId="48" applyFont="1" applyBorder="1" applyAlignment="1">
      <alignment wrapText="1"/>
    </xf>
    <xf numFmtId="174" fontId="6" fillId="0" borderId="0" xfId="48" quotePrefix="1" applyFont="1" applyBorder="1" applyAlignment="1">
      <alignment wrapText="1"/>
    </xf>
    <xf numFmtId="175" fontId="6" fillId="0" borderId="0" xfId="50" applyNumberFormat="1" applyFont="1" applyBorder="1" applyAlignment="1"/>
    <xf numFmtId="1" fontId="6" fillId="0" borderId="0" xfId="51" applyNumberFormat="1" applyFont="1" applyBorder="1" applyAlignment="1"/>
    <xf numFmtId="0" fontId="17" fillId="0" borderId="0" xfId="0" applyFont="1" applyAlignment="1"/>
    <xf numFmtId="3" fontId="68" fillId="2" borderId="1" xfId="53" applyNumberFormat="1" applyFont="1" applyFill="1" applyBorder="1" applyAlignment="1">
      <alignment horizontal="right"/>
    </xf>
    <xf numFmtId="3" fontId="68" fillId="2" borderId="0" xfId="53" applyNumberFormat="1" applyFont="1" applyFill="1" applyBorder="1" applyAlignment="1">
      <alignment horizontal="right"/>
    </xf>
    <xf numFmtId="3" fontId="68" fillId="2" borderId="4" xfId="53" applyNumberFormat="1" applyFont="1" applyFill="1" applyBorder="1" applyAlignment="1">
      <alignment horizontal="right"/>
    </xf>
    <xf numFmtId="3" fontId="68" fillId="2" borderId="3" xfId="53" applyNumberFormat="1" applyFont="1" applyFill="1" applyBorder="1" applyAlignment="1">
      <alignment horizontal="right"/>
    </xf>
    <xf numFmtId="3" fontId="68" fillId="2" borderId="2" xfId="53" applyNumberFormat="1" applyFont="1" applyFill="1" applyBorder="1" applyAlignment="1">
      <alignment horizontal="right"/>
    </xf>
    <xf numFmtId="3" fontId="68" fillId="2" borderId="0" xfId="53" applyNumberFormat="1" applyFont="1" applyFill="1" applyBorder="1" applyAlignment="1">
      <alignment horizontal="left"/>
    </xf>
    <xf numFmtId="174" fontId="47" fillId="2" borderId="0" xfId="49" applyNumberFormat="1" applyFont="1" applyFill="1" applyAlignment="1" applyProtection="1">
      <alignment wrapText="1"/>
    </xf>
    <xf numFmtId="3" fontId="68" fillId="2" borderId="0" xfId="46" applyNumberFormat="1" applyFont="1" applyFill="1" applyBorder="1" applyAlignment="1">
      <alignment horizontal="right"/>
    </xf>
    <xf numFmtId="3" fontId="68" fillId="2" borderId="18" xfId="53" applyNumberFormat="1" applyFont="1" applyFill="1" applyBorder="1" applyAlignment="1">
      <alignment horizontal="right"/>
    </xf>
    <xf numFmtId="9" fontId="68" fillId="2" borderId="0" xfId="46" applyFont="1" applyFill="1" applyBorder="1" applyAlignment="1">
      <alignment horizontal="right"/>
    </xf>
    <xf numFmtId="172" fontId="70" fillId="34" borderId="0" xfId="53" applyNumberFormat="1" applyFont="1" applyFill="1" applyBorder="1" applyAlignment="1">
      <alignment horizontal="left"/>
    </xf>
    <xf numFmtId="172" fontId="68" fillId="34" borderId="0" xfId="53" applyNumberFormat="1" applyFont="1" applyFill="1" applyBorder="1" applyAlignment="1">
      <alignment horizontal="right"/>
    </xf>
    <xf numFmtId="0" fontId="12" fillId="0" borderId="0" xfId="0" applyFont="1"/>
    <xf numFmtId="0" fontId="16" fillId="0" borderId="0" xfId="0" applyFont="1" applyAlignment="1">
      <alignment horizontal="left"/>
    </xf>
    <xf numFmtId="3" fontId="16" fillId="0" borderId="0" xfId="51" applyNumberFormat="1" applyFont="1" applyAlignment="1">
      <alignment horizontal="left"/>
    </xf>
    <xf numFmtId="14" fontId="72" fillId="0" borderId="0" xfId="0" applyNumberFormat="1" applyFont="1" applyFill="1" applyBorder="1" applyAlignment="1">
      <alignment horizontal="left" vertical="center" wrapText="1"/>
    </xf>
    <xf numFmtId="3" fontId="72" fillId="0" borderId="0" xfId="51" applyNumberFormat="1" applyFont="1" applyFill="1" applyBorder="1" applyAlignment="1">
      <alignment horizontal="right" vertical="center" wrapText="1"/>
    </xf>
    <xf numFmtId="0" fontId="72" fillId="0" borderId="0" xfId="0" applyFont="1" applyFill="1" applyBorder="1" applyAlignment="1">
      <alignment horizontal="center" vertical="center" wrapText="1"/>
    </xf>
    <xf numFmtId="174" fontId="15" fillId="2" borderId="0" xfId="48" applyFont="1" applyFill="1" applyAlignment="1">
      <alignment wrapText="1"/>
    </xf>
    <xf numFmtId="3" fontId="12" fillId="0" borderId="0" xfId="51" applyNumberFormat="1" applyFont="1"/>
    <xf numFmtId="0" fontId="6" fillId="2" borderId="0" xfId="0" applyFont="1" applyFill="1" applyAlignment="1">
      <alignment horizontal="right"/>
    </xf>
    <xf numFmtId="0" fontId="6" fillId="2" borderId="0" xfId="0" applyFont="1" applyFill="1" applyAlignment="1">
      <alignment horizontal="left"/>
    </xf>
    <xf numFmtId="9" fontId="6" fillId="2" borderId="0" xfId="46" applyFont="1" applyFill="1" applyAlignment="1">
      <alignment horizontal="right"/>
    </xf>
    <xf numFmtId="174" fontId="10" fillId="0" borderId="0" xfId="48" applyFont="1" applyFill="1" applyAlignment="1">
      <alignment horizontal="left" wrapText="1"/>
    </xf>
    <xf numFmtId="172" fontId="68" fillId="34" borderId="0" xfId="53" applyNumberFormat="1" applyFont="1" applyFill="1" applyBorder="1" applyAlignment="1">
      <alignment horizontal="left"/>
    </xf>
    <xf numFmtId="172" fontId="67" fillId="34" borderId="0" xfId="53" applyNumberFormat="1" applyFont="1" applyFill="1" applyBorder="1" applyAlignment="1">
      <alignment horizontal="center"/>
    </xf>
    <xf numFmtId="9" fontId="68" fillId="34" borderId="0" xfId="46" applyFont="1" applyFill="1" applyBorder="1" applyAlignment="1">
      <alignment horizontal="right"/>
    </xf>
    <xf numFmtId="172" fontId="68" fillId="34" borderId="3" xfId="53" applyNumberFormat="1" applyFont="1" applyFill="1" applyBorder="1" applyAlignment="1">
      <alignment horizontal="right"/>
    </xf>
    <xf numFmtId="172" fontId="68" fillId="34" borderId="2" xfId="53" applyNumberFormat="1" applyFont="1" applyFill="1" applyBorder="1" applyAlignment="1">
      <alignment horizontal="right"/>
    </xf>
    <xf numFmtId="172" fontId="68" fillId="34" borderId="1" xfId="53" applyNumberFormat="1" applyFont="1" applyFill="1" applyBorder="1" applyAlignment="1">
      <alignment horizontal="right"/>
    </xf>
    <xf numFmtId="3" fontId="68" fillId="34" borderId="1" xfId="53" applyNumberFormat="1" applyFont="1" applyFill="1" applyBorder="1" applyAlignment="1">
      <alignment horizontal="right"/>
    </xf>
    <xf numFmtId="3" fontId="68" fillId="34" borderId="0" xfId="53" applyNumberFormat="1" applyFont="1" applyFill="1" applyBorder="1" applyAlignment="1">
      <alignment horizontal="right"/>
    </xf>
    <xf numFmtId="174" fontId="6" fillId="2" borderId="1" xfId="48" quotePrefix="1" applyFont="1" applyFill="1" applyBorder="1" applyAlignment="1">
      <alignment horizontal="right"/>
    </xf>
    <xf numFmtId="174" fontId="6" fillId="2" borderId="4" xfId="48" quotePrefix="1" applyFont="1" applyFill="1" applyBorder="1" applyAlignment="1">
      <alignment horizontal="right"/>
    </xf>
    <xf numFmtId="174" fontId="6" fillId="2" borderId="3" xfId="48" quotePrefix="1" applyFont="1" applyFill="1" applyBorder="1" applyAlignment="1">
      <alignment horizontal="right"/>
    </xf>
    <xf numFmtId="174" fontId="6" fillId="2" borderId="0" xfId="48" quotePrefix="1" applyFont="1" applyFill="1" applyBorder="1" applyAlignment="1">
      <alignment horizontal="right"/>
    </xf>
    <xf numFmtId="0" fontId="68" fillId="2" borderId="0" xfId="53" applyFont="1" applyFill="1" applyBorder="1" applyAlignment="1">
      <alignment horizontal="left"/>
    </xf>
    <xf numFmtId="0" fontId="68" fillId="2" borderId="0" xfId="0" applyFont="1" applyFill="1" applyAlignment="1">
      <alignment horizontal="center" vertical="center" readingOrder="1"/>
    </xf>
    <xf numFmtId="14" fontId="72" fillId="2" borderId="0" xfId="53" applyNumberFormat="1" applyFont="1" applyFill="1" applyBorder="1" applyAlignment="1">
      <alignment horizontal="left" vertical="center" wrapText="1" indent="1"/>
    </xf>
    <xf numFmtId="3" fontId="68" fillId="2" borderId="1" xfId="53" applyNumberFormat="1" applyFont="1" applyFill="1" applyBorder="1" applyAlignment="1"/>
    <xf numFmtId="3" fontId="68" fillId="2" borderId="0" xfId="53" applyNumberFormat="1" applyFont="1" applyFill="1" applyBorder="1" applyAlignment="1"/>
    <xf numFmtId="14" fontId="72" fillId="2" borderId="15" xfId="53" applyNumberFormat="1" applyFont="1" applyFill="1" applyBorder="1" applyAlignment="1">
      <alignment horizontal="left" vertical="center" wrapText="1" indent="1"/>
    </xf>
    <xf numFmtId="0" fontId="21" fillId="2" borderId="0" xfId="2" applyFont="1" applyFill="1" applyAlignment="1"/>
    <xf numFmtId="0" fontId="73" fillId="2" borderId="0" xfId="0" applyFont="1" applyFill="1"/>
    <xf numFmtId="179" fontId="6" fillId="0" borderId="18" xfId="48" applyNumberFormat="1" applyFont="1" applyFill="1" applyBorder="1" applyAlignment="1">
      <alignment horizontal="right"/>
    </xf>
    <xf numFmtId="179" fontId="6" fillId="0" borderId="4" xfId="48" applyNumberFormat="1" applyFont="1" applyFill="1" applyBorder="1" applyAlignment="1">
      <alignment horizontal="right"/>
    </xf>
    <xf numFmtId="3" fontId="72" fillId="0" borderId="0" xfId="51" applyNumberFormat="1" applyFont="1" applyFill="1" applyBorder="1" applyAlignment="1">
      <alignment vertical="center" wrapText="1"/>
    </xf>
    <xf numFmtId="0" fontId="40" fillId="2" borderId="0" xfId="2" applyNumberFormat="1" applyFont="1" applyFill="1" applyAlignment="1">
      <alignment wrapText="1"/>
    </xf>
    <xf numFmtId="0" fontId="19" fillId="2" borderId="0" xfId="0" applyFont="1" applyFill="1" applyAlignment="1">
      <alignment horizontal="left"/>
    </xf>
    <xf numFmtId="174" fontId="6" fillId="0" borderId="0" xfId="48" applyFont="1" applyAlignment="1"/>
    <xf numFmtId="3" fontId="67" fillId="2" borderId="14" xfId="53" applyNumberFormat="1" applyFont="1" applyFill="1" applyBorder="1" applyAlignment="1">
      <alignment vertical="center"/>
    </xf>
    <xf numFmtId="3" fontId="67" fillId="2" borderId="15" xfId="53" applyNumberFormat="1" applyFont="1" applyFill="1" applyBorder="1" applyAlignment="1">
      <alignment vertical="center"/>
    </xf>
    <xf numFmtId="3" fontId="19" fillId="0" borderId="0" xfId="51" applyNumberFormat="1" applyFont="1" applyFill="1" applyBorder="1" applyAlignment="1">
      <alignment horizontal="right"/>
    </xf>
    <xf numFmtId="3" fontId="60" fillId="0" borderId="0" xfId="51" applyNumberFormat="1" applyFont="1" applyAlignment="1"/>
    <xf numFmtId="3" fontId="6" fillId="0" borderId="0" xfId="51" applyNumberFormat="1" applyFont="1" applyFill="1" applyBorder="1" applyAlignment="1"/>
    <xf numFmtId="0" fontId="19" fillId="2" borderId="0" xfId="0" applyFont="1" applyFill="1" applyAlignment="1"/>
    <xf numFmtId="168" fontId="19" fillId="2" borderId="0" xfId="46" applyNumberFormat="1" applyFont="1" applyFill="1" applyAlignment="1"/>
    <xf numFmtId="3" fontId="19" fillId="2" borderId="0" xfId="51" applyNumberFormat="1" applyFont="1" applyFill="1" applyBorder="1" applyAlignment="1">
      <alignment horizontal="right"/>
    </xf>
    <xf numFmtId="3" fontId="19" fillId="2" borderId="0" xfId="51" applyNumberFormat="1" applyFont="1" applyFill="1" applyAlignment="1"/>
    <xf numFmtId="3" fontId="19" fillId="2" borderId="0" xfId="51" applyNumberFormat="1" applyFont="1" applyFill="1" applyAlignment="1">
      <alignment wrapText="1"/>
    </xf>
    <xf numFmtId="3" fontId="60" fillId="2" borderId="0" xfId="51" applyNumberFormat="1" applyFont="1" applyFill="1" applyAlignment="1">
      <alignment horizontal="center" vertical="top"/>
    </xf>
    <xf numFmtId="9" fontId="19" fillId="2" borderId="0" xfId="0" applyNumberFormat="1" applyFont="1" applyFill="1" applyAlignment="1"/>
    <xf numFmtId="3" fontId="60" fillId="2" borderId="0" xfId="51" applyNumberFormat="1" applyFont="1" applyFill="1" applyAlignment="1">
      <alignment wrapText="1"/>
    </xf>
    <xf numFmtId="170" fontId="19" fillId="0" borderId="0" xfId="51" applyNumberFormat="1" applyFont="1" applyAlignment="1"/>
    <xf numFmtId="0" fontId="19" fillId="0" borderId="0" xfId="0" applyFont="1" applyBorder="1" applyAlignment="1"/>
    <xf numFmtId="170" fontId="19" fillId="0" borderId="0" xfId="51" applyNumberFormat="1" applyFont="1" applyFill="1" applyAlignment="1"/>
    <xf numFmtId="1" fontId="19" fillId="0" borderId="0" xfId="51" applyNumberFormat="1" applyFont="1" applyFill="1" applyBorder="1" applyAlignment="1"/>
    <xf numFmtId="1" fontId="60" fillId="0" borderId="0" xfId="51" applyNumberFormat="1" applyFont="1" applyFill="1" applyBorder="1" applyAlignment="1"/>
    <xf numFmtId="174" fontId="10" fillId="0" borderId="0" xfId="48" applyFont="1" applyFill="1" applyBorder="1" applyAlignment="1"/>
    <xf numFmtId="0" fontId="19" fillId="0" borderId="0" xfId="0" applyFont="1" applyAlignment="1"/>
    <xf numFmtId="175" fontId="19" fillId="0" borderId="0" xfId="0" applyNumberFormat="1" applyFont="1" applyFill="1" applyBorder="1" applyAlignment="1">
      <alignment horizontal="right"/>
    </xf>
    <xf numFmtId="174" fontId="19" fillId="0" borderId="0" xfId="48" applyFont="1" applyBorder="1" applyAlignment="1">
      <alignment wrapText="1"/>
    </xf>
    <xf numFmtId="0" fontId="60" fillId="0" borderId="0" xfId="0" applyFont="1" applyBorder="1" applyAlignment="1">
      <alignment horizontal="center" vertical="top"/>
    </xf>
    <xf numFmtId="170" fontId="19" fillId="2" borderId="0" xfId="51" applyNumberFormat="1" applyFont="1" applyFill="1" applyAlignment="1"/>
    <xf numFmtId="0" fontId="19" fillId="2" borderId="0" xfId="0" applyFont="1" applyFill="1" applyBorder="1" applyAlignment="1"/>
    <xf numFmtId="174" fontId="60" fillId="2" borderId="0" xfId="48" applyFont="1" applyFill="1" applyBorder="1" applyAlignment="1">
      <alignment wrapText="1"/>
    </xf>
    <xf numFmtId="3" fontId="6" fillId="0" borderId="0" xfId="50" applyNumberFormat="1" applyFont="1" applyFill="1" applyBorder="1" applyAlignment="1">
      <alignment horizontal="right"/>
    </xf>
    <xf numFmtId="0" fontId="5" fillId="2" borderId="0" xfId="0" applyFont="1" applyFill="1"/>
    <xf numFmtId="0" fontId="5" fillId="2" borderId="0" xfId="0" applyFont="1" applyFill="1" applyAlignment="1"/>
    <xf numFmtId="0" fontId="5" fillId="2" borderId="0" xfId="0" applyFont="1" applyFill="1" applyBorder="1"/>
    <xf numFmtId="0" fontId="5" fillId="2" borderId="4" xfId="0" applyFont="1" applyFill="1" applyBorder="1"/>
    <xf numFmtId="3" fontId="68" fillId="2" borderId="25" xfId="53" applyNumberFormat="1" applyFont="1" applyFill="1" applyBorder="1" applyAlignment="1">
      <alignment horizontal="left"/>
    </xf>
    <xf numFmtId="3" fontId="5" fillId="2" borderId="0" xfId="0" applyNumberFormat="1" applyFont="1" applyFill="1"/>
    <xf numFmtId="3" fontId="68" fillId="2" borderId="24" xfId="53" applyNumberFormat="1" applyFont="1" applyFill="1" applyBorder="1" applyAlignment="1">
      <alignment horizontal="left"/>
    </xf>
    <xf numFmtId="0" fontId="19" fillId="2" borderId="0" xfId="0" applyFont="1" applyFill="1" applyBorder="1"/>
    <xf numFmtId="3" fontId="19" fillId="2" borderId="0" xfId="53" applyNumberFormat="1" applyFont="1" applyFill="1" applyBorder="1" applyAlignment="1">
      <alignment horizontal="right"/>
    </xf>
    <xf numFmtId="3" fontId="19" fillId="2" borderId="1" xfId="53" applyNumberFormat="1" applyFont="1" applyFill="1" applyBorder="1" applyAlignment="1">
      <alignment horizontal="right"/>
    </xf>
    <xf numFmtId="3" fontId="67" fillId="2" borderId="0" xfId="53" applyNumberFormat="1" applyFont="1" applyFill="1" applyBorder="1" applyAlignment="1">
      <alignment vertical="center"/>
    </xf>
    <xf numFmtId="3" fontId="5" fillId="2" borderId="0" xfId="0" applyNumberFormat="1" applyFont="1" applyFill="1" applyBorder="1"/>
    <xf numFmtId="174" fontId="19" fillId="2" borderId="0" xfId="49" applyNumberFormat="1" applyFont="1" applyFill="1" applyAlignment="1" applyProtection="1">
      <alignment wrapText="1"/>
    </xf>
    <xf numFmtId="174" fontId="10" fillId="2" borderId="0" xfId="48" applyFont="1" applyFill="1" applyBorder="1" applyAlignment="1">
      <alignment vertical="top"/>
    </xf>
    <xf numFmtId="174" fontId="6" fillId="2" borderId="2" xfId="48" quotePrefix="1" applyFont="1" applyFill="1" applyBorder="1" applyAlignment="1">
      <alignment horizontal="right"/>
    </xf>
    <xf numFmtId="174" fontId="10" fillId="2" borderId="2" xfId="48" applyFont="1" applyFill="1" applyBorder="1" applyAlignment="1"/>
    <xf numFmtId="3" fontId="5" fillId="34" borderId="0" xfId="51" applyNumberFormat="1" applyFont="1" applyFill="1" applyBorder="1" applyAlignment="1">
      <alignment horizontal="right"/>
    </xf>
    <xf numFmtId="3" fontId="5" fillId="0" borderId="0" xfId="51" applyNumberFormat="1" applyFont="1"/>
    <xf numFmtId="0" fontId="5" fillId="0" borderId="0" xfId="0" applyFont="1" applyAlignment="1">
      <alignment horizontal="left"/>
    </xf>
    <xf numFmtId="0" fontId="12" fillId="0" borderId="0" xfId="0" applyFont="1" applyBorder="1"/>
    <xf numFmtId="0" fontId="54" fillId="0" borderId="0" xfId="0" applyFont="1"/>
    <xf numFmtId="0" fontId="75" fillId="0" borderId="0" xfId="49" applyFont="1" applyAlignment="1" applyProtection="1"/>
    <xf numFmtId="14" fontId="6" fillId="0" borderId="0" xfId="0" applyNumberFormat="1" applyFont="1" applyFill="1" applyBorder="1" applyAlignment="1">
      <alignment horizontal="left" vertical="center" wrapText="1"/>
    </xf>
    <xf numFmtId="3" fontId="6" fillId="0" borderId="0" xfId="51" applyNumberFormat="1" applyFont="1" applyFill="1" applyBorder="1" applyAlignment="1">
      <alignment horizontal="right" vertical="center" wrapText="1"/>
    </xf>
    <xf numFmtId="15" fontId="5" fillId="0" borderId="0" xfId="0" applyNumberFormat="1" applyFont="1" applyFill="1" applyBorder="1" applyAlignment="1">
      <alignment horizontal="left" vertical="top"/>
    </xf>
    <xf numFmtId="3" fontId="5" fillId="0" borderId="0" xfId="0" applyNumberFormat="1" applyFont="1" applyAlignment="1">
      <alignment horizontal="left"/>
    </xf>
    <xf numFmtId="9" fontId="5" fillId="0" borderId="0" xfId="46" applyFont="1" applyAlignment="1">
      <alignment horizontal="left"/>
    </xf>
    <xf numFmtId="9" fontId="5" fillId="0" borderId="0" xfId="46" applyNumberFormat="1" applyFont="1" applyAlignment="1">
      <alignment horizontal="left"/>
    </xf>
    <xf numFmtId="0" fontId="5" fillId="0" borderId="15" xfId="0" applyFont="1" applyBorder="1" applyAlignment="1">
      <alignment horizontal="left"/>
    </xf>
    <xf numFmtId="0" fontId="5" fillId="0" borderId="0" xfId="0" applyFont="1" applyAlignment="1">
      <alignment horizontal="right"/>
    </xf>
    <xf numFmtId="3" fontId="5" fillId="0" borderId="0" xfId="0" applyNumberFormat="1" applyFont="1" applyAlignment="1">
      <alignment horizontal="right"/>
    </xf>
    <xf numFmtId="9" fontId="5" fillId="2" borderId="0" xfId="46" applyFont="1" applyFill="1" applyBorder="1"/>
    <xf numFmtId="9" fontId="5" fillId="2" borderId="1" xfId="46" applyFont="1" applyFill="1" applyBorder="1"/>
    <xf numFmtId="3" fontId="5" fillId="2" borderId="0" xfId="51" applyNumberFormat="1" applyFont="1" applyFill="1" applyBorder="1" applyAlignment="1">
      <alignment horizontal="left"/>
    </xf>
    <xf numFmtId="0" fontId="5" fillId="2" borderId="1" xfId="0" applyFont="1" applyFill="1" applyBorder="1"/>
    <xf numFmtId="3" fontId="5" fillId="2" borderId="1" xfId="0" applyNumberFormat="1" applyFont="1" applyFill="1" applyBorder="1"/>
    <xf numFmtId="3" fontId="5" fillId="2" borderId="0" xfId="51" applyNumberFormat="1" applyFont="1" applyFill="1" applyBorder="1" applyAlignment="1">
      <alignment horizontal="right"/>
    </xf>
    <xf numFmtId="3" fontId="5" fillId="2" borderId="1" xfId="51" applyNumberFormat="1" applyFont="1" applyFill="1" applyBorder="1" applyAlignment="1">
      <alignment horizontal="right"/>
    </xf>
    <xf numFmtId="169" fontId="5" fillId="2" borderId="1" xfId="0" applyNumberFormat="1" applyFont="1" applyFill="1" applyBorder="1" applyAlignment="1">
      <alignment horizontal="right"/>
    </xf>
    <xf numFmtId="169" fontId="5" fillId="2" borderId="0" xfId="0" applyNumberFormat="1" applyFont="1" applyFill="1" applyBorder="1" applyAlignment="1">
      <alignment horizontal="right"/>
    </xf>
    <xf numFmtId="0" fontId="5" fillId="2" borderId="0" xfId="0" applyFont="1" applyFill="1" applyBorder="1" applyAlignment="1">
      <alignment horizontal="left"/>
    </xf>
    <xf numFmtId="0" fontId="5" fillId="2" borderId="1" xfId="0" applyFont="1" applyFill="1" applyBorder="1" applyAlignment="1">
      <alignment horizontal="left"/>
    </xf>
    <xf numFmtId="0" fontId="5" fillId="2" borderId="18" xfId="0" applyFont="1" applyFill="1" applyBorder="1" applyAlignment="1">
      <alignment horizontal="left"/>
    </xf>
    <xf numFmtId="0" fontId="5" fillId="0" borderId="0" xfId="0" applyFont="1"/>
    <xf numFmtId="0" fontId="5" fillId="0" borderId="1" xfId="0" applyFont="1" applyBorder="1"/>
    <xf numFmtId="0" fontId="21" fillId="2" borderId="0" xfId="2" applyFont="1" applyFill="1"/>
    <xf numFmtId="0" fontId="14" fillId="2" borderId="0" xfId="0" applyFont="1" applyFill="1"/>
    <xf numFmtId="174" fontId="47" fillId="0" borderId="0" xfId="48" applyFont="1" applyAlignment="1"/>
    <xf numFmtId="0" fontId="16" fillId="0" borderId="0" xfId="0" applyFont="1" applyFill="1" applyBorder="1" applyAlignment="1">
      <alignment horizontal="left"/>
    </xf>
    <xf numFmtId="174" fontId="47" fillId="2" borderId="0" xfId="48" applyFont="1" applyFill="1" applyAlignment="1"/>
    <xf numFmtId="172" fontId="50" fillId="34" borderId="0" xfId="49" applyNumberFormat="1" applyFont="1" applyFill="1" applyBorder="1" applyAlignment="1" applyProtection="1">
      <alignment horizontal="left"/>
    </xf>
    <xf numFmtId="0" fontId="50" fillId="2" borderId="0" xfId="2" applyFont="1" applyFill="1"/>
    <xf numFmtId="0" fontId="47" fillId="2" borderId="0" xfId="0" applyFont="1" applyFill="1" applyAlignment="1">
      <alignment vertical="center"/>
    </xf>
    <xf numFmtId="0" fontId="40" fillId="2" borderId="0" xfId="2" applyNumberFormat="1" applyFont="1" applyFill="1" applyAlignment="1">
      <alignment horizontal="left" wrapText="1"/>
    </xf>
    <xf numFmtId="0" fontId="47" fillId="2" borderId="0" xfId="0" applyFont="1" applyFill="1" applyAlignment="1">
      <alignment horizontal="left" vertical="center"/>
    </xf>
    <xf numFmtId="17" fontId="51" fillId="2" borderId="0" xfId="0" quotePrefix="1" applyNumberFormat="1" applyFont="1" applyFill="1" applyBorder="1" applyAlignment="1"/>
    <xf numFmtId="17" fontId="51" fillId="2" borderId="15" xfId="0" quotePrefix="1" applyNumberFormat="1" applyFont="1" applyFill="1" applyBorder="1" applyAlignment="1"/>
    <xf numFmtId="0" fontId="47" fillId="2" borderId="0" xfId="0" applyFont="1" applyFill="1"/>
    <xf numFmtId="0" fontId="40" fillId="2" borderId="0" xfId="2" applyFont="1" applyFill="1"/>
    <xf numFmtId="0" fontId="40" fillId="2" borderId="0" xfId="2" applyFont="1" applyFill="1" applyAlignment="1">
      <alignment horizontal="left"/>
    </xf>
    <xf numFmtId="0" fontId="10" fillId="2" borderId="4" xfId="0" applyNumberFormat="1" applyFont="1" applyFill="1" applyBorder="1" applyAlignment="1">
      <alignment horizontal="center"/>
    </xf>
    <xf numFmtId="0" fontId="17" fillId="2" borderId="0" xfId="0" applyFont="1" applyFill="1"/>
    <xf numFmtId="0" fontId="17" fillId="2" borderId="0" xfId="0" applyFont="1" applyFill="1" applyAlignment="1">
      <alignment wrapText="1"/>
    </xf>
    <xf numFmtId="0" fontId="47" fillId="2" borderId="0" xfId="2" applyFont="1" applyFill="1" applyAlignment="1">
      <alignment wrapText="1"/>
    </xf>
    <xf numFmtId="0" fontId="12" fillId="2" borderId="0" xfId="0" applyFont="1" applyFill="1" applyBorder="1"/>
    <xf numFmtId="0" fontId="6" fillId="2" borderId="0" xfId="0" applyFont="1" applyFill="1" applyBorder="1" applyAlignment="1">
      <alignment vertical="center" wrapText="1"/>
    </xf>
    <xf numFmtId="172" fontId="52" fillId="34" borderId="0" xfId="53" applyNumberFormat="1" applyFont="1" applyFill="1" applyBorder="1" applyAlignment="1">
      <alignment horizontal="left"/>
    </xf>
    <xf numFmtId="0" fontId="17" fillId="2" borderId="0" xfId="0" applyFont="1" applyFill="1" applyAlignment="1">
      <alignment vertical="center"/>
    </xf>
    <xf numFmtId="0" fontId="17" fillId="2" borderId="0" xfId="0" applyFont="1" applyFill="1" applyAlignment="1">
      <alignment horizontal="left" vertical="center" wrapText="1"/>
    </xf>
    <xf numFmtId="0" fontId="5" fillId="2" borderId="0" xfId="0" applyFont="1" applyFill="1" applyAlignment="1">
      <alignment wrapText="1"/>
    </xf>
    <xf numFmtId="167" fontId="5" fillId="2" borderId="1" xfId="0" applyNumberFormat="1" applyFont="1" applyFill="1" applyBorder="1"/>
    <xf numFmtId="167" fontId="5" fillId="2" borderId="0" xfId="0" applyNumberFormat="1" applyFont="1" applyFill="1" applyBorder="1"/>
    <xf numFmtId="0" fontId="5" fillId="2" borderId="2" xfId="0" applyFont="1" applyFill="1" applyBorder="1"/>
    <xf numFmtId="0" fontId="5" fillId="2" borderId="16" xfId="0" applyFont="1" applyFill="1" applyBorder="1"/>
    <xf numFmtId="167" fontId="5" fillId="2" borderId="0" xfId="0" applyNumberFormat="1" applyFont="1" applyFill="1" applyAlignment="1"/>
    <xf numFmtId="0" fontId="5" fillId="2" borderId="0" xfId="0" applyNumberFormat="1" applyFont="1" applyFill="1"/>
    <xf numFmtId="0" fontId="5" fillId="2" borderId="3" xfId="0" applyFont="1" applyFill="1" applyBorder="1" applyAlignment="1">
      <alignment horizontal="center" vertical="center"/>
    </xf>
    <xf numFmtId="169" fontId="5" fillId="2" borderId="2" xfId="0" applyNumberFormat="1" applyFont="1" applyFill="1" applyBorder="1"/>
    <xf numFmtId="0" fontId="5" fillId="2" borderId="1" xfId="0" applyFont="1" applyFill="1" applyBorder="1" applyAlignment="1">
      <alignment horizontal="center" vertical="center"/>
    </xf>
    <xf numFmtId="169" fontId="5" fillId="2" borderId="0" xfId="0" applyNumberFormat="1" applyFont="1" applyFill="1" applyBorder="1"/>
    <xf numFmtId="167" fontId="5" fillId="2" borderId="0" xfId="0" applyNumberFormat="1" applyFont="1" applyFill="1"/>
    <xf numFmtId="170" fontId="5" fillId="2" borderId="0" xfId="1" applyNumberFormat="1" applyFont="1" applyFill="1" applyBorder="1" applyAlignment="1">
      <alignment vertical="center" wrapText="1"/>
    </xf>
    <xf numFmtId="9" fontId="5" fillId="2" borderId="2" xfId="46" applyFont="1" applyFill="1" applyBorder="1" applyAlignment="1">
      <alignment vertical="center"/>
    </xf>
    <xf numFmtId="9" fontId="5" fillId="2" borderId="0" xfId="46" applyFont="1" applyFill="1" applyBorder="1" applyAlignment="1">
      <alignment vertical="center"/>
    </xf>
    <xf numFmtId="0" fontId="5" fillId="2" borderId="0" xfId="0" applyFont="1" applyFill="1" applyBorder="1" applyAlignment="1">
      <alignment vertical="center"/>
    </xf>
    <xf numFmtId="0" fontId="5" fillId="2" borderId="0" xfId="0" applyFont="1" applyFill="1" applyBorder="1" applyAlignment="1">
      <alignment horizontal="center" vertical="center"/>
    </xf>
    <xf numFmtId="170" fontId="5" fillId="2" borderId="4" xfId="1" applyNumberFormat="1" applyFont="1" applyFill="1" applyBorder="1" applyAlignment="1">
      <alignment vertical="center" wrapText="1"/>
    </xf>
    <xf numFmtId="0" fontId="5" fillId="2" borderId="15" xfId="0" applyFont="1" applyFill="1" applyBorder="1" applyAlignment="1">
      <alignment horizontal="center" vertical="center"/>
    </xf>
    <xf numFmtId="0" fontId="5" fillId="2" borderId="17" xfId="0" applyFont="1" applyFill="1" applyBorder="1" applyAlignment="1">
      <alignment horizontal="center" vertical="center"/>
    </xf>
    <xf numFmtId="9" fontId="5" fillId="2" borderId="4" xfId="46" applyFont="1" applyFill="1" applyBorder="1" applyAlignment="1">
      <alignment vertical="center"/>
    </xf>
    <xf numFmtId="170" fontId="5" fillId="2" borderId="0" xfId="1" applyNumberFormat="1" applyFont="1" applyFill="1" applyBorder="1"/>
    <xf numFmtId="0" fontId="6" fillId="2" borderId="3" xfId="0" applyFont="1" applyFill="1" applyBorder="1" applyAlignment="1">
      <alignment horizontal="center"/>
    </xf>
    <xf numFmtId="0" fontId="6" fillId="2" borderId="2" xfId="0" applyFont="1" applyFill="1" applyBorder="1" applyAlignment="1">
      <alignment vertical="center" wrapText="1"/>
    </xf>
    <xf numFmtId="0" fontId="6" fillId="2" borderId="2" xfId="0" applyFont="1" applyFill="1" applyBorder="1" applyAlignment="1">
      <alignment vertical="center"/>
    </xf>
    <xf numFmtId="170" fontId="6" fillId="2" borderId="2" xfId="1" applyNumberFormat="1" applyFont="1" applyFill="1" applyBorder="1" applyAlignment="1">
      <alignment vertical="center"/>
    </xf>
    <xf numFmtId="0" fontId="6" fillId="2" borderId="1" xfId="0" applyFont="1" applyFill="1" applyBorder="1" applyAlignment="1">
      <alignment horizontal="center"/>
    </xf>
    <xf numFmtId="0" fontId="6" fillId="2" borderId="0" xfId="0" applyFont="1" applyFill="1" applyBorder="1" applyAlignment="1">
      <alignment vertical="center"/>
    </xf>
    <xf numFmtId="170" fontId="6" fillId="2" borderId="0" xfId="1" applyNumberFormat="1" applyFont="1" applyFill="1" applyBorder="1" applyAlignment="1">
      <alignment vertical="center"/>
    </xf>
    <xf numFmtId="168" fontId="6" fillId="2" borderId="0" xfId="0" applyNumberFormat="1" applyFont="1" applyFill="1" applyBorder="1" applyAlignment="1">
      <alignment vertical="center"/>
    </xf>
    <xf numFmtId="168" fontId="6" fillId="2" borderId="4" xfId="0" applyNumberFormat="1" applyFont="1" applyFill="1" applyBorder="1" applyAlignment="1">
      <alignment vertical="center"/>
    </xf>
    <xf numFmtId="170" fontId="6" fillId="2" borderId="4" xfId="1" applyNumberFormat="1" applyFont="1" applyFill="1" applyBorder="1" applyAlignment="1">
      <alignment vertical="center"/>
    </xf>
    <xf numFmtId="0" fontId="5" fillId="2" borderId="3" xfId="0" applyFont="1" applyFill="1" applyBorder="1" applyAlignment="1">
      <alignment horizontal="right" vertical="center" wrapText="1"/>
    </xf>
    <xf numFmtId="0" fontId="5" fillId="2" borderId="2" xfId="0" applyFont="1" applyFill="1" applyBorder="1" applyAlignment="1">
      <alignment horizontal="right" vertical="center" wrapText="1"/>
    </xf>
    <xf numFmtId="0" fontId="5" fillId="2" borderId="14" xfId="0" applyFont="1" applyFill="1" applyBorder="1" applyAlignment="1">
      <alignment horizontal="right" vertical="center" wrapText="1"/>
    </xf>
    <xf numFmtId="0" fontId="5" fillId="2" borderId="1" xfId="0" applyFont="1" applyFill="1" applyBorder="1" applyAlignment="1">
      <alignment horizontal="right" vertical="center" wrapText="1"/>
    </xf>
    <xf numFmtId="0" fontId="5" fillId="2" borderId="0" xfId="0" applyFont="1" applyFill="1" applyBorder="1" applyAlignment="1">
      <alignment horizontal="right" vertical="center" wrapText="1"/>
    </xf>
    <xf numFmtId="0" fontId="5" fillId="2" borderId="15" xfId="0" applyFont="1" applyFill="1" applyBorder="1" applyAlignment="1">
      <alignment horizontal="right" vertical="center" wrapText="1"/>
    </xf>
    <xf numFmtId="0" fontId="5" fillId="2" borderId="0" xfId="0" applyFont="1" applyFill="1" applyBorder="1" applyAlignment="1">
      <alignment horizontal="left" vertical="center"/>
    </xf>
    <xf numFmtId="167" fontId="5" fillId="2" borderId="1" xfId="0" applyNumberFormat="1" applyFont="1" applyFill="1" applyBorder="1" applyAlignment="1">
      <alignment horizontal="right" vertical="center" wrapText="1"/>
    </xf>
    <xf numFmtId="167" fontId="5" fillId="2" borderId="0" xfId="0" applyNumberFormat="1" applyFont="1" applyFill="1" applyBorder="1" applyAlignment="1">
      <alignment horizontal="right" vertical="center" wrapText="1"/>
    </xf>
    <xf numFmtId="167" fontId="5" fillId="2" borderId="15" xfId="0" applyNumberFormat="1" applyFont="1" applyFill="1" applyBorder="1" applyAlignment="1">
      <alignment horizontal="right" vertical="center" wrapText="1"/>
    </xf>
    <xf numFmtId="167" fontId="5" fillId="2" borderId="4" xfId="0" applyNumberFormat="1" applyFont="1" applyFill="1" applyBorder="1" applyAlignment="1">
      <alignment horizontal="right" vertical="center" wrapText="1"/>
    </xf>
    <xf numFmtId="167" fontId="5" fillId="2" borderId="17" xfId="0" applyNumberFormat="1" applyFont="1" applyFill="1" applyBorder="1" applyAlignment="1">
      <alignment horizontal="right" vertical="center" wrapText="1"/>
    </xf>
    <xf numFmtId="167" fontId="5" fillId="2" borderId="18" xfId="0" applyNumberFormat="1" applyFont="1" applyFill="1" applyBorder="1" applyAlignment="1">
      <alignment horizontal="right" vertical="center" wrapText="1"/>
    </xf>
    <xf numFmtId="167" fontId="5" fillId="2" borderId="3" xfId="0" applyNumberFormat="1" applyFont="1" applyFill="1" applyBorder="1" applyAlignment="1">
      <alignment horizontal="right" vertical="center" wrapText="1"/>
    </xf>
    <xf numFmtId="167" fontId="5" fillId="2" borderId="2" xfId="0" applyNumberFormat="1" applyFont="1" applyFill="1" applyBorder="1" applyAlignment="1">
      <alignment horizontal="right" vertical="center" wrapText="1"/>
    </xf>
    <xf numFmtId="165" fontId="5" fillId="2" borderId="3" xfId="0" applyNumberFormat="1" applyFont="1" applyFill="1" applyBorder="1" applyAlignment="1">
      <alignment horizontal="right"/>
    </xf>
    <xf numFmtId="165" fontId="5" fillId="2" borderId="2" xfId="0" applyNumberFormat="1" applyFont="1" applyFill="1" applyBorder="1" applyAlignment="1">
      <alignment horizontal="right"/>
    </xf>
    <xf numFmtId="165" fontId="5" fillId="2" borderId="14" xfId="0" applyNumberFormat="1" applyFont="1" applyFill="1" applyBorder="1" applyAlignment="1">
      <alignment horizontal="right"/>
    </xf>
    <xf numFmtId="165" fontId="5" fillId="2" borderId="1" xfId="0" applyNumberFormat="1" applyFont="1" applyFill="1" applyBorder="1" applyAlignment="1">
      <alignment horizontal="right"/>
    </xf>
    <xf numFmtId="165" fontId="5" fillId="2" borderId="0" xfId="0" applyNumberFormat="1" applyFont="1" applyFill="1" applyBorder="1" applyAlignment="1">
      <alignment horizontal="right"/>
    </xf>
    <xf numFmtId="165" fontId="5" fillId="2" borderId="15" xfId="0" applyNumberFormat="1" applyFont="1" applyFill="1" applyBorder="1" applyAlignment="1">
      <alignment horizontal="right"/>
    </xf>
    <xf numFmtId="0" fontId="5" fillId="2" borderId="4" xfId="0" applyFont="1" applyFill="1" applyBorder="1" applyAlignment="1">
      <alignment horizontal="left" vertical="center"/>
    </xf>
    <xf numFmtId="0" fontId="6" fillId="2" borderId="0" xfId="0" applyFont="1" applyFill="1" applyBorder="1" applyAlignment="1">
      <alignment horizontal="center" vertical="center"/>
    </xf>
    <xf numFmtId="0" fontId="6" fillId="2" borderId="0" xfId="0" applyFont="1" applyFill="1" applyBorder="1" applyAlignment="1">
      <alignment horizontal="center" wrapText="1"/>
    </xf>
    <xf numFmtId="0" fontId="6" fillId="2" borderId="0" xfId="0" applyFont="1" applyFill="1" applyBorder="1" applyAlignment="1">
      <alignment horizontal="left"/>
    </xf>
    <xf numFmtId="171" fontId="6" fillId="2" borderId="0" xfId="0" applyNumberFormat="1" applyFont="1" applyFill="1" applyBorder="1" applyAlignment="1">
      <alignment horizontal="left" vertical="top"/>
    </xf>
    <xf numFmtId="170" fontId="6" fillId="2" borderId="0" xfId="1" applyNumberFormat="1" applyFont="1" applyFill="1" applyBorder="1" applyAlignment="1">
      <alignment horizontal="right"/>
    </xf>
    <xf numFmtId="165" fontId="6" fillId="2" borderId="0" xfId="0" applyNumberFormat="1" applyFont="1" applyFill="1" applyBorder="1" applyAlignment="1">
      <alignment horizontal="right"/>
    </xf>
    <xf numFmtId="172" fontId="6" fillId="2" borderId="0" xfId="0" applyNumberFormat="1" applyFont="1" applyFill="1" applyBorder="1" applyAlignment="1">
      <alignment horizontal="right"/>
    </xf>
    <xf numFmtId="171" fontId="6" fillId="2" borderId="20" xfId="0" applyNumberFormat="1" applyFont="1" applyFill="1" applyBorder="1" applyAlignment="1">
      <alignment horizontal="left" vertical="top"/>
    </xf>
    <xf numFmtId="170" fontId="6" fillId="2" borderId="20" xfId="1" applyNumberFormat="1" applyFont="1" applyFill="1" applyBorder="1" applyAlignment="1">
      <alignment horizontal="right"/>
    </xf>
    <xf numFmtId="165" fontId="6" fillId="2" borderId="20" xfId="0" applyNumberFormat="1" applyFont="1" applyFill="1" applyBorder="1" applyAlignment="1">
      <alignment horizontal="right"/>
    </xf>
    <xf numFmtId="0" fontId="5" fillId="2" borderId="20" xfId="0" applyFont="1" applyFill="1" applyBorder="1"/>
    <xf numFmtId="0" fontId="5" fillId="2" borderId="0" xfId="0" applyFont="1" applyFill="1" applyBorder="1" applyAlignment="1">
      <alignment horizontal="left" vertical="top"/>
    </xf>
    <xf numFmtId="169" fontId="5" fillId="2" borderId="1" xfId="0" applyNumberFormat="1" applyFont="1" applyFill="1" applyBorder="1"/>
    <xf numFmtId="173" fontId="5" fillId="2" borderId="0" xfId="1" applyNumberFormat="1" applyFont="1" applyFill="1" applyBorder="1"/>
    <xf numFmtId="173" fontId="5" fillId="2" borderId="0" xfId="1" applyNumberFormat="1" applyFont="1" applyFill="1" applyBorder="1" applyAlignment="1">
      <alignment horizontal="right"/>
    </xf>
    <xf numFmtId="173" fontId="5" fillId="2" borderId="0" xfId="1" applyNumberFormat="1" applyFont="1" applyFill="1" applyBorder="1" applyAlignment="1"/>
    <xf numFmtId="3" fontId="5" fillId="2" borderId="3" xfId="0" applyNumberFormat="1" applyFont="1" applyFill="1" applyBorder="1" applyAlignment="1"/>
    <xf numFmtId="167" fontId="5" fillId="2" borderId="2" xfId="0" applyNumberFormat="1" applyFont="1" applyFill="1" applyBorder="1" applyAlignment="1"/>
    <xf numFmtId="3" fontId="5" fillId="2" borderId="1" xfId="0" applyNumberFormat="1" applyFont="1" applyFill="1" applyBorder="1" applyAlignment="1"/>
    <xf numFmtId="167" fontId="5" fillId="2" borderId="0" xfId="0" applyNumberFormat="1" applyFont="1" applyFill="1" applyBorder="1" applyAlignment="1"/>
    <xf numFmtId="0" fontId="6" fillId="2" borderId="0" xfId="0" applyNumberFormat="1" applyFont="1" applyFill="1" applyAlignment="1">
      <alignment horizontal="center"/>
    </xf>
    <xf numFmtId="3" fontId="6" fillId="2" borderId="1" xfId="0" applyNumberFormat="1" applyFont="1" applyFill="1" applyBorder="1" applyAlignment="1"/>
    <xf numFmtId="167" fontId="6" fillId="2" borderId="0" xfId="0" applyNumberFormat="1" applyFont="1" applyFill="1" applyBorder="1" applyAlignment="1"/>
    <xf numFmtId="0" fontId="6" fillId="2" borderId="2" xfId="0" applyNumberFormat="1" applyFont="1" applyFill="1" applyBorder="1" applyAlignment="1">
      <alignment horizontal="center"/>
    </xf>
    <xf numFmtId="3" fontId="6" fillId="2" borderId="3" xfId="0" applyNumberFormat="1" applyFont="1" applyFill="1" applyBorder="1" applyAlignment="1"/>
    <xf numFmtId="167" fontId="6" fillId="2" borderId="2" xfId="0" applyNumberFormat="1" applyFont="1" applyFill="1" applyBorder="1" applyAlignment="1"/>
    <xf numFmtId="0" fontId="6" fillId="2" borderId="0" xfId="0" applyNumberFormat="1" applyFont="1" applyFill="1" applyBorder="1" applyAlignment="1">
      <alignment horizontal="center"/>
    </xf>
    <xf numFmtId="0" fontId="6" fillId="2" borderId="0" xfId="0" applyNumberFormat="1" applyFont="1" applyFill="1"/>
    <xf numFmtId="3" fontId="6" fillId="2" borderId="2" xfId="1" applyNumberFormat="1" applyFont="1" applyFill="1" applyBorder="1" applyAlignment="1">
      <alignment wrapText="1"/>
    </xf>
    <xf numFmtId="169" fontId="6" fillId="2" borderId="3" xfId="0" applyNumberFormat="1" applyFont="1" applyFill="1" applyBorder="1" applyAlignment="1">
      <alignment horizontal="right"/>
    </xf>
    <xf numFmtId="169" fontId="6" fillId="2" borderId="2" xfId="0" applyNumberFormat="1" applyFont="1" applyFill="1" applyBorder="1" applyAlignment="1"/>
    <xf numFmtId="169" fontId="6" fillId="2" borderId="2" xfId="0" applyNumberFormat="1" applyFont="1" applyFill="1" applyBorder="1" applyAlignment="1">
      <alignment horizontal="right"/>
    </xf>
    <xf numFmtId="3" fontId="6" fillId="2" borderId="3" xfId="0" applyNumberFormat="1" applyFont="1" applyFill="1" applyBorder="1" applyAlignment="1">
      <alignment horizontal="right"/>
    </xf>
    <xf numFmtId="3" fontId="6" fillId="2" borderId="2" xfId="0" applyNumberFormat="1" applyFont="1" applyFill="1" applyBorder="1" applyAlignment="1"/>
    <xf numFmtId="3" fontId="6" fillId="2" borderId="2" xfId="0" applyNumberFormat="1" applyFont="1" applyFill="1" applyBorder="1" applyAlignment="1">
      <alignment horizontal="right"/>
    </xf>
    <xf numFmtId="3" fontId="6" fillId="2" borderId="14" xfId="0" applyNumberFormat="1" applyFont="1" applyFill="1" applyBorder="1" applyAlignment="1">
      <alignment horizontal="right"/>
    </xf>
    <xf numFmtId="49" fontId="6" fillId="2" borderId="0" xfId="1" quotePrefix="1" applyNumberFormat="1" applyFont="1" applyFill="1" applyBorder="1" applyAlignment="1">
      <alignment wrapText="1"/>
    </xf>
    <xf numFmtId="169" fontId="6" fillId="2" borderId="1" xfId="0" applyNumberFormat="1" applyFont="1" applyFill="1" applyBorder="1" applyAlignment="1">
      <alignment horizontal="right"/>
    </xf>
    <xf numFmtId="169" fontId="6" fillId="2" borderId="0" xfId="0" applyNumberFormat="1" applyFont="1" applyFill="1" applyBorder="1" applyAlignment="1"/>
    <xf numFmtId="169" fontId="6" fillId="2" borderId="0" xfId="0" applyNumberFormat="1" applyFont="1" applyFill="1" applyBorder="1" applyAlignment="1">
      <alignment horizontal="right"/>
    </xf>
    <xf numFmtId="3" fontId="6" fillId="2" borderId="1" xfId="0" applyNumberFormat="1" applyFont="1" applyFill="1" applyBorder="1" applyAlignment="1">
      <alignment horizontal="right"/>
    </xf>
    <xf numFmtId="3" fontId="6" fillId="2" borderId="0" xfId="0" applyNumberFormat="1" applyFont="1" applyFill="1" applyBorder="1" applyAlignment="1"/>
    <xf numFmtId="3" fontId="6" fillId="2" borderId="0" xfId="0" applyNumberFormat="1" applyFont="1" applyFill="1" applyBorder="1" applyAlignment="1">
      <alignment horizontal="right"/>
    </xf>
    <xf numFmtId="3" fontId="6" fillId="2" borderId="15" xfId="0" applyNumberFormat="1" applyFont="1" applyFill="1" applyBorder="1" applyAlignment="1">
      <alignment horizontal="right"/>
    </xf>
    <xf numFmtId="49" fontId="6" fillId="2" borderId="0" xfId="1" quotePrefix="1" applyNumberFormat="1" applyFont="1" applyFill="1" applyAlignment="1">
      <alignment wrapText="1"/>
    </xf>
    <xf numFmtId="49" fontId="6" fillId="2" borderId="0" xfId="1" applyNumberFormat="1" applyFont="1" applyFill="1" applyAlignment="1">
      <alignment wrapText="1"/>
    </xf>
    <xf numFmtId="169" fontId="6" fillId="2" borderId="0" xfId="0" applyNumberFormat="1" applyFont="1" applyFill="1"/>
    <xf numFmtId="3" fontId="6" fillId="2" borderId="0" xfId="0" applyNumberFormat="1" applyFont="1" applyFill="1"/>
    <xf numFmtId="0" fontId="6" fillId="2" borderId="14" xfId="0" applyFont="1" applyFill="1" applyBorder="1" applyAlignment="1">
      <alignment horizontal="right"/>
    </xf>
    <xf numFmtId="3" fontId="6" fillId="2" borderId="1" xfId="0" applyNumberFormat="1" applyFont="1" applyFill="1" applyBorder="1" applyAlignment="1">
      <alignment horizontal="right" vertical="center" wrapText="1"/>
    </xf>
    <xf numFmtId="3" fontId="6" fillId="2" borderId="0" xfId="0" applyNumberFormat="1" applyFont="1" applyFill="1" applyBorder="1" applyAlignment="1">
      <alignment horizontal="right" vertical="center" wrapText="1"/>
    </xf>
    <xf numFmtId="0" fontId="6" fillId="2" borderId="15" xfId="0" applyFont="1" applyFill="1" applyBorder="1" applyAlignment="1">
      <alignment horizontal="right"/>
    </xf>
    <xf numFmtId="0" fontId="6" fillId="2" borderId="17" xfId="0" applyFont="1" applyFill="1" applyBorder="1" applyAlignment="1">
      <alignment horizontal="right"/>
    </xf>
    <xf numFmtId="3" fontId="6" fillId="2" borderId="14" xfId="0" applyNumberFormat="1" applyFont="1" applyFill="1" applyBorder="1" applyAlignment="1"/>
    <xf numFmtId="3" fontId="6" fillId="2" borderId="18" xfId="0" applyNumberFormat="1" applyFont="1" applyFill="1" applyBorder="1" applyAlignment="1">
      <alignment horizontal="right"/>
    </xf>
    <xf numFmtId="3" fontId="6" fillId="2" borderId="4" xfId="0" applyNumberFormat="1" applyFont="1" applyFill="1" applyBorder="1" applyAlignment="1">
      <alignment horizontal="right"/>
    </xf>
    <xf numFmtId="3" fontId="6" fillId="2" borderId="17" xfId="0" applyNumberFormat="1" applyFont="1" applyFill="1" applyBorder="1" applyAlignment="1">
      <alignment horizontal="right"/>
    </xf>
    <xf numFmtId="3" fontId="6" fillId="2" borderId="15" xfId="0" applyNumberFormat="1" applyFont="1" applyFill="1" applyBorder="1" applyAlignment="1"/>
    <xf numFmtId="0" fontId="6" fillId="2" borderId="0" xfId="0" applyFont="1" applyFill="1" applyAlignment="1">
      <alignment wrapText="1"/>
    </xf>
    <xf numFmtId="9" fontId="6" fillId="2" borderId="0" xfId="46" applyFont="1" applyFill="1" applyAlignment="1">
      <alignment wrapText="1"/>
    </xf>
    <xf numFmtId="172" fontId="50" fillId="34" borderId="0" xfId="49" applyNumberFormat="1" applyFont="1" applyFill="1" applyBorder="1" applyAlignment="1" applyProtection="1">
      <alignment horizontal="left"/>
    </xf>
    <xf numFmtId="172" fontId="44" fillId="34" borderId="0" xfId="53" applyNumberFormat="1" applyFont="1" applyFill="1" applyBorder="1" applyAlignment="1"/>
    <xf numFmtId="0" fontId="40" fillId="2" borderId="0" xfId="2" applyNumberFormat="1" applyFont="1" applyFill="1" applyAlignment="1">
      <alignment horizontal="left" wrapText="1"/>
    </xf>
    <xf numFmtId="17" fontId="51" fillId="2" borderId="0" xfId="0" quotePrefix="1" applyNumberFormat="1" applyFont="1" applyFill="1" applyBorder="1" applyAlignment="1"/>
    <xf numFmtId="0" fontId="17" fillId="2" borderId="0" xfId="0" applyFont="1" applyFill="1" applyAlignment="1">
      <alignment vertical="center"/>
    </xf>
    <xf numFmtId="0" fontId="5" fillId="2" borderId="0" xfId="0" applyFont="1" applyFill="1" applyBorder="1" applyAlignment="1">
      <alignment horizontal="right" vertical="center" wrapText="1"/>
    </xf>
    <xf numFmtId="0" fontId="17" fillId="2" borderId="0" xfId="0" applyFont="1" applyFill="1" applyAlignment="1">
      <alignment horizontal="left" vertical="center" wrapText="1"/>
    </xf>
    <xf numFmtId="173" fontId="5" fillId="2" borderId="14" xfId="1" applyNumberFormat="1" applyFont="1" applyFill="1" applyBorder="1"/>
    <xf numFmtId="173" fontId="5" fillId="2" borderId="15" xfId="1" applyNumberFormat="1" applyFont="1" applyFill="1" applyBorder="1"/>
    <xf numFmtId="173" fontId="5" fillId="2" borderId="15" xfId="1" applyNumberFormat="1" applyFont="1" applyFill="1" applyBorder="1" applyAlignment="1">
      <alignment horizontal="right"/>
    </xf>
    <xf numFmtId="174" fontId="6" fillId="2" borderId="18" xfId="48" quotePrefix="1" applyFont="1" applyFill="1" applyBorder="1" applyAlignment="1">
      <alignment horizontal="right"/>
    </xf>
    <xf numFmtId="0" fontId="40" fillId="2" borderId="0" xfId="2" applyNumberFormat="1" applyFont="1" applyFill="1" applyAlignment="1">
      <alignment horizontal="left" wrapText="1"/>
    </xf>
    <xf numFmtId="0" fontId="47" fillId="2" borderId="0" xfId="0" applyFont="1" applyFill="1" applyAlignment="1">
      <alignment vertical="center"/>
    </xf>
    <xf numFmtId="0" fontId="47" fillId="2" borderId="0" xfId="0" applyFont="1" applyFill="1" applyAlignment="1">
      <alignment horizontal="left" vertical="center"/>
    </xf>
    <xf numFmtId="17" fontId="51" fillId="2" borderId="0" xfId="0" quotePrefix="1" applyNumberFormat="1" applyFont="1" applyFill="1" applyBorder="1" applyAlignment="1"/>
    <xf numFmtId="0" fontId="6" fillId="2" borderId="0" xfId="0" applyFont="1" applyFill="1" applyBorder="1" applyAlignment="1">
      <alignment vertical="center" wrapText="1"/>
    </xf>
    <xf numFmtId="4" fontId="68" fillId="2" borderId="0" xfId="53" applyNumberFormat="1" applyFont="1" applyFill="1" applyBorder="1" applyAlignment="1"/>
    <xf numFmtId="9" fontId="6" fillId="2" borderId="0" xfId="46" applyFont="1" applyFill="1"/>
    <xf numFmtId="170" fontId="5" fillId="2" borderId="0" xfId="0" applyNumberFormat="1" applyFont="1" applyFill="1"/>
    <xf numFmtId="49" fontId="47" fillId="0" borderId="0" xfId="48" applyNumberFormat="1" applyFont="1" applyAlignment="1"/>
    <xf numFmtId="0" fontId="8" fillId="0" borderId="0" xfId="0" applyFont="1" applyFill="1" applyBorder="1"/>
    <xf numFmtId="0" fontId="0" fillId="0" borderId="0" xfId="0" applyFill="1"/>
    <xf numFmtId="0" fontId="16" fillId="0" borderId="2" xfId="0" applyFont="1" applyBorder="1" applyAlignment="1"/>
    <xf numFmtId="174" fontId="6" fillId="0" borderId="0" xfId="48" applyFont="1" applyAlignment="1">
      <alignment horizontal="left"/>
    </xf>
    <xf numFmtId="3" fontId="19" fillId="2" borderId="0" xfId="0" applyNumberFormat="1" applyFont="1" applyFill="1"/>
    <xf numFmtId="15" fontId="6" fillId="2" borderId="4" xfId="48" applyNumberFormat="1" applyFont="1" applyFill="1" applyBorder="1" applyAlignment="1">
      <alignment horizontal="right" vertical="top"/>
    </xf>
    <xf numFmtId="3" fontId="68" fillId="2" borderId="4" xfId="53" applyNumberFormat="1" applyFont="1" applyFill="1" applyBorder="1" applyAlignment="1">
      <alignment wrapText="1"/>
    </xf>
    <xf numFmtId="0" fontId="4" fillId="0" borderId="15" xfId="0" applyFont="1" applyBorder="1" applyAlignment="1">
      <alignment horizontal="left"/>
    </xf>
    <xf numFmtId="172" fontId="68" fillId="34" borderId="15" xfId="53" applyNumberFormat="1" applyFont="1" applyFill="1" applyBorder="1" applyAlignment="1">
      <alignment horizontal="left"/>
    </xf>
    <xf numFmtId="0" fontId="3" fillId="2" borderId="0" xfId="0" applyFont="1" applyFill="1"/>
    <xf numFmtId="9" fontId="78" fillId="0" borderId="0" xfId="0" applyNumberFormat="1" applyFont="1" applyAlignment="1"/>
    <xf numFmtId="0" fontId="47" fillId="2" borderId="0" xfId="0" applyFont="1" applyFill="1" applyAlignment="1">
      <alignment vertical="center"/>
    </xf>
    <xf numFmtId="0" fontId="40" fillId="2" borderId="0" xfId="2" applyNumberFormat="1" applyFont="1" applyFill="1" applyAlignment="1">
      <alignment horizontal="left" wrapText="1"/>
    </xf>
    <xf numFmtId="17" fontId="51" fillId="2" borderId="0" xfId="0" quotePrefix="1" applyNumberFormat="1" applyFont="1" applyFill="1" applyBorder="1" applyAlignment="1"/>
    <xf numFmtId="0" fontId="47" fillId="2" borderId="0" xfId="0" applyFont="1" applyFill="1" applyAlignment="1">
      <alignment horizontal="left" vertical="center"/>
    </xf>
    <xf numFmtId="0" fontId="17" fillId="2" borderId="0" xfId="0" applyFont="1" applyFill="1" applyAlignment="1">
      <alignment horizontal="left" vertical="center" wrapText="1"/>
    </xf>
    <xf numFmtId="0" fontId="17" fillId="2" borderId="0" xfId="0" applyFont="1" applyFill="1" applyAlignment="1">
      <alignment vertical="center"/>
    </xf>
    <xf numFmtId="0" fontId="5" fillId="2" borderId="0" xfId="0" applyFont="1" applyFill="1" applyBorder="1" applyAlignment="1">
      <alignment horizontal="right" vertical="center" wrapText="1"/>
    </xf>
    <xf numFmtId="174" fontId="6" fillId="2" borderId="20" xfId="48" quotePrefix="1" applyFont="1" applyFill="1" applyBorder="1" applyAlignment="1">
      <alignment horizontal="right"/>
    </xf>
    <xf numFmtId="174" fontId="6" fillId="2" borderId="19" xfId="48" quotePrefix="1" applyFont="1" applyFill="1" applyBorder="1" applyAlignment="1">
      <alignment horizontal="right"/>
    </xf>
    <xf numFmtId="174" fontId="6" fillId="2" borderId="26" xfId="48" quotePrefix="1" applyFont="1" applyFill="1" applyBorder="1" applyAlignment="1">
      <alignment horizontal="right"/>
    </xf>
    <xf numFmtId="0" fontId="6" fillId="2" borderId="0" xfId="0" applyFont="1" applyFill="1" applyBorder="1" applyAlignment="1">
      <alignment horizontal="center" vertical="center"/>
    </xf>
    <xf numFmtId="0" fontId="6" fillId="2" borderId="4" xfId="0" applyFont="1" applyFill="1" applyBorder="1" applyAlignment="1">
      <alignment vertical="center" wrapText="1"/>
    </xf>
    <xf numFmtId="0" fontId="5" fillId="2" borderId="15" xfId="0" applyFont="1" applyFill="1" applyBorder="1" applyAlignment="1">
      <alignment horizontal="center" vertical="center"/>
    </xf>
    <xf numFmtId="0" fontId="73" fillId="2" borderId="0" xfId="0" applyFont="1" applyFill="1" applyBorder="1"/>
    <xf numFmtId="0" fontId="6" fillId="2" borderId="0" xfId="0" applyFont="1" applyFill="1" applyBorder="1" applyAlignment="1">
      <alignment vertical="center" wrapText="1"/>
    </xf>
    <xf numFmtId="0" fontId="5" fillId="2" borderId="14" xfId="0" applyFont="1" applyFill="1" applyBorder="1"/>
    <xf numFmtId="0" fontId="5" fillId="2" borderId="15" xfId="0" applyFont="1" applyFill="1" applyBorder="1"/>
    <xf numFmtId="3" fontId="5" fillId="2" borderId="15" xfId="0" applyNumberFormat="1" applyFont="1" applyFill="1" applyBorder="1"/>
    <xf numFmtId="9" fontId="5" fillId="2" borderId="15" xfId="46" applyFont="1" applyFill="1" applyBorder="1"/>
    <xf numFmtId="0" fontId="3" fillId="2" borderId="15" xfId="0" applyFont="1" applyFill="1" applyBorder="1" applyAlignment="1">
      <alignment horizontal="center" vertical="center"/>
    </xf>
    <xf numFmtId="179" fontId="6" fillId="0" borderId="17" xfId="48" applyNumberFormat="1" applyFont="1" applyFill="1" applyBorder="1" applyAlignment="1">
      <alignment horizontal="right"/>
    </xf>
    <xf numFmtId="3" fontId="5" fillId="0" borderId="15" xfId="0" applyNumberFormat="1" applyFont="1" applyBorder="1" applyAlignment="1">
      <alignment horizontal="right"/>
    </xf>
    <xf numFmtId="9" fontId="6" fillId="2" borderId="15" xfId="46" applyFont="1" applyFill="1" applyBorder="1" applyAlignment="1">
      <alignment horizontal="right"/>
    </xf>
    <xf numFmtId="49" fontId="16" fillId="2" borderId="0" xfId="0" quotePrefix="1" applyNumberFormat="1" applyFont="1" applyFill="1" applyAlignment="1">
      <alignment vertical="center"/>
    </xf>
    <xf numFmtId="167" fontId="73" fillId="2" borderId="0" xfId="0" applyNumberFormat="1" applyFont="1" applyFill="1"/>
    <xf numFmtId="0" fontId="3" fillId="0" borderId="0" xfId="0" applyFont="1"/>
    <xf numFmtId="0" fontId="3" fillId="0" borderId="0" xfId="0" applyNumberFormat="1" applyFont="1"/>
    <xf numFmtId="0" fontId="3" fillId="0" borderId="4" xfId="0" applyFont="1" applyBorder="1"/>
    <xf numFmtId="0" fontId="6" fillId="2" borderId="4" xfId="0" applyFont="1" applyFill="1" applyBorder="1" applyAlignment="1">
      <alignment vertical="center"/>
    </xf>
    <xf numFmtId="168" fontId="78" fillId="0" borderId="4" xfId="0" applyNumberFormat="1" applyFont="1" applyBorder="1" applyAlignment="1"/>
    <xf numFmtId="0" fontId="2" fillId="2" borderId="0" xfId="0" applyFont="1" applyFill="1"/>
    <xf numFmtId="0" fontId="2" fillId="0" borderId="0" xfId="0" applyFont="1"/>
    <xf numFmtId="0" fontId="0" fillId="2" borderId="0" xfId="0" applyFill="1"/>
    <xf numFmtId="0" fontId="0" fillId="2" borderId="0" xfId="0" applyFill="1" applyBorder="1"/>
    <xf numFmtId="0" fontId="60" fillId="2" borderId="0" xfId="53" applyFont="1" applyFill="1" applyBorder="1" applyAlignment="1">
      <alignment horizontal="center" wrapText="1"/>
    </xf>
    <xf numFmtId="0" fontId="67" fillId="2" borderId="14" xfId="53" applyFont="1" applyFill="1" applyBorder="1" applyAlignment="1">
      <alignment horizontal="center" vertical="center"/>
    </xf>
    <xf numFmtId="0" fontId="2" fillId="0" borderId="0" xfId="0" applyFont="1" applyFill="1"/>
    <xf numFmtId="3" fontId="0" fillId="2" borderId="0" xfId="0" applyNumberFormat="1" applyFill="1"/>
    <xf numFmtId="3" fontId="5" fillId="0" borderId="14" xfId="0" applyNumberFormat="1" applyFont="1" applyBorder="1" applyAlignment="1">
      <alignment horizontal="right"/>
    </xf>
    <xf numFmtId="0" fontId="50" fillId="0" borderId="0" xfId="49" applyFont="1" applyFill="1" applyBorder="1" applyAlignment="1" applyProtection="1"/>
    <xf numFmtId="0" fontId="50" fillId="0" borderId="4" xfId="49" applyFont="1" applyBorder="1" applyAlignment="1" applyProtection="1"/>
    <xf numFmtId="0" fontId="17" fillId="2" borderId="0" xfId="0" applyFont="1" applyFill="1"/>
    <xf numFmtId="3" fontId="5" fillId="2" borderId="15" xfId="51" applyNumberFormat="1" applyFont="1" applyFill="1" applyBorder="1" applyAlignment="1">
      <alignment horizontal="right"/>
    </xf>
    <xf numFmtId="0" fontId="40" fillId="2" borderId="0" xfId="2" applyNumberFormat="1" applyFont="1" applyFill="1" applyAlignment="1">
      <alignment horizontal="left" wrapText="1"/>
    </xf>
    <xf numFmtId="0" fontId="16" fillId="0" borderId="0" xfId="0" applyFont="1" applyFill="1"/>
    <xf numFmtId="14" fontId="2" fillId="0" borderId="0" xfId="0" applyNumberFormat="1" applyFont="1" applyFill="1"/>
    <xf numFmtId="14" fontId="2" fillId="2" borderId="0" xfId="0" applyNumberFormat="1" applyFont="1" applyFill="1" applyAlignment="1">
      <alignment horizontal="left"/>
    </xf>
    <xf numFmtId="0" fontId="79" fillId="2" borderId="0" xfId="0" applyFont="1" applyFill="1"/>
    <xf numFmtId="172" fontId="68" fillId="34" borderId="17" xfId="53" applyNumberFormat="1" applyFont="1" applyFill="1" applyBorder="1" applyAlignment="1">
      <alignment horizontal="center" vertical="center" wrapText="1"/>
    </xf>
    <xf numFmtId="172" fontId="68" fillId="34" borderId="17" xfId="53" applyNumberFormat="1" applyFont="1" applyFill="1" applyBorder="1" applyAlignment="1">
      <alignment horizontal="right"/>
    </xf>
    <xf numFmtId="14" fontId="0" fillId="0" borderId="0" xfId="0" applyNumberFormat="1" applyFill="1"/>
    <xf numFmtId="0" fontId="47" fillId="2" borderId="0" xfId="0" applyFont="1" applyFill="1" applyAlignment="1">
      <alignment vertical="center"/>
    </xf>
    <xf numFmtId="17" fontId="51" fillId="2" borderId="0" xfId="0" quotePrefix="1" applyNumberFormat="1" applyFont="1" applyFill="1" applyBorder="1" applyAlignment="1"/>
    <xf numFmtId="0" fontId="47" fillId="2" borderId="0" xfId="0" applyFont="1" applyFill="1" applyAlignment="1">
      <alignment horizontal="left" vertical="center"/>
    </xf>
    <xf numFmtId="0" fontId="6" fillId="2" borderId="0" xfId="0" applyFont="1" applyFill="1" applyBorder="1" applyAlignment="1">
      <alignment horizontal="center" vertical="center"/>
    </xf>
    <xf numFmtId="0" fontId="17" fillId="2" borderId="0" xfId="0" applyFont="1" applyFill="1" applyAlignment="1">
      <alignment horizontal="left" vertical="center" wrapText="1"/>
    </xf>
    <xf numFmtId="0" fontId="17" fillId="2" borderId="0" xfId="0" applyFont="1" applyFill="1" applyAlignment="1">
      <alignment vertical="center"/>
    </xf>
    <xf numFmtId="0" fontId="5" fillId="2" borderId="0" xfId="0" applyFont="1" applyFill="1" applyBorder="1" applyAlignment="1">
      <alignment horizontal="right" vertical="center" wrapText="1"/>
    </xf>
    <xf numFmtId="0" fontId="6" fillId="2" borderId="17"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7" xfId="0" applyFont="1" applyFill="1" applyBorder="1" applyAlignment="1">
      <alignment horizontal="center" vertical="center"/>
    </xf>
    <xf numFmtId="0" fontId="40" fillId="2" borderId="0" xfId="2" applyNumberFormat="1" applyFont="1" applyFill="1" applyAlignment="1">
      <alignment horizontal="left" wrapText="1"/>
    </xf>
    <xf numFmtId="169" fontId="2" fillId="2" borderId="1" xfId="0" applyNumberFormat="1" applyFont="1" applyFill="1" applyBorder="1" applyAlignment="1">
      <alignment horizontal="right"/>
    </xf>
    <xf numFmtId="169" fontId="2" fillId="2" borderId="0" xfId="0" applyNumberFormat="1" applyFont="1" applyFill="1" applyBorder="1" applyAlignment="1">
      <alignment horizontal="right"/>
    </xf>
    <xf numFmtId="0" fontId="5" fillId="2" borderId="2" xfId="0" applyNumberFormat="1" applyFont="1" applyFill="1" applyBorder="1" applyAlignment="1">
      <alignment horizontal="center"/>
    </xf>
    <xf numFmtId="3" fontId="5" fillId="2" borderId="2" xfId="0" applyNumberFormat="1" applyFont="1" applyFill="1" applyBorder="1" applyAlignment="1">
      <alignment horizontal="center"/>
    </xf>
    <xf numFmtId="167" fontId="5" fillId="2" borderId="2" xfId="0" applyNumberFormat="1" applyFont="1" applyFill="1" applyBorder="1" applyAlignment="1">
      <alignment horizontal="center"/>
    </xf>
    <xf numFmtId="0" fontId="5" fillId="2" borderId="0" xfId="0" applyFont="1" applyFill="1" applyBorder="1" applyAlignment="1">
      <alignment horizontal="center"/>
    </xf>
    <xf numFmtId="3" fontId="5" fillId="2" borderId="0" xfId="0" applyNumberFormat="1" applyFont="1" applyFill="1" applyBorder="1" applyAlignment="1">
      <alignment horizontal="center"/>
    </xf>
    <xf numFmtId="167" fontId="5" fillId="2" borderId="0" xfId="0" applyNumberFormat="1" applyFont="1" applyFill="1" applyBorder="1" applyAlignment="1">
      <alignment horizontal="center"/>
    </xf>
    <xf numFmtId="0" fontId="5" fillId="2" borderId="0" xfId="0" applyNumberFormat="1" applyFont="1" applyFill="1" applyBorder="1" applyAlignment="1">
      <alignment horizontal="center"/>
    </xf>
    <xf numFmtId="0" fontId="5" fillId="2" borderId="0" xfId="0" applyNumberFormat="1" applyFont="1" applyFill="1" applyAlignment="1">
      <alignment horizontal="center"/>
    </xf>
    <xf numFmtId="3" fontId="5" fillId="2" borderId="0" xfId="0" applyNumberFormat="1" applyFont="1" applyFill="1" applyAlignment="1">
      <alignment horizontal="center"/>
    </xf>
    <xf numFmtId="167" fontId="5" fillId="2" borderId="0" xfId="0" applyNumberFormat="1" applyFont="1" applyFill="1" applyAlignment="1">
      <alignment horizontal="center"/>
    </xf>
    <xf numFmtId="0" fontId="5" fillId="2" borderId="4" xfId="0" applyNumberFormat="1" applyFont="1" applyFill="1" applyBorder="1" applyAlignment="1">
      <alignment horizontal="center"/>
    </xf>
    <xf numFmtId="3" fontId="5" fillId="2" borderId="4" xfId="0" applyNumberFormat="1" applyFont="1" applyFill="1" applyBorder="1" applyAlignment="1">
      <alignment horizontal="center"/>
    </xf>
    <xf numFmtId="167" fontId="5" fillId="2" borderId="4" xfId="0" applyNumberFormat="1" applyFont="1" applyFill="1" applyBorder="1" applyAlignment="1">
      <alignment horizontal="center"/>
    </xf>
    <xf numFmtId="168" fontId="6" fillId="2" borderId="0" xfId="0" applyNumberFormat="1" applyFont="1" applyFill="1"/>
    <xf numFmtId="0" fontId="2" fillId="2" borderId="15" xfId="0" applyFont="1" applyFill="1" applyBorder="1" applyAlignment="1">
      <alignment horizontal="center" vertical="center"/>
    </xf>
    <xf numFmtId="0" fontId="2" fillId="0" borderId="0" xfId="0" applyFont="1" applyBorder="1"/>
    <xf numFmtId="0" fontId="38" fillId="2" borderId="0" xfId="0" applyFont="1" applyFill="1" applyAlignment="1">
      <alignment horizontal="right"/>
    </xf>
    <xf numFmtId="0" fontId="5" fillId="0" borderId="0" xfId="0" applyFont="1" applyFill="1"/>
    <xf numFmtId="0" fontId="5" fillId="0" borderId="1" xfId="0" applyFont="1" applyFill="1" applyBorder="1" applyAlignment="1">
      <alignment horizontal="left"/>
    </xf>
    <xf numFmtId="0" fontId="5" fillId="0" borderId="18" xfId="0" applyFont="1" applyFill="1" applyBorder="1" applyAlignment="1">
      <alignment horizontal="left"/>
    </xf>
    <xf numFmtId="0" fontId="2" fillId="0" borderId="18" xfId="0" applyFont="1" applyFill="1" applyBorder="1" applyAlignment="1">
      <alignment horizontal="left"/>
    </xf>
    <xf numFmtId="0" fontId="2" fillId="0" borderId="1" xfId="0" applyFont="1" applyFill="1" applyBorder="1" applyAlignment="1">
      <alignment horizontal="left"/>
    </xf>
    <xf numFmtId="0" fontId="5" fillId="0" borderId="3" xfId="0" applyFont="1" applyFill="1" applyBorder="1" applyAlignment="1">
      <alignment horizontal="left"/>
    </xf>
    <xf numFmtId="0" fontId="5" fillId="0" borderId="2" xfId="0" applyFont="1" applyFill="1" applyBorder="1" applyAlignment="1">
      <alignment horizontal="left"/>
    </xf>
    <xf numFmtId="0" fontId="6" fillId="2" borderId="0" xfId="0" applyFont="1" applyFill="1" applyBorder="1" applyAlignment="1">
      <alignment vertical="center" wrapText="1"/>
    </xf>
    <xf numFmtId="3" fontId="10" fillId="0" borderId="0" xfId="51" applyNumberFormat="1" applyFont="1" applyAlignment="1">
      <alignment horizontal="left"/>
    </xf>
    <xf numFmtId="174" fontId="47" fillId="0" borderId="0" xfId="48" applyFont="1" applyFill="1" applyAlignment="1">
      <alignment wrapText="1"/>
    </xf>
    <xf numFmtId="174" fontId="47" fillId="0" borderId="0" xfId="49" applyNumberFormat="1" applyFont="1" applyFill="1" applyAlignment="1" applyProtection="1">
      <alignment wrapText="1"/>
    </xf>
    <xf numFmtId="174" fontId="47" fillId="0" borderId="0" xfId="48" applyFont="1" applyAlignment="1">
      <alignment wrapText="1"/>
    </xf>
    <xf numFmtId="174" fontId="47" fillId="0" borderId="0" xfId="48" applyFont="1" applyAlignment="1"/>
    <xf numFmtId="174" fontId="6" fillId="0" borderId="2" xfId="48" quotePrefix="1" applyFont="1" applyFill="1" applyBorder="1" applyAlignment="1">
      <alignment horizontal="right"/>
    </xf>
    <xf numFmtId="15" fontId="6" fillId="0" borderId="0" xfId="48" applyNumberFormat="1" applyFont="1" applyFill="1" applyAlignment="1">
      <alignment horizontal="right"/>
    </xf>
    <xf numFmtId="175" fontId="12" fillId="0" borderId="0" xfId="0" applyNumberFormat="1" applyFont="1" applyFill="1" applyBorder="1" applyAlignment="1">
      <alignment horizontal="right"/>
    </xf>
    <xf numFmtId="174" fontId="47" fillId="0" borderId="0" xfId="48" applyFont="1" applyFill="1" applyAlignment="1"/>
    <xf numFmtId="174" fontId="47" fillId="2" borderId="0" xfId="48" applyFont="1" applyFill="1" applyAlignment="1"/>
    <xf numFmtId="172" fontId="52" fillId="34" borderId="0" xfId="53" applyNumberFormat="1" applyFont="1" applyFill="1" applyBorder="1" applyAlignment="1"/>
    <xf numFmtId="174" fontId="47" fillId="2" borderId="0" xfId="48" applyFont="1" applyFill="1" applyAlignment="1">
      <alignment horizontal="left"/>
    </xf>
    <xf numFmtId="174" fontId="71" fillId="2" borderId="0" xfId="49" applyNumberFormat="1" applyFont="1" applyFill="1" applyAlignment="1" applyProtection="1">
      <alignment wrapText="1"/>
    </xf>
    <xf numFmtId="0" fontId="14" fillId="0" borderId="0" xfId="0" applyFont="1" applyAlignment="1">
      <alignment horizontal="left"/>
    </xf>
    <xf numFmtId="14" fontId="74" fillId="0" borderId="0" xfId="0" applyNumberFormat="1" applyFont="1" applyFill="1" applyBorder="1" applyAlignment="1">
      <alignment horizontal="left" wrapText="1"/>
    </xf>
    <xf numFmtId="14" fontId="74" fillId="0" borderId="4" xfId="0" applyNumberFormat="1" applyFont="1" applyFill="1" applyBorder="1" applyAlignment="1">
      <alignment horizontal="left" wrapText="1"/>
    </xf>
    <xf numFmtId="0" fontId="67" fillId="2" borderId="0" xfId="53" applyFont="1" applyFill="1" applyBorder="1" applyAlignment="1">
      <alignment horizontal="center" wrapText="1"/>
    </xf>
    <xf numFmtId="0" fontId="50" fillId="0" borderId="0" xfId="49" applyFont="1" applyAlignment="1" applyProtection="1"/>
    <xf numFmtId="0" fontId="0" fillId="0" borderId="0" xfId="0" applyNumberFormat="1"/>
    <xf numFmtId="170" fontId="6" fillId="2" borderId="0" xfId="0" applyNumberFormat="1" applyFont="1" applyFill="1"/>
    <xf numFmtId="170" fontId="5" fillId="2" borderId="0" xfId="1" applyNumberFormat="1" applyFont="1" applyFill="1" applyBorder="1" applyAlignment="1">
      <alignment horizontal="right" vertical="center" wrapText="1"/>
    </xf>
    <xf numFmtId="170" fontId="5" fillId="2" borderId="4" xfId="1" applyNumberFormat="1" applyFont="1" applyFill="1" applyBorder="1" applyAlignment="1">
      <alignment horizontal="right" vertical="center" wrapText="1"/>
    </xf>
    <xf numFmtId="0" fontId="2" fillId="2" borderId="1" xfId="0" applyFont="1" applyFill="1" applyBorder="1" applyAlignment="1">
      <alignment horizontal="left"/>
    </xf>
    <xf numFmtId="0" fontId="1" fillId="0" borderId="0" xfId="0" applyFont="1" applyAlignment="1"/>
    <xf numFmtId="170" fontId="1" fillId="0" borderId="0" xfId="51" applyNumberFormat="1" applyFont="1" applyFill="1" applyBorder="1" applyAlignment="1">
      <alignment horizontal="right"/>
    </xf>
    <xf numFmtId="3" fontId="1" fillId="0" borderId="0" xfId="51" applyNumberFormat="1" applyFont="1" applyAlignment="1"/>
    <xf numFmtId="2" fontId="1" fillId="0" borderId="0" xfId="46" applyNumberFormat="1" applyFont="1" applyAlignment="1"/>
    <xf numFmtId="3" fontId="1" fillId="0" borderId="0" xfId="46" applyNumberFormat="1" applyFont="1" applyAlignment="1"/>
    <xf numFmtId="168" fontId="1" fillId="0" borderId="0" xfId="46" applyNumberFormat="1" applyFont="1" applyAlignment="1"/>
    <xf numFmtId="3" fontId="1" fillId="0" borderId="0" xfId="51" applyNumberFormat="1" applyFont="1" applyFill="1" applyBorder="1" applyAlignment="1">
      <alignment horizontal="right"/>
    </xf>
    <xf numFmtId="9" fontId="1" fillId="0" borderId="0" xfId="46" applyFont="1" applyAlignment="1"/>
    <xf numFmtId="3" fontId="1" fillId="0" borderId="0" xfId="51" applyNumberFormat="1" applyFont="1" applyFill="1" applyBorder="1" applyAlignment="1">
      <alignment horizontal="left"/>
    </xf>
    <xf numFmtId="3" fontId="1" fillId="0" borderId="0" xfId="51" applyNumberFormat="1" applyFont="1" applyBorder="1" applyAlignment="1"/>
    <xf numFmtId="3" fontId="1" fillId="0" borderId="0" xfId="0" applyNumberFormat="1" applyFont="1" applyFill="1" applyBorder="1" applyAlignment="1">
      <alignment horizontal="left" vertical="top"/>
    </xf>
    <xf numFmtId="3" fontId="1" fillId="0" borderId="0" xfId="51" applyNumberFormat="1" applyFont="1" applyFill="1" applyBorder="1" applyAlignment="1"/>
    <xf numFmtId="1" fontId="1" fillId="0" borderId="0" xfId="0" applyNumberFormat="1" applyFont="1" applyAlignment="1"/>
    <xf numFmtId="1" fontId="1" fillId="0" borderId="0" xfId="46" applyNumberFormat="1" applyFont="1" applyAlignment="1"/>
    <xf numFmtId="175" fontId="1" fillId="0" borderId="4" xfId="0" applyNumberFormat="1" applyFont="1" applyFill="1" applyBorder="1" applyAlignment="1">
      <alignment horizontal="right"/>
    </xf>
    <xf numFmtId="0" fontId="1" fillId="0" borderId="4" xfId="0" applyFont="1" applyBorder="1" applyAlignment="1"/>
    <xf numFmtId="177" fontId="1" fillId="0" borderId="4" xfId="0" applyNumberFormat="1" applyFont="1" applyFill="1" applyBorder="1" applyAlignment="1">
      <alignment horizontal="right"/>
    </xf>
    <xf numFmtId="3" fontId="1" fillId="0" borderId="4" xfId="46" applyNumberFormat="1" applyFont="1" applyBorder="1" applyAlignment="1"/>
    <xf numFmtId="175" fontId="1" fillId="0" borderId="0" xfId="0" applyNumberFormat="1" applyFont="1" applyFill="1" applyBorder="1" applyAlignment="1">
      <alignment horizontal="right"/>
    </xf>
    <xf numFmtId="170" fontId="1" fillId="0" borderId="0" xfId="51" applyNumberFormat="1" applyFont="1" applyAlignment="1"/>
    <xf numFmtId="9" fontId="1" fillId="0" borderId="0" xfId="46" applyNumberFormat="1" applyFont="1" applyAlignment="1"/>
    <xf numFmtId="9" fontId="1" fillId="0" borderId="0" xfId="0" applyNumberFormat="1" applyFont="1" applyAlignment="1"/>
    <xf numFmtId="0" fontId="1" fillId="0" borderId="0" xfId="0" applyFont="1" applyFill="1" applyBorder="1"/>
    <xf numFmtId="0" fontId="1" fillId="0" borderId="0" xfId="0" applyFont="1" applyFill="1" applyBorder="1" applyAlignment="1"/>
    <xf numFmtId="1" fontId="1" fillId="0" borderId="0" xfId="46" applyNumberFormat="1" applyFont="1" applyFill="1" applyBorder="1" applyAlignment="1">
      <alignment horizontal="right"/>
    </xf>
    <xf numFmtId="0" fontId="1" fillId="0" borderId="0" xfId="0" applyFont="1" applyFill="1" applyAlignment="1"/>
    <xf numFmtId="0" fontId="1" fillId="0" borderId="2" xfId="0" applyFont="1" applyBorder="1" applyAlignment="1"/>
    <xf numFmtId="0" fontId="1" fillId="0" borderId="0" xfId="0" applyFont="1" applyBorder="1" applyAlignment="1"/>
    <xf numFmtId="0" fontId="1" fillId="0" borderId="21" xfId="0" applyFont="1" applyBorder="1" applyAlignment="1"/>
    <xf numFmtId="170" fontId="1" fillId="0" borderId="0" xfId="0" applyNumberFormat="1" applyFont="1" applyAlignment="1"/>
    <xf numFmtId="178" fontId="1" fillId="0" borderId="0" xfId="0" applyNumberFormat="1" applyFont="1" applyAlignment="1"/>
    <xf numFmtId="170" fontId="1" fillId="34" borderId="0" xfId="51" applyNumberFormat="1" applyFont="1" applyFill="1" applyBorder="1" applyAlignment="1">
      <alignment horizontal="right"/>
    </xf>
    <xf numFmtId="175" fontId="1" fillId="0" borderId="0" xfId="0" applyNumberFormat="1" applyFont="1" applyBorder="1" applyAlignment="1"/>
    <xf numFmtId="0" fontId="1" fillId="0" borderId="0" xfId="0" applyFont="1" applyFill="1" applyBorder="1" applyAlignment="1">
      <alignment horizontal="right"/>
    </xf>
    <xf numFmtId="0" fontId="1" fillId="0" borderId="0" xfId="0" applyFont="1" applyFill="1" applyBorder="1" applyAlignment="1">
      <alignment horizontal="left"/>
    </xf>
    <xf numFmtId="0" fontId="1" fillId="0" borderId="0" xfId="0" applyFont="1" applyFill="1" applyBorder="1" applyAlignment="1">
      <alignment horizontal="right" wrapText="1"/>
    </xf>
    <xf numFmtId="175" fontId="1" fillId="0" borderId="0" xfId="0" applyNumberFormat="1" applyFont="1" applyAlignment="1"/>
    <xf numFmtId="0" fontId="1" fillId="0" borderId="0" xfId="0" applyFont="1" applyFill="1" applyBorder="1" applyAlignment="1">
      <alignment horizontal="left" vertical="top"/>
    </xf>
    <xf numFmtId="1" fontId="1" fillId="0" borderId="0" xfId="51" applyNumberFormat="1" applyFont="1" applyFill="1" applyBorder="1" applyAlignment="1">
      <alignment horizontal="right"/>
    </xf>
    <xf numFmtId="0" fontId="1" fillId="0" borderId="4" xfId="0" applyFont="1" applyFill="1" applyBorder="1" applyAlignment="1">
      <alignment horizontal="left"/>
    </xf>
    <xf numFmtId="175" fontId="1" fillId="34" borderId="4" xfId="0" applyNumberFormat="1" applyFont="1" applyFill="1" applyBorder="1" applyAlignment="1">
      <alignment horizontal="right"/>
    </xf>
    <xf numFmtId="170" fontId="1" fillId="0" borderId="4" xfId="51" applyNumberFormat="1" applyFont="1" applyBorder="1" applyAlignment="1"/>
    <xf numFmtId="175" fontId="1" fillId="34" borderId="0" xfId="0" applyNumberFormat="1" applyFont="1" applyFill="1" applyBorder="1" applyAlignment="1">
      <alignment horizontal="right"/>
    </xf>
    <xf numFmtId="177" fontId="1" fillId="0" borderId="0" xfId="51" applyNumberFormat="1" applyFont="1" applyAlignment="1"/>
    <xf numFmtId="0" fontId="1" fillId="2" borderId="0" xfId="0" applyFont="1" applyFill="1"/>
    <xf numFmtId="0" fontId="1" fillId="2" borderId="0" xfId="0" applyFont="1" applyFill="1" applyBorder="1"/>
    <xf numFmtId="3" fontId="1" fillId="2" borderId="0" xfId="0" applyNumberFormat="1" applyFont="1" applyFill="1" applyBorder="1"/>
    <xf numFmtId="2" fontId="1" fillId="2" borderId="0" xfId="46" applyNumberFormat="1" applyFont="1" applyFill="1"/>
    <xf numFmtId="9" fontId="1" fillId="2" borderId="0" xfId="46" applyFont="1" applyFill="1"/>
    <xf numFmtId="3" fontId="1" fillId="2" borderId="4" xfId="0" applyNumberFormat="1" applyFont="1" applyFill="1" applyBorder="1"/>
    <xf numFmtId="10" fontId="1" fillId="2" borderId="0" xfId="0" applyNumberFormat="1" applyFont="1" applyFill="1"/>
    <xf numFmtId="3" fontId="1" fillId="2" borderId="0" xfId="0" applyNumberFormat="1" applyFont="1" applyFill="1"/>
    <xf numFmtId="0" fontId="1" fillId="2" borderId="4" xfId="0" applyFont="1" applyFill="1" applyBorder="1"/>
    <xf numFmtId="0" fontId="1" fillId="2" borderId="0" xfId="0" applyFont="1" applyFill="1" applyAlignment="1"/>
    <xf numFmtId="0" fontId="1" fillId="2" borderId="2" xfId="0" applyFont="1" applyFill="1" applyBorder="1"/>
    <xf numFmtId="0" fontId="1" fillId="0" borderId="0" xfId="0" applyFont="1" applyFill="1" applyBorder="1" applyAlignment="1">
      <alignment horizontal="center"/>
    </xf>
    <xf numFmtId="0" fontId="1" fillId="0" borderId="0" xfId="0" applyFont="1" applyAlignment="1">
      <alignment horizontal="left"/>
    </xf>
    <xf numFmtId="0" fontId="1" fillId="0" borderId="0" xfId="0" applyFont="1"/>
    <xf numFmtId="3" fontId="1" fillId="0" borderId="0" xfId="51" applyNumberFormat="1" applyFont="1" applyFill="1" applyBorder="1" applyAlignment="1">
      <alignment horizontal="right" vertical="center" wrapText="1"/>
    </xf>
    <xf numFmtId="0" fontId="1" fillId="0" borderId="0" xfId="0" applyFont="1" applyBorder="1" applyAlignment="1">
      <alignment horizontal="left"/>
    </xf>
    <xf numFmtId="3" fontId="1" fillId="0" borderId="0" xfId="51" applyNumberFormat="1" applyFont="1"/>
    <xf numFmtId="3" fontId="1" fillId="34" borderId="0" xfId="51" applyNumberFormat="1" applyFont="1" applyFill="1" applyBorder="1" applyAlignment="1">
      <alignment horizontal="right"/>
    </xf>
    <xf numFmtId="3" fontId="5" fillId="0" borderId="0" xfId="51" applyNumberFormat="1" applyFont="1" applyAlignment="1">
      <alignment horizontal="right"/>
    </xf>
    <xf numFmtId="3" fontId="16" fillId="0" borderId="0" xfId="51" applyNumberFormat="1" applyFont="1" applyFill="1" applyBorder="1" applyAlignment="1">
      <alignment horizontal="right"/>
    </xf>
    <xf numFmtId="0" fontId="16" fillId="0" borderId="0" xfId="0" applyFont="1" applyAlignment="1">
      <alignment horizontal="right"/>
    </xf>
    <xf numFmtId="15" fontId="10" fillId="0" borderId="0" xfId="48" applyNumberFormat="1" applyFont="1" applyFill="1" applyBorder="1" applyAlignment="1">
      <alignment horizontal="right" wrapText="1"/>
    </xf>
    <xf numFmtId="0" fontId="10" fillId="0" borderId="0" xfId="0" applyFont="1" applyAlignment="1">
      <alignment horizontal="right"/>
    </xf>
    <xf numFmtId="0" fontId="10" fillId="0" borderId="15" xfId="0" applyFont="1" applyBorder="1" applyAlignment="1">
      <alignment horizontal="right"/>
    </xf>
    <xf numFmtId="174" fontId="47" fillId="0" borderId="0" xfId="48" applyFont="1" applyFill="1" applyAlignment="1">
      <alignment wrapText="1"/>
    </xf>
    <xf numFmtId="174" fontId="47" fillId="0" borderId="0" xfId="49" applyNumberFormat="1" applyFont="1" applyFill="1" applyAlignment="1" applyProtection="1">
      <alignment wrapText="1"/>
    </xf>
    <xf numFmtId="174" fontId="47" fillId="0" borderId="0" xfId="48" applyFont="1" applyAlignment="1"/>
    <xf numFmtId="174" fontId="46" fillId="0" borderId="0" xfId="48" applyNumberFormat="1" applyFont="1" applyBorder="1" applyAlignment="1" applyProtection="1"/>
    <xf numFmtId="174" fontId="47" fillId="0" borderId="0" xfId="48" applyFont="1" applyFill="1" applyAlignment="1"/>
    <xf numFmtId="0" fontId="1" fillId="0" borderId="0" xfId="0" applyFont="1" applyAlignment="1"/>
    <xf numFmtId="174" fontId="47" fillId="2" borderId="0" xfId="48" applyFont="1" applyFill="1" applyAlignment="1"/>
    <xf numFmtId="172" fontId="44" fillId="34" borderId="0" xfId="53" applyNumberFormat="1" applyFont="1" applyFill="1" applyBorder="1" applyAlignment="1"/>
    <xf numFmtId="172" fontId="52" fillId="34" borderId="0" xfId="53" applyNumberFormat="1" applyFont="1" applyFill="1" applyBorder="1" applyAlignment="1">
      <alignment horizontal="left" wrapText="1"/>
    </xf>
    <xf numFmtId="0" fontId="50" fillId="2" borderId="0" xfId="2" applyFont="1" applyFill="1"/>
    <xf numFmtId="0" fontId="17" fillId="2" borderId="0" xfId="0" applyFont="1" applyFill="1"/>
    <xf numFmtId="0" fontId="14" fillId="0" borderId="0" xfId="0" applyFont="1" applyAlignment="1">
      <alignment horizontal="left"/>
    </xf>
    <xf numFmtId="14" fontId="74" fillId="0" borderId="0" xfId="0" applyNumberFormat="1" applyFont="1" applyFill="1" applyBorder="1" applyAlignment="1">
      <alignment horizontal="left" wrapText="1"/>
    </xf>
    <xf numFmtId="0" fontId="14" fillId="2" borderId="0" xfId="0" applyFont="1" applyFill="1"/>
    <xf numFmtId="0" fontId="1" fillId="0" borderId="0" xfId="0" applyFont="1" applyBorder="1" applyAlignment="1">
      <alignment horizontal="left" wrapText="1"/>
    </xf>
    <xf numFmtId="0" fontId="1" fillId="0" borderId="4" xfId="0" applyFont="1" applyBorder="1" applyAlignment="1">
      <alignment horizontal="left" wrapText="1"/>
    </xf>
    <xf numFmtId="0" fontId="78" fillId="0" borderId="0" xfId="0" applyFont="1" applyBorder="1" applyAlignment="1">
      <alignment horizontal="left" wrapText="1"/>
    </xf>
    <xf numFmtId="0" fontId="78" fillId="0" borderId="4" xfId="0" applyFont="1" applyBorder="1" applyAlignment="1">
      <alignment horizontal="left" wrapText="1"/>
    </xf>
    <xf numFmtId="15" fontId="6" fillId="0" borderId="0" xfId="48" applyNumberFormat="1" applyFont="1" applyFill="1" applyAlignment="1">
      <alignment horizontal="right"/>
    </xf>
    <xf numFmtId="3" fontId="16" fillId="0" borderId="0" xfId="51" applyNumberFormat="1" applyFont="1" applyFill="1" applyBorder="1" applyAlignment="1">
      <alignment horizontal="left"/>
    </xf>
    <xf numFmtId="3" fontId="10" fillId="0" borderId="0" xfId="51" applyNumberFormat="1" applyFont="1" applyAlignment="1">
      <alignment horizontal="left"/>
    </xf>
    <xf numFmtId="3" fontId="10" fillId="0" borderId="0" xfId="51" applyNumberFormat="1" applyFont="1" applyAlignment="1">
      <alignment horizontal="left" vertical="top"/>
    </xf>
    <xf numFmtId="3" fontId="10" fillId="0" borderId="0" xfId="51" applyNumberFormat="1" applyFont="1" applyAlignment="1" applyProtection="1">
      <alignment horizontal="left" wrapText="1"/>
    </xf>
    <xf numFmtId="174" fontId="10" fillId="0" borderId="2" xfId="48" applyFont="1" applyBorder="1" applyAlignment="1"/>
    <xf numFmtId="174" fontId="10" fillId="0" borderId="0" xfId="48" applyFont="1" applyBorder="1" applyAlignment="1"/>
    <xf numFmtId="174" fontId="6" fillId="0" borderId="4" xfId="48" applyFont="1" applyBorder="1" applyAlignment="1">
      <alignment horizontal="left" wrapText="1"/>
    </xf>
    <xf numFmtId="174" fontId="6" fillId="0" borderId="2" xfId="48" quotePrefix="1" applyFont="1" applyFill="1" applyBorder="1" applyAlignment="1">
      <alignment horizontal="right"/>
    </xf>
    <xf numFmtId="49" fontId="6" fillId="0" borderId="0" xfId="48" applyNumberFormat="1" applyFont="1" applyAlignment="1">
      <alignment horizontal="left"/>
    </xf>
    <xf numFmtId="174" fontId="47" fillId="0" borderId="0" xfId="48" applyFont="1" applyFill="1" applyAlignment="1">
      <alignment wrapText="1"/>
    </xf>
    <xf numFmtId="174" fontId="47" fillId="0" borderId="0" xfId="49" applyNumberFormat="1" applyFont="1" applyFill="1" applyAlignment="1" applyProtection="1">
      <alignment wrapText="1"/>
    </xf>
    <xf numFmtId="174" fontId="47" fillId="0" borderId="0" xfId="48" applyFont="1" applyAlignment="1">
      <alignment wrapText="1"/>
    </xf>
    <xf numFmtId="174" fontId="47" fillId="0" borderId="0" xfId="48" applyFont="1" applyAlignment="1"/>
    <xf numFmtId="174" fontId="46" fillId="0" borderId="0" xfId="48" applyNumberFormat="1" applyFont="1" applyBorder="1" applyAlignment="1" applyProtection="1"/>
    <xf numFmtId="175" fontId="12" fillId="0" borderId="0" xfId="0" applyNumberFormat="1" applyFont="1" applyFill="1" applyBorder="1" applyAlignment="1">
      <alignment horizontal="right"/>
    </xf>
    <xf numFmtId="0" fontId="12" fillId="0" borderId="0" xfId="0" applyFont="1" applyFill="1" applyBorder="1" applyAlignment="1">
      <alignment horizontal="right"/>
    </xf>
    <xf numFmtId="174" fontId="50" fillId="0" borderId="0" xfId="49" applyNumberFormat="1" applyFont="1" applyAlignment="1" applyProtection="1">
      <alignment horizontal="left"/>
    </xf>
    <xf numFmtId="174" fontId="6" fillId="0" borderId="4" xfId="48" applyFont="1" applyFill="1" applyBorder="1" applyAlignment="1">
      <alignment horizontal="left" wrapText="1"/>
    </xf>
    <xf numFmtId="0" fontId="16" fillId="0" borderId="0" xfId="0" applyFont="1" applyBorder="1" applyAlignment="1">
      <alignment horizontal="center" vertical="top"/>
    </xf>
    <xf numFmtId="174" fontId="10" fillId="0" borderId="0" xfId="48" applyFont="1" applyBorder="1" applyAlignment="1">
      <alignment horizontal="left"/>
    </xf>
    <xf numFmtId="174" fontId="10" fillId="0" borderId="0" xfId="48" applyNumberFormat="1" applyFont="1" applyBorder="1" applyAlignment="1" applyProtection="1">
      <alignment horizontal="left" wrapText="1"/>
    </xf>
    <xf numFmtId="174" fontId="76" fillId="0" borderId="0" xfId="48" applyFont="1" applyAlignment="1"/>
    <xf numFmtId="0" fontId="1" fillId="0" borderId="0" xfId="0" applyFont="1" applyAlignment="1"/>
    <xf numFmtId="1" fontId="16" fillId="0" borderId="0" xfId="51" applyNumberFormat="1" applyFont="1" applyFill="1" applyBorder="1" applyAlignment="1">
      <alignment horizontal="left"/>
    </xf>
    <xf numFmtId="0" fontId="16" fillId="0" borderId="0" xfId="0" applyFont="1" applyFill="1" applyBorder="1" applyAlignment="1">
      <alignment horizontal="left"/>
    </xf>
    <xf numFmtId="174" fontId="15" fillId="0" borderId="0" xfId="48" applyFont="1" applyAlignment="1">
      <alignment wrapText="1"/>
    </xf>
    <xf numFmtId="174" fontId="47" fillId="0" borderId="0" xfId="48" applyFont="1" applyFill="1" applyAlignment="1"/>
    <xf numFmtId="0" fontId="10" fillId="0" borderId="0" xfId="50" applyFont="1" applyBorder="1" applyAlignment="1">
      <alignment horizontal="center" vertical="top"/>
    </xf>
    <xf numFmtId="174" fontId="47" fillId="2" borderId="0" xfId="48" applyFont="1" applyFill="1" applyAlignment="1"/>
    <xf numFmtId="172" fontId="44" fillId="34" borderId="0" xfId="53" applyNumberFormat="1" applyFont="1" applyFill="1" applyBorder="1" applyAlignment="1"/>
    <xf numFmtId="172" fontId="52" fillId="34" borderId="0" xfId="53" applyNumberFormat="1" applyFont="1" applyFill="1" applyBorder="1" applyAlignment="1"/>
    <xf numFmtId="174" fontId="47" fillId="2" borderId="0" xfId="48" applyFont="1" applyFill="1" applyAlignment="1">
      <alignment horizontal="left"/>
    </xf>
    <xf numFmtId="3" fontId="1" fillId="2" borderId="23" xfId="0" applyNumberFormat="1" applyFont="1" applyFill="1" applyBorder="1" applyAlignment="1">
      <alignment horizontal="center" vertical="center"/>
    </xf>
    <xf numFmtId="3" fontId="1" fillId="2" borderId="24" xfId="0" applyNumberFormat="1" applyFont="1" applyFill="1" applyBorder="1" applyAlignment="1">
      <alignment horizontal="center" vertical="center"/>
    </xf>
    <xf numFmtId="3" fontId="1" fillId="2" borderId="25" xfId="0" applyNumberFormat="1" applyFont="1" applyFill="1" applyBorder="1" applyAlignment="1">
      <alignment horizontal="center" vertical="center"/>
    </xf>
    <xf numFmtId="174" fontId="71" fillId="2" borderId="0" xfId="49" applyNumberFormat="1" applyFont="1" applyFill="1" applyAlignment="1" applyProtection="1">
      <alignment wrapText="1"/>
    </xf>
    <xf numFmtId="172" fontId="52" fillId="34" borderId="0" xfId="53" applyNumberFormat="1" applyFont="1" applyFill="1" applyBorder="1" applyAlignment="1">
      <alignment horizontal="left" wrapText="1"/>
    </xf>
    <xf numFmtId="172" fontId="50" fillId="34" borderId="0" xfId="49" applyNumberFormat="1" applyFont="1" applyFill="1" applyBorder="1" applyAlignment="1" applyProtection="1">
      <alignment horizontal="left"/>
    </xf>
    <xf numFmtId="3" fontId="68" fillId="2" borderId="0" xfId="53" applyNumberFormat="1" applyFont="1" applyFill="1" applyBorder="1" applyAlignment="1">
      <alignment horizontal="left" wrapText="1"/>
    </xf>
    <xf numFmtId="3" fontId="68" fillId="2" borderId="4" xfId="53" applyNumberFormat="1" applyFont="1" applyFill="1" applyBorder="1" applyAlignment="1">
      <alignment horizontal="left" wrapText="1"/>
    </xf>
    <xf numFmtId="3" fontId="68" fillId="2" borderId="2" xfId="53" applyNumberFormat="1" applyFont="1" applyFill="1" applyBorder="1" applyAlignment="1">
      <alignment horizontal="left" wrapText="1"/>
    </xf>
    <xf numFmtId="0" fontId="6" fillId="2" borderId="0"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17" fontId="10" fillId="2" borderId="0" xfId="0" quotePrefix="1" applyNumberFormat="1" applyFont="1" applyFill="1" applyAlignment="1">
      <alignment horizontal="center" vertical="center"/>
    </xf>
    <xf numFmtId="0" fontId="50" fillId="2" borderId="0" xfId="2" applyFont="1" applyFill="1"/>
    <xf numFmtId="0" fontId="17" fillId="2" borderId="0" xfId="2" applyNumberFormat="1" applyFont="1" applyFill="1" applyAlignment="1">
      <alignment horizontal="left" wrapText="1"/>
    </xf>
    <xf numFmtId="0" fontId="6" fillId="2" borderId="1"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47" fillId="2" borderId="0" xfId="0" applyFont="1" applyFill="1" applyAlignment="1">
      <alignment vertical="center"/>
    </xf>
    <xf numFmtId="0" fontId="47" fillId="2" borderId="0" xfId="0" applyFont="1" applyFill="1" applyAlignment="1">
      <alignment horizontal="left" vertical="center" wrapText="1"/>
    </xf>
    <xf numFmtId="17" fontId="10" fillId="2" borderId="19" xfId="0" quotePrefix="1" applyNumberFormat="1" applyFont="1" applyFill="1" applyBorder="1" applyAlignment="1">
      <alignment horizontal="right" vertical="center" wrapText="1"/>
    </xf>
    <xf numFmtId="0" fontId="10" fillId="2" borderId="19" xfId="0" applyFont="1" applyFill="1" applyBorder="1" applyAlignment="1">
      <alignment horizontal="right" vertical="center"/>
    </xf>
    <xf numFmtId="0" fontId="56" fillId="2" borderId="0" xfId="2" applyFont="1" applyFill="1"/>
    <xf numFmtId="0" fontId="47" fillId="2" borderId="0" xfId="0" applyFont="1" applyFill="1" applyAlignment="1">
      <alignment horizontal="left" vertical="center"/>
    </xf>
    <xf numFmtId="17" fontId="10" fillId="2" borderId="0" xfId="0" quotePrefix="1" applyNumberFormat="1" applyFont="1" applyFill="1" applyBorder="1" applyAlignment="1">
      <alignment horizontal="center"/>
    </xf>
    <xf numFmtId="17" fontId="10" fillId="2" borderId="15" xfId="0" quotePrefix="1" applyNumberFormat="1" applyFont="1" applyFill="1" applyBorder="1" applyAlignment="1">
      <alignment horizontal="center"/>
    </xf>
    <xf numFmtId="17" fontId="10" fillId="2" borderId="1" xfId="0" quotePrefix="1" applyNumberFormat="1" applyFont="1" applyFill="1" applyBorder="1" applyAlignment="1">
      <alignment horizontal="center"/>
    </xf>
    <xf numFmtId="17" fontId="51" fillId="2" borderId="0" xfId="0" quotePrefix="1" applyNumberFormat="1" applyFont="1" applyFill="1" applyBorder="1" applyAlignment="1"/>
    <xf numFmtId="17" fontId="51" fillId="2" borderId="1" xfId="0" quotePrefix="1" applyNumberFormat="1" applyFont="1" applyFill="1" applyBorder="1" applyAlignment="1">
      <alignment horizontal="center"/>
    </xf>
    <xf numFmtId="17" fontId="51" fillId="2" borderId="0" xfId="0" quotePrefix="1" applyNumberFormat="1" applyFont="1" applyFill="1" applyBorder="1" applyAlignment="1">
      <alignment horizontal="center"/>
    </xf>
    <xf numFmtId="17" fontId="51" fillId="2" borderId="15" xfId="0" quotePrefix="1" applyNumberFormat="1" applyFont="1" applyFill="1" applyBorder="1" applyAlignment="1"/>
    <xf numFmtId="17" fontId="51" fillId="2" borderId="15" xfId="0" quotePrefix="1" applyNumberFormat="1" applyFont="1" applyFill="1" applyBorder="1" applyAlignment="1">
      <alignment horizontal="center"/>
    </xf>
    <xf numFmtId="3" fontId="51" fillId="2" borderId="0" xfId="0" quotePrefix="1" applyNumberFormat="1" applyFont="1" applyFill="1"/>
    <xf numFmtId="169" fontId="51" fillId="2" borderId="0" xfId="0" quotePrefix="1" applyNumberFormat="1" applyFont="1" applyFill="1"/>
    <xf numFmtId="17" fontId="51" fillId="2" borderId="0" xfId="0" quotePrefix="1" applyNumberFormat="1" applyFont="1" applyFill="1" applyAlignment="1"/>
    <xf numFmtId="0" fontId="10" fillId="2" borderId="0" xfId="0" applyNumberFormat="1" applyFont="1" applyFill="1" applyBorder="1" applyAlignment="1">
      <alignment horizontal="center"/>
    </xf>
    <xf numFmtId="0" fontId="10" fillId="2" borderId="4" xfId="0" applyNumberFormat="1" applyFont="1" applyFill="1" applyBorder="1" applyAlignment="1">
      <alignment horizontal="center"/>
    </xf>
    <xf numFmtId="0" fontId="10" fillId="2" borderId="2" xfId="0" applyNumberFormat="1" applyFont="1" applyFill="1" applyBorder="1" applyAlignment="1">
      <alignment horizontal="center" vertical="center"/>
    </xf>
    <xf numFmtId="0" fontId="10" fillId="2" borderId="0" xfId="0" applyNumberFormat="1" applyFont="1" applyFill="1" applyAlignment="1">
      <alignment horizontal="center" vertical="center"/>
    </xf>
    <xf numFmtId="0" fontId="10" fillId="2" borderId="0" xfId="0" applyNumberFormat="1" applyFont="1" applyFill="1" applyBorder="1" applyAlignment="1">
      <alignment horizontal="center" vertical="center"/>
    </xf>
    <xf numFmtId="0" fontId="10" fillId="2" borderId="1" xfId="0" applyNumberFormat="1" applyFont="1" applyFill="1" applyBorder="1" applyAlignment="1">
      <alignment horizontal="center"/>
    </xf>
    <xf numFmtId="0" fontId="46" fillId="2" borderId="0" xfId="0" applyFont="1" applyFill="1" applyAlignment="1">
      <alignment horizontal="left" wrapText="1"/>
    </xf>
    <xf numFmtId="0" fontId="47" fillId="2" borderId="0" xfId="0" applyFont="1" applyFill="1"/>
    <xf numFmtId="0" fontId="40" fillId="2" borderId="0" xfId="2" applyFont="1" applyFill="1"/>
    <xf numFmtId="0" fontId="40" fillId="2" borderId="0" xfId="2" applyFont="1" applyFill="1" applyAlignment="1">
      <alignment horizontal="left"/>
    </xf>
    <xf numFmtId="0" fontId="40" fillId="0" borderId="0" xfId="2" applyFont="1"/>
    <xf numFmtId="0" fontId="47" fillId="2" borderId="0" xfId="0" applyNumberFormat="1" applyFont="1" applyFill="1" applyAlignment="1">
      <alignment horizontal="left"/>
    </xf>
    <xf numFmtId="0" fontId="47" fillId="2" borderId="0" xfId="0" applyNumberFormat="1" applyFont="1" applyFill="1"/>
    <xf numFmtId="0" fontId="47" fillId="2" borderId="0" xfId="0" applyFont="1" applyFill="1" applyAlignment="1">
      <alignment horizontal="left" wrapText="1"/>
    </xf>
    <xf numFmtId="0" fontId="47" fillId="2" borderId="0" xfId="0" applyNumberFormat="1" applyFont="1" applyFill="1" applyAlignment="1">
      <alignment horizontal="left" wrapText="1"/>
    </xf>
    <xf numFmtId="0" fontId="17" fillId="2" borderId="0" xfId="2" applyFont="1" applyFill="1" applyAlignment="1">
      <alignment wrapText="1"/>
    </xf>
    <xf numFmtId="0" fontId="12" fillId="2" borderId="0" xfId="2" applyFont="1" applyFill="1" applyAlignment="1">
      <alignment wrapText="1"/>
    </xf>
    <xf numFmtId="0" fontId="17" fillId="2" borderId="0" xfId="0" applyFont="1" applyFill="1"/>
    <xf numFmtId="0" fontId="16" fillId="2" borderId="1" xfId="0" applyNumberFormat="1" applyFont="1" applyFill="1" applyBorder="1" applyAlignment="1">
      <alignment horizontal="center"/>
    </xf>
    <xf numFmtId="0" fontId="16" fillId="2" borderId="0" xfId="0" applyNumberFormat="1" applyFont="1" applyFill="1" applyBorder="1" applyAlignment="1">
      <alignment horizontal="center"/>
    </xf>
    <xf numFmtId="0" fontId="16" fillId="2" borderId="2" xfId="0" applyNumberFormat="1" applyFont="1" applyFill="1" applyBorder="1" applyAlignment="1">
      <alignment horizontal="center" vertical="center"/>
    </xf>
    <xf numFmtId="0" fontId="16" fillId="2" borderId="0" xfId="0" applyNumberFormat="1" applyFont="1" applyFill="1" applyBorder="1" applyAlignment="1">
      <alignment horizontal="center" vertical="center"/>
    </xf>
    <xf numFmtId="0" fontId="16" fillId="2" borderId="0" xfId="0" applyNumberFormat="1" applyFont="1" applyFill="1" applyBorder="1" applyAlignment="1">
      <alignment horizontal="left"/>
    </xf>
    <xf numFmtId="0" fontId="16" fillId="2" borderId="0" xfId="0" applyNumberFormat="1" applyFont="1" applyFill="1" applyBorder="1" applyAlignment="1">
      <alignment wrapText="1"/>
    </xf>
    <xf numFmtId="0" fontId="47" fillId="2" borderId="0" xfId="2" applyFont="1" applyFill="1"/>
    <xf numFmtId="0" fontId="17" fillId="2" borderId="0" xfId="0" applyFont="1" applyFill="1" applyAlignment="1">
      <alignment wrapText="1"/>
    </xf>
    <xf numFmtId="0" fontId="17" fillId="2" borderId="0" xfId="0" applyFont="1" applyFill="1" applyBorder="1" applyAlignment="1">
      <alignment wrapText="1"/>
    </xf>
    <xf numFmtId="0" fontId="16" fillId="2" borderId="1" xfId="0" applyFont="1" applyFill="1" applyBorder="1" applyAlignment="1">
      <alignment horizontal="center"/>
    </xf>
    <xf numFmtId="0" fontId="16" fillId="2" borderId="0" xfId="0" applyFont="1" applyFill="1" applyBorder="1" applyAlignment="1">
      <alignment horizontal="center"/>
    </xf>
    <xf numFmtId="0" fontId="16" fillId="2" borderId="15" xfId="0" applyFont="1" applyFill="1" applyBorder="1" applyAlignment="1">
      <alignment horizontal="center"/>
    </xf>
    <xf numFmtId="0" fontId="47" fillId="2" borderId="0" xfId="2" applyFont="1" applyFill="1" applyAlignment="1">
      <alignment wrapText="1"/>
    </xf>
    <xf numFmtId="0" fontId="5" fillId="2" borderId="15" xfId="0" applyFont="1" applyFill="1" applyBorder="1" applyAlignment="1">
      <alignment vertical="center"/>
    </xf>
    <xf numFmtId="0" fontId="5" fillId="2" borderId="17" xfId="0" applyFont="1" applyFill="1" applyBorder="1" applyAlignment="1">
      <alignment vertical="center"/>
    </xf>
    <xf numFmtId="17" fontId="51" fillId="2" borderId="0" xfId="0" quotePrefix="1" applyNumberFormat="1" applyFont="1" applyFill="1" applyBorder="1" applyAlignment="1">
      <alignment wrapText="1"/>
    </xf>
    <xf numFmtId="0" fontId="17" fillId="2" borderId="0" xfId="0" applyFont="1" applyFill="1" applyAlignment="1">
      <alignment horizontal="left" wrapText="1"/>
    </xf>
    <xf numFmtId="0" fontId="14" fillId="2" borderId="0" xfId="0" applyFont="1" applyFill="1" applyAlignment="1">
      <alignment horizontal="left" wrapText="1"/>
    </xf>
    <xf numFmtId="0" fontId="10" fillId="2" borderId="0" xfId="0" applyFont="1" applyFill="1" applyBorder="1" applyAlignment="1">
      <alignment horizontal="center" vertical="center"/>
    </xf>
    <xf numFmtId="0" fontId="54" fillId="2" borderId="0" xfId="0" applyFont="1" applyFill="1" applyBorder="1" applyAlignment="1">
      <alignment horizontal="center"/>
    </xf>
    <xf numFmtId="0" fontId="17" fillId="2" borderId="0" xfId="0" applyFont="1" applyFill="1" applyAlignment="1"/>
    <xf numFmtId="0" fontId="56" fillId="2" borderId="0" xfId="2" applyFont="1" applyFill="1" applyAlignment="1">
      <alignment horizontal="left"/>
    </xf>
    <xf numFmtId="0" fontId="6" fillId="2" borderId="0" xfId="0" applyFont="1" applyFill="1" applyBorder="1" applyAlignment="1">
      <alignment horizontal="center" wrapText="1"/>
    </xf>
    <xf numFmtId="0" fontId="6" fillId="2" borderId="4" xfId="0" applyFont="1" applyFill="1" applyBorder="1" applyAlignment="1">
      <alignment horizontal="center" wrapText="1"/>
    </xf>
    <xf numFmtId="0" fontId="12" fillId="2" borderId="0" xfId="0" applyFont="1" applyFill="1" applyBorder="1"/>
    <xf numFmtId="0" fontId="12" fillId="2" borderId="4" xfId="0" applyFont="1" applyFill="1" applyBorder="1"/>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58" fillId="2" borderId="0" xfId="2" applyFont="1" applyFill="1" applyAlignment="1">
      <alignment vertical="center"/>
    </xf>
    <xf numFmtId="0" fontId="58" fillId="2" borderId="0" xfId="2" applyFont="1" applyFill="1"/>
    <xf numFmtId="0" fontId="5" fillId="2" borderId="0" xfId="0" applyFont="1" applyFill="1" applyBorder="1" applyAlignment="1">
      <alignment vertical="center" wrapText="1"/>
    </xf>
    <xf numFmtId="0" fontId="5" fillId="2" borderId="4" xfId="0" applyFont="1" applyFill="1" applyBorder="1" applyAlignment="1">
      <alignment vertical="center" wrapText="1"/>
    </xf>
    <xf numFmtId="0" fontId="5" fillId="2" borderId="0" xfId="0" applyFont="1" applyFill="1" applyBorder="1" applyAlignment="1">
      <alignment vertical="center"/>
    </xf>
    <xf numFmtId="0" fontId="5" fillId="2" borderId="4" xfId="0" applyFont="1" applyFill="1" applyBorder="1" applyAlignment="1">
      <alignment vertical="center"/>
    </xf>
    <xf numFmtId="0" fontId="6" fillId="2" borderId="0" xfId="0" applyFont="1" applyFill="1" applyBorder="1" applyAlignment="1">
      <alignment vertical="center" wrapText="1"/>
    </xf>
    <xf numFmtId="0" fontId="6" fillId="2" borderId="4" xfId="0" applyFont="1" applyFill="1" applyBorder="1" applyAlignment="1">
      <alignment vertical="center" wrapText="1"/>
    </xf>
    <xf numFmtId="0" fontId="58" fillId="2" borderId="0" xfId="2" applyFont="1" applyFill="1" applyAlignment="1">
      <alignment wrapText="1"/>
    </xf>
    <xf numFmtId="0" fontId="14" fillId="0" borderId="0" xfId="0" applyFont="1" applyAlignment="1">
      <alignment horizontal="left"/>
    </xf>
    <xf numFmtId="174" fontId="47" fillId="2" borderId="0" xfId="48" applyFont="1" applyFill="1" applyAlignment="1">
      <alignment wrapText="1"/>
    </xf>
    <xf numFmtId="14" fontId="74" fillId="0" borderId="0" xfId="0" applyNumberFormat="1" applyFont="1" applyFill="1" applyBorder="1" applyAlignment="1">
      <alignment horizontal="left" wrapText="1"/>
    </xf>
    <xf numFmtId="14" fontId="74" fillId="0" borderId="4" xfId="0" applyNumberFormat="1" applyFont="1" applyFill="1" applyBorder="1" applyAlignment="1">
      <alignment horizontal="left" wrapText="1"/>
    </xf>
    <xf numFmtId="3" fontId="74" fillId="0" borderId="0" xfId="51" applyNumberFormat="1" applyFont="1" applyFill="1" applyBorder="1" applyAlignment="1">
      <alignment horizontal="right" wrapText="1"/>
    </xf>
    <xf numFmtId="3" fontId="74" fillId="0" borderId="4" xfId="51" applyNumberFormat="1" applyFont="1" applyFill="1" applyBorder="1" applyAlignment="1">
      <alignment horizontal="right" wrapText="1"/>
    </xf>
    <xf numFmtId="0" fontId="67" fillId="2" borderId="15" xfId="53" applyFont="1" applyFill="1" applyBorder="1" applyAlignment="1">
      <alignment horizontal="center" vertical="center"/>
    </xf>
    <xf numFmtId="0" fontId="67" fillId="2" borderId="17" xfId="53" applyFont="1" applyFill="1" applyBorder="1" applyAlignment="1">
      <alignment horizontal="center" vertical="center"/>
    </xf>
    <xf numFmtId="0" fontId="67" fillId="2" borderId="0" xfId="53" applyFont="1" applyFill="1" applyBorder="1" applyAlignment="1">
      <alignment horizontal="center" wrapText="1"/>
    </xf>
    <xf numFmtId="0" fontId="67" fillId="2" borderId="4" xfId="53" applyFont="1" applyFill="1" applyBorder="1" applyAlignment="1">
      <alignment horizontal="center" wrapText="1"/>
    </xf>
    <xf numFmtId="0" fontId="50" fillId="0" borderId="0" xfId="49" applyFont="1" applyAlignment="1" applyProtection="1"/>
    <xf numFmtId="0" fontId="50" fillId="0" borderId="0" xfId="49" applyFont="1" applyAlignment="1" applyProtection="1">
      <alignment horizontal="left"/>
    </xf>
    <xf numFmtId="0" fontId="16" fillId="0" borderId="15" xfId="0" applyFont="1" applyBorder="1" applyAlignment="1">
      <alignment horizontal="left" vertical="center"/>
    </xf>
    <xf numFmtId="0" fontId="16" fillId="0" borderId="17" xfId="0" applyFont="1" applyBorder="1" applyAlignment="1">
      <alignment horizontal="left" vertical="center"/>
    </xf>
    <xf numFmtId="172" fontId="68" fillId="34" borderId="1" xfId="53" applyNumberFormat="1" applyFont="1" applyFill="1" applyBorder="1" applyAlignment="1">
      <alignment horizontal="center" vertical="center" wrapText="1"/>
    </xf>
    <xf numFmtId="172" fontId="68" fillId="34" borderId="18" xfId="53" applyNumberFormat="1" applyFont="1" applyFill="1" applyBorder="1" applyAlignment="1">
      <alignment horizontal="center" vertical="center" wrapText="1"/>
    </xf>
    <xf numFmtId="172" fontId="68" fillId="34" borderId="0" xfId="53" applyNumberFormat="1" applyFont="1" applyFill="1" applyBorder="1" applyAlignment="1">
      <alignment horizontal="center" vertical="center" wrapText="1"/>
    </xf>
    <xf numFmtId="172" fontId="68" fillId="34" borderId="4" xfId="53" applyNumberFormat="1" applyFont="1" applyFill="1" applyBorder="1" applyAlignment="1">
      <alignment horizontal="center" vertical="center" wrapText="1"/>
    </xf>
    <xf numFmtId="172" fontId="68" fillId="34" borderId="0" xfId="53" applyNumberFormat="1" applyFont="1" applyFill="1" applyBorder="1" applyAlignment="1">
      <alignment horizontal="center"/>
    </xf>
    <xf numFmtId="172" fontId="52" fillId="34" borderId="0" xfId="53" applyNumberFormat="1" applyFont="1" applyFill="1" applyBorder="1" applyAlignment="1">
      <alignment horizontal="left"/>
    </xf>
    <xf numFmtId="172" fontId="67" fillId="34" borderId="14" xfId="53" applyNumberFormat="1" applyFont="1" applyFill="1" applyBorder="1" applyAlignment="1">
      <alignment vertical="center" wrapText="1"/>
    </xf>
    <xf numFmtId="172" fontId="67" fillId="34" borderId="15" xfId="53" applyNumberFormat="1" applyFont="1" applyFill="1" applyBorder="1" applyAlignment="1">
      <alignment vertical="center" wrapText="1"/>
    </xf>
    <xf numFmtId="172" fontId="67" fillId="34" borderId="15" xfId="53" applyNumberFormat="1" applyFont="1" applyFill="1" applyBorder="1" applyAlignment="1">
      <alignment horizontal="left" vertical="center"/>
    </xf>
    <xf numFmtId="172" fontId="67" fillId="34" borderId="15" xfId="53" applyNumberFormat="1" applyFont="1" applyFill="1" applyBorder="1" applyAlignment="1">
      <alignment vertical="center"/>
    </xf>
    <xf numFmtId="172" fontId="67" fillId="34" borderId="0" xfId="53" applyNumberFormat="1" applyFont="1" applyFill="1" applyBorder="1" applyAlignment="1">
      <alignment horizontal="left"/>
    </xf>
    <xf numFmtId="172" fontId="67" fillId="34" borderId="4" xfId="53" applyNumberFormat="1" applyFont="1" applyFill="1" applyBorder="1" applyAlignment="1">
      <alignment horizontal="left"/>
    </xf>
    <xf numFmtId="0" fontId="16" fillId="2" borderId="19" xfId="0" applyFont="1" applyFill="1" applyBorder="1" applyAlignment="1">
      <alignment horizontal="center"/>
    </xf>
    <xf numFmtId="0" fontId="16" fillId="2" borderId="20" xfId="0" applyFont="1" applyFill="1" applyBorder="1" applyAlignment="1">
      <alignment horizontal="center"/>
    </xf>
    <xf numFmtId="0" fontId="16" fillId="2" borderId="26" xfId="0" applyFont="1" applyFill="1" applyBorder="1" applyAlignment="1">
      <alignment horizontal="center"/>
    </xf>
    <xf numFmtId="0" fontId="16" fillId="2" borderId="14" xfId="0" applyFont="1" applyFill="1" applyBorder="1" applyAlignment="1">
      <alignment vertical="center"/>
    </xf>
    <xf numFmtId="0" fontId="16" fillId="2" borderId="15" xfId="0" applyFont="1" applyFill="1" applyBorder="1" applyAlignment="1">
      <alignment vertical="center"/>
    </xf>
    <xf numFmtId="3" fontId="16" fillId="2" borderId="0" xfId="51" applyNumberFormat="1" applyFont="1" applyFill="1" applyBorder="1" applyAlignment="1">
      <alignment horizontal="left" vertical="center" wrapText="1"/>
    </xf>
    <xf numFmtId="0" fontId="16" fillId="2" borderId="4" xfId="0" applyFont="1" applyFill="1" applyBorder="1" applyAlignment="1">
      <alignment horizontal="center"/>
    </xf>
    <xf numFmtId="0" fontId="16" fillId="2" borderId="15" xfId="0" applyFont="1" applyFill="1" applyBorder="1" applyAlignment="1">
      <alignment horizontal="center" vertical="center"/>
    </xf>
    <xf numFmtId="0" fontId="16" fillId="2" borderId="17" xfId="0" applyFont="1" applyFill="1" applyBorder="1" applyAlignment="1">
      <alignment horizontal="center" vertical="center"/>
    </xf>
    <xf numFmtId="0" fontId="5" fillId="2" borderId="0" xfId="0" applyFont="1" applyFill="1" applyBorder="1" applyAlignment="1">
      <alignment horizontal="right" vertical="center" wrapText="1"/>
    </xf>
    <xf numFmtId="0" fontId="5" fillId="2" borderId="4" xfId="0" applyFont="1" applyFill="1" applyBorder="1" applyAlignment="1">
      <alignment horizontal="right" vertical="center" wrapText="1"/>
    </xf>
    <xf numFmtId="0" fontId="17" fillId="2" borderId="0" xfId="0" applyFont="1" applyFill="1" applyAlignment="1">
      <alignment vertical="center"/>
    </xf>
    <xf numFmtId="17" fontId="16" fillId="2" borderId="14" xfId="0" quotePrefix="1" applyNumberFormat="1" applyFont="1" applyFill="1" applyBorder="1" applyAlignment="1">
      <alignment horizontal="left" vertical="center" wrapText="1"/>
    </xf>
    <xf numFmtId="17" fontId="16" fillId="2" borderId="15" xfId="0" quotePrefix="1" applyNumberFormat="1" applyFont="1" applyFill="1" applyBorder="1" applyAlignment="1">
      <alignment horizontal="left" vertical="center" wrapText="1"/>
    </xf>
    <xf numFmtId="17" fontId="10" fillId="2" borderId="14" xfId="0" quotePrefix="1" applyNumberFormat="1" applyFont="1" applyFill="1" applyBorder="1" applyAlignment="1">
      <alignment horizontal="left" vertical="center" wrapText="1"/>
    </xf>
    <xf numFmtId="17" fontId="10" fillId="2" borderId="15" xfId="0" quotePrefix="1" applyNumberFormat="1" applyFont="1" applyFill="1" applyBorder="1" applyAlignment="1">
      <alignment horizontal="left" vertical="center" wrapText="1"/>
    </xf>
    <xf numFmtId="0" fontId="17" fillId="2" borderId="0" xfId="0" applyFont="1" applyFill="1" applyAlignment="1">
      <alignment horizontal="left" vertical="center" wrapText="1"/>
    </xf>
    <xf numFmtId="0" fontId="47" fillId="2" borderId="0" xfId="2" applyNumberFormat="1" applyFont="1" applyFill="1" applyAlignment="1">
      <alignment wrapText="1"/>
    </xf>
    <xf numFmtId="0" fontId="10" fillId="2" borderId="0"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15" xfId="0" applyFont="1" applyFill="1" applyBorder="1" applyAlignment="1">
      <alignment horizontal="center" vertical="center"/>
    </xf>
    <xf numFmtId="0" fontId="10" fillId="2" borderId="17"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0" xfId="0" applyFont="1" applyFill="1" applyBorder="1" applyAlignment="1">
      <alignment vertical="center"/>
    </xf>
    <xf numFmtId="0" fontId="10" fillId="2" borderId="4" xfId="0" applyFont="1" applyFill="1" applyBorder="1" applyAlignment="1">
      <alignment vertical="center"/>
    </xf>
    <xf numFmtId="0" fontId="6" fillId="2" borderId="2" xfId="0" applyFont="1" applyFill="1" applyBorder="1" applyAlignment="1">
      <alignment horizontal="center" vertical="center"/>
    </xf>
    <xf numFmtId="0" fontId="6" fillId="2" borderId="14" xfId="0" applyFont="1" applyFill="1" applyBorder="1" applyAlignment="1">
      <alignment horizontal="center" vertical="center"/>
    </xf>
    <xf numFmtId="0" fontId="6" fillId="2" borderId="15"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2" xfId="0" applyFont="1" applyFill="1" applyBorder="1" applyAlignment="1">
      <alignment horizontal="center" vertical="center" wrapText="1"/>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7" xfId="0" applyFont="1" applyFill="1" applyBorder="1" applyAlignment="1">
      <alignment horizontal="center" vertical="center"/>
    </xf>
    <xf numFmtId="0" fontId="16" fillId="2" borderId="0"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16" fillId="2" borderId="0" xfId="0" applyFont="1" applyFill="1" applyBorder="1" applyAlignment="1">
      <alignment horizontal="center" vertical="center"/>
    </xf>
    <xf numFmtId="0" fontId="16" fillId="2" borderId="4"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0" xfId="0" applyFont="1" applyFill="1" applyBorder="1" applyAlignment="1">
      <alignment horizontal="center" vertical="center"/>
    </xf>
    <xf numFmtId="0" fontId="2" fillId="2" borderId="14"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2" fillId="0" borderId="0" xfId="0" applyFont="1"/>
    <xf numFmtId="0" fontId="17" fillId="2" borderId="0" xfId="0" applyNumberFormat="1" applyFont="1" applyFill="1" applyAlignment="1">
      <alignment horizontal="left"/>
    </xf>
    <xf numFmtId="0" fontId="16" fillId="2" borderId="2" xfId="0" applyFont="1" applyFill="1" applyBorder="1" applyAlignment="1">
      <alignment horizontal="center" vertical="center"/>
    </xf>
    <xf numFmtId="0" fontId="17" fillId="2" borderId="0" xfId="0" applyNumberFormat="1" applyFont="1" applyFill="1" applyAlignment="1">
      <alignment horizontal="left" wrapText="1"/>
    </xf>
    <xf numFmtId="0" fontId="17" fillId="2" borderId="0" xfId="0" applyNumberFormat="1" applyFont="1" applyFill="1"/>
    <xf numFmtId="0" fontId="40" fillId="2" borderId="0" xfId="2" applyNumberFormat="1" applyFont="1" applyFill="1" applyAlignment="1">
      <alignment horizontal="left" wrapText="1"/>
    </xf>
    <xf numFmtId="0" fontId="50" fillId="0" borderId="0" xfId="49" applyFont="1" applyAlignment="1" applyProtection="1">
      <alignment horizontal="right"/>
    </xf>
    <xf numFmtId="0" fontId="46" fillId="2" borderId="0" xfId="0" applyFont="1" applyFill="1"/>
    <xf numFmtId="17" fontId="46" fillId="2" borderId="0" xfId="0" quotePrefix="1" applyNumberFormat="1" applyFont="1" applyFill="1" applyBorder="1"/>
    <xf numFmtId="0" fontId="44" fillId="2" borderId="0" xfId="0" applyFont="1" applyFill="1" applyAlignment="1">
      <alignment readingOrder="1"/>
    </xf>
    <xf numFmtId="0" fontId="14" fillId="0" borderId="0" xfId="0" applyFont="1" applyAlignment="1"/>
    <xf numFmtId="14" fontId="47" fillId="0" borderId="0" xfId="0" applyNumberFormat="1" applyFont="1" applyFill="1" applyBorder="1" applyAlignment="1">
      <alignment horizontal="left" vertical="center" wrapText="1"/>
    </xf>
  </cellXfs>
  <cellStyles count="5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cellStyle name="Comma 3" xfId="51"/>
    <cellStyle name="Comma 3 2" xfId="52"/>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Hyperlink 2" xfId="49"/>
    <cellStyle name="Input" xfId="11" builtinId="20" customBuiltin="1"/>
    <cellStyle name="Linked Cell" xfId="14" builtinId="24" customBuiltin="1"/>
    <cellStyle name="Neutral" xfId="10" builtinId="28" customBuiltin="1"/>
    <cellStyle name="Normal" xfId="0" builtinId="0"/>
    <cellStyle name="Normal 2" xfId="48"/>
    <cellStyle name="Normal 2 2 2 2" xfId="45"/>
    <cellStyle name="Normal 4" xfId="47"/>
    <cellStyle name="Normal 5" xfId="50"/>
    <cellStyle name="Normal 6" xfId="53"/>
    <cellStyle name="Note" xfId="17" builtinId="10" customBuiltin="1"/>
    <cellStyle name="Output" xfId="12" builtinId="21" customBuiltin="1"/>
    <cellStyle name="Percent" xfId="46" builtinId="5"/>
    <cellStyle name="Title" xfId="3" builtinId="15" customBuiltin="1"/>
    <cellStyle name="Total" xfId="19" builtinId="25" customBuiltin="1"/>
    <cellStyle name="Warning Text" xfId="16"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2" defaultPivotStyle="PivotStyleLight16">
    <tableStyle name="PivotTable Style 1" table="0" count="1">
      <tableStyleElement type="wholeTable" dxfId="9"/>
    </tableStyle>
    <tableStyle name="PivotTable Style 2" table="0" count="1">
      <tableStyleElement type="pageFieldLabels" dxfId="8"/>
    </tableStyle>
    <tableStyle name="PivotTable Style 3" table="0" count="0"/>
    <tableStyle name="PivotTable Style 4" table="0" count="1">
      <tableStyleElement type="wholeTable" dxfId="7"/>
    </tableStyle>
    <tableStyle name="PivotTable Style 5" table="0" count="1">
      <tableStyleElement type="pageFieldLabels" dxfId="6"/>
    </tableStyle>
  </tableStyles>
  <colors>
    <mruColors>
      <color rgb="FF284F99"/>
      <color rgb="FF93A7CC"/>
      <color rgb="FF0000FF"/>
      <color rgb="FF203F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7.xml"/><Relationship Id="rId26" Type="http://schemas.openxmlformats.org/officeDocument/2006/relationships/worksheet" Target="worksheets/sheet21.xml"/><Relationship Id="rId39" Type="http://schemas.openxmlformats.org/officeDocument/2006/relationships/chartsheet" Target="chartsheets/sheet12.xml"/><Relationship Id="rId3" Type="http://schemas.openxmlformats.org/officeDocument/2006/relationships/worksheet" Target="worksheets/sheet3.xml"/><Relationship Id="rId21" Type="http://schemas.openxmlformats.org/officeDocument/2006/relationships/chartsheet" Target="chartsheets/sheet3.xml"/><Relationship Id="rId34" Type="http://schemas.openxmlformats.org/officeDocument/2006/relationships/worksheet" Target="worksheets/sheet25.xml"/><Relationship Id="rId42" Type="http://schemas.openxmlformats.org/officeDocument/2006/relationships/worksheet" Target="worksheets/sheet2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hartsheet" Target="chartsheets/sheet1.xml"/><Relationship Id="rId25" Type="http://schemas.openxmlformats.org/officeDocument/2006/relationships/chartsheet" Target="chartsheets/sheet5.xml"/><Relationship Id="rId33" Type="http://schemas.openxmlformats.org/officeDocument/2006/relationships/chartsheet" Target="chartsheets/sheet9.xml"/><Relationship Id="rId38" Type="http://schemas.openxmlformats.org/officeDocument/2006/relationships/worksheet" Target="worksheets/sheet27.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18.xml"/><Relationship Id="rId29" Type="http://schemas.openxmlformats.org/officeDocument/2006/relationships/chartsheet" Target="chartsheets/sheet7.xml"/><Relationship Id="rId41" Type="http://schemas.openxmlformats.org/officeDocument/2006/relationships/chartsheet" Target="chartsheets/sheet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0.xml"/><Relationship Id="rId32" Type="http://schemas.openxmlformats.org/officeDocument/2006/relationships/worksheet" Target="worksheets/sheet24.xml"/><Relationship Id="rId37" Type="http://schemas.openxmlformats.org/officeDocument/2006/relationships/chartsheet" Target="chartsheets/sheet11.xml"/><Relationship Id="rId40" Type="http://schemas.openxmlformats.org/officeDocument/2006/relationships/worksheet" Target="worksheets/sheet28.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hartsheet" Target="chartsheets/sheet4.xml"/><Relationship Id="rId28" Type="http://schemas.openxmlformats.org/officeDocument/2006/relationships/worksheet" Target="worksheets/sheet22.xml"/><Relationship Id="rId36" Type="http://schemas.openxmlformats.org/officeDocument/2006/relationships/worksheet" Target="worksheets/sheet2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hartsheet" Target="chartsheets/sheet2.xml"/><Relationship Id="rId31" Type="http://schemas.openxmlformats.org/officeDocument/2006/relationships/worksheet" Target="worksheets/sheet23.xml"/><Relationship Id="rId44" Type="http://schemas.openxmlformats.org/officeDocument/2006/relationships/worksheet" Target="worksheets/sheet3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19.xml"/><Relationship Id="rId27" Type="http://schemas.openxmlformats.org/officeDocument/2006/relationships/chartsheet" Target="chartsheets/sheet6.xml"/><Relationship Id="rId30" Type="http://schemas.openxmlformats.org/officeDocument/2006/relationships/chartsheet" Target="chartsheets/sheet8.xml"/><Relationship Id="rId35" Type="http://schemas.openxmlformats.org/officeDocument/2006/relationships/chartsheet" Target="chartsheets/sheet10.xml"/><Relationship Id="rId43" Type="http://schemas.openxmlformats.org/officeDocument/2006/relationships/chartsheet" Target="chartsheets/sheet14.xml"/><Relationship Id="rId48"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b="1"/>
              <a:t>Figure 1: Weekly deaths involving COVID-19 in Scotland</a:t>
            </a:r>
          </a:p>
        </c:rich>
      </c:tx>
      <c:layout>
        <c:manualLayout>
          <c:xMode val="edge"/>
          <c:yMode val="edge"/>
          <c:x val="0.23346324786324787"/>
          <c:y val="2.0997375328083989E-3"/>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774639116446414"/>
          <c:y val="5.8764682232485557E-2"/>
          <c:w val="0.81779859227370133"/>
          <c:h val="0.75571008742017487"/>
        </c:manualLayout>
      </c:layout>
      <c:barChart>
        <c:barDir val="col"/>
        <c:grouping val="clustered"/>
        <c:varyColors val="0"/>
        <c:ser>
          <c:idx val="0"/>
          <c:order val="0"/>
          <c:tx>
            <c:v>nrs</c:v>
          </c:tx>
          <c:spPr>
            <a:solidFill>
              <a:srgbClr val="284F99"/>
            </a:solidFill>
            <a:ln>
              <a:noFill/>
            </a:ln>
            <a:effectLst/>
          </c:spPr>
          <c:invertIfNegative val="0"/>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5A4D-4EBB-B534-81DC43AA6B95}"/>
                </c:ext>
              </c:extLst>
            </c:dLbl>
            <c:dLbl>
              <c:idx val="2"/>
              <c:layout>
                <c:manualLayout>
                  <c:x val="-8.2111440742209836E-3"/>
                  <c:y val="-2.1021022512190952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5A4D-4EBB-B534-81DC43AA6B95}"/>
                </c:ext>
              </c:extLst>
            </c:dLbl>
            <c:dLbl>
              <c:idx val="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A4D-4EBB-B534-81DC43AA6B95}"/>
                </c:ext>
              </c:extLst>
            </c:dLbl>
            <c:dLbl>
              <c:idx val="9"/>
              <c:layout>
                <c:manualLayout>
                  <c:x val="5.4700854700854701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A4D-4EBB-B534-81DC43AA6B95}"/>
                </c:ext>
              </c:extLst>
            </c:dLbl>
            <c:dLbl>
              <c:idx val="1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5A4D-4EBB-B534-81DC43AA6B95}"/>
                </c:ext>
              </c:extLst>
            </c:dLbl>
            <c:dLbl>
              <c:idx val="29"/>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5A4D-4EBB-B534-81DC43AA6B95}"/>
                </c:ext>
              </c:extLst>
            </c:dLbl>
            <c:dLbl>
              <c:idx val="3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5A4D-4EBB-B534-81DC43AA6B95}"/>
                </c:ext>
              </c:extLst>
            </c:dLbl>
            <c:dLbl>
              <c:idx val="4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5A4D-4EBB-B534-81DC43AA6B95}"/>
                </c:ext>
              </c:extLst>
            </c:dLbl>
            <c:dLbl>
              <c:idx val="4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5A4D-4EBB-B534-81DC43AA6B95}"/>
                </c:ext>
              </c:extLst>
            </c:dLbl>
            <c:dLbl>
              <c:idx val="47"/>
              <c:layout>
                <c:manualLayout>
                  <c:x val="4.1055720371104918E-3"/>
                  <c:y val="-2.1021022512191724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5A4D-4EBB-B534-81DC43AA6B95}"/>
                </c:ext>
              </c:extLst>
            </c:dLbl>
            <c:dLbl>
              <c:idx val="51"/>
              <c:layout>
                <c:manualLayout>
                  <c:x val="6.8376068376068376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B8D7-4A23-BAA3-58B7FCB5F97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1 data'!$C$6:$C$68</c15:sqref>
                  </c15:fullRef>
                </c:ext>
              </c:extLst>
              <c:f>'Figure 1 data'!$C$17:$C$68</c:f>
              <c:numCache>
                <c:formatCode>General</c:formatCode>
                <c:ptCount val="52"/>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1</c:v>
                </c:pt>
                <c:pt idx="43">
                  <c:v>2</c:v>
                </c:pt>
                <c:pt idx="44">
                  <c:v>3</c:v>
                </c:pt>
                <c:pt idx="45">
                  <c:v>4</c:v>
                </c:pt>
                <c:pt idx="46">
                  <c:v>5</c:v>
                </c:pt>
                <c:pt idx="47">
                  <c:v>6</c:v>
                </c:pt>
                <c:pt idx="48">
                  <c:v>7</c:v>
                </c:pt>
                <c:pt idx="49">
                  <c:v>8</c:v>
                </c:pt>
                <c:pt idx="50">
                  <c:v>9</c:v>
                </c:pt>
                <c:pt idx="51">
                  <c:v>10</c:v>
                </c:pt>
              </c:numCache>
            </c:numRef>
          </c:cat>
          <c:val>
            <c:numRef>
              <c:extLst>
                <c:ext xmlns:c15="http://schemas.microsoft.com/office/drawing/2012/chart" uri="{02D57815-91ED-43cb-92C2-25804820EDAC}">
                  <c15:fullRef>
                    <c15:sqref>'Figure 1 data'!$D$6:$D$68</c15:sqref>
                  </c15:fullRef>
                </c:ext>
              </c:extLst>
              <c:f>'Figure 1 data'!$D$17:$D$68</c:f>
              <c:numCache>
                <c:formatCode>#,##0</c:formatCode>
                <c:ptCount val="52"/>
                <c:pt idx="0">
                  <c:v>11</c:v>
                </c:pt>
                <c:pt idx="1">
                  <c:v>62</c:v>
                </c:pt>
                <c:pt idx="2">
                  <c:v>282</c:v>
                </c:pt>
                <c:pt idx="3">
                  <c:v>610</c:v>
                </c:pt>
                <c:pt idx="4">
                  <c:v>651</c:v>
                </c:pt>
                <c:pt idx="5">
                  <c:v>663</c:v>
                </c:pt>
                <c:pt idx="6">
                  <c:v>526</c:v>
                </c:pt>
                <c:pt idx="7">
                  <c:v>414</c:v>
                </c:pt>
                <c:pt idx="8">
                  <c:v>336</c:v>
                </c:pt>
                <c:pt idx="9">
                  <c:v>230</c:v>
                </c:pt>
                <c:pt idx="10">
                  <c:v>131</c:v>
                </c:pt>
                <c:pt idx="11">
                  <c:v>90</c:v>
                </c:pt>
                <c:pt idx="12">
                  <c:v>68</c:v>
                </c:pt>
                <c:pt idx="13">
                  <c:v>49</c:v>
                </c:pt>
                <c:pt idx="14" formatCode="###########0">
                  <c:v>36</c:v>
                </c:pt>
                <c:pt idx="15" formatCode="###########0">
                  <c:v>19</c:v>
                </c:pt>
                <c:pt idx="16" formatCode="###########0">
                  <c:v>13</c:v>
                </c:pt>
                <c:pt idx="17" formatCode="###########0">
                  <c:v>6</c:v>
                </c:pt>
                <c:pt idx="18" formatCode="###########0">
                  <c:v>8</c:v>
                </c:pt>
                <c:pt idx="19" formatCode="###########0">
                  <c:v>6</c:v>
                </c:pt>
                <c:pt idx="20" formatCode="###########0">
                  <c:v>5</c:v>
                </c:pt>
                <c:pt idx="21" formatCode="###########0">
                  <c:v>3</c:v>
                </c:pt>
                <c:pt idx="22" formatCode="###########0">
                  <c:v>5</c:v>
                </c:pt>
                <c:pt idx="23" formatCode="###########0">
                  <c:v>7</c:v>
                </c:pt>
                <c:pt idx="24" formatCode="###########0">
                  <c:v>2</c:v>
                </c:pt>
                <c:pt idx="25" formatCode="###########0">
                  <c:v>5</c:v>
                </c:pt>
                <c:pt idx="26">
                  <c:v>11</c:v>
                </c:pt>
                <c:pt idx="27">
                  <c:v>10</c:v>
                </c:pt>
                <c:pt idx="28">
                  <c:v>20</c:v>
                </c:pt>
                <c:pt idx="29">
                  <c:v>25</c:v>
                </c:pt>
                <c:pt idx="30">
                  <c:v>76</c:v>
                </c:pt>
                <c:pt idx="31">
                  <c:v>107</c:v>
                </c:pt>
                <c:pt idx="32">
                  <c:v>168</c:v>
                </c:pt>
                <c:pt idx="33">
                  <c:v>209</c:v>
                </c:pt>
                <c:pt idx="34">
                  <c:v>280</c:v>
                </c:pt>
                <c:pt idx="35">
                  <c:v>249</c:v>
                </c:pt>
                <c:pt idx="36">
                  <c:v>252</c:v>
                </c:pt>
                <c:pt idx="37">
                  <c:v>233</c:v>
                </c:pt>
                <c:pt idx="38">
                  <c:v>227</c:v>
                </c:pt>
                <c:pt idx="39">
                  <c:v>208</c:v>
                </c:pt>
                <c:pt idx="40">
                  <c:v>202</c:v>
                </c:pt>
                <c:pt idx="41">
                  <c:v>187</c:v>
                </c:pt>
                <c:pt idx="42">
                  <c:v>392</c:v>
                </c:pt>
                <c:pt idx="43">
                  <c:v>373</c:v>
                </c:pt>
                <c:pt idx="44">
                  <c:v>452</c:v>
                </c:pt>
                <c:pt idx="45">
                  <c:v>443</c:v>
                </c:pt>
                <c:pt idx="46">
                  <c:v>377</c:v>
                </c:pt>
                <c:pt idx="47">
                  <c:v>325</c:v>
                </c:pt>
                <c:pt idx="48" formatCode="General">
                  <c:v>291</c:v>
                </c:pt>
                <c:pt idx="49" formatCode="General">
                  <c:v>230</c:v>
                </c:pt>
                <c:pt idx="50" formatCode="General">
                  <c:v>142</c:v>
                </c:pt>
                <c:pt idx="51" formatCode="General">
                  <c:v>104</c:v>
                </c:pt>
              </c:numCache>
            </c:numRef>
          </c:val>
          <c:extLst>
            <c:ext xmlns:c16="http://schemas.microsoft.com/office/drawing/2014/chart" uri="{C3380CC4-5D6E-409C-BE32-E72D297353CC}">
              <c16:uniqueId val="{0000000A-5A4D-4EBB-B534-81DC43AA6B95}"/>
            </c:ext>
          </c:extLst>
        </c:ser>
        <c:dLbls>
          <c:showLegendKey val="0"/>
          <c:showVal val="0"/>
          <c:showCatName val="0"/>
          <c:showSerName val="0"/>
          <c:showPercent val="0"/>
          <c:showBubbleSize val="0"/>
        </c:dLbls>
        <c:gapWidth val="18"/>
        <c:overlap val="-27"/>
        <c:axId val="643798048"/>
        <c:axId val="643803296"/>
      </c:barChart>
      <c:barChart>
        <c:barDir val="col"/>
        <c:grouping val="clustered"/>
        <c:varyColors val="0"/>
        <c:ser>
          <c:idx val="1"/>
          <c:order val="1"/>
          <c:tx>
            <c:v>second axis</c:v>
          </c:tx>
          <c:spPr>
            <a:noFill/>
            <a:ln>
              <a:noFill/>
            </a:ln>
            <a:effectLst/>
          </c:spPr>
          <c:invertIfNegative val="0"/>
          <c:cat>
            <c:numRef>
              <c:extLst>
                <c:ext xmlns:c15="http://schemas.microsoft.com/office/drawing/2012/chart" uri="{02D57815-91ED-43cb-92C2-25804820EDAC}">
                  <c15:fullRef>
                    <c15:sqref>'Figure 1 data'!$B$6:$B$68</c15:sqref>
                  </c15:fullRef>
                </c:ext>
              </c:extLst>
              <c:f>'Figure 1 data'!$B$17:$B$68</c:f>
              <c:numCache>
                <c:formatCode>d\-mmm\-yy</c:formatCode>
                <c:ptCount val="52"/>
                <c:pt idx="0">
                  <c:v>43906</c:v>
                </c:pt>
                <c:pt idx="1">
                  <c:v>43913</c:v>
                </c:pt>
                <c:pt idx="2">
                  <c:v>43920</c:v>
                </c:pt>
                <c:pt idx="3">
                  <c:v>43927</c:v>
                </c:pt>
                <c:pt idx="4">
                  <c:v>43934</c:v>
                </c:pt>
                <c:pt idx="5">
                  <c:v>43941</c:v>
                </c:pt>
                <c:pt idx="6">
                  <c:v>43948</c:v>
                </c:pt>
                <c:pt idx="7">
                  <c:v>43955</c:v>
                </c:pt>
                <c:pt idx="8">
                  <c:v>43962</c:v>
                </c:pt>
                <c:pt idx="9">
                  <c:v>43969</c:v>
                </c:pt>
                <c:pt idx="10">
                  <c:v>43976</c:v>
                </c:pt>
                <c:pt idx="11">
                  <c:v>43983</c:v>
                </c:pt>
                <c:pt idx="12">
                  <c:v>43990</c:v>
                </c:pt>
                <c:pt idx="13">
                  <c:v>43997</c:v>
                </c:pt>
                <c:pt idx="14">
                  <c:v>44004</c:v>
                </c:pt>
                <c:pt idx="15">
                  <c:v>44011</c:v>
                </c:pt>
                <c:pt idx="16">
                  <c:v>44018</c:v>
                </c:pt>
                <c:pt idx="17">
                  <c:v>44025</c:v>
                </c:pt>
                <c:pt idx="18">
                  <c:v>44032</c:v>
                </c:pt>
                <c:pt idx="19">
                  <c:v>44039</c:v>
                </c:pt>
                <c:pt idx="20">
                  <c:v>44046</c:v>
                </c:pt>
                <c:pt idx="21">
                  <c:v>44053</c:v>
                </c:pt>
                <c:pt idx="22">
                  <c:v>44060</c:v>
                </c:pt>
                <c:pt idx="23">
                  <c:v>44067</c:v>
                </c:pt>
                <c:pt idx="24">
                  <c:v>44074</c:v>
                </c:pt>
                <c:pt idx="25">
                  <c:v>44081</c:v>
                </c:pt>
                <c:pt idx="26">
                  <c:v>44088</c:v>
                </c:pt>
                <c:pt idx="27">
                  <c:v>44095</c:v>
                </c:pt>
                <c:pt idx="28">
                  <c:v>44102</c:v>
                </c:pt>
                <c:pt idx="29">
                  <c:v>44109</c:v>
                </c:pt>
                <c:pt idx="30">
                  <c:v>44116</c:v>
                </c:pt>
                <c:pt idx="31">
                  <c:v>44123</c:v>
                </c:pt>
                <c:pt idx="32">
                  <c:v>44130</c:v>
                </c:pt>
                <c:pt idx="33">
                  <c:v>44137</c:v>
                </c:pt>
                <c:pt idx="34">
                  <c:v>44144</c:v>
                </c:pt>
                <c:pt idx="35">
                  <c:v>44151</c:v>
                </c:pt>
                <c:pt idx="36">
                  <c:v>44158</c:v>
                </c:pt>
                <c:pt idx="37">
                  <c:v>44165</c:v>
                </c:pt>
                <c:pt idx="38">
                  <c:v>44172</c:v>
                </c:pt>
                <c:pt idx="39">
                  <c:v>44179</c:v>
                </c:pt>
                <c:pt idx="40">
                  <c:v>44186</c:v>
                </c:pt>
                <c:pt idx="41">
                  <c:v>44193</c:v>
                </c:pt>
                <c:pt idx="42">
                  <c:v>44200</c:v>
                </c:pt>
                <c:pt idx="43">
                  <c:v>44207</c:v>
                </c:pt>
                <c:pt idx="44">
                  <c:v>44214</c:v>
                </c:pt>
                <c:pt idx="45">
                  <c:v>44221</c:v>
                </c:pt>
                <c:pt idx="46">
                  <c:v>44228</c:v>
                </c:pt>
                <c:pt idx="47">
                  <c:v>44235</c:v>
                </c:pt>
                <c:pt idx="48">
                  <c:v>44242</c:v>
                </c:pt>
                <c:pt idx="49">
                  <c:v>44249</c:v>
                </c:pt>
                <c:pt idx="50">
                  <c:v>44256</c:v>
                </c:pt>
                <c:pt idx="51">
                  <c:v>44263</c:v>
                </c:pt>
              </c:numCache>
            </c:numRef>
          </c:cat>
          <c:val>
            <c:numRef>
              <c:extLst>
                <c:ext xmlns:c15="http://schemas.microsoft.com/office/drawing/2012/chart" uri="{02D57815-91ED-43cb-92C2-25804820EDAC}">
                  <c15:fullRef>
                    <c15:sqref>'Figure 1 data'!$C$6:$C$68</c15:sqref>
                  </c15:fullRef>
                </c:ext>
              </c:extLst>
              <c:f>'Figure 1 data'!$C$17:$C$68</c:f>
              <c:numCache>
                <c:formatCode>General</c:formatCode>
                <c:ptCount val="52"/>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1</c:v>
                </c:pt>
                <c:pt idx="43">
                  <c:v>2</c:v>
                </c:pt>
                <c:pt idx="44">
                  <c:v>3</c:v>
                </c:pt>
                <c:pt idx="45">
                  <c:v>4</c:v>
                </c:pt>
                <c:pt idx="46">
                  <c:v>5</c:v>
                </c:pt>
                <c:pt idx="47">
                  <c:v>6</c:v>
                </c:pt>
                <c:pt idx="48">
                  <c:v>7</c:v>
                </c:pt>
                <c:pt idx="49">
                  <c:v>8</c:v>
                </c:pt>
                <c:pt idx="50">
                  <c:v>9</c:v>
                </c:pt>
                <c:pt idx="51">
                  <c:v>10</c:v>
                </c:pt>
              </c:numCache>
            </c:numRef>
          </c:val>
          <c:extLst>
            <c:ext xmlns:c16="http://schemas.microsoft.com/office/drawing/2014/chart" uri="{C3380CC4-5D6E-409C-BE32-E72D297353CC}">
              <c16:uniqueId val="{0000000B-5A4D-4EBB-B534-81DC43AA6B95}"/>
            </c:ext>
          </c:extLst>
        </c:ser>
        <c:dLbls>
          <c:showLegendKey val="0"/>
          <c:showVal val="0"/>
          <c:showCatName val="0"/>
          <c:showSerName val="0"/>
          <c:showPercent val="0"/>
          <c:showBubbleSize val="0"/>
        </c:dLbls>
        <c:gapWidth val="18"/>
        <c:overlap val="-27"/>
        <c:axId val="492551704"/>
        <c:axId val="492538912"/>
      </c:barChart>
      <c:catAx>
        <c:axId val="643798048"/>
        <c:scaling>
          <c:orientation val="minMax"/>
        </c:scaling>
        <c:delete val="0"/>
        <c:axPos val="b"/>
        <c:title>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Week</a:t>
                </a:r>
              </a:p>
            </c:rich>
          </c:tx>
          <c:layout>
            <c:manualLayout>
              <c:xMode val="edge"/>
              <c:yMode val="edge"/>
              <c:x val="7.1649236304334313E-3"/>
              <c:y val="0.8233388302479602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803296"/>
        <c:crosses val="autoZero"/>
        <c:auto val="1"/>
        <c:lblAlgn val="ctr"/>
        <c:lblOffset val="100"/>
        <c:tickLblSkip val="3"/>
        <c:noMultiLvlLbl val="1"/>
      </c:catAx>
      <c:valAx>
        <c:axId val="643803296"/>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Deaths</a:t>
                </a:r>
              </a:p>
            </c:rich>
          </c:tx>
          <c:layout>
            <c:manualLayout>
              <c:xMode val="edge"/>
              <c:yMode val="edge"/>
              <c:x val="2.6738157499010515E-2"/>
              <c:y val="0.37836086011403325"/>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798048"/>
        <c:crosses val="autoZero"/>
        <c:crossBetween val="between"/>
      </c:valAx>
      <c:valAx>
        <c:axId val="4925389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92551704"/>
        <c:crosses val="autoZero"/>
        <c:crossBetween val="between"/>
      </c:valAx>
      <c:catAx>
        <c:axId val="492551704"/>
        <c:scaling>
          <c:orientation val="minMax"/>
        </c:scaling>
        <c:delete val="0"/>
        <c:axPos val="t"/>
        <c:numFmt formatCode="d\-mmm\-yy" sourceLinked="1"/>
        <c:majorTickMark val="out"/>
        <c:minorTickMark val="none"/>
        <c:tickLblPos val="low"/>
        <c:spPr>
          <a:noFill/>
          <a:ln w="9525" cap="flat" cmpd="sng" algn="ctr">
            <a:no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2538912"/>
        <c:crosses val="max"/>
        <c:auto val="0"/>
        <c:lblAlgn val="ctr"/>
        <c:lblOffset val="100"/>
        <c:tickLblSkip val="3"/>
        <c:tickMarkSkip val="3"/>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10 data'!$A$45</c:f>
          <c:strCache>
            <c:ptCount val="1"/>
            <c:pt idx="0">
              <c:v>Figure 10: Main pre-existing medical condition by age and sex, between 1st March 2020 and 28th February 2021</c:v>
            </c:pt>
          </c:strCache>
        </c:strRef>
      </c:tx>
      <c:layout>
        <c:manualLayout>
          <c:xMode val="edge"/>
          <c:yMode val="edge"/>
          <c:x val="0.13736312030763598"/>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3547165783432385"/>
          <c:y val="5.6049676984531428E-2"/>
          <c:w val="0.60924437454894065"/>
          <c:h val="0.84603305101568183"/>
        </c:manualLayout>
      </c:layout>
      <c:barChart>
        <c:barDir val="bar"/>
        <c:grouping val="clustered"/>
        <c:varyColors val="0"/>
        <c:ser>
          <c:idx val="0"/>
          <c:order val="0"/>
          <c:spPr>
            <a:solidFill>
              <a:schemeClr val="accent5">
                <a:lumMod val="75000"/>
              </a:schemeClr>
            </a:solidFill>
            <a:ln>
              <a:noFill/>
            </a:ln>
            <a:effectLst/>
          </c:spPr>
          <c:invertIfNegative val="0"/>
          <c:dLbls>
            <c:dLbl>
              <c:idx val="0"/>
              <c:layout/>
              <c:tx>
                <c:rich>
                  <a:bodyPr/>
                  <a:lstStyle/>
                  <a:p>
                    <a:fld id="{F4B1C28C-025C-44B9-837C-9F477C0B8CE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E447-4A2C-B11B-0A9674F648EE}"/>
                </c:ext>
              </c:extLst>
            </c:dLbl>
            <c:dLbl>
              <c:idx val="1"/>
              <c:layout/>
              <c:tx>
                <c:rich>
                  <a:bodyPr/>
                  <a:lstStyle/>
                  <a:p>
                    <a:fld id="{27512C67-E029-4E61-BFFC-F338C9C1343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E447-4A2C-B11B-0A9674F648EE}"/>
                </c:ext>
              </c:extLst>
            </c:dLbl>
            <c:dLbl>
              <c:idx val="2"/>
              <c:layout/>
              <c:tx>
                <c:rich>
                  <a:bodyPr/>
                  <a:lstStyle/>
                  <a:p>
                    <a:fld id="{B32A6F0D-3CAD-4ABE-A61A-D9BCE9A0576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E447-4A2C-B11B-0A9674F648EE}"/>
                </c:ext>
              </c:extLst>
            </c:dLbl>
            <c:dLbl>
              <c:idx val="3"/>
              <c:layout/>
              <c:tx>
                <c:rich>
                  <a:bodyPr/>
                  <a:lstStyle/>
                  <a:p>
                    <a:fld id="{7A25535F-9762-4053-894C-161260B0D87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E447-4A2C-B11B-0A9674F648EE}"/>
                </c:ext>
              </c:extLst>
            </c:dLbl>
            <c:dLbl>
              <c:idx val="4"/>
              <c:layout/>
              <c:tx>
                <c:rich>
                  <a:bodyPr/>
                  <a:lstStyle/>
                  <a:p>
                    <a:fld id="{508B7322-12EB-4987-B4D5-997915235D9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E447-4A2C-B11B-0A9674F648EE}"/>
                </c:ext>
              </c:extLst>
            </c:dLbl>
            <c:dLbl>
              <c:idx val="5"/>
              <c:layout/>
              <c:tx>
                <c:rich>
                  <a:bodyPr/>
                  <a:lstStyle/>
                  <a:p>
                    <a:fld id="{9CF0E60C-B403-43C0-B5FE-69A300CD7CF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E447-4A2C-B11B-0A9674F648EE}"/>
                </c:ext>
              </c:extLst>
            </c:dLbl>
            <c:dLbl>
              <c:idx val="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47-4A2C-B11B-0A9674F648EE}"/>
                </c:ext>
              </c:extLst>
            </c:dLbl>
            <c:dLbl>
              <c:idx val="7"/>
              <c:layout/>
              <c:tx>
                <c:rich>
                  <a:bodyPr/>
                  <a:lstStyle/>
                  <a:p>
                    <a:fld id="{B17383F2-25AF-4D2C-8405-026124BD420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E447-4A2C-B11B-0A9674F648EE}"/>
                </c:ext>
              </c:extLst>
            </c:dLbl>
            <c:dLbl>
              <c:idx val="8"/>
              <c:layout/>
              <c:tx>
                <c:rich>
                  <a:bodyPr/>
                  <a:lstStyle/>
                  <a:p>
                    <a:fld id="{BF53B77F-E2FF-4CF8-89CA-A40DC1848F3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E447-4A2C-B11B-0A9674F648EE}"/>
                </c:ext>
              </c:extLst>
            </c:dLbl>
            <c:dLbl>
              <c:idx val="9"/>
              <c:layout/>
              <c:tx>
                <c:rich>
                  <a:bodyPr/>
                  <a:lstStyle/>
                  <a:p>
                    <a:fld id="{E59615D6-3E9C-4F2F-97A0-73FBDFF4C3D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E447-4A2C-B11B-0A9674F648EE}"/>
                </c:ext>
              </c:extLst>
            </c:dLbl>
            <c:dLbl>
              <c:idx val="10"/>
              <c:layout/>
              <c:tx>
                <c:rich>
                  <a:bodyPr/>
                  <a:lstStyle/>
                  <a:p>
                    <a:fld id="{BC0DB0F2-3646-4FC1-A50D-8FB307A6243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E447-4A2C-B11B-0A9674F648EE}"/>
                </c:ext>
              </c:extLst>
            </c:dLbl>
            <c:dLbl>
              <c:idx val="11"/>
              <c:layout/>
              <c:tx>
                <c:rich>
                  <a:bodyPr/>
                  <a:lstStyle/>
                  <a:p>
                    <a:fld id="{7871CE01-7253-4D7D-A361-B487D6DC609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E447-4A2C-B11B-0A9674F648EE}"/>
                </c:ext>
              </c:extLst>
            </c:dLbl>
            <c:dLbl>
              <c:idx val="12"/>
              <c:layout/>
              <c:tx>
                <c:rich>
                  <a:bodyPr/>
                  <a:lstStyle/>
                  <a:p>
                    <a:fld id="{43E04D2B-3A18-4CC6-A916-9EFF31F572C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E447-4A2C-B11B-0A9674F648EE}"/>
                </c:ext>
              </c:extLst>
            </c:dLbl>
            <c:dLbl>
              <c:idx val="1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447-4A2C-B11B-0A9674F648EE}"/>
                </c:ext>
              </c:extLst>
            </c:dLbl>
            <c:dLbl>
              <c:idx val="14"/>
              <c:layout/>
              <c:tx>
                <c:rich>
                  <a:bodyPr/>
                  <a:lstStyle/>
                  <a:p>
                    <a:fld id="{A5593CC6-8CFE-4E87-9C38-7F1162799FC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E-E447-4A2C-B11B-0A9674F648EE}"/>
                </c:ext>
              </c:extLst>
            </c:dLbl>
            <c:dLbl>
              <c:idx val="15"/>
              <c:layout/>
              <c:tx>
                <c:rich>
                  <a:bodyPr/>
                  <a:lstStyle/>
                  <a:p>
                    <a:fld id="{08D467CB-A8E3-4030-8659-2E648CE9768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E447-4A2C-B11B-0A9674F648EE}"/>
                </c:ext>
              </c:extLst>
            </c:dLbl>
            <c:dLbl>
              <c:idx val="16"/>
              <c:layout/>
              <c:tx>
                <c:rich>
                  <a:bodyPr/>
                  <a:lstStyle/>
                  <a:p>
                    <a:fld id="{F2758813-3FD5-467E-87E0-5746800610D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E447-4A2C-B11B-0A9674F648EE}"/>
                </c:ext>
              </c:extLst>
            </c:dLbl>
            <c:dLbl>
              <c:idx val="17"/>
              <c:layout/>
              <c:tx>
                <c:rich>
                  <a:bodyPr/>
                  <a:lstStyle/>
                  <a:p>
                    <a:fld id="{A1A25349-11FD-4DFA-9784-D139D939860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E447-4A2C-B11B-0A9674F648EE}"/>
                </c:ext>
              </c:extLst>
            </c:dLbl>
            <c:dLbl>
              <c:idx val="18"/>
              <c:layout/>
              <c:tx>
                <c:rich>
                  <a:bodyPr/>
                  <a:lstStyle/>
                  <a:p>
                    <a:fld id="{FD320017-84DA-4FF7-B561-9C4A3C073FE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E447-4A2C-B11B-0A9674F648EE}"/>
                </c:ext>
              </c:extLst>
            </c:dLbl>
            <c:dLbl>
              <c:idx val="19"/>
              <c:layout/>
              <c:tx>
                <c:rich>
                  <a:bodyPr/>
                  <a:lstStyle/>
                  <a:p>
                    <a:fld id="{E45F631F-7DC0-4A2F-95CF-2F93CF92DEC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3-E447-4A2C-B11B-0A9674F648EE}"/>
                </c:ext>
              </c:extLst>
            </c:dLbl>
            <c:dLbl>
              <c:idx val="2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447-4A2C-B11B-0A9674F648EE}"/>
                </c:ext>
              </c:extLst>
            </c:dLbl>
            <c:dLbl>
              <c:idx val="21"/>
              <c:layout/>
              <c:tx>
                <c:rich>
                  <a:bodyPr/>
                  <a:lstStyle/>
                  <a:p>
                    <a:fld id="{F8263AE4-4804-46B0-BEC5-F736D436352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5-E447-4A2C-B11B-0A9674F648EE}"/>
                </c:ext>
              </c:extLst>
            </c:dLbl>
            <c:dLbl>
              <c:idx val="22"/>
              <c:layout/>
              <c:tx>
                <c:rich>
                  <a:bodyPr/>
                  <a:lstStyle/>
                  <a:p>
                    <a:fld id="{CDB4FAF4-0A81-4CD5-99C9-6E8B84B2465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6-E447-4A2C-B11B-0A9674F648EE}"/>
                </c:ext>
              </c:extLst>
            </c:dLbl>
            <c:dLbl>
              <c:idx val="23"/>
              <c:layout/>
              <c:tx>
                <c:rich>
                  <a:bodyPr/>
                  <a:lstStyle/>
                  <a:p>
                    <a:fld id="{B7F3D61B-C983-45F3-8076-75D1E5687BB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7-E447-4A2C-B11B-0A9674F648EE}"/>
                </c:ext>
              </c:extLst>
            </c:dLbl>
            <c:dLbl>
              <c:idx val="24"/>
              <c:layout/>
              <c:tx>
                <c:rich>
                  <a:bodyPr/>
                  <a:lstStyle/>
                  <a:p>
                    <a:fld id="{56AE90B7-66E8-439E-884D-CB4F54F96D2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8-E447-4A2C-B11B-0A9674F648EE}"/>
                </c:ext>
              </c:extLst>
            </c:dLbl>
            <c:dLbl>
              <c:idx val="25"/>
              <c:layout/>
              <c:tx>
                <c:rich>
                  <a:bodyPr/>
                  <a:lstStyle/>
                  <a:p>
                    <a:fld id="{49741AB3-75C8-4059-9C51-B21F6899944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9-E447-4A2C-B11B-0A9674F648EE}"/>
                </c:ext>
              </c:extLst>
            </c:dLbl>
            <c:dLbl>
              <c:idx val="26"/>
              <c:layout/>
              <c:tx>
                <c:rich>
                  <a:bodyPr/>
                  <a:lstStyle/>
                  <a:p>
                    <a:fld id="{07DAC597-9129-4836-9236-EECDD3D3199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A-E447-4A2C-B11B-0A9674F648E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'Figure 10 data'!$B$5:$B$35</c15:sqref>
                  </c15:fullRef>
                </c:ext>
              </c:extLst>
              <c:f>('Figure 10 data'!$B$5:$B$10,'Figure 10 data'!$B$12:$B$18,'Figure 10 data'!$B$20:$B$26,'Figure 10 data'!$B$28:$B$34)</c:f>
              <c:strCache>
                <c:ptCount val="27"/>
                <c:pt idx="0">
                  <c:v>none</c:v>
                </c:pt>
                <c:pt idx="1">
                  <c:v>Influenza and pneumonia</c:v>
                </c:pt>
                <c:pt idx="2">
                  <c:v>Cirrhosis and other disease of liver</c:v>
                </c:pt>
                <c:pt idx="3">
                  <c:v>Chronic lower respiratory diseases</c:v>
                </c:pt>
                <c:pt idx="4">
                  <c:v>Ischaemic heart diseases</c:v>
                </c:pt>
                <c:pt idx="5">
                  <c:v>Diabetes</c:v>
                </c:pt>
                <c:pt idx="7">
                  <c:v>none</c:v>
                </c:pt>
                <c:pt idx="8">
                  <c:v>Influenza and pneumonia</c:v>
                </c:pt>
                <c:pt idx="9">
                  <c:v>Cerebrovascular disease</c:v>
                </c:pt>
                <c:pt idx="10">
                  <c:v>Chronic lower respiratory diseases</c:v>
                </c:pt>
                <c:pt idx="11">
                  <c:v>Ischaemic heart diseases</c:v>
                </c:pt>
                <c:pt idx="12">
                  <c:v>Dementia and Alzheimer's Disease</c:v>
                </c:pt>
                <c:pt idx="14">
                  <c:v>none</c:v>
                </c:pt>
                <c:pt idx="15">
                  <c:v>Cirrhosis and other disease of liver</c:v>
                </c:pt>
                <c:pt idx="16">
                  <c:v>Influenza and pneumonia</c:v>
                </c:pt>
                <c:pt idx="17">
                  <c:v>Ischaemic heart diseases</c:v>
                </c:pt>
                <c:pt idx="18">
                  <c:v>Diabetes</c:v>
                </c:pt>
                <c:pt idx="19">
                  <c:v>Chronic lower respiratory diseases</c:v>
                </c:pt>
                <c:pt idx="21">
                  <c:v>none</c:v>
                </c:pt>
                <c:pt idx="22">
                  <c:v>Cerebrovascular disease</c:v>
                </c:pt>
                <c:pt idx="23">
                  <c:v>Influenza and pneumonia</c:v>
                </c:pt>
                <c:pt idx="24">
                  <c:v>Ischaemic heart diseases</c:v>
                </c:pt>
                <c:pt idx="25">
                  <c:v>Chronic lower respiratory diseases</c:v>
                </c:pt>
                <c:pt idx="26">
                  <c:v>Dementia and Alzheimer's Disease</c:v>
                </c:pt>
              </c:strCache>
            </c:strRef>
          </c:cat>
          <c:val>
            <c:numRef>
              <c:extLst>
                <c:ext xmlns:c15="http://schemas.microsoft.com/office/drawing/2012/chart" uri="{02D57815-91ED-43cb-92C2-25804820EDAC}">
                  <c15:fullRef>
                    <c15:sqref>'Figure 10 data'!$C$5:$C$35</c15:sqref>
                  </c15:fullRef>
                </c:ext>
              </c:extLst>
              <c:f>('Figure 10 data'!$C$5:$C$10,'Figure 10 data'!$C$12:$C$18,'Figure 10 data'!$C$20:$C$26,'Figure 10 data'!$C$28:$C$34)</c:f>
              <c:numCache>
                <c:formatCode>_-* #,##0_-;\-* #,##0_-;_-* "-"??_-;_-@_-</c:formatCode>
                <c:ptCount val="27"/>
                <c:pt idx="0">
                  <c:v>92</c:v>
                </c:pt>
                <c:pt idx="1">
                  <c:v>49</c:v>
                </c:pt>
                <c:pt idx="2">
                  <c:v>53</c:v>
                </c:pt>
                <c:pt idx="3">
                  <c:v>61</c:v>
                </c:pt>
                <c:pt idx="4">
                  <c:v>73</c:v>
                </c:pt>
                <c:pt idx="5">
                  <c:v>85</c:v>
                </c:pt>
                <c:pt idx="7">
                  <c:v>262</c:v>
                </c:pt>
                <c:pt idx="8">
                  <c:v>296</c:v>
                </c:pt>
                <c:pt idx="9">
                  <c:v>325</c:v>
                </c:pt>
                <c:pt idx="10">
                  <c:v>410</c:v>
                </c:pt>
                <c:pt idx="11">
                  <c:v>869</c:v>
                </c:pt>
                <c:pt idx="12">
                  <c:v>939</c:v>
                </c:pt>
                <c:pt idx="14">
                  <c:v>43</c:v>
                </c:pt>
                <c:pt idx="15">
                  <c:v>26</c:v>
                </c:pt>
                <c:pt idx="16">
                  <c:v>30</c:v>
                </c:pt>
                <c:pt idx="17">
                  <c:v>38</c:v>
                </c:pt>
                <c:pt idx="18">
                  <c:v>38</c:v>
                </c:pt>
                <c:pt idx="19">
                  <c:v>87</c:v>
                </c:pt>
                <c:pt idx="21">
                  <c:v>260</c:v>
                </c:pt>
                <c:pt idx="22">
                  <c:v>280</c:v>
                </c:pt>
                <c:pt idx="23">
                  <c:v>304</c:v>
                </c:pt>
                <c:pt idx="24">
                  <c:v>352</c:v>
                </c:pt>
                <c:pt idx="25">
                  <c:v>552</c:v>
                </c:pt>
                <c:pt idx="26">
                  <c:v>1512</c:v>
                </c:pt>
              </c:numCache>
            </c:numRef>
          </c:val>
          <c:extLst>
            <c:ext xmlns:c15="http://schemas.microsoft.com/office/drawing/2012/chart" uri="{02D57815-91ED-43cb-92C2-25804820EDAC}">
              <c15:datalabelsRange>
                <c15:f>'Figure 10 data'!$D$5:$D$35</c15:f>
                <c15:dlblRangeCache>
                  <c:ptCount val="31"/>
                  <c:pt idx="0">
                    <c:v>15%</c:v>
                  </c:pt>
                  <c:pt idx="1">
                    <c:v>8%</c:v>
                  </c:pt>
                  <c:pt idx="2">
                    <c:v>8%</c:v>
                  </c:pt>
                  <c:pt idx="3">
                    <c:v>10%</c:v>
                  </c:pt>
                  <c:pt idx="4">
                    <c:v>12%</c:v>
                  </c:pt>
                  <c:pt idx="5">
                    <c:v>13%</c:v>
                  </c:pt>
                  <c:pt idx="8">
                    <c:v>6%</c:v>
                  </c:pt>
                  <c:pt idx="9">
                    <c:v>7%</c:v>
                  </c:pt>
                  <c:pt idx="10">
                    <c:v>8%</c:v>
                  </c:pt>
                  <c:pt idx="11">
                    <c:v>10%</c:v>
                  </c:pt>
                  <c:pt idx="12">
                    <c:v>20%</c:v>
                  </c:pt>
                  <c:pt idx="13">
                    <c:v>22%</c:v>
                  </c:pt>
                  <c:pt idx="16">
                    <c:v>11%</c:v>
                  </c:pt>
                  <c:pt idx="17">
                    <c:v>7%</c:v>
                  </c:pt>
                  <c:pt idx="18">
                    <c:v>8%</c:v>
                  </c:pt>
                  <c:pt idx="19">
                    <c:v>10%</c:v>
                  </c:pt>
                  <c:pt idx="20">
                    <c:v>10%</c:v>
                  </c:pt>
                  <c:pt idx="21">
                    <c:v>22%</c:v>
                  </c:pt>
                  <c:pt idx="24">
                    <c:v>6%</c:v>
                  </c:pt>
                  <c:pt idx="25">
                    <c:v>6%</c:v>
                  </c:pt>
                  <c:pt idx="26">
                    <c:v>7%</c:v>
                  </c:pt>
                  <c:pt idx="27">
                    <c:v>8%</c:v>
                  </c:pt>
                  <c:pt idx="28">
                    <c:v>13%</c:v>
                  </c:pt>
                  <c:pt idx="29">
                    <c:v>35%</c:v>
                  </c:pt>
                </c15:dlblRangeCache>
              </c15:datalabelsRange>
            </c:ext>
            <c:ext xmlns:c16="http://schemas.microsoft.com/office/drawing/2014/chart" uri="{C3380CC4-5D6E-409C-BE32-E72D297353CC}">
              <c16:uniqueId val="{0000001B-E447-4A2C-B11B-0A9674F648EE}"/>
            </c:ext>
          </c:extLst>
        </c:ser>
        <c:dLbls>
          <c:showLegendKey val="0"/>
          <c:showVal val="1"/>
          <c:showCatName val="0"/>
          <c:showSerName val="0"/>
          <c:showPercent val="0"/>
          <c:showBubbleSize val="0"/>
        </c:dLbls>
        <c:gapWidth val="146"/>
        <c:axId val="442633488"/>
        <c:axId val="442636440"/>
      </c:barChart>
      <c:catAx>
        <c:axId val="44263348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42636440"/>
        <c:crosses val="autoZero"/>
        <c:auto val="1"/>
        <c:lblAlgn val="ctr"/>
        <c:lblOffset val="100"/>
        <c:noMultiLvlLbl val="0"/>
      </c:catAx>
      <c:valAx>
        <c:axId val="44263644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GB" b="1">
                    <a:solidFill>
                      <a:schemeClr val="tx1"/>
                    </a:solidFill>
                  </a:rPr>
                  <a:t>Number of deaths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42633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11 data'!$A$34</c:f>
          <c:strCache>
            <c:ptCount val="1"/>
            <c:pt idx="0">
              <c:v>Figure 11: COVID-19 death rate by SIMD quintile between 1st March 2020 and 28th February 2021</c:v>
            </c:pt>
          </c:strCache>
        </c:strRef>
      </c:tx>
      <c:layout>
        <c:manualLayout>
          <c:xMode val="edge"/>
          <c:yMode val="edge"/>
          <c:x val="0.15730776907179325"/>
          <c:y val="1.2531328320802004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857377526696351E-2"/>
          <c:y val="7.3832773288365142E-2"/>
          <c:w val="0.75160295399562116"/>
          <c:h val="0.59498584868004689"/>
        </c:manualLayout>
      </c:layout>
      <c:barChart>
        <c:barDir val="col"/>
        <c:grouping val="clustered"/>
        <c:varyColors val="0"/>
        <c:ser>
          <c:idx val="0"/>
          <c:order val="0"/>
          <c:tx>
            <c:v>quintile 1</c:v>
          </c:tx>
          <c:spPr>
            <a:solidFill>
              <a:schemeClr val="accent5">
                <a:lumMod val="50000"/>
              </a:schemeClr>
            </a:solidFill>
            <a:ln>
              <a:noFill/>
            </a:ln>
            <a:effectLst/>
          </c:spPr>
          <c:invertIfNegative val="0"/>
          <c:dLbls>
            <c:dLbl>
              <c:idx val="0"/>
              <c:layout>
                <c:manualLayout>
                  <c:x val="0"/>
                  <c:y val="0.37873817127173465"/>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data'!$F$4,'Figure 11 data'!$F$9)</c:f>
                <c:numCache>
                  <c:formatCode>General</c:formatCode>
                  <c:ptCount val="2"/>
                  <c:pt idx="0">
                    <c:v>26.400000000000091</c:v>
                  </c:pt>
                  <c:pt idx="1">
                    <c:v>11.399999999999977</c:v>
                  </c:pt>
                </c:numCache>
              </c:numRef>
            </c:plus>
            <c:minus>
              <c:numRef>
                <c:f>('Figure 11 data'!$F$4,'Figure 11 data'!$F$9)</c:f>
                <c:numCache>
                  <c:formatCode>General</c:formatCode>
                  <c:ptCount val="2"/>
                  <c:pt idx="0">
                    <c:v>26.400000000000091</c:v>
                  </c:pt>
                  <c:pt idx="1">
                    <c:v>11.399999999999977</c:v>
                  </c:pt>
                </c:numCache>
              </c:numRef>
            </c:minus>
            <c:spPr>
              <a:noFill/>
              <a:ln w="15875" cap="flat" cmpd="sng" algn="ctr">
                <a:solidFill>
                  <a:schemeClr val="bg2">
                    <a:lumMod val="50000"/>
                  </a:schemeClr>
                </a:solidFill>
                <a:round/>
              </a:ln>
              <a:effectLst/>
            </c:spPr>
          </c:errBars>
          <c:cat>
            <c:strRef>
              <c:f>('Table 6'!$A$6,'Table 6'!$A$11)</c:f>
              <c:strCache>
                <c:ptCount val="2"/>
                <c:pt idx="0">
                  <c:v>All causes</c:v>
                </c:pt>
                <c:pt idx="1">
                  <c:v>COVID-19</c:v>
                </c:pt>
              </c:strCache>
            </c:strRef>
          </c:cat>
          <c:val>
            <c:numRef>
              <c:f>('Figure 11 data'!$C$4,'Figure 11 data'!$C$9)</c:f>
              <c:numCache>
                <c:formatCode>#,##0.0</c:formatCode>
                <c:ptCount val="2"/>
                <c:pt idx="0">
                  <c:v>1770.2</c:v>
                </c:pt>
                <c:pt idx="1">
                  <c:v>301.2</c:v>
                </c:pt>
              </c:numCache>
            </c:numRef>
          </c:val>
          <c:extLst>
            <c:ext xmlns:c16="http://schemas.microsoft.com/office/drawing/2014/chart" uri="{C3380CC4-5D6E-409C-BE32-E72D297353CC}">
              <c16:uniqueId val="{00000000-0999-4F35-9A79-87AFC4B62D7D}"/>
            </c:ext>
          </c:extLst>
        </c:ser>
        <c:ser>
          <c:idx val="2"/>
          <c:order val="1"/>
          <c:tx>
            <c:v>quintile 2</c:v>
          </c:tx>
          <c:spPr>
            <a:noFill/>
            <a:ln w="22225">
              <a:solidFill>
                <a:schemeClr val="bg2">
                  <a:lumMod val="75000"/>
                </a:schemeClr>
              </a:solid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data'!$F$5,'Figure 11 data'!$F$10)</c:f>
                <c:numCache>
                  <c:formatCode>General</c:formatCode>
                  <c:ptCount val="2"/>
                  <c:pt idx="0">
                    <c:v>22.099999999999909</c:v>
                  </c:pt>
                  <c:pt idx="1">
                    <c:v>9</c:v>
                  </c:pt>
                </c:numCache>
              </c:numRef>
            </c:plus>
            <c:minus>
              <c:numRef>
                <c:f>('Figure 11 data'!$F$5,'Figure 11 data'!$F$10)</c:f>
                <c:numCache>
                  <c:formatCode>General</c:formatCode>
                  <c:ptCount val="2"/>
                  <c:pt idx="0">
                    <c:v>22.099999999999909</c:v>
                  </c:pt>
                  <c:pt idx="1">
                    <c:v>9</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11 data'!$C$5,'Figure 11 data'!$C$10)</c:f>
              <c:numCache>
                <c:formatCode>#,##0.0</c:formatCode>
                <c:ptCount val="2"/>
                <c:pt idx="0">
                  <c:v>1423.1</c:v>
                </c:pt>
                <c:pt idx="1">
                  <c:v>213.6</c:v>
                </c:pt>
              </c:numCache>
            </c:numRef>
          </c:val>
          <c:extLst>
            <c:ext xmlns:c16="http://schemas.microsoft.com/office/drawing/2014/chart" uri="{C3380CC4-5D6E-409C-BE32-E72D297353CC}">
              <c16:uniqueId val="{00000000-6930-4AAB-8DFD-7E81D1B1AC13}"/>
            </c:ext>
          </c:extLst>
        </c:ser>
        <c:ser>
          <c:idx val="3"/>
          <c:order val="2"/>
          <c:tx>
            <c:v>quintile 3</c:v>
          </c:tx>
          <c:spPr>
            <a:noFill/>
            <a:ln w="22225">
              <a:solidFill>
                <a:schemeClr val="bg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data'!$F$6,'Figure 11 data'!$F$11)</c:f>
                <c:numCache>
                  <c:formatCode>General</c:formatCode>
                  <c:ptCount val="2"/>
                  <c:pt idx="0">
                    <c:v>19.5</c:v>
                  </c:pt>
                  <c:pt idx="1">
                    <c:v>7.5</c:v>
                  </c:pt>
                </c:numCache>
              </c:numRef>
            </c:plus>
            <c:minus>
              <c:numRef>
                <c:f>('Figure 11 data'!$F$6,'Figure 11 data'!$F$11)</c:f>
                <c:numCache>
                  <c:formatCode>General</c:formatCode>
                  <c:ptCount val="2"/>
                  <c:pt idx="0">
                    <c:v>19.5</c:v>
                  </c:pt>
                  <c:pt idx="1">
                    <c:v>7.5</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11 data'!$C$6,'Figure 11 data'!$C$11)</c:f>
              <c:numCache>
                <c:formatCode>#,##0.0</c:formatCode>
                <c:ptCount val="2"/>
                <c:pt idx="0">
                  <c:v>1210.3</c:v>
                </c:pt>
                <c:pt idx="1">
                  <c:v>162.69999999999999</c:v>
                </c:pt>
              </c:numCache>
            </c:numRef>
          </c:val>
          <c:extLst>
            <c:ext xmlns:c16="http://schemas.microsoft.com/office/drawing/2014/chart" uri="{C3380CC4-5D6E-409C-BE32-E72D297353CC}">
              <c16:uniqueId val="{00000001-6930-4AAB-8DFD-7E81D1B1AC13}"/>
            </c:ext>
          </c:extLst>
        </c:ser>
        <c:ser>
          <c:idx val="4"/>
          <c:order val="3"/>
          <c:tx>
            <c:v>quintile 4</c:v>
          </c:tx>
          <c:spPr>
            <a:noFill/>
            <a:ln w="22225">
              <a:solidFill>
                <a:schemeClr val="bg2">
                  <a:lumMod val="75000"/>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data'!$F$7,'Figure 11 data'!$F$12)</c:f>
                <c:numCache>
                  <c:formatCode>General</c:formatCode>
                  <c:ptCount val="2"/>
                  <c:pt idx="0">
                    <c:v>18.200000000000045</c:v>
                  </c:pt>
                  <c:pt idx="1">
                    <c:v>7.0999999999999943</c:v>
                  </c:pt>
                </c:numCache>
              </c:numRef>
            </c:plus>
            <c:minus>
              <c:numRef>
                <c:f>('Figure 11 data'!$F$7,'Figure 11 data'!$F$12)</c:f>
                <c:numCache>
                  <c:formatCode>General</c:formatCode>
                  <c:ptCount val="2"/>
                  <c:pt idx="0">
                    <c:v>18.200000000000045</c:v>
                  </c:pt>
                  <c:pt idx="1">
                    <c:v>7.0999999999999943</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11 data'!$C$7,'Figure 11 data'!$C$12)</c:f>
              <c:numCache>
                <c:formatCode>#,##0.0</c:formatCode>
                <c:ptCount val="2"/>
                <c:pt idx="0">
                  <c:v>1067.8</c:v>
                </c:pt>
                <c:pt idx="1">
                  <c:v>150.19999999999999</c:v>
                </c:pt>
              </c:numCache>
            </c:numRef>
          </c:val>
          <c:extLst>
            <c:ext xmlns:c16="http://schemas.microsoft.com/office/drawing/2014/chart" uri="{C3380CC4-5D6E-409C-BE32-E72D297353CC}">
              <c16:uniqueId val="{00000002-6930-4AAB-8DFD-7E81D1B1AC13}"/>
            </c:ext>
          </c:extLst>
        </c:ser>
        <c:ser>
          <c:idx val="1"/>
          <c:order val="4"/>
          <c:tx>
            <c:v>quintile 5</c:v>
          </c:tx>
          <c:spPr>
            <a:solidFill>
              <a:schemeClr val="accent5">
                <a:lumMod val="50000"/>
              </a:schemeClr>
            </a:solidFill>
            <a:ln w="22225">
              <a:noFill/>
            </a:ln>
            <a:effectLst/>
          </c:spPr>
          <c:invertIfNegative val="0"/>
          <c:dLbls>
            <c:dLbl>
              <c:idx val="0"/>
              <c:layout>
                <c:manualLayout>
                  <c:x val="0"/>
                  <c:y val="0.17561003967763186"/>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data'!$F$8,'Figure 11 data'!$F$13)</c:f>
                <c:numCache>
                  <c:formatCode>General</c:formatCode>
                  <c:ptCount val="2"/>
                  <c:pt idx="0">
                    <c:v>16.899999999999977</c:v>
                  </c:pt>
                  <c:pt idx="1">
                    <c:v>6.5999999999999943</c:v>
                  </c:pt>
                </c:numCache>
              </c:numRef>
            </c:plus>
            <c:minus>
              <c:numRef>
                <c:f>('Figure 11 data'!$F$8,'Figure 11 data'!$F$13)</c:f>
                <c:numCache>
                  <c:formatCode>General</c:formatCode>
                  <c:ptCount val="2"/>
                  <c:pt idx="0">
                    <c:v>16.899999999999977</c:v>
                  </c:pt>
                  <c:pt idx="1">
                    <c:v>6.5999999999999943</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11 data'!$C$8,'Figure 11 data'!$C$13)</c:f>
              <c:numCache>
                <c:formatCode>#,##0.0</c:formatCode>
                <c:ptCount val="2"/>
                <c:pt idx="0">
                  <c:v>923.9</c:v>
                </c:pt>
                <c:pt idx="1">
                  <c:v>128.6</c:v>
                </c:pt>
              </c:numCache>
            </c:numRef>
          </c:val>
          <c:extLst>
            <c:ext xmlns:c16="http://schemas.microsoft.com/office/drawing/2014/chart" uri="{C3380CC4-5D6E-409C-BE32-E72D297353CC}">
              <c16:uniqueId val="{00000001-0999-4F35-9A79-87AFC4B62D7D}"/>
            </c:ext>
          </c:extLst>
        </c:ser>
        <c:dLbls>
          <c:showLegendKey val="0"/>
          <c:showVal val="0"/>
          <c:showCatName val="0"/>
          <c:showSerName val="0"/>
          <c:showPercent val="0"/>
          <c:showBubbleSize val="0"/>
        </c:dLbls>
        <c:gapWidth val="88"/>
        <c:overlap val="-8"/>
        <c:axId val="575569080"/>
        <c:axId val="575574000"/>
      </c:barChart>
      <c:catAx>
        <c:axId val="5755690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74000"/>
        <c:crosses val="autoZero"/>
        <c:auto val="1"/>
        <c:lblAlgn val="ctr"/>
        <c:lblOffset val="100"/>
        <c:noMultiLvlLbl val="0"/>
      </c:catAx>
      <c:valAx>
        <c:axId val="575574000"/>
        <c:scaling>
          <c:orientation val="minMax"/>
          <c:max val="1600"/>
          <c:min val="0"/>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layout/>
          <c:overlay val="0"/>
          <c:spPr>
            <a:noFill/>
            <a:ln>
              <a:noFill/>
            </a:ln>
            <a:effectLst/>
          </c:sp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690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12 data'!$A$32</c:f>
          <c:strCache>
            <c:ptCount val="1"/>
            <c:pt idx="0">
              <c:v>Figure 12: Age standardised death rates by urban rural classification between 1st March 2020 and 28th February 2021</c:v>
            </c:pt>
          </c:strCache>
        </c:strRef>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9.4607163132821567E-2"/>
          <c:w val="0.79490969364955077"/>
          <c:h val="0.48362290250608808"/>
        </c:manualLayout>
      </c:layout>
      <c:barChart>
        <c:barDir val="col"/>
        <c:grouping val="clustered"/>
        <c:varyColors val="0"/>
        <c:ser>
          <c:idx val="0"/>
          <c:order val="0"/>
          <c:tx>
            <c:strRef>
              <c:f>'Figure 12 data'!$A$4:$A$9</c:f>
              <c:strCache>
                <c:ptCount val="6"/>
                <c:pt idx="0">
                  <c:v>All causes</c:v>
                </c:pt>
              </c:strCache>
            </c:strRef>
          </c:tx>
          <c:spPr>
            <a:solidFill>
              <a:schemeClr val="accent5">
                <a:lumMod val="50000"/>
              </a:schemeClr>
            </a:solidFill>
            <a:ln>
              <a:noFill/>
            </a:ln>
            <a:effectLst/>
          </c:spPr>
          <c:invertIfNegative val="0"/>
          <c:errBars>
            <c:errBarType val="both"/>
            <c:errValType val="cust"/>
            <c:noEndCap val="0"/>
            <c:plus>
              <c:numRef>
                <c:f>'Figure 12 data'!$F$4:$F$9</c:f>
                <c:numCache>
                  <c:formatCode>General</c:formatCode>
                  <c:ptCount val="6"/>
                  <c:pt idx="0">
                    <c:v>17.129999999999882</c:v>
                  </c:pt>
                  <c:pt idx="1">
                    <c:v>15.539999999999964</c:v>
                  </c:pt>
                  <c:pt idx="2">
                    <c:v>29.080000000000155</c:v>
                  </c:pt>
                  <c:pt idx="3">
                    <c:v>42.650000000000091</c:v>
                  </c:pt>
                  <c:pt idx="4">
                    <c:v>24.860000000000127</c:v>
                  </c:pt>
                  <c:pt idx="5">
                    <c:v>30.850000000000023</c:v>
                  </c:pt>
                </c:numCache>
              </c:numRef>
            </c:plus>
            <c:minus>
              <c:numRef>
                <c:f>'Figure 12 data'!$F$4:$F$9</c:f>
                <c:numCache>
                  <c:formatCode>General</c:formatCode>
                  <c:ptCount val="6"/>
                  <c:pt idx="0">
                    <c:v>17.129999999999882</c:v>
                  </c:pt>
                  <c:pt idx="1">
                    <c:v>15.539999999999964</c:v>
                  </c:pt>
                  <c:pt idx="2">
                    <c:v>29.080000000000155</c:v>
                  </c:pt>
                  <c:pt idx="3">
                    <c:v>42.650000000000091</c:v>
                  </c:pt>
                  <c:pt idx="4">
                    <c:v>24.860000000000127</c:v>
                  </c:pt>
                  <c:pt idx="5">
                    <c:v>30.850000000000023</c:v>
                  </c:pt>
                </c:numCache>
              </c:numRef>
            </c:minus>
            <c:spPr>
              <a:noFill/>
              <a:ln w="15875" cap="flat" cmpd="sng" algn="ctr">
                <a:solidFill>
                  <a:schemeClr val="tx1">
                    <a:lumMod val="65000"/>
                    <a:lumOff val="35000"/>
                  </a:schemeClr>
                </a:solidFill>
                <a:round/>
              </a:ln>
              <a:effectLst/>
            </c:spPr>
          </c:errBars>
          <c:cat>
            <c:strRef>
              <c:f>'Figure 12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12 data'!$C$4:$C$9</c:f>
              <c:numCache>
                <c:formatCode>0.0</c:formatCode>
                <c:ptCount val="6"/>
                <c:pt idx="0">
                  <c:v>1348.77</c:v>
                </c:pt>
                <c:pt idx="1">
                  <c:v>1325.23</c:v>
                </c:pt>
                <c:pt idx="2">
                  <c:v>1167.8800000000001</c:v>
                </c:pt>
                <c:pt idx="3">
                  <c:v>1214.9000000000001</c:v>
                </c:pt>
                <c:pt idx="4">
                  <c:v>1063.42</c:v>
                </c:pt>
                <c:pt idx="5">
                  <c:v>1010.62</c:v>
                </c:pt>
              </c:numCache>
            </c:numRef>
          </c:val>
          <c:extLst>
            <c:ext xmlns:c16="http://schemas.microsoft.com/office/drawing/2014/chart" uri="{C3380CC4-5D6E-409C-BE32-E72D297353CC}">
              <c16:uniqueId val="{00000000-52FD-479B-A03A-56794F3A2D59}"/>
            </c:ext>
          </c:extLst>
        </c:ser>
        <c:ser>
          <c:idx val="1"/>
          <c:order val="1"/>
          <c:tx>
            <c:strRef>
              <c:f>'Figure 12 data'!$A$10:$A$15</c:f>
              <c:strCache>
                <c:ptCount val="6"/>
                <c:pt idx="0">
                  <c:v>COVID-19</c:v>
                </c:pt>
              </c:strCache>
            </c:strRef>
          </c:tx>
          <c:spPr>
            <a:solidFill>
              <a:schemeClr val="accent5">
                <a:lumMod val="60000"/>
                <a:lumOff val="40000"/>
              </a:schemeClr>
            </a:solidFill>
            <a:ln>
              <a:noFill/>
            </a:ln>
            <a:effectLst/>
          </c:spPr>
          <c:invertIfNegative val="0"/>
          <c:errBars>
            <c:errBarType val="both"/>
            <c:errValType val="cust"/>
            <c:noEndCap val="0"/>
            <c:plus>
              <c:numRef>
                <c:f>'Figure 12 data'!$F$10:$F$15</c:f>
                <c:numCache>
                  <c:formatCode>General</c:formatCode>
                  <c:ptCount val="6"/>
                  <c:pt idx="0">
                    <c:v>7.6399999999999864</c:v>
                  </c:pt>
                  <c:pt idx="1">
                    <c:v>6.3899999999999864</c:v>
                  </c:pt>
                  <c:pt idx="2">
                    <c:v>10.780000000000001</c:v>
                  </c:pt>
                  <c:pt idx="3">
                    <c:v>12.170000000000002</c:v>
                  </c:pt>
                  <c:pt idx="4">
                    <c:v>8.789999999999992</c:v>
                  </c:pt>
                  <c:pt idx="5">
                    <c:v>8.269999999999996</c:v>
                  </c:pt>
                </c:numCache>
              </c:numRef>
            </c:plus>
            <c:minus>
              <c:numRef>
                <c:f>'Figure 12 data'!$F$10:$F$15</c:f>
                <c:numCache>
                  <c:formatCode>General</c:formatCode>
                  <c:ptCount val="6"/>
                  <c:pt idx="0">
                    <c:v>7.6399999999999864</c:v>
                  </c:pt>
                  <c:pt idx="1">
                    <c:v>6.3899999999999864</c:v>
                  </c:pt>
                  <c:pt idx="2">
                    <c:v>10.780000000000001</c:v>
                  </c:pt>
                  <c:pt idx="3">
                    <c:v>12.170000000000002</c:v>
                  </c:pt>
                  <c:pt idx="4">
                    <c:v>8.789999999999992</c:v>
                  </c:pt>
                  <c:pt idx="5">
                    <c:v>8.269999999999996</c:v>
                  </c:pt>
                </c:numCache>
              </c:numRef>
            </c:minus>
            <c:spPr>
              <a:noFill/>
              <a:ln w="15875" cap="flat" cmpd="sng" algn="ctr">
                <a:solidFill>
                  <a:schemeClr val="tx1">
                    <a:lumMod val="65000"/>
                    <a:lumOff val="35000"/>
                  </a:schemeClr>
                </a:solidFill>
                <a:round/>
              </a:ln>
              <a:effectLst/>
            </c:spPr>
          </c:errBars>
          <c:cat>
            <c:strRef>
              <c:f>'Figure 12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12 data'!$C$10:$C$15</c:f>
              <c:numCache>
                <c:formatCode>0.0</c:formatCode>
                <c:ptCount val="6"/>
                <c:pt idx="0">
                  <c:v>245.47</c:v>
                </c:pt>
                <c:pt idx="1">
                  <c:v>204.01</c:v>
                </c:pt>
                <c:pt idx="2">
                  <c:v>144.55000000000001</c:v>
                </c:pt>
                <c:pt idx="3">
                  <c:v>93.41</c:v>
                </c:pt>
                <c:pt idx="4">
                  <c:v>118.19</c:v>
                </c:pt>
                <c:pt idx="5">
                  <c:v>66.08</c:v>
                </c:pt>
              </c:numCache>
            </c:numRef>
          </c:val>
          <c:extLst>
            <c:ext xmlns:c16="http://schemas.microsoft.com/office/drawing/2014/chart" uri="{C3380CC4-5D6E-409C-BE32-E72D297353CC}">
              <c16:uniqueId val="{00000001-52FD-479B-A03A-56794F3A2D59}"/>
            </c:ext>
          </c:extLst>
        </c:ser>
        <c:dLbls>
          <c:showLegendKey val="0"/>
          <c:showVal val="0"/>
          <c:showCatName val="0"/>
          <c:showSerName val="0"/>
          <c:showPercent val="0"/>
          <c:showBubbleSize val="0"/>
        </c:dLbls>
        <c:gapWidth val="219"/>
        <c:overlap val="-27"/>
        <c:axId val="664477160"/>
        <c:axId val="664478800"/>
      </c:barChart>
      <c:catAx>
        <c:axId val="664477160"/>
        <c:scaling>
          <c:orientation val="minMax"/>
        </c:scaling>
        <c:delete val="0"/>
        <c:axPos val="b"/>
        <c:numFmt formatCode="General" sourceLinked="1"/>
        <c:majorTickMark val="none"/>
        <c:minorTickMark val="out"/>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8800"/>
        <c:crosses val="autoZero"/>
        <c:auto val="1"/>
        <c:lblAlgn val="ctr"/>
        <c:lblOffset val="100"/>
        <c:noMultiLvlLbl val="0"/>
      </c:catAx>
      <c:valAx>
        <c:axId val="664478800"/>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 rate per 100,000 population</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7160"/>
        <c:crosses val="autoZero"/>
        <c:crossBetween val="between"/>
      </c:valAx>
      <c:spPr>
        <a:noFill/>
        <a:ln>
          <a:noFill/>
        </a:ln>
        <a:effectLst/>
      </c:spPr>
    </c:plotArea>
    <c:legend>
      <c:legendPos val="r"/>
      <c:layout>
        <c:manualLayout>
          <c:xMode val="edge"/>
          <c:yMode val="edge"/>
          <c:x val="0.70697999884002594"/>
          <c:y val="9.9692613085053602E-2"/>
          <c:w val="0.10033302447319367"/>
          <c:h val="8.0588536895894194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13 data'!$A$34</c:f>
          <c:strCache>
            <c:ptCount val="1"/>
            <c:pt idx="0">
              <c:v>Figure 13: Age standardised rates for deaths involving COVID-19 between 1st March 2020 and 28th February 2021 in NHS health boards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6407238945268089E-2"/>
          <c:y val="0.10902256998668486"/>
          <c:w val="0.93996540497850689"/>
          <c:h val="0.80185832034153626"/>
        </c:manualLayout>
      </c:layout>
      <c:barChart>
        <c:barDir val="col"/>
        <c:grouping val="clustered"/>
        <c:varyColors val="0"/>
        <c:ser>
          <c:idx val="0"/>
          <c:order val="0"/>
          <c:tx>
            <c:strRef>
              <c:f>'Figure 13 data'!$B$3</c:f>
              <c:strCache>
                <c:ptCount val="1"/>
                <c:pt idx="0">
                  <c:v>rate</c:v>
                </c:pt>
              </c:strCache>
            </c:strRef>
          </c:tx>
          <c:spPr>
            <a:solidFill>
              <a:schemeClr val="accent5">
                <a:lumMod val="60000"/>
                <a:lumOff val="40000"/>
              </a:schemeClr>
            </a:solidFill>
            <a:ln>
              <a:noFill/>
            </a:ln>
            <a:effectLst/>
          </c:spPr>
          <c:invertIfNegative val="0"/>
          <c:errBars>
            <c:errBarType val="both"/>
            <c:errValType val="cust"/>
            <c:noEndCap val="0"/>
            <c:plus>
              <c:numRef>
                <c:f>'Figure 13 data'!$E$6:$E$17</c:f>
                <c:numCache>
                  <c:formatCode>General</c:formatCode>
                  <c:ptCount val="12"/>
                  <c:pt idx="0">
                    <c:v>13.800000000000011</c:v>
                  </c:pt>
                  <c:pt idx="1">
                    <c:v>17.299999999999997</c:v>
                  </c:pt>
                  <c:pt idx="2">
                    <c:v>13.300000000000011</c:v>
                  </c:pt>
                  <c:pt idx="3">
                    <c:v>11.299999999999997</c:v>
                  </c:pt>
                  <c:pt idx="4">
                    <c:v>15.800000000000011</c:v>
                  </c:pt>
                  <c:pt idx="5">
                    <c:v>8.7999999999999972</c:v>
                  </c:pt>
                  <c:pt idx="6">
                    <c:v>10.199999999999989</c:v>
                  </c:pt>
                  <c:pt idx="7">
                    <c:v>7.8999999999999986</c:v>
                  </c:pt>
                  <c:pt idx="8">
                    <c:v>13.400000000000034</c:v>
                  </c:pt>
                  <c:pt idx="9">
                    <c:v>9.3999999999999773</c:v>
                  </c:pt>
                  <c:pt idx="10">
                    <c:v>30.1</c:v>
                  </c:pt>
                  <c:pt idx="11">
                    <c:v>11.099999999999994</c:v>
                  </c:pt>
                </c:numCache>
              </c:numRef>
            </c:plus>
            <c:minus>
              <c:numRef>
                <c:f>'Figure 13 data'!$E$6:$E$17</c:f>
                <c:numCache>
                  <c:formatCode>General</c:formatCode>
                  <c:ptCount val="12"/>
                  <c:pt idx="0">
                    <c:v>13.800000000000011</c:v>
                  </c:pt>
                  <c:pt idx="1">
                    <c:v>17.299999999999997</c:v>
                  </c:pt>
                  <c:pt idx="2">
                    <c:v>13.300000000000011</c:v>
                  </c:pt>
                  <c:pt idx="3">
                    <c:v>11.299999999999997</c:v>
                  </c:pt>
                  <c:pt idx="4">
                    <c:v>15.800000000000011</c:v>
                  </c:pt>
                  <c:pt idx="5">
                    <c:v>8.7999999999999972</c:v>
                  </c:pt>
                  <c:pt idx="6">
                    <c:v>10.199999999999989</c:v>
                  </c:pt>
                  <c:pt idx="7">
                    <c:v>7.8999999999999986</c:v>
                  </c:pt>
                  <c:pt idx="8">
                    <c:v>13.400000000000034</c:v>
                  </c:pt>
                  <c:pt idx="9">
                    <c:v>9.3999999999999773</c:v>
                  </c:pt>
                  <c:pt idx="10">
                    <c:v>30.1</c:v>
                  </c:pt>
                  <c:pt idx="11">
                    <c:v>11.099999999999994</c:v>
                  </c:pt>
                </c:numCache>
              </c:numRef>
            </c:minus>
            <c:spPr>
              <a:noFill/>
              <a:ln w="15875" cap="flat" cmpd="sng" algn="ctr">
                <a:solidFill>
                  <a:schemeClr val="bg2">
                    <a:lumMod val="50000"/>
                  </a:schemeClr>
                </a:solidFill>
                <a:round/>
              </a:ln>
              <a:effectLst/>
            </c:spPr>
          </c:errBars>
          <c:cat>
            <c:strRef>
              <c:f>'Figure 13 data'!$A$6:$A$17</c:f>
              <c:strCache>
                <c:ptCount val="12"/>
                <c:pt idx="0">
                  <c:v>Ayrshire and Arran</c:v>
                </c:pt>
                <c:pt idx="1">
                  <c:v>Borders</c:v>
                </c:pt>
                <c:pt idx="2">
                  <c:v>Dumfries and Galloway </c:v>
                </c:pt>
                <c:pt idx="3">
                  <c:v>Fife </c:v>
                </c:pt>
                <c:pt idx="4">
                  <c:v>Forth Valley</c:v>
                </c:pt>
                <c:pt idx="5">
                  <c:v>Grampian</c:v>
                </c:pt>
                <c:pt idx="6">
                  <c:v>Greater Glasgow and Clyde</c:v>
                </c:pt>
                <c:pt idx="7">
                  <c:v>Highland</c:v>
                </c:pt>
                <c:pt idx="8">
                  <c:v>Lanarkshire</c:v>
                </c:pt>
                <c:pt idx="9">
                  <c:v>Lothian</c:v>
                </c:pt>
                <c:pt idx="10">
                  <c:v>Shetland</c:v>
                </c:pt>
                <c:pt idx="11">
                  <c:v>Tayside</c:v>
                </c:pt>
              </c:strCache>
            </c:strRef>
          </c:cat>
          <c:val>
            <c:numRef>
              <c:f>'Figure 13 data'!$B$6:$B$17</c:f>
              <c:numCache>
                <c:formatCode>0.0</c:formatCode>
                <c:ptCount val="12"/>
                <c:pt idx="0">
                  <c:v>208.4</c:v>
                </c:pt>
                <c:pt idx="1">
                  <c:v>106.8</c:v>
                </c:pt>
                <c:pt idx="2">
                  <c:v>86.4</c:v>
                </c:pt>
                <c:pt idx="3">
                  <c:v>126.7</c:v>
                </c:pt>
                <c:pt idx="4">
                  <c:v>190.5</c:v>
                </c:pt>
                <c:pt idx="5">
                  <c:v>108.1</c:v>
                </c:pt>
                <c:pt idx="6">
                  <c:v>283.89999999999998</c:v>
                </c:pt>
                <c:pt idx="7">
                  <c:v>60.6</c:v>
                </c:pt>
                <c:pt idx="8">
                  <c:v>273.60000000000002</c:v>
                </c:pt>
                <c:pt idx="9">
                  <c:v>181.7</c:v>
                </c:pt>
                <c:pt idx="10">
                  <c:v>50.5</c:v>
                </c:pt>
                <c:pt idx="11">
                  <c:v>152.4</c:v>
                </c:pt>
              </c:numCache>
            </c:numRef>
          </c:val>
          <c:extLst>
            <c:ext xmlns:c16="http://schemas.microsoft.com/office/drawing/2014/chart" uri="{C3380CC4-5D6E-409C-BE32-E72D297353CC}">
              <c16:uniqueId val="{00000000-6ABA-4A1B-A988-A9F4D01C450E}"/>
            </c:ext>
          </c:extLst>
        </c:ser>
        <c:dLbls>
          <c:showLegendKey val="0"/>
          <c:showVal val="0"/>
          <c:showCatName val="0"/>
          <c:showSerName val="0"/>
          <c:showPercent val="0"/>
          <c:showBubbleSize val="0"/>
        </c:dLbls>
        <c:gapWidth val="89"/>
        <c:overlap val="-27"/>
        <c:axId val="686857056"/>
        <c:axId val="686851480"/>
      </c:barChart>
      <c:catAx>
        <c:axId val="68685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1480"/>
        <c:crosses val="autoZero"/>
        <c:auto val="1"/>
        <c:lblAlgn val="ctr"/>
        <c:lblOffset val="100"/>
        <c:noMultiLvlLbl val="0"/>
      </c:catAx>
      <c:valAx>
        <c:axId val="68685148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70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14 data'!$A$52</c:f>
          <c:strCache>
            <c:ptCount val="1"/>
            <c:pt idx="0">
              <c:v>Figure 14: Age standardised rates for deaths involving COVID-19 between 1st March 2020 and 28th February 2021 in council areas</c:v>
            </c:pt>
          </c:strCache>
        </c:strRef>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5">
                <a:lumMod val="60000"/>
                <a:lumOff val="40000"/>
              </a:schemeClr>
            </a:solidFill>
            <a:ln>
              <a:noFill/>
            </a:ln>
            <a:effectLst/>
          </c:spPr>
          <c:invertIfNegative val="0"/>
          <c:errBars>
            <c:errBarType val="both"/>
            <c:errValType val="cust"/>
            <c:noEndCap val="0"/>
            <c:plus>
              <c:numRef>
                <c:f>'Figure 14 data'!$E$6:$E$35</c:f>
                <c:numCache>
                  <c:formatCode>General</c:formatCode>
                  <c:ptCount val="30"/>
                  <c:pt idx="0">
                    <c:v>18.299999999999983</c:v>
                  </c:pt>
                  <c:pt idx="1">
                    <c:v>12.300000000000011</c:v>
                  </c:pt>
                  <c:pt idx="2">
                    <c:v>18</c:v>
                  </c:pt>
                  <c:pt idx="3">
                    <c:v>18.600000000000009</c:v>
                  </c:pt>
                  <c:pt idx="4">
                    <c:v>12.5</c:v>
                  </c:pt>
                  <c:pt idx="5">
                    <c:v>42.199999999999989</c:v>
                  </c:pt>
                  <c:pt idx="6">
                    <c:v>13.300000000000011</c:v>
                  </c:pt>
                  <c:pt idx="7">
                    <c:v>24.599999999999994</c:v>
                  </c:pt>
                  <c:pt idx="8">
                    <c:v>25.799999999999983</c:v>
                  </c:pt>
                  <c:pt idx="9">
                    <c:v>23.800000000000011</c:v>
                  </c:pt>
                  <c:pt idx="10">
                    <c:v>20.899999999999991</c:v>
                  </c:pt>
                  <c:pt idx="11">
                    <c:v>26.800000000000011</c:v>
                  </c:pt>
                  <c:pt idx="12">
                    <c:v>22.5</c:v>
                  </c:pt>
                  <c:pt idx="13">
                    <c:v>11.299999999999997</c:v>
                  </c:pt>
                  <c:pt idx="14">
                    <c:v>16.700000000000045</c:v>
                  </c:pt>
                  <c:pt idx="15">
                    <c:v>8.2000000000000028</c:v>
                  </c:pt>
                  <c:pt idx="16">
                    <c:v>32.200000000000017</c:v>
                  </c:pt>
                  <c:pt idx="17">
                    <c:v>33.599999999999994</c:v>
                  </c:pt>
                  <c:pt idx="18">
                    <c:v>11.5</c:v>
                  </c:pt>
                  <c:pt idx="19">
                    <c:v>24.399999999999977</c:v>
                  </c:pt>
                  <c:pt idx="20">
                    <c:v>20</c:v>
                  </c:pt>
                  <c:pt idx="21">
                    <c:v>16.100000000000009</c:v>
                  </c:pt>
                  <c:pt idx="22">
                    <c:v>25.399999999999977</c:v>
                  </c:pt>
                  <c:pt idx="23">
                    <c:v>17.299999999999997</c:v>
                  </c:pt>
                  <c:pt idx="24">
                    <c:v>30.1</c:v>
                  </c:pt>
                  <c:pt idx="25">
                    <c:v>21.599999999999994</c:v>
                  </c:pt>
                  <c:pt idx="26">
                    <c:v>18</c:v>
                  </c:pt>
                  <c:pt idx="27">
                    <c:v>25.700000000000017</c:v>
                  </c:pt>
                  <c:pt idx="28">
                    <c:v>37</c:v>
                  </c:pt>
                  <c:pt idx="29">
                    <c:v>23.300000000000011</c:v>
                  </c:pt>
                </c:numCache>
              </c:numRef>
            </c:plus>
            <c:minus>
              <c:numRef>
                <c:f>'Figure 14 data'!$E$6:$E$35</c:f>
                <c:numCache>
                  <c:formatCode>General</c:formatCode>
                  <c:ptCount val="30"/>
                  <c:pt idx="0">
                    <c:v>18.299999999999983</c:v>
                  </c:pt>
                  <c:pt idx="1">
                    <c:v>12.300000000000011</c:v>
                  </c:pt>
                  <c:pt idx="2">
                    <c:v>18</c:v>
                  </c:pt>
                  <c:pt idx="3">
                    <c:v>18.600000000000009</c:v>
                  </c:pt>
                  <c:pt idx="4">
                    <c:v>12.5</c:v>
                  </c:pt>
                  <c:pt idx="5">
                    <c:v>42.199999999999989</c:v>
                  </c:pt>
                  <c:pt idx="6">
                    <c:v>13.300000000000011</c:v>
                  </c:pt>
                  <c:pt idx="7">
                    <c:v>24.599999999999994</c:v>
                  </c:pt>
                  <c:pt idx="8">
                    <c:v>25.799999999999983</c:v>
                  </c:pt>
                  <c:pt idx="9">
                    <c:v>23.800000000000011</c:v>
                  </c:pt>
                  <c:pt idx="10">
                    <c:v>20.899999999999991</c:v>
                  </c:pt>
                  <c:pt idx="11">
                    <c:v>26.800000000000011</c:v>
                  </c:pt>
                  <c:pt idx="12">
                    <c:v>22.5</c:v>
                  </c:pt>
                  <c:pt idx="13">
                    <c:v>11.299999999999997</c:v>
                  </c:pt>
                  <c:pt idx="14">
                    <c:v>16.700000000000045</c:v>
                  </c:pt>
                  <c:pt idx="15">
                    <c:v>8.2000000000000028</c:v>
                  </c:pt>
                  <c:pt idx="16">
                    <c:v>32.200000000000017</c:v>
                  </c:pt>
                  <c:pt idx="17">
                    <c:v>33.599999999999994</c:v>
                  </c:pt>
                  <c:pt idx="18">
                    <c:v>11.5</c:v>
                  </c:pt>
                  <c:pt idx="19">
                    <c:v>24.399999999999977</c:v>
                  </c:pt>
                  <c:pt idx="20">
                    <c:v>20</c:v>
                  </c:pt>
                  <c:pt idx="21">
                    <c:v>16.100000000000009</c:v>
                  </c:pt>
                  <c:pt idx="22">
                    <c:v>25.399999999999977</c:v>
                  </c:pt>
                  <c:pt idx="23">
                    <c:v>17.299999999999997</c:v>
                  </c:pt>
                  <c:pt idx="24">
                    <c:v>30.1</c:v>
                  </c:pt>
                  <c:pt idx="25">
                    <c:v>21.599999999999994</c:v>
                  </c:pt>
                  <c:pt idx="26">
                    <c:v>18</c:v>
                  </c:pt>
                  <c:pt idx="27">
                    <c:v>25.700000000000017</c:v>
                  </c:pt>
                  <c:pt idx="28">
                    <c:v>37</c:v>
                  </c:pt>
                  <c:pt idx="29">
                    <c:v>23.300000000000011</c:v>
                  </c:pt>
                </c:numCache>
              </c:numRef>
            </c:minus>
            <c:spPr>
              <a:noFill/>
              <a:ln w="15875" cap="flat" cmpd="sng" algn="ctr">
                <a:solidFill>
                  <a:schemeClr val="bg2">
                    <a:lumMod val="50000"/>
                  </a:schemeClr>
                </a:solidFill>
                <a:round/>
              </a:ln>
              <a:effectLst/>
            </c:spPr>
          </c:errBars>
          <c:cat>
            <c:strRef>
              <c:f>'Figure 14 data'!$A$6:$A$35</c:f>
              <c:strCache>
                <c:ptCount val="30"/>
                <c:pt idx="0">
                  <c:v>Aberdeen City</c:v>
                </c:pt>
                <c:pt idx="1">
                  <c:v>Aberdeenshire</c:v>
                </c:pt>
                <c:pt idx="2">
                  <c:v>Angus</c:v>
                </c:pt>
                <c:pt idx="3">
                  <c:v>Argyll and Bute</c:v>
                </c:pt>
                <c:pt idx="4">
                  <c:v>City of Edinburgh</c:v>
                </c:pt>
                <c:pt idx="5">
                  <c:v>Clackmannanshire</c:v>
                </c:pt>
                <c:pt idx="6">
                  <c:v>Dumfries and Galloway</c:v>
                </c:pt>
                <c:pt idx="7">
                  <c:v>Dundee City</c:v>
                </c:pt>
                <c:pt idx="8">
                  <c:v>East Ayrshire</c:v>
                </c:pt>
                <c:pt idx="9">
                  <c:v>East Dunbartonshire</c:v>
                </c:pt>
                <c:pt idx="10">
                  <c:v>East Lothian</c:v>
                </c:pt>
                <c:pt idx="11">
                  <c:v>East Renfrewshire</c:v>
                </c:pt>
                <c:pt idx="12">
                  <c:v>Falkirk</c:v>
                </c:pt>
                <c:pt idx="13">
                  <c:v>Fife</c:v>
                </c:pt>
                <c:pt idx="14">
                  <c:v>Glasgow City</c:v>
                </c:pt>
                <c:pt idx="15">
                  <c:v>Highland</c:v>
                </c:pt>
                <c:pt idx="16">
                  <c:v>Inverclyde</c:v>
                </c:pt>
                <c:pt idx="17">
                  <c:v>Midlothian</c:v>
                </c:pt>
                <c:pt idx="18">
                  <c:v>Moray</c:v>
                </c:pt>
                <c:pt idx="19">
                  <c:v>North Ayrshire</c:v>
                </c:pt>
                <c:pt idx="20">
                  <c:v>North Lanarkshire</c:v>
                </c:pt>
                <c:pt idx="21">
                  <c:v>Perth and Kinross</c:v>
                </c:pt>
                <c:pt idx="22">
                  <c:v>Renfrewshire</c:v>
                </c:pt>
                <c:pt idx="23">
                  <c:v>Scottish Borders</c:v>
                </c:pt>
                <c:pt idx="24">
                  <c:v>Shetland Islands</c:v>
                </c:pt>
                <c:pt idx="25">
                  <c:v>South Ayrshire</c:v>
                </c:pt>
                <c:pt idx="26">
                  <c:v>South Lanarkshire</c:v>
                </c:pt>
                <c:pt idx="27">
                  <c:v>Stirling</c:v>
                </c:pt>
                <c:pt idx="28">
                  <c:v>West Dunbartonshire</c:v>
                </c:pt>
                <c:pt idx="29">
                  <c:v>West Lothian</c:v>
                </c:pt>
              </c:strCache>
            </c:strRef>
          </c:cat>
          <c:val>
            <c:numRef>
              <c:f>'Figure 14 data'!$B$6:$B$35</c:f>
              <c:numCache>
                <c:formatCode>0.0</c:formatCode>
                <c:ptCount val="30"/>
                <c:pt idx="0">
                  <c:v>163.19999999999999</c:v>
                </c:pt>
                <c:pt idx="1">
                  <c:v>97.9</c:v>
                </c:pt>
                <c:pt idx="2">
                  <c:v>119.9</c:v>
                </c:pt>
                <c:pt idx="3">
                  <c:v>96.4</c:v>
                </c:pt>
                <c:pt idx="4">
                  <c:v>179.7</c:v>
                </c:pt>
                <c:pt idx="5">
                  <c:v>221.5</c:v>
                </c:pt>
                <c:pt idx="6">
                  <c:v>86.4</c:v>
                </c:pt>
                <c:pt idx="7">
                  <c:v>218</c:v>
                </c:pt>
                <c:pt idx="8">
                  <c:v>211.2</c:v>
                </c:pt>
                <c:pt idx="9">
                  <c:v>203.4</c:v>
                </c:pt>
                <c:pt idx="10">
                  <c:v>123.3</c:v>
                </c:pt>
                <c:pt idx="11">
                  <c:v>203</c:v>
                </c:pt>
                <c:pt idx="12">
                  <c:v>198.1</c:v>
                </c:pt>
                <c:pt idx="13">
                  <c:v>126.7</c:v>
                </c:pt>
                <c:pt idx="14">
                  <c:v>330.6</c:v>
                </c:pt>
                <c:pt idx="15">
                  <c:v>46</c:v>
                </c:pt>
                <c:pt idx="16">
                  <c:v>233.4</c:v>
                </c:pt>
                <c:pt idx="17">
                  <c:v>239.6</c:v>
                </c:pt>
                <c:pt idx="18">
                  <c:v>35.5</c:v>
                </c:pt>
                <c:pt idx="19">
                  <c:v>229.7</c:v>
                </c:pt>
                <c:pt idx="20">
                  <c:v>283.89999999999998</c:v>
                </c:pt>
                <c:pt idx="21">
                  <c:v>129.4</c:v>
                </c:pt>
                <c:pt idx="22">
                  <c:v>293.89999999999998</c:v>
                </c:pt>
                <c:pt idx="23">
                  <c:v>106.8</c:v>
                </c:pt>
                <c:pt idx="24">
                  <c:v>50.5</c:v>
                </c:pt>
                <c:pt idx="25">
                  <c:v>181.1</c:v>
                </c:pt>
                <c:pt idx="26">
                  <c:v>262.3</c:v>
                </c:pt>
                <c:pt idx="27">
                  <c:v>162.30000000000001</c:v>
                </c:pt>
                <c:pt idx="28">
                  <c:v>284.7</c:v>
                </c:pt>
                <c:pt idx="29">
                  <c:v>200.3</c:v>
                </c:pt>
              </c:numCache>
            </c:numRef>
          </c:val>
          <c:extLst>
            <c:ext xmlns:c16="http://schemas.microsoft.com/office/drawing/2014/chart" uri="{C3380CC4-5D6E-409C-BE32-E72D297353CC}">
              <c16:uniqueId val="{00000000-827F-40F5-8B61-87CA2F3BB6EB}"/>
            </c:ext>
          </c:extLst>
        </c:ser>
        <c:dLbls>
          <c:showLegendKey val="0"/>
          <c:showVal val="0"/>
          <c:showCatName val="0"/>
          <c:showSerName val="0"/>
          <c:showPercent val="0"/>
          <c:showBubbleSize val="0"/>
        </c:dLbls>
        <c:gapWidth val="47"/>
        <c:overlap val="-27"/>
        <c:axId val="619288000"/>
        <c:axId val="619296200"/>
      </c:barChart>
      <c:catAx>
        <c:axId val="61928800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96200"/>
        <c:crosses val="autoZero"/>
        <c:auto val="1"/>
        <c:lblAlgn val="ctr"/>
        <c:lblOffset val="100"/>
        <c:noMultiLvlLbl val="0"/>
      </c:catAx>
      <c:valAx>
        <c:axId val="61929620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880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400" b="1"/>
              <a:t>Figure 2: Deaths involving COVID-19, Date of Occurrence vs Date of Registration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2977104784978814E-2"/>
          <c:y val="6.2219338156602001E-2"/>
          <c:w val="0.88966869910491964"/>
          <c:h val="0.65125532726741509"/>
        </c:manualLayout>
      </c:layout>
      <c:lineChart>
        <c:grouping val="standard"/>
        <c:varyColors val="0"/>
        <c:ser>
          <c:idx val="0"/>
          <c:order val="0"/>
          <c:tx>
            <c:strRef>
              <c:f>'Figure 2 data'!$E$3:$E$5</c:f>
              <c:strCache>
                <c:ptCount val="3"/>
                <c:pt idx="0">
                  <c:v>7 day average by date of registration</c:v>
                </c:pt>
              </c:strCache>
            </c:strRef>
          </c:tx>
          <c:spPr>
            <a:ln w="31750" cap="rnd">
              <a:solidFill>
                <a:schemeClr val="accent5">
                  <a:lumMod val="40000"/>
                  <a:lumOff val="60000"/>
                </a:schemeClr>
              </a:solidFill>
              <a:round/>
            </a:ln>
            <a:effectLst/>
          </c:spPr>
          <c:marker>
            <c:symbol val="none"/>
          </c:marker>
          <c:cat>
            <c:numRef>
              <c:f>'Figure 2 data'!$A$7:$A$374</c:f>
              <c:numCache>
                <c:formatCode>m/d/yyyy</c:formatCode>
                <c:ptCount val="368"/>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pt idx="88">
                  <c:v>43990</c:v>
                </c:pt>
                <c:pt idx="89">
                  <c:v>43991</c:v>
                </c:pt>
                <c:pt idx="90">
                  <c:v>43992</c:v>
                </c:pt>
                <c:pt idx="91">
                  <c:v>43993</c:v>
                </c:pt>
                <c:pt idx="92">
                  <c:v>43994</c:v>
                </c:pt>
                <c:pt idx="93">
                  <c:v>43995</c:v>
                </c:pt>
                <c:pt idx="94">
                  <c:v>43996</c:v>
                </c:pt>
                <c:pt idx="95">
                  <c:v>43997</c:v>
                </c:pt>
                <c:pt idx="96">
                  <c:v>43998</c:v>
                </c:pt>
                <c:pt idx="97">
                  <c:v>43999</c:v>
                </c:pt>
                <c:pt idx="98">
                  <c:v>44000</c:v>
                </c:pt>
                <c:pt idx="99">
                  <c:v>44001</c:v>
                </c:pt>
                <c:pt idx="100">
                  <c:v>44002</c:v>
                </c:pt>
                <c:pt idx="101">
                  <c:v>44003</c:v>
                </c:pt>
                <c:pt idx="102">
                  <c:v>44004</c:v>
                </c:pt>
                <c:pt idx="103">
                  <c:v>44005</c:v>
                </c:pt>
                <c:pt idx="104">
                  <c:v>44006</c:v>
                </c:pt>
                <c:pt idx="105">
                  <c:v>44007</c:v>
                </c:pt>
                <c:pt idx="106">
                  <c:v>44008</c:v>
                </c:pt>
                <c:pt idx="107">
                  <c:v>44009</c:v>
                </c:pt>
                <c:pt idx="108">
                  <c:v>44010</c:v>
                </c:pt>
                <c:pt idx="109">
                  <c:v>44011</c:v>
                </c:pt>
                <c:pt idx="110">
                  <c:v>44012</c:v>
                </c:pt>
                <c:pt idx="111">
                  <c:v>44013</c:v>
                </c:pt>
                <c:pt idx="112">
                  <c:v>44014</c:v>
                </c:pt>
                <c:pt idx="113">
                  <c:v>44015</c:v>
                </c:pt>
                <c:pt idx="114">
                  <c:v>44016</c:v>
                </c:pt>
                <c:pt idx="115">
                  <c:v>44017</c:v>
                </c:pt>
                <c:pt idx="116">
                  <c:v>44018</c:v>
                </c:pt>
                <c:pt idx="117">
                  <c:v>44019</c:v>
                </c:pt>
                <c:pt idx="118">
                  <c:v>44020</c:v>
                </c:pt>
                <c:pt idx="119">
                  <c:v>44021</c:v>
                </c:pt>
                <c:pt idx="120">
                  <c:v>44022</c:v>
                </c:pt>
                <c:pt idx="121">
                  <c:v>44023</c:v>
                </c:pt>
                <c:pt idx="122">
                  <c:v>44024</c:v>
                </c:pt>
                <c:pt idx="123">
                  <c:v>44025</c:v>
                </c:pt>
                <c:pt idx="124">
                  <c:v>44026</c:v>
                </c:pt>
                <c:pt idx="125">
                  <c:v>44027</c:v>
                </c:pt>
                <c:pt idx="126">
                  <c:v>44028</c:v>
                </c:pt>
                <c:pt idx="127">
                  <c:v>44029</c:v>
                </c:pt>
                <c:pt idx="128">
                  <c:v>44030</c:v>
                </c:pt>
                <c:pt idx="129">
                  <c:v>44031</c:v>
                </c:pt>
                <c:pt idx="130">
                  <c:v>44032</c:v>
                </c:pt>
                <c:pt idx="131">
                  <c:v>44033</c:v>
                </c:pt>
                <c:pt idx="132">
                  <c:v>44034</c:v>
                </c:pt>
                <c:pt idx="133">
                  <c:v>44035</c:v>
                </c:pt>
                <c:pt idx="134">
                  <c:v>44036</c:v>
                </c:pt>
                <c:pt idx="135">
                  <c:v>44037</c:v>
                </c:pt>
                <c:pt idx="136">
                  <c:v>44038</c:v>
                </c:pt>
                <c:pt idx="137">
                  <c:v>44039</c:v>
                </c:pt>
                <c:pt idx="138">
                  <c:v>44040</c:v>
                </c:pt>
                <c:pt idx="139">
                  <c:v>44041</c:v>
                </c:pt>
                <c:pt idx="140">
                  <c:v>44042</c:v>
                </c:pt>
                <c:pt idx="141">
                  <c:v>44043</c:v>
                </c:pt>
                <c:pt idx="142">
                  <c:v>44044</c:v>
                </c:pt>
                <c:pt idx="143">
                  <c:v>44045</c:v>
                </c:pt>
                <c:pt idx="144">
                  <c:v>44046</c:v>
                </c:pt>
                <c:pt idx="145">
                  <c:v>44047</c:v>
                </c:pt>
                <c:pt idx="146">
                  <c:v>44048</c:v>
                </c:pt>
                <c:pt idx="147">
                  <c:v>44049</c:v>
                </c:pt>
                <c:pt idx="148">
                  <c:v>44050</c:v>
                </c:pt>
                <c:pt idx="149">
                  <c:v>44051</c:v>
                </c:pt>
                <c:pt idx="150">
                  <c:v>44052</c:v>
                </c:pt>
                <c:pt idx="151">
                  <c:v>44053</c:v>
                </c:pt>
                <c:pt idx="152">
                  <c:v>44054</c:v>
                </c:pt>
                <c:pt idx="153">
                  <c:v>44055</c:v>
                </c:pt>
                <c:pt idx="154">
                  <c:v>44056</c:v>
                </c:pt>
                <c:pt idx="155">
                  <c:v>44057</c:v>
                </c:pt>
                <c:pt idx="156">
                  <c:v>44058</c:v>
                </c:pt>
                <c:pt idx="157">
                  <c:v>44059</c:v>
                </c:pt>
                <c:pt idx="158">
                  <c:v>44060</c:v>
                </c:pt>
                <c:pt idx="159">
                  <c:v>44061</c:v>
                </c:pt>
                <c:pt idx="160">
                  <c:v>44062</c:v>
                </c:pt>
                <c:pt idx="161">
                  <c:v>44063</c:v>
                </c:pt>
                <c:pt idx="162">
                  <c:v>44064</c:v>
                </c:pt>
                <c:pt idx="163">
                  <c:v>44065</c:v>
                </c:pt>
                <c:pt idx="164">
                  <c:v>44066</c:v>
                </c:pt>
                <c:pt idx="165">
                  <c:v>44067</c:v>
                </c:pt>
                <c:pt idx="166">
                  <c:v>44068</c:v>
                </c:pt>
                <c:pt idx="167">
                  <c:v>44069</c:v>
                </c:pt>
                <c:pt idx="168">
                  <c:v>44070</c:v>
                </c:pt>
                <c:pt idx="169">
                  <c:v>44071</c:v>
                </c:pt>
                <c:pt idx="170">
                  <c:v>44072</c:v>
                </c:pt>
                <c:pt idx="171">
                  <c:v>44073</c:v>
                </c:pt>
                <c:pt idx="172">
                  <c:v>44074</c:v>
                </c:pt>
                <c:pt idx="173">
                  <c:v>44075</c:v>
                </c:pt>
                <c:pt idx="174">
                  <c:v>44076</c:v>
                </c:pt>
                <c:pt idx="175">
                  <c:v>44077</c:v>
                </c:pt>
                <c:pt idx="176">
                  <c:v>44078</c:v>
                </c:pt>
                <c:pt idx="177">
                  <c:v>44079</c:v>
                </c:pt>
                <c:pt idx="178">
                  <c:v>44080</c:v>
                </c:pt>
                <c:pt idx="179">
                  <c:v>44081</c:v>
                </c:pt>
                <c:pt idx="180">
                  <c:v>44082</c:v>
                </c:pt>
                <c:pt idx="181">
                  <c:v>44083</c:v>
                </c:pt>
                <c:pt idx="182">
                  <c:v>44084</c:v>
                </c:pt>
                <c:pt idx="183">
                  <c:v>44085</c:v>
                </c:pt>
                <c:pt idx="184">
                  <c:v>44086</c:v>
                </c:pt>
                <c:pt idx="185">
                  <c:v>44087</c:v>
                </c:pt>
                <c:pt idx="186">
                  <c:v>44088</c:v>
                </c:pt>
                <c:pt idx="187">
                  <c:v>44089</c:v>
                </c:pt>
                <c:pt idx="188">
                  <c:v>44090</c:v>
                </c:pt>
                <c:pt idx="189">
                  <c:v>44091</c:v>
                </c:pt>
                <c:pt idx="190">
                  <c:v>44092</c:v>
                </c:pt>
                <c:pt idx="191">
                  <c:v>44093</c:v>
                </c:pt>
                <c:pt idx="192">
                  <c:v>44094</c:v>
                </c:pt>
                <c:pt idx="193">
                  <c:v>44095</c:v>
                </c:pt>
                <c:pt idx="194">
                  <c:v>44096</c:v>
                </c:pt>
                <c:pt idx="195">
                  <c:v>44097</c:v>
                </c:pt>
                <c:pt idx="196">
                  <c:v>44098</c:v>
                </c:pt>
                <c:pt idx="197">
                  <c:v>44099</c:v>
                </c:pt>
                <c:pt idx="198">
                  <c:v>44100</c:v>
                </c:pt>
                <c:pt idx="199">
                  <c:v>44101</c:v>
                </c:pt>
                <c:pt idx="200">
                  <c:v>44102</c:v>
                </c:pt>
                <c:pt idx="201">
                  <c:v>44103</c:v>
                </c:pt>
                <c:pt idx="202">
                  <c:v>44104</c:v>
                </c:pt>
                <c:pt idx="203">
                  <c:v>44105</c:v>
                </c:pt>
                <c:pt idx="204">
                  <c:v>44106</c:v>
                </c:pt>
                <c:pt idx="205">
                  <c:v>44107</c:v>
                </c:pt>
                <c:pt idx="206">
                  <c:v>44108</c:v>
                </c:pt>
                <c:pt idx="207">
                  <c:v>44109</c:v>
                </c:pt>
                <c:pt idx="208">
                  <c:v>44110</c:v>
                </c:pt>
                <c:pt idx="209">
                  <c:v>44111</c:v>
                </c:pt>
                <c:pt idx="210">
                  <c:v>44112</c:v>
                </c:pt>
                <c:pt idx="211">
                  <c:v>44113</c:v>
                </c:pt>
                <c:pt idx="212">
                  <c:v>44114</c:v>
                </c:pt>
                <c:pt idx="213">
                  <c:v>44115</c:v>
                </c:pt>
                <c:pt idx="214">
                  <c:v>44116</c:v>
                </c:pt>
                <c:pt idx="215">
                  <c:v>44117</c:v>
                </c:pt>
                <c:pt idx="216">
                  <c:v>44118</c:v>
                </c:pt>
                <c:pt idx="217">
                  <c:v>44119</c:v>
                </c:pt>
                <c:pt idx="218">
                  <c:v>44120</c:v>
                </c:pt>
                <c:pt idx="219">
                  <c:v>44121</c:v>
                </c:pt>
                <c:pt idx="220">
                  <c:v>44122</c:v>
                </c:pt>
                <c:pt idx="221">
                  <c:v>44123</c:v>
                </c:pt>
                <c:pt idx="222">
                  <c:v>44124</c:v>
                </c:pt>
                <c:pt idx="223">
                  <c:v>44125</c:v>
                </c:pt>
                <c:pt idx="224">
                  <c:v>44126</c:v>
                </c:pt>
                <c:pt idx="225">
                  <c:v>44127</c:v>
                </c:pt>
                <c:pt idx="226">
                  <c:v>44128</c:v>
                </c:pt>
                <c:pt idx="227">
                  <c:v>44129</c:v>
                </c:pt>
                <c:pt idx="228">
                  <c:v>44130</c:v>
                </c:pt>
                <c:pt idx="229">
                  <c:v>44131</c:v>
                </c:pt>
                <c:pt idx="230">
                  <c:v>44132</c:v>
                </c:pt>
                <c:pt idx="231">
                  <c:v>44133</c:v>
                </c:pt>
                <c:pt idx="232">
                  <c:v>44134</c:v>
                </c:pt>
                <c:pt idx="233">
                  <c:v>44135</c:v>
                </c:pt>
                <c:pt idx="234">
                  <c:v>44136</c:v>
                </c:pt>
                <c:pt idx="235">
                  <c:v>44137</c:v>
                </c:pt>
                <c:pt idx="236">
                  <c:v>44138</c:v>
                </c:pt>
                <c:pt idx="237">
                  <c:v>44139</c:v>
                </c:pt>
                <c:pt idx="238">
                  <c:v>44140</c:v>
                </c:pt>
                <c:pt idx="239">
                  <c:v>44141</c:v>
                </c:pt>
                <c:pt idx="240">
                  <c:v>44142</c:v>
                </c:pt>
                <c:pt idx="241">
                  <c:v>44143</c:v>
                </c:pt>
                <c:pt idx="242">
                  <c:v>44144</c:v>
                </c:pt>
                <c:pt idx="243">
                  <c:v>44145</c:v>
                </c:pt>
                <c:pt idx="244">
                  <c:v>44146</c:v>
                </c:pt>
                <c:pt idx="245">
                  <c:v>44147</c:v>
                </c:pt>
                <c:pt idx="246">
                  <c:v>44148</c:v>
                </c:pt>
                <c:pt idx="247">
                  <c:v>44149</c:v>
                </c:pt>
                <c:pt idx="248">
                  <c:v>44150</c:v>
                </c:pt>
                <c:pt idx="249">
                  <c:v>44151</c:v>
                </c:pt>
                <c:pt idx="250">
                  <c:v>44152</c:v>
                </c:pt>
                <c:pt idx="251">
                  <c:v>44153</c:v>
                </c:pt>
                <c:pt idx="252">
                  <c:v>44154</c:v>
                </c:pt>
                <c:pt idx="253">
                  <c:v>44155</c:v>
                </c:pt>
                <c:pt idx="254">
                  <c:v>44156</c:v>
                </c:pt>
                <c:pt idx="255">
                  <c:v>44157</c:v>
                </c:pt>
                <c:pt idx="256">
                  <c:v>44158</c:v>
                </c:pt>
                <c:pt idx="257">
                  <c:v>44159</c:v>
                </c:pt>
                <c:pt idx="258">
                  <c:v>44160</c:v>
                </c:pt>
                <c:pt idx="259">
                  <c:v>44161</c:v>
                </c:pt>
                <c:pt idx="260">
                  <c:v>44162</c:v>
                </c:pt>
                <c:pt idx="261">
                  <c:v>44163</c:v>
                </c:pt>
                <c:pt idx="262">
                  <c:v>44164</c:v>
                </c:pt>
                <c:pt idx="263">
                  <c:v>44165</c:v>
                </c:pt>
                <c:pt idx="264">
                  <c:v>44166</c:v>
                </c:pt>
                <c:pt idx="265">
                  <c:v>44167</c:v>
                </c:pt>
                <c:pt idx="266">
                  <c:v>44168</c:v>
                </c:pt>
                <c:pt idx="267">
                  <c:v>44169</c:v>
                </c:pt>
                <c:pt idx="268">
                  <c:v>44170</c:v>
                </c:pt>
                <c:pt idx="269">
                  <c:v>44171</c:v>
                </c:pt>
                <c:pt idx="270">
                  <c:v>44172</c:v>
                </c:pt>
                <c:pt idx="271">
                  <c:v>44173</c:v>
                </c:pt>
                <c:pt idx="272">
                  <c:v>44174</c:v>
                </c:pt>
                <c:pt idx="273">
                  <c:v>44175</c:v>
                </c:pt>
                <c:pt idx="274">
                  <c:v>44176</c:v>
                </c:pt>
                <c:pt idx="275">
                  <c:v>44177</c:v>
                </c:pt>
                <c:pt idx="276">
                  <c:v>44178</c:v>
                </c:pt>
                <c:pt idx="277">
                  <c:v>44179</c:v>
                </c:pt>
                <c:pt idx="278">
                  <c:v>44180</c:v>
                </c:pt>
                <c:pt idx="279">
                  <c:v>44181</c:v>
                </c:pt>
                <c:pt idx="280">
                  <c:v>44182</c:v>
                </c:pt>
                <c:pt idx="281">
                  <c:v>44183</c:v>
                </c:pt>
                <c:pt idx="282">
                  <c:v>44184</c:v>
                </c:pt>
                <c:pt idx="283">
                  <c:v>44185</c:v>
                </c:pt>
                <c:pt idx="284">
                  <c:v>44186</c:v>
                </c:pt>
                <c:pt idx="285">
                  <c:v>44187</c:v>
                </c:pt>
                <c:pt idx="286">
                  <c:v>44188</c:v>
                </c:pt>
                <c:pt idx="287">
                  <c:v>44189</c:v>
                </c:pt>
                <c:pt idx="288">
                  <c:v>44190</c:v>
                </c:pt>
                <c:pt idx="289">
                  <c:v>44191</c:v>
                </c:pt>
                <c:pt idx="290">
                  <c:v>44192</c:v>
                </c:pt>
                <c:pt idx="291">
                  <c:v>44193</c:v>
                </c:pt>
                <c:pt idx="292">
                  <c:v>44194</c:v>
                </c:pt>
                <c:pt idx="293">
                  <c:v>44195</c:v>
                </c:pt>
                <c:pt idx="294">
                  <c:v>44196</c:v>
                </c:pt>
                <c:pt idx="295">
                  <c:v>44197</c:v>
                </c:pt>
                <c:pt idx="296">
                  <c:v>44198</c:v>
                </c:pt>
                <c:pt idx="297">
                  <c:v>44199</c:v>
                </c:pt>
                <c:pt idx="298">
                  <c:v>44200</c:v>
                </c:pt>
                <c:pt idx="299">
                  <c:v>44201</c:v>
                </c:pt>
                <c:pt idx="300">
                  <c:v>44202</c:v>
                </c:pt>
                <c:pt idx="301">
                  <c:v>44203</c:v>
                </c:pt>
                <c:pt idx="302">
                  <c:v>44204</c:v>
                </c:pt>
                <c:pt idx="303">
                  <c:v>44205</c:v>
                </c:pt>
                <c:pt idx="304">
                  <c:v>44206</c:v>
                </c:pt>
                <c:pt idx="305">
                  <c:v>44207</c:v>
                </c:pt>
                <c:pt idx="306">
                  <c:v>44208</c:v>
                </c:pt>
                <c:pt idx="307">
                  <c:v>44209</c:v>
                </c:pt>
                <c:pt idx="308">
                  <c:v>44210</c:v>
                </c:pt>
                <c:pt idx="309">
                  <c:v>44211</c:v>
                </c:pt>
                <c:pt idx="310">
                  <c:v>44212</c:v>
                </c:pt>
                <c:pt idx="311">
                  <c:v>44213</c:v>
                </c:pt>
                <c:pt idx="312">
                  <c:v>44214</c:v>
                </c:pt>
                <c:pt idx="313">
                  <c:v>44215</c:v>
                </c:pt>
                <c:pt idx="314">
                  <c:v>44216</c:v>
                </c:pt>
                <c:pt idx="315">
                  <c:v>44217</c:v>
                </c:pt>
                <c:pt idx="316">
                  <c:v>44218</c:v>
                </c:pt>
                <c:pt idx="317">
                  <c:v>44219</c:v>
                </c:pt>
                <c:pt idx="318">
                  <c:v>44220</c:v>
                </c:pt>
                <c:pt idx="319">
                  <c:v>44221</c:v>
                </c:pt>
                <c:pt idx="320">
                  <c:v>44222</c:v>
                </c:pt>
                <c:pt idx="321">
                  <c:v>44223</c:v>
                </c:pt>
                <c:pt idx="322">
                  <c:v>44224</c:v>
                </c:pt>
                <c:pt idx="323">
                  <c:v>44225</c:v>
                </c:pt>
                <c:pt idx="324">
                  <c:v>44226</c:v>
                </c:pt>
                <c:pt idx="325">
                  <c:v>44227</c:v>
                </c:pt>
                <c:pt idx="326">
                  <c:v>44228</c:v>
                </c:pt>
                <c:pt idx="327">
                  <c:v>44229</c:v>
                </c:pt>
                <c:pt idx="328">
                  <c:v>44230</c:v>
                </c:pt>
                <c:pt idx="329">
                  <c:v>44231</c:v>
                </c:pt>
                <c:pt idx="330">
                  <c:v>44232</c:v>
                </c:pt>
                <c:pt idx="331">
                  <c:v>44233</c:v>
                </c:pt>
                <c:pt idx="332">
                  <c:v>44234</c:v>
                </c:pt>
                <c:pt idx="333">
                  <c:v>44235</c:v>
                </c:pt>
                <c:pt idx="334">
                  <c:v>44236</c:v>
                </c:pt>
                <c:pt idx="335">
                  <c:v>44237</c:v>
                </c:pt>
                <c:pt idx="336">
                  <c:v>44238</c:v>
                </c:pt>
                <c:pt idx="337">
                  <c:v>44239</c:v>
                </c:pt>
                <c:pt idx="338">
                  <c:v>44240</c:v>
                </c:pt>
                <c:pt idx="339">
                  <c:v>44241</c:v>
                </c:pt>
                <c:pt idx="340">
                  <c:v>44242</c:v>
                </c:pt>
                <c:pt idx="341">
                  <c:v>44243</c:v>
                </c:pt>
                <c:pt idx="342">
                  <c:v>44244</c:v>
                </c:pt>
                <c:pt idx="343">
                  <c:v>44245</c:v>
                </c:pt>
                <c:pt idx="344">
                  <c:v>44246</c:v>
                </c:pt>
                <c:pt idx="345">
                  <c:v>44247</c:v>
                </c:pt>
                <c:pt idx="346">
                  <c:v>44248</c:v>
                </c:pt>
                <c:pt idx="347">
                  <c:v>44249</c:v>
                </c:pt>
                <c:pt idx="348">
                  <c:v>44250</c:v>
                </c:pt>
                <c:pt idx="349">
                  <c:v>44251</c:v>
                </c:pt>
                <c:pt idx="350">
                  <c:v>44252</c:v>
                </c:pt>
                <c:pt idx="351">
                  <c:v>44253</c:v>
                </c:pt>
                <c:pt idx="352">
                  <c:v>44254</c:v>
                </c:pt>
                <c:pt idx="353">
                  <c:v>44255</c:v>
                </c:pt>
                <c:pt idx="354">
                  <c:v>44256</c:v>
                </c:pt>
                <c:pt idx="355">
                  <c:v>44257</c:v>
                </c:pt>
                <c:pt idx="356">
                  <c:v>44258</c:v>
                </c:pt>
                <c:pt idx="357">
                  <c:v>44259</c:v>
                </c:pt>
                <c:pt idx="358">
                  <c:v>44260</c:v>
                </c:pt>
                <c:pt idx="359">
                  <c:v>44261</c:v>
                </c:pt>
                <c:pt idx="360">
                  <c:v>44262</c:v>
                </c:pt>
                <c:pt idx="361">
                  <c:v>44263</c:v>
                </c:pt>
                <c:pt idx="362">
                  <c:v>44264</c:v>
                </c:pt>
                <c:pt idx="363">
                  <c:v>44265</c:v>
                </c:pt>
                <c:pt idx="364">
                  <c:v>44266</c:v>
                </c:pt>
                <c:pt idx="365">
                  <c:v>44267</c:v>
                </c:pt>
                <c:pt idx="366">
                  <c:v>44268</c:v>
                </c:pt>
                <c:pt idx="367">
                  <c:v>44269</c:v>
                </c:pt>
              </c:numCache>
            </c:numRef>
          </c:cat>
          <c:val>
            <c:numRef>
              <c:f>'Figure 2 data'!$E$7:$E$374</c:f>
              <c:numCache>
                <c:formatCode>#,##0</c:formatCode>
                <c:ptCount val="368"/>
                <c:pt idx="3" formatCode="#,##0.00">
                  <c:v>0.7142857142857143</c:v>
                </c:pt>
                <c:pt idx="4" formatCode="#,##0.00">
                  <c:v>0.8571428571428571</c:v>
                </c:pt>
                <c:pt idx="5" formatCode="#,##0.00">
                  <c:v>1.5714285714285714</c:v>
                </c:pt>
                <c:pt idx="6" formatCode="#,##0.00">
                  <c:v>1.5714285714285714</c:v>
                </c:pt>
                <c:pt idx="7" formatCode="#,##0.00">
                  <c:v>1.5714285714285714</c:v>
                </c:pt>
                <c:pt idx="8" formatCode="#,##0.00">
                  <c:v>1.8571428571428572</c:v>
                </c:pt>
                <c:pt idx="9" formatCode="#,##0.00">
                  <c:v>1.8571428571428572</c:v>
                </c:pt>
                <c:pt idx="10" formatCode="#,##0.00">
                  <c:v>1.5714285714285714</c:v>
                </c:pt>
                <c:pt idx="11" formatCode="#,##0.00">
                  <c:v>3.5714285714285716</c:v>
                </c:pt>
                <c:pt idx="12" formatCode="#,##0.00">
                  <c:v>7.8571428571428568</c:v>
                </c:pt>
                <c:pt idx="13" formatCode="#,##0.00">
                  <c:v>8.8571428571428577</c:v>
                </c:pt>
                <c:pt idx="14" formatCode="#,##0.00">
                  <c:v>8.8571428571428577</c:v>
                </c:pt>
                <c:pt idx="15" formatCode="#,##0.00">
                  <c:v>14.714285714285714</c:v>
                </c:pt>
                <c:pt idx="16" formatCode="#,##0.00">
                  <c:v>21.571428571428573</c:v>
                </c:pt>
                <c:pt idx="17" formatCode="#,##0.00">
                  <c:v>28.428571428571427</c:v>
                </c:pt>
                <c:pt idx="18" formatCode="#,##0.00">
                  <c:v>35.285714285714285</c:v>
                </c:pt>
                <c:pt idx="19" formatCode="#,##0.00">
                  <c:v>40.428571428571431</c:v>
                </c:pt>
                <c:pt idx="20" formatCode="#,##0.00">
                  <c:v>39.714285714285715</c:v>
                </c:pt>
                <c:pt idx="21" formatCode="#,##0.00">
                  <c:v>40.285714285714285</c:v>
                </c:pt>
                <c:pt idx="22" formatCode="#,##0.00">
                  <c:v>51.571428571428569</c:v>
                </c:pt>
                <c:pt idx="23" formatCode="#,##0.00">
                  <c:v>61.142857142857146</c:v>
                </c:pt>
                <c:pt idx="24" formatCode="#,##0.00">
                  <c:v>71.857142857142861</c:v>
                </c:pt>
                <c:pt idx="25" formatCode="#,##0.00">
                  <c:v>77.428571428571431</c:v>
                </c:pt>
                <c:pt idx="26" formatCode="#,##0.00">
                  <c:v>79.428571428571431</c:v>
                </c:pt>
                <c:pt idx="27" formatCode="#,##0.00">
                  <c:v>86.285714285714292</c:v>
                </c:pt>
                <c:pt idx="28" formatCode="#,##0.00">
                  <c:v>87.142857142857139</c:v>
                </c:pt>
                <c:pt idx="29" formatCode="#,##0.00">
                  <c:v>80.714285714285708</c:v>
                </c:pt>
                <c:pt idx="30" formatCode="#,##0.00">
                  <c:v>84.571428571428569</c:v>
                </c:pt>
                <c:pt idx="31" formatCode="#,##0.00">
                  <c:v>88.142857142857139</c:v>
                </c:pt>
                <c:pt idx="32" formatCode="#,##0.00">
                  <c:v>91.857142857142861</c:v>
                </c:pt>
                <c:pt idx="33" formatCode="#,##0.00">
                  <c:v>95.571428571428569</c:v>
                </c:pt>
                <c:pt idx="34" formatCode="#,##0.00">
                  <c:v>92</c:v>
                </c:pt>
                <c:pt idx="35" formatCode="#,##0.00">
                  <c:v>93</c:v>
                </c:pt>
                <c:pt idx="36" formatCode="#,##0.00">
                  <c:v>99.714285714285708</c:v>
                </c:pt>
                <c:pt idx="37" formatCode="#,##0.00">
                  <c:v>102.14285714285714</c:v>
                </c:pt>
                <c:pt idx="38" formatCode="#,##0.00">
                  <c:v>98.428571428571431</c:v>
                </c:pt>
                <c:pt idx="39" formatCode="#,##0.00">
                  <c:v>96.857142857142861</c:v>
                </c:pt>
                <c:pt idx="40" formatCode="#,##0.00">
                  <c:v>93</c:v>
                </c:pt>
                <c:pt idx="41" formatCode="#,##0.00">
                  <c:v>95.142857142857139</c:v>
                </c:pt>
                <c:pt idx="42" formatCode="#,##0.00">
                  <c:v>94.714285714285708</c:v>
                </c:pt>
                <c:pt idx="43" formatCode="#,##0.00">
                  <c:v>92.428571428571431</c:v>
                </c:pt>
                <c:pt idx="44" formatCode="#,##0.00">
                  <c:v>88.571428571428569</c:v>
                </c:pt>
                <c:pt idx="45" formatCode="#,##0.00">
                  <c:v>87</c:v>
                </c:pt>
                <c:pt idx="46" formatCode="#,##0.00">
                  <c:v>81</c:v>
                </c:pt>
                <c:pt idx="47" formatCode="#,##0.00">
                  <c:v>79.857142857142861</c:v>
                </c:pt>
                <c:pt idx="48" formatCode="#,##0.00">
                  <c:v>76.142857142857139</c:v>
                </c:pt>
                <c:pt idx="49" formatCode="#,##0.00">
                  <c:v>75.142857142857139</c:v>
                </c:pt>
                <c:pt idx="50" formatCode="#,##0.00">
                  <c:v>69</c:v>
                </c:pt>
                <c:pt idx="51" formatCode="#,##0.00">
                  <c:v>67.142857142857139</c:v>
                </c:pt>
                <c:pt idx="52" formatCode="#,##0.00">
                  <c:v>63.285714285714285</c:v>
                </c:pt>
                <c:pt idx="53" formatCode="#,##0.00">
                  <c:v>62.857142857142854</c:v>
                </c:pt>
                <c:pt idx="54" formatCode="#,##0.00">
                  <c:v>59</c:v>
                </c:pt>
                <c:pt idx="55" formatCode="#,##0.00">
                  <c:v>59.428571428571431</c:v>
                </c:pt>
                <c:pt idx="56" formatCode="#,##0.00">
                  <c:v>59.142857142857146</c:v>
                </c:pt>
                <c:pt idx="57" formatCode="#,##0.00">
                  <c:v>60.285714285714285</c:v>
                </c:pt>
                <c:pt idx="58" formatCode="#,##0.00">
                  <c:v>55.857142857142854</c:v>
                </c:pt>
                <c:pt idx="59" formatCode="#,##0.00">
                  <c:v>50</c:v>
                </c:pt>
                <c:pt idx="60" formatCode="#,##0.00">
                  <c:v>47.714285714285715</c:v>
                </c:pt>
                <c:pt idx="61" formatCode="#,##0.00">
                  <c:v>49.285714285714285</c:v>
                </c:pt>
                <c:pt idx="62" formatCode="#,##0.00">
                  <c:v>48.285714285714285</c:v>
                </c:pt>
                <c:pt idx="63" formatCode="#,##0.00">
                  <c:v>48</c:v>
                </c:pt>
                <c:pt idx="64" formatCode="#,##0.00">
                  <c:v>44.142857142857146</c:v>
                </c:pt>
                <c:pt idx="65" formatCode="#,##0.00">
                  <c:v>40.714285714285715</c:v>
                </c:pt>
                <c:pt idx="66" formatCode="#,##0.00">
                  <c:v>41.285714285714285</c:v>
                </c:pt>
                <c:pt idx="67" formatCode="#,##0.00">
                  <c:v>37.285714285714285</c:v>
                </c:pt>
                <c:pt idx="68" formatCode="#,##0.00">
                  <c:v>32.714285714285715</c:v>
                </c:pt>
                <c:pt idx="69" formatCode="#,##0.00">
                  <c:v>32.857142857142854</c:v>
                </c:pt>
                <c:pt idx="70" formatCode="#,##0.00">
                  <c:v>32.857142857142854</c:v>
                </c:pt>
                <c:pt idx="71" formatCode="#,##0.00">
                  <c:v>29.428571428571427</c:v>
                </c:pt>
                <c:pt idx="72" formatCode="#,##0.00">
                  <c:v>22.857142857142858</c:v>
                </c:pt>
                <c:pt idx="73" formatCode="#,##0.00">
                  <c:v>19</c:v>
                </c:pt>
                <c:pt idx="74" formatCode="#,##0.00">
                  <c:v>18.571428571428573</c:v>
                </c:pt>
                <c:pt idx="75" formatCode="#,##0.00">
                  <c:v>19</c:v>
                </c:pt>
                <c:pt idx="76" formatCode="#,##0.00">
                  <c:v>18.857142857142858</c:v>
                </c:pt>
                <c:pt idx="77" formatCode="#,##0.00">
                  <c:v>18.714285714285715</c:v>
                </c:pt>
                <c:pt idx="78" formatCode="#,##0.00">
                  <c:v>18.571428571428573</c:v>
                </c:pt>
                <c:pt idx="79" formatCode="#,##0.00">
                  <c:v>18</c:v>
                </c:pt>
                <c:pt idx="80" formatCode="#,##0.00">
                  <c:v>17.714285714285715</c:v>
                </c:pt>
                <c:pt idx="81" formatCode="#,##0.00">
                  <c:v>16.857142857142858</c:v>
                </c:pt>
                <c:pt idx="82" formatCode="#,##0.00">
                  <c:v>14</c:v>
                </c:pt>
                <c:pt idx="83" formatCode="#,##0.00">
                  <c:v>13</c:v>
                </c:pt>
                <c:pt idx="84" formatCode="#,##0.00">
                  <c:v>12.857142857142858</c:v>
                </c:pt>
                <c:pt idx="85" formatCode="#,##0.00">
                  <c:v>12</c:v>
                </c:pt>
                <c:pt idx="86" formatCode="#,##0.00">
                  <c:v>12.428571428571429</c:v>
                </c:pt>
                <c:pt idx="87" formatCode="#,##0.00">
                  <c:v>11.571428571428571</c:v>
                </c:pt>
                <c:pt idx="88" formatCode="#,##0.00">
                  <c:v>9.7142857142857135</c:v>
                </c:pt>
                <c:pt idx="89" formatCode="#,##0.00">
                  <c:v>9.8571428571428577</c:v>
                </c:pt>
                <c:pt idx="90" formatCode="#,##0.00">
                  <c:v>9.8571428571428577</c:v>
                </c:pt>
                <c:pt idx="91" formatCode="#,##0.00">
                  <c:v>9.7142857142857135</c:v>
                </c:pt>
                <c:pt idx="92" formatCode="#,##0.00">
                  <c:v>8.7142857142857135</c:v>
                </c:pt>
                <c:pt idx="93" formatCode="#,##0.00">
                  <c:v>8.4285714285714288</c:v>
                </c:pt>
                <c:pt idx="94" formatCode="#,##0.00">
                  <c:v>7.5714285714285712</c:v>
                </c:pt>
                <c:pt idx="95" formatCode="#,##0.00">
                  <c:v>7.8571428571428568</c:v>
                </c:pt>
                <c:pt idx="96" formatCode="#,##0.00">
                  <c:v>7.4285714285714288</c:v>
                </c:pt>
                <c:pt idx="97" formatCode="#,##0.00">
                  <c:v>7</c:v>
                </c:pt>
                <c:pt idx="98" formatCode="#,##0.00">
                  <c:v>7</c:v>
                </c:pt>
                <c:pt idx="99" formatCode="#,##0.00">
                  <c:v>7</c:v>
                </c:pt>
                <c:pt idx="100" formatCode="#,##0.00">
                  <c:v>6.4285714285714288</c:v>
                </c:pt>
                <c:pt idx="101" formatCode="#,##0.00">
                  <c:v>6.7142857142857144</c:v>
                </c:pt>
                <c:pt idx="102" formatCode="#,##0.00">
                  <c:v>6.1428571428571432</c:v>
                </c:pt>
                <c:pt idx="103" formatCode="#,##0.00">
                  <c:v>5.1428571428571432</c:v>
                </c:pt>
                <c:pt idx="104" formatCode="#,##0.00">
                  <c:v>5.1428571428571432</c:v>
                </c:pt>
                <c:pt idx="105" formatCode="#,##0.00">
                  <c:v>5.1428571428571432</c:v>
                </c:pt>
                <c:pt idx="106" formatCode="#,##0.00">
                  <c:v>4.5714285714285712</c:v>
                </c:pt>
                <c:pt idx="107" formatCode="#,##0.00">
                  <c:v>3.5714285714285716</c:v>
                </c:pt>
                <c:pt idx="108" formatCode="#,##0.00">
                  <c:v>2.8571428571428572</c:v>
                </c:pt>
                <c:pt idx="109" formatCode="#,##0.00">
                  <c:v>2.8571428571428572</c:v>
                </c:pt>
                <c:pt idx="110" formatCode="#,##0.00">
                  <c:v>2.7142857142857144</c:v>
                </c:pt>
                <c:pt idx="111" formatCode="#,##0.00">
                  <c:v>2.7142857142857144</c:v>
                </c:pt>
                <c:pt idx="112" formatCode="#,##0.00">
                  <c:v>2.7142857142857144</c:v>
                </c:pt>
                <c:pt idx="113" formatCode="#,##0.00">
                  <c:v>2.7142857142857144</c:v>
                </c:pt>
                <c:pt idx="114" formatCode="#,##0.00">
                  <c:v>2.7142857142857144</c:v>
                </c:pt>
                <c:pt idx="115" formatCode="#,##0.00">
                  <c:v>2.1428571428571428</c:v>
                </c:pt>
                <c:pt idx="116" formatCode="#,##0.00">
                  <c:v>1.7142857142857142</c:v>
                </c:pt>
                <c:pt idx="117" formatCode="#,##0.00">
                  <c:v>1.8571428571428572</c:v>
                </c:pt>
                <c:pt idx="118" formatCode="#,##0.00">
                  <c:v>1.8571428571428572</c:v>
                </c:pt>
                <c:pt idx="119" formatCode="#,##0.00">
                  <c:v>1.8571428571428572</c:v>
                </c:pt>
                <c:pt idx="120" formatCode="#,##0.00">
                  <c:v>1.4285714285714286</c:v>
                </c:pt>
                <c:pt idx="121" formatCode="#,##0.00">
                  <c:v>0.7142857142857143</c:v>
                </c:pt>
                <c:pt idx="122" formatCode="#,##0.00">
                  <c:v>1.1428571428571428</c:v>
                </c:pt>
                <c:pt idx="123" formatCode="#,##0.00">
                  <c:v>1.1428571428571428</c:v>
                </c:pt>
                <c:pt idx="124" formatCode="#,##0.00">
                  <c:v>0.8571428571428571</c:v>
                </c:pt>
                <c:pt idx="125" formatCode="#,##0.00">
                  <c:v>0.8571428571428571</c:v>
                </c:pt>
                <c:pt idx="126" formatCode="#,##0.00">
                  <c:v>0.8571428571428571</c:v>
                </c:pt>
                <c:pt idx="127" formatCode="#,##0.00">
                  <c:v>0.8571428571428571</c:v>
                </c:pt>
                <c:pt idx="128" formatCode="#,##0.00">
                  <c:v>1.2857142857142858</c:v>
                </c:pt>
                <c:pt idx="129" formatCode="#,##0.00">
                  <c:v>1</c:v>
                </c:pt>
                <c:pt idx="130" formatCode="#,##0.00">
                  <c:v>1</c:v>
                </c:pt>
                <c:pt idx="131" formatCode="#,##0.00">
                  <c:v>1.1428571428571428</c:v>
                </c:pt>
                <c:pt idx="132" formatCode="#,##0.00">
                  <c:v>1.1428571428571428</c:v>
                </c:pt>
                <c:pt idx="133" formatCode="#,##0.00">
                  <c:v>1.1428571428571428</c:v>
                </c:pt>
                <c:pt idx="134" formatCode="#,##0.00">
                  <c:v>1</c:v>
                </c:pt>
                <c:pt idx="135" formatCode="#,##0.00">
                  <c:v>0.5714285714285714</c:v>
                </c:pt>
                <c:pt idx="136" formatCode="#,##0.00">
                  <c:v>0.5714285714285714</c:v>
                </c:pt>
                <c:pt idx="137" formatCode="#,##0.00">
                  <c:v>0.7142857142857143</c:v>
                </c:pt>
                <c:pt idx="138" formatCode="#,##0.00">
                  <c:v>0.8571428571428571</c:v>
                </c:pt>
                <c:pt idx="139" formatCode="#,##0.00">
                  <c:v>0.8571428571428571</c:v>
                </c:pt>
                <c:pt idx="140" formatCode="#,##0.00">
                  <c:v>0.8571428571428571</c:v>
                </c:pt>
                <c:pt idx="141" formatCode="#,##0.00">
                  <c:v>1</c:v>
                </c:pt>
                <c:pt idx="142" formatCode="#,##0.00">
                  <c:v>0.8571428571428571</c:v>
                </c:pt>
                <c:pt idx="143" formatCode="#,##0.00">
                  <c:v>0.8571428571428571</c:v>
                </c:pt>
                <c:pt idx="144" formatCode="#,##0.00">
                  <c:v>0.8571428571428571</c:v>
                </c:pt>
                <c:pt idx="145" formatCode="#,##0.00">
                  <c:v>0.7142857142857143</c:v>
                </c:pt>
                <c:pt idx="146" formatCode="#,##0.00">
                  <c:v>0.7142857142857143</c:v>
                </c:pt>
                <c:pt idx="147" formatCode="#,##0.00">
                  <c:v>0.7142857142857143</c:v>
                </c:pt>
                <c:pt idx="148" formatCode="#,##0.00">
                  <c:v>0.7142857142857143</c:v>
                </c:pt>
                <c:pt idx="149" formatCode="#,##0.00">
                  <c:v>0.8571428571428571</c:v>
                </c:pt>
                <c:pt idx="150" formatCode="#,##0.00">
                  <c:v>0.7142857142857143</c:v>
                </c:pt>
                <c:pt idx="151" formatCode="#,##0.00">
                  <c:v>0.5714285714285714</c:v>
                </c:pt>
                <c:pt idx="152" formatCode="#,##0.00">
                  <c:v>0.42857142857142855</c:v>
                </c:pt>
                <c:pt idx="153" formatCode="#,##0.00">
                  <c:v>0.42857142857142855</c:v>
                </c:pt>
                <c:pt idx="154" formatCode="#,##0.00">
                  <c:v>0.42857142857142855</c:v>
                </c:pt>
                <c:pt idx="155" formatCode="#,##0.00">
                  <c:v>0.5714285714285714</c:v>
                </c:pt>
                <c:pt idx="156" formatCode="#,##0.00">
                  <c:v>0.5714285714285714</c:v>
                </c:pt>
                <c:pt idx="157" formatCode="#,##0.00">
                  <c:v>0.7142857142857143</c:v>
                </c:pt>
                <c:pt idx="158" formatCode="#,##0.00">
                  <c:v>0.5714285714285714</c:v>
                </c:pt>
                <c:pt idx="159" formatCode="#,##0.00">
                  <c:v>0.7142857142857143</c:v>
                </c:pt>
                <c:pt idx="160" formatCode="#,##0.00">
                  <c:v>0.7142857142857143</c:v>
                </c:pt>
                <c:pt idx="161" formatCode="#,##0.00">
                  <c:v>0.7142857142857143</c:v>
                </c:pt>
                <c:pt idx="162" formatCode="#,##0.00">
                  <c:v>0.5714285714285714</c:v>
                </c:pt>
                <c:pt idx="163" formatCode="#,##0.00">
                  <c:v>0.7142857142857143</c:v>
                </c:pt>
                <c:pt idx="164" formatCode="#,##0.00">
                  <c:v>0.7142857142857143</c:v>
                </c:pt>
                <c:pt idx="165" formatCode="#,##0.00">
                  <c:v>0.8571428571428571</c:v>
                </c:pt>
                <c:pt idx="166" formatCode="#,##0.00">
                  <c:v>1</c:v>
                </c:pt>
                <c:pt idx="167" formatCode="#,##0.00">
                  <c:v>1</c:v>
                </c:pt>
                <c:pt idx="168" formatCode="#,##0.00">
                  <c:v>1</c:v>
                </c:pt>
                <c:pt idx="169" formatCode="#,##0.00">
                  <c:v>1</c:v>
                </c:pt>
                <c:pt idx="170" formatCode="#,##0.00">
                  <c:v>0.8571428571428571</c:v>
                </c:pt>
                <c:pt idx="171" formatCode="#,##0.00">
                  <c:v>0.7142857142857143</c:v>
                </c:pt>
                <c:pt idx="172" formatCode="#,##0.00">
                  <c:v>0.5714285714285714</c:v>
                </c:pt>
                <c:pt idx="173" formatCode="#,##0.00">
                  <c:v>0.2857142857142857</c:v>
                </c:pt>
                <c:pt idx="174" formatCode="#,##0.00">
                  <c:v>0.2857142857142857</c:v>
                </c:pt>
                <c:pt idx="175" formatCode="#,##0.00">
                  <c:v>0.2857142857142857</c:v>
                </c:pt>
                <c:pt idx="176" formatCode="#,##0.00">
                  <c:v>0.42857142857142855</c:v>
                </c:pt>
                <c:pt idx="177" formatCode="#,##0.00">
                  <c:v>0.42857142857142855</c:v>
                </c:pt>
                <c:pt idx="178" formatCode="#,##0.00">
                  <c:v>0.5714285714285714</c:v>
                </c:pt>
                <c:pt idx="179" formatCode="#,##0.00">
                  <c:v>0.7142857142857143</c:v>
                </c:pt>
                <c:pt idx="180" formatCode="#,##0.00">
                  <c:v>0.7142857142857143</c:v>
                </c:pt>
                <c:pt idx="181" formatCode="#,##0.00">
                  <c:v>0.7142857142857143</c:v>
                </c:pt>
                <c:pt idx="182" formatCode="#,##0.00">
                  <c:v>0.7142857142857143</c:v>
                </c:pt>
                <c:pt idx="183" formatCode="#,##0.00">
                  <c:v>0.8571428571428571</c:v>
                </c:pt>
                <c:pt idx="184" formatCode="#,##0.00">
                  <c:v>1</c:v>
                </c:pt>
                <c:pt idx="185" formatCode="#,##0.00">
                  <c:v>0.8571428571428571</c:v>
                </c:pt>
                <c:pt idx="186" formatCode="#,##0.00">
                  <c:v>1.1428571428571428</c:v>
                </c:pt>
                <c:pt idx="187" formatCode="#,##0.00">
                  <c:v>1.5714285714285714</c:v>
                </c:pt>
                <c:pt idx="188" formatCode="#,##0.00">
                  <c:v>1.5714285714285714</c:v>
                </c:pt>
                <c:pt idx="189" formatCode="#,##0.00">
                  <c:v>1.5714285714285714</c:v>
                </c:pt>
                <c:pt idx="190" formatCode="#,##0.00">
                  <c:v>1.2857142857142858</c:v>
                </c:pt>
                <c:pt idx="191" formatCode="#,##0.00">
                  <c:v>1.4285714285714286</c:v>
                </c:pt>
                <c:pt idx="192" formatCode="#,##0.00">
                  <c:v>1.8571428571428572</c:v>
                </c:pt>
                <c:pt idx="193" formatCode="#,##0.00">
                  <c:v>1.7142857142857142</c:v>
                </c:pt>
                <c:pt idx="194" formatCode="#,##0.00">
                  <c:v>1.2857142857142858</c:v>
                </c:pt>
                <c:pt idx="195" formatCode="#,##0.00">
                  <c:v>1.4285714285714286</c:v>
                </c:pt>
                <c:pt idx="196" formatCode="#,##0.00">
                  <c:v>1.4285714285714286</c:v>
                </c:pt>
                <c:pt idx="197" formatCode="#,##0.00">
                  <c:v>1.7142857142857142</c:v>
                </c:pt>
                <c:pt idx="198" formatCode="#,##0.00">
                  <c:v>2</c:v>
                </c:pt>
                <c:pt idx="199" formatCode="#,##0.00">
                  <c:v>2.1428571428571428</c:v>
                </c:pt>
                <c:pt idx="200" formatCode="#,##0.00">
                  <c:v>2.4285714285714284</c:v>
                </c:pt>
                <c:pt idx="201" formatCode="#,##0.00">
                  <c:v>3</c:v>
                </c:pt>
                <c:pt idx="202" formatCode="#,##0.00">
                  <c:v>2.8571428571428572</c:v>
                </c:pt>
                <c:pt idx="203" formatCode="#,##0.00">
                  <c:v>2.8571428571428572</c:v>
                </c:pt>
                <c:pt idx="204" formatCode="#,##0.00">
                  <c:v>2.7142857142857144</c:v>
                </c:pt>
                <c:pt idx="205" formatCode="#,##0.00">
                  <c:v>2.2857142857142856</c:v>
                </c:pt>
                <c:pt idx="206" formatCode="#,##0.00">
                  <c:v>2.8571428571428572</c:v>
                </c:pt>
                <c:pt idx="207" formatCode="#,##0.00">
                  <c:v>3.2857142857142856</c:v>
                </c:pt>
                <c:pt idx="208" formatCode="#,##0.00">
                  <c:v>3.5714285714285716</c:v>
                </c:pt>
                <c:pt idx="209" formatCode="#,##0.00">
                  <c:v>3.5714285714285716</c:v>
                </c:pt>
                <c:pt idx="210" formatCode="#,##0.00">
                  <c:v>3.5714285714285716</c:v>
                </c:pt>
                <c:pt idx="211" formatCode="#,##0.00">
                  <c:v>4.4285714285714288</c:v>
                </c:pt>
                <c:pt idx="212" formatCode="#,##0.00">
                  <c:v>7</c:v>
                </c:pt>
                <c:pt idx="213" formatCode="#,##0.00">
                  <c:v>8</c:v>
                </c:pt>
                <c:pt idx="214" formatCode="#,##0.00">
                  <c:v>9.2857142857142865</c:v>
                </c:pt>
                <c:pt idx="215" formatCode="#,##0.00">
                  <c:v>10.714285714285714</c:v>
                </c:pt>
                <c:pt idx="216" formatCode="#,##0.00">
                  <c:v>10.714285714285714</c:v>
                </c:pt>
                <c:pt idx="217" formatCode="#,##0.00">
                  <c:v>10.857142857142858</c:v>
                </c:pt>
                <c:pt idx="218" formatCode="#,##0.00">
                  <c:v>12.142857142857142</c:v>
                </c:pt>
                <c:pt idx="219" formatCode="#,##0.00">
                  <c:v>13.428571428571429</c:v>
                </c:pt>
                <c:pt idx="220" formatCode="#,##0.00">
                  <c:v>13.857142857142858</c:v>
                </c:pt>
                <c:pt idx="221" formatCode="#,##0.00">
                  <c:v>15.428571428571429</c:v>
                </c:pt>
                <c:pt idx="222" formatCode="#,##0.00">
                  <c:v>15</c:v>
                </c:pt>
                <c:pt idx="223" formatCode="#,##0.00">
                  <c:v>15.285714285714286</c:v>
                </c:pt>
                <c:pt idx="224" formatCode="#,##0.00">
                  <c:v>15.285714285714286</c:v>
                </c:pt>
                <c:pt idx="225" formatCode="#,##0.00">
                  <c:v>16.857142857142858</c:v>
                </c:pt>
                <c:pt idx="226" formatCode="#,##0.00">
                  <c:v>17.142857142857142</c:v>
                </c:pt>
                <c:pt idx="227" formatCode="#,##0.00">
                  <c:v>20.857142857142858</c:v>
                </c:pt>
                <c:pt idx="228" formatCode="#,##0.00">
                  <c:v>21.714285714285715</c:v>
                </c:pt>
                <c:pt idx="229" formatCode="#,##0.00">
                  <c:v>23.857142857142858</c:v>
                </c:pt>
                <c:pt idx="230" formatCode="#,##0.00">
                  <c:v>24.142857142857142</c:v>
                </c:pt>
                <c:pt idx="231" formatCode="#,##0.00">
                  <c:v>24</c:v>
                </c:pt>
                <c:pt idx="232" formatCode="#,##0.00">
                  <c:v>24.857142857142858</c:v>
                </c:pt>
                <c:pt idx="233" formatCode="#,##0.00">
                  <c:v>27.428571428571427</c:v>
                </c:pt>
                <c:pt idx="234" formatCode="#,##0.00">
                  <c:v>27.571428571428573</c:v>
                </c:pt>
                <c:pt idx="235" formatCode="#,##0.00">
                  <c:v>28.285714285714285</c:v>
                </c:pt>
                <c:pt idx="236" formatCode="#,##0.00">
                  <c:v>29.857142857142858</c:v>
                </c:pt>
                <c:pt idx="237" formatCode="#,##0.00">
                  <c:v>29.714285714285715</c:v>
                </c:pt>
                <c:pt idx="238" formatCode="#,##0.00">
                  <c:v>29.857142857142858</c:v>
                </c:pt>
                <c:pt idx="239" formatCode="#,##0.00">
                  <c:v>30.857142857142858</c:v>
                </c:pt>
                <c:pt idx="240" formatCode="#,##0.00">
                  <c:v>34.428571428571431</c:v>
                </c:pt>
                <c:pt idx="241" formatCode="#,##0.00">
                  <c:v>35.285714285714285</c:v>
                </c:pt>
                <c:pt idx="242" formatCode="#,##0.00">
                  <c:v>38.571428571428569</c:v>
                </c:pt>
                <c:pt idx="243" formatCode="#,##0.00">
                  <c:v>39.142857142857146</c:v>
                </c:pt>
                <c:pt idx="244" formatCode="#,##0.00">
                  <c:v>39.285714285714285</c:v>
                </c:pt>
                <c:pt idx="245" formatCode="#,##0.00">
                  <c:v>40</c:v>
                </c:pt>
                <c:pt idx="246" formatCode="#,##0.00">
                  <c:v>40.571428571428569</c:v>
                </c:pt>
                <c:pt idx="247" formatCode="#,##0.00">
                  <c:v>37.857142857142854</c:v>
                </c:pt>
                <c:pt idx="248" formatCode="#,##0.00">
                  <c:v>39.142857142857146</c:v>
                </c:pt>
                <c:pt idx="249" formatCode="#,##0.00">
                  <c:v>36.285714285714285</c:v>
                </c:pt>
                <c:pt idx="250" formatCode="#,##0.00">
                  <c:v>36</c:v>
                </c:pt>
                <c:pt idx="251" formatCode="#,##0.00">
                  <c:v>36.428571428571431</c:v>
                </c:pt>
                <c:pt idx="252" formatCode="#,##0.00">
                  <c:v>35.571428571428569</c:v>
                </c:pt>
                <c:pt idx="253" formatCode="#,##0.00">
                  <c:v>35.714285714285715</c:v>
                </c:pt>
                <c:pt idx="254" formatCode="#,##0.00">
                  <c:v>34.857142857142854</c:v>
                </c:pt>
                <c:pt idx="255" formatCode="#,##0.00">
                  <c:v>34.714285714285715</c:v>
                </c:pt>
                <c:pt idx="256" formatCode="#,##0.00">
                  <c:v>34.857142857142854</c:v>
                </c:pt>
                <c:pt idx="257" formatCode="#,##0.00">
                  <c:v>36.142857142857146</c:v>
                </c:pt>
                <c:pt idx="258" formatCode="#,##0.00">
                  <c:v>35.571428571428569</c:v>
                </c:pt>
                <c:pt idx="259" formatCode="#,##0.00">
                  <c:v>36</c:v>
                </c:pt>
                <c:pt idx="260" formatCode="#,##0.00">
                  <c:v>35.285714285714285</c:v>
                </c:pt>
                <c:pt idx="261" formatCode="#,##0.00">
                  <c:v>35.714285714285715</c:v>
                </c:pt>
                <c:pt idx="262" formatCode="#,##0.00">
                  <c:v>35.857142857142854</c:v>
                </c:pt>
                <c:pt idx="263" formatCode="#,##0.00">
                  <c:v>37.285714285714285</c:v>
                </c:pt>
                <c:pt idx="264" formatCode="#,##0.00">
                  <c:v>33.428571428571431</c:v>
                </c:pt>
                <c:pt idx="265" formatCode="#,##0.00">
                  <c:v>33.714285714285715</c:v>
                </c:pt>
                <c:pt idx="266" formatCode="#,##0.00">
                  <c:v>33.285714285714285</c:v>
                </c:pt>
                <c:pt idx="267" formatCode="#,##0.00">
                  <c:v>33.142857142857146</c:v>
                </c:pt>
                <c:pt idx="268" formatCode="#,##0.00">
                  <c:v>32.142857142857146</c:v>
                </c:pt>
                <c:pt idx="269" formatCode="#,##0.00">
                  <c:v>31.714285714285715</c:v>
                </c:pt>
                <c:pt idx="270" formatCode="#,##0.00">
                  <c:v>30</c:v>
                </c:pt>
                <c:pt idx="271" formatCode="#,##0.00">
                  <c:v>32.714285714285715</c:v>
                </c:pt>
                <c:pt idx="272" formatCode="#,##0.00">
                  <c:v>32.285714285714285</c:v>
                </c:pt>
                <c:pt idx="273" formatCode="#,##0.00">
                  <c:v>32.428571428571431</c:v>
                </c:pt>
                <c:pt idx="274" formatCode="#,##0.00">
                  <c:v>31.714285714285715</c:v>
                </c:pt>
                <c:pt idx="275" formatCode="#,##0.00">
                  <c:v>32.428571428571431</c:v>
                </c:pt>
                <c:pt idx="276" formatCode="#,##0.00">
                  <c:v>29.285714285714285</c:v>
                </c:pt>
                <c:pt idx="277" formatCode="#,##0.00">
                  <c:v>28.714285714285715</c:v>
                </c:pt>
                <c:pt idx="278" formatCode="#,##0.00">
                  <c:v>29.714285714285715</c:v>
                </c:pt>
                <c:pt idx="279" formatCode="#,##0.00">
                  <c:v>29.714285714285715</c:v>
                </c:pt>
                <c:pt idx="280" formatCode="#,##0.00">
                  <c:v>29.714285714285715</c:v>
                </c:pt>
                <c:pt idx="281" formatCode="#,##0.00">
                  <c:v>31.714285714285715</c:v>
                </c:pt>
                <c:pt idx="282" formatCode="#,##0.00">
                  <c:v>32.571428571428569</c:v>
                </c:pt>
                <c:pt idx="283" formatCode="#,##0.00">
                  <c:v>34.857142857142854</c:v>
                </c:pt>
                <c:pt idx="284" formatCode="#,##0.00">
                  <c:v>36.142857142857146</c:v>
                </c:pt>
                <c:pt idx="285" formatCode="#,##0.00">
                  <c:v>29.142857142857142</c:v>
                </c:pt>
                <c:pt idx="286" formatCode="#,##0.00">
                  <c:v>29</c:v>
                </c:pt>
                <c:pt idx="287" formatCode="#,##0.00">
                  <c:v>28.857142857142858</c:v>
                </c:pt>
                <c:pt idx="288" formatCode="#,##0.00">
                  <c:v>22.857142857142858</c:v>
                </c:pt>
                <c:pt idx="289" formatCode="#,##0.00">
                  <c:v>22.285714285714285</c:v>
                </c:pt>
                <c:pt idx="290" formatCode="#,##0.00">
                  <c:v>26.571428571428573</c:v>
                </c:pt>
                <c:pt idx="291" formatCode="#,##0.00">
                  <c:v>26.714285714285715</c:v>
                </c:pt>
                <c:pt idx="292" formatCode="#,##0.00">
                  <c:v>26.714285714285715</c:v>
                </c:pt>
                <c:pt idx="293" formatCode="#,##0.00">
                  <c:v>26.714285714285715</c:v>
                </c:pt>
                <c:pt idx="294" formatCode="#,##0.00">
                  <c:v>26.714285714285715</c:v>
                </c:pt>
                <c:pt idx="295" formatCode="#,##0.00">
                  <c:v>27.714285714285715</c:v>
                </c:pt>
                <c:pt idx="296" formatCode="#,##0.00">
                  <c:v>33.428571428571431</c:v>
                </c:pt>
                <c:pt idx="297" formatCode="#,##0.00">
                  <c:v>33.571428571428569</c:v>
                </c:pt>
                <c:pt idx="298" formatCode="#,##0.00">
                  <c:v>41.571428571428569</c:v>
                </c:pt>
                <c:pt idx="299" formatCode="#,##0.00">
                  <c:v>55.571428571428569</c:v>
                </c:pt>
                <c:pt idx="300" formatCode="#,##0.00">
                  <c:v>55.714285714285715</c:v>
                </c:pt>
                <c:pt idx="301" formatCode="#,##0.00">
                  <c:v>56</c:v>
                </c:pt>
                <c:pt idx="302" formatCode="#,##0.00">
                  <c:v>62.428571428571431</c:v>
                </c:pt>
                <c:pt idx="303" formatCode="#,##0.00">
                  <c:v>60.857142857142854</c:v>
                </c:pt>
                <c:pt idx="304" formatCode="#,##0.00">
                  <c:v>59.428571428571431</c:v>
                </c:pt>
                <c:pt idx="305" formatCode="#,##0.00">
                  <c:v>55.285714285714285</c:v>
                </c:pt>
                <c:pt idx="306" formatCode="#,##0.00">
                  <c:v>53.571428571428569</c:v>
                </c:pt>
                <c:pt idx="307" formatCode="#,##0.00">
                  <c:v>53.428571428571431</c:v>
                </c:pt>
                <c:pt idx="308" formatCode="#,##0.00">
                  <c:v>53.285714285714285</c:v>
                </c:pt>
                <c:pt idx="309" formatCode="#,##0.00">
                  <c:v>56.714285714285715</c:v>
                </c:pt>
                <c:pt idx="310" formatCode="#,##0.00">
                  <c:v>59.428571428571431</c:v>
                </c:pt>
                <c:pt idx="311" formatCode="#,##0.00">
                  <c:v>63.714285714285715</c:v>
                </c:pt>
                <c:pt idx="312" formatCode="#,##0.00">
                  <c:v>64.142857142857139</c:v>
                </c:pt>
                <c:pt idx="313" formatCode="#,##0.00">
                  <c:v>63.857142857142854</c:v>
                </c:pt>
                <c:pt idx="314" formatCode="#,##0.00">
                  <c:v>64.142857142857139</c:v>
                </c:pt>
                <c:pt idx="315" formatCode="#,##0.00">
                  <c:v>64.571428571428569</c:v>
                </c:pt>
                <c:pt idx="316" formatCode="#,##0.00">
                  <c:v>67.571428571428569</c:v>
                </c:pt>
                <c:pt idx="317" formatCode="#,##0.00">
                  <c:v>67.285714285714292</c:v>
                </c:pt>
                <c:pt idx="318" formatCode="#,##0.00">
                  <c:v>65.142857142857139</c:v>
                </c:pt>
                <c:pt idx="319" formatCode="#,##0.00">
                  <c:v>65.714285714285708</c:v>
                </c:pt>
                <c:pt idx="320" formatCode="#,##0.00">
                  <c:v>63</c:v>
                </c:pt>
                <c:pt idx="321" formatCode="#,##0.00">
                  <c:v>63.142857142857146</c:v>
                </c:pt>
                <c:pt idx="322" formatCode="#,##0.00">
                  <c:v>63.285714285714285</c:v>
                </c:pt>
                <c:pt idx="323" formatCode="#,##0.00">
                  <c:v>60.571428571428569</c:v>
                </c:pt>
                <c:pt idx="324" formatCode="#,##0.00">
                  <c:v>59.285714285714285</c:v>
                </c:pt>
                <c:pt idx="325" formatCode="#,##0.00">
                  <c:v>55.714285714285715</c:v>
                </c:pt>
                <c:pt idx="326" formatCode="#,##0.00">
                  <c:v>54.857142857142854</c:v>
                </c:pt>
                <c:pt idx="327" formatCode="#,##0.00">
                  <c:v>53.428571428571431</c:v>
                </c:pt>
                <c:pt idx="328" formatCode="#,##0.00">
                  <c:v>53.857142857142854</c:v>
                </c:pt>
                <c:pt idx="329" formatCode="#,##0.00">
                  <c:v>53.857142857142854</c:v>
                </c:pt>
                <c:pt idx="330" formatCode="#,##0.00">
                  <c:v>51.714285714285715</c:v>
                </c:pt>
                <c:pt idx="331" formatCode="#,##0.00">
                  <c:v>48.571428571428569</c:v>
                </c:pt>
                <c:pt idx="332" formatCode="#,##0.00">
                  <c:v>49</c:v>
                </c:pt>
                <c:pt idx="333" formatCode="#,##0.00">
                  <c:v>47.714285714285715</c:v>
                </c:pt>
                <c:pt idx="334" formatCode="#,##0.00">
                  <c:v>47.285714285714285</c:v>
                </c:pt>
                <c:pt idx="335" formatCode="#,##0.00">
                  <c:v>47.142857142857146</c:v>
                </c:pt>
                <c:pt idx="336" formatCode="#,##0.00">
                  <c:v>46.428571428571431</c:v>
                </c:pt>
                <c:pt idx="337" formatCode="#,##0.00">
                  <c:v>45.285714285714285</c:v>
                </c:pt>
                <c:pt idx="338" formatCode="#,##0.00">
                  <c:v>47.428571428571431</c:v>
                </c:pt>
                <c:pt idx="339" formatCode="#,##0.00">
                  <c:v>46.857142857142854</c:v>
                </c:pt>
                <c:pt idx="340" formatCode="#,##0.00">
                  <c:v>43.428571428571431</c:v>
                </c:pt>
                <c:pt idx="341" formatCode="#,##0.00">
                  <c:v>41.714285714285715</c:v>
                </c:pt>
                <c:pt idx="342" formatCode="#,##0.00">
                  <c:v>41.571428571428569</c:v>
                </c:pt>
                <c:pt idx="343" formatCode="#,##0.00">
                  <c:v>41.571428571428569</c:v>
                </c:pt>
                <c:pt idx="344" formatCode="#,##0.00">
                  <c:v>42.428571428571431</c:v>
                </c:pt>
                <c:pt idx="345" formatCode="#,##0.00">
                  <c:v>38.857142857142854</c:v>
                </c:pt>
                <c:pt idx="346" formatCode="#,##0.00">
                  <c:v>35.857142857142854</c:v>
                </c:pt>
                <c:pt idx="347" formatCode="#,##0.00">
                  <c:v>35</c:v>
                </c:pt>
                <c:pt idx="348" formatCode="#,##0.00">
                  <c:v>33.285714285714285</c:v>
                </c:pt>
                <c:pt idx="349" formatCode="#,##0.00">
                  <c:v>32.857142857142854</c:v>
                </c:pt>
                <c:pt idx="350" formatCode="#,##0.00">
                  <c:v>32.857142857142854</c:v>
                </c:pt>
                <c:pt idx="351" formatCode="#,##0.00">
                  <c:v>28.571428571428573</c:v>
                </c:pt>
                <c:pt idx="352" formatCode="#,##0.00">
                  <c:v>25.714285714285715</c:v>
                </c:pt>
                <c:pt idx="353" formatCode="#,##0.00">
                  <c:v>24.142857142857142</c:v>
                </c:pt>
                <c:pt idx="354" formatCode="#,##0.00">
                  <c:v>21.714285714285715</c:v>
                </c:pt>
                <c:pt idx="355" formatCode="#,##0.00">
                  <c:v>20.428571428571427</c:v>
                </c:pt>
                <c:pt idx="356" formatCode="#,##0.00">
                  <c:v>20.142857142857142</c:v>
                </c:pt>
                <c:pt idx="357" formatCode="#,##0.00">
                  <c:v>20.285714285714285</c:v>
                </c:pt>
                <c:pt idx="358" formatCode="#,##0.00">
                  <c:v>17.857142857142858</c:v>
                </c:pt>
                <c:pt idx="359" formatCode="#,##0.00">
                  <c:v>16.714285714285715</c:v>
                </c:pt>
                <c:pt idx="360" formatCode="#,##0.00">
                  <c:v>15.428571428571429</c:v>
                </c:pt>
                <c:pt idx="361" formatCode="#,##0.00">
                  <c:v>15.714285714285714</c:v>
                </c:pt>
                <c:pt idx="362" formatCode="#,##0.00">
                  <c:v>14.714285714285714</c:v>
                </c:pt>
                <c:pt idx="363" formatCode="#,##0.00">
                  <c:v>15</c:v>
                </c:pt>
                <c:pt idx="364" formatCode="#,##0.00">
                  <c:v>14.857142857142858</c:v>
                </c:pt>
              </c:numCache>
            </c:numRef>
          </c:val>
          <c:smooth val="0"/>
          <c:extLst>
            <c:ext xmlns:c16="http://schemas.microsoft.com/office/drawing/2014/chart" uri="{C3380CC4-5D6E-409C-BE32-E72D297353CC}">
              <c16:uniqueId val="{00000000-522D-43DE-B2D6-E80482B151B8}"/>
            </c:ext>
          </c:extLst>
        </c:ser>
        <c:ser>
          <c:idx val="1"/>
          <c:order val="1"/>
          <c:tx>
            <c:strRef>
              <c:f>'Figure 2 data'!$D$3:$D$5</c:f>
              <c:strCache>
                <c:ptCount val="3"/>
                <c:pt idx="0">
                  <c:v>7 day average by date of occurrence</c:v>
                </c:pt>
              </c:strCache>
            </c:strRef>
          </c:tx>
          <c:spPr>
            <a:ln w="31750" cap="rnd">
              <a:solidFill>
                <a:srgbClr val="284F99"/>
              </a:solidFill>
              <a:round/>
            </a:ln>
            <a:effectLst/>
          </c:spPr>
          <c:marker>
            <c:symbol val="none"/>
          </c:marker>
          <c:cat>
            <c:numRef>
              <c:f>'Figure 2 data'!$A$7:$A$374</c:f>
              <c:numCache>
                <c:formatCode>m/d/yyyy</c:formatCode>
                <c:ptCount val="368"/>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pt idx="88">
                  <c:v>43990</c:v>
                </c:pt>
                <c:pt idx="89">
                  <c:v>43991</c:v>
                </c:pt>
                <c:pt idx="90">
                  <c:v>43992</c:v>
                </c:pt>
                <c:pt idx="91">
                  <c:v>43993</c:v>
                </c:pt>
                <c:pt idx="92">
                  <c:v>43994</c:v>
                </c:pt>
                <c:pt idx="93">
                  <c:v>43995</c:v>
                </c:pt>
                <c:pt idx="94">
                  <c:v>43996</c:v>
                </c:pt>
                <c:pt idx="95">
                  <c:v>43997</c:v>
                </c:pt>
                <c:pt idx="96">
                  <c:v>43998</c:v>
                </c:pt>
                <c:pt idx="97">
                  <c:v>43999</c:v>
                </c:pt>
                <c:pt idx="98">
                  <c:v>44000</c:v>
                </c:pt>
                <c:pt idx="99">
                  <c:v>44001</c:v>
                </c:pt>
                <c:pt idx="100">
                  <c:v>44002</c:v>
                </c:pt>
                <c:pt idx="101">
                  <c:v>44003</c:v>
                </c:pt>
                <c:pt idx="102">
                  <c:v>44004</c:v>
                </c:pt>
                <c:pt idx="103">
                  <c:v>44005</c:v>
                </c:pt>
                <c:pt idx="104">
                  <c:v>44006</c:v>
                </c:pt>
                <c:pt idx="105">
                  <c:v>44007</c:v>
                </c:pt>
                <c:pt idx="106">
                  <c:v>44008</c:v>
                </c:pt>
                <c:pt idx="107">
                  <c:v>44009</c:v>
                </c:pt>
                <c:pt idx="108">
                  <c:v>44010</c:v>
                </c:pt>
                <c:pt idx="109">
                  <c:v>44011</c:v>
                </c:pt>
                <c:pt idx="110">
                  <c:v>44012</c:v>
                </c:pt>
                <c:pt idx="111">
                  <c:v>44013</c:v>
                </c:pt>
                <c:pt idx="112">
                  <c:v>44014</c:v>
                </c:pt>
                <c:pt idx="113">
                  <c:v>44015</c:v>
                </c:pt>
                <c:pt idx="114">
                  <c:v>44016</c:v>
                </c:pt>
                <c:pt idx="115">
                  <c:v>44017</c:v>
                </c:pt>
                <c:pt idx="116">
                  <c:v>44018</c:v>
                </c:pt>
                <c:pt idx="117">
                  <c:v>44019</c:v>
                </c:pt>
                <c:pt idx="118">
                  <c:v>44020</c:v>
                </c:pt>
                <c:pt idx="119">
                  <c:v>44021</c:v>
                </c:pt>
                <c:pt idx="120">
                  <c:v>44022</c:v>
                </c:pt>
                <c:pt idx="121">
                  <c:v>44023</c:v>
                </c:pt>
                <c:pt idx="122">
                  <c:v>44024</c:v>
                </c:pt>
                <c:pt idx="123">
                  <c:v>44025</c:v>
                </c:pt>
                <c:pt idx="124">
                  <c:v>44026</c:v>
                </c:pt>
                <c:pt idx="125">
                  <c:v>44027</c:v>
                </c:pt>
                <c:pt idx="126">
                  <c:v>44028</c:v>
                </c:pt>
                <c:pt idx="127">
                  <c:v>44029</c:v>
                </c:pt>
                <c:pt idx="128">
                  <c:v>44030</c:v>
                </c:pt>
                <c:pt idx="129">
                  <c:v>44031</c:v>
                </c:pt>
                <c:pt idx="130">
                  <c:v>44032</c:v>
                </c:pt>
                <c:pt idx="131">
                  <c:v>44033</c:v>
                </c:pt>
                <c:pt idx="132">
                  <c:v>44034</c:v>
                </c:pt>
                <c:pt idx="133">
                  <c:v>44035</c:v>
                </c:pt>
                <c:pt idx="134">
                  <c:v>44036</c:v>
                </c:pt>
                <c:pt idx="135">
                  <c:v>44037</c:v>
                </c:pt>
                <c:pt idx="136">
                  <c:v>44038</c:v>
                </c:pt>
                <c:pt idx="137">
                  <c:v>44039</c:v>
                </c:pt>
                <c:pt idx="138">
                  <c:v>44040</c:v>
                </c:pt>
                <c:pt idx="139">
                  <c:v>44041</c:v>
                </c:pt>
                <c:pt idx="140">
                  <c:v>44042</c:v>
                </c:pt>
                <c:pt idx="141">
                  <c:v>44043</c:v>
                </c:pt>
                <c:pt idx="142">
                  <c:v>44044</c:v>
                </c:pt>
                <c:pt idx="143">
                  <c:v>44045</c:v>
                </c:pt>
                <c:pt idx="144">
                  <c:v>44046</c:v>
                </c:pt>
                <c:pt idx="145">
                  <c:v>44047</c:v>
                </c:pt>
                <c:pt idx="146">
                  <c:v>44048</c:v>
                </c:pt>
                <c:pt idx="147">
                  <c:v>44049</c:v>
                </c:pt>
                <c:pt idx="148">
                  <c:v>44050</c:v>
                </c:pt>
                <c:pt idx="149">
                  <c:v>44051</c:v>
                </c:pt>
                <c:pt idx="150">
                  <c:v>44052</c:v>
                </c:pt>
                <c:pt idx="151">
                  <c:v>44053</c:v>
                </c:pt>
                <c:pt idx="152">
                  <c:v>44054</c:v>
                </c:pt>
                <c:pt idx="153">
                  <c:v>44055</c:v>
                </c:pt>
                <c:pt idx="154">
                  <c:v>44056</c:v>
                </c:pt>
                <c:pt idx="155">
                  <c:v>44057</c:v>
                </c:pt>
                <c:pt idx="156">
                  <c:v>44058</c:v>
                </c:pt>
                <c:pt idx="157">
                  <c:v>44059</c:v>
                </c:pt>
                <c:pt idx="158">
                  <c:v>44060</c:v>
                </c:pt>
                <c:pt idx="159">
                  <c:v>44061</c:v>
                </c:pt>
                <c:pt idx="160">
                  <c:v>44062</c:v>
                </c:pt>
                <c:pt idx="161">
                  <c:v>44063</c:v>
                </c:pt>
                <c:pt idx="162">
                  <c:v>44064</c:v>
                </c:pt>
                <c:pt idx="163">
                  <c:v>44065</c:v>
                </c:pt>
                <c:pt idx="164">
                  <c:v>44066</c:v>
                </c:pt>
                <c:pt idx="165">
                  <c:v>44067</c:v>
                </c:pt>
                <c:pt idx="166">
                  <c:v>44068</c:v>
                </c:pt>
                <c:pt idx="167">
                  <c:v>44069</c:v>
                </c:pt>
                <c:pt idx="168">
                  <c:v>44070</c:v>
                </c:pt>
                <c:pt idx="169">
                  <c:v>44071</c:v>
                </c:pt>
                <c:pt idx="170">
                  <c:v>44072</c:v>
                </c:pt>
                <c:pt idx="171">
                  <c:v>44073</c:v>
                </c:pt>
                <c:pt idx="172">
                  <c:v>44074</c:v>
                </c:pt>
                <c:pt idx="173">
                  <c:v>44075</c:v>
                </c:pt>
                <c:pt idx="174">
                  <c:v>44076</c:v>
                </c:pt>
                <c:pt idx="175">
                  <c:v>44077</c:v>
                </c:pt>
                <c:pt idx="176">
                  <c:v>44078</c:v>
                </c:pt>
                <c:pt idx="177">
                  <c:v>44079</c:v>
                </c:pt>
                <c:pt idx="178">
                  <c:v>44080</c:v>
                </c:pt>
                <c:pt idx="179">
                  <c:v>44081</c:v>
                </c:pt>
                <c:pt idx="180">
                  <c:v>44082</c:v>
                </c:pt>
                <c:pt idx="181">
                  <c:v>44083</c:v>
                </c:pt>
                <c:pt idx="182">
                  <c:v>44084</c:v>
                </c:pt>
                <c:pt idx="183">
                  <c:v>44085</c:v>
                </c:pt>
                <c:pt idx="184">
                  <c:v>44086</c:v>
                </c:pt>
                <c:pt idx="185">
                  <c:v>44087</c:v>
                </c:pt>
                <c:pt idx="186">
                  <c:v>44088</c:v>
                </c:pt>
                <c:pt idx="187">
                  <c:v>44089</c:v>
                </c:pt>
                <c:pt idx="188">
                  <c:v>44090</c:v>
                </c:pt>
                <c:pt idx="189">
                  <c:v>44091</c:v>
                </c:pt>
                <c:pt idx="190">
                  <c:v>44092</c:v>
                </c:pt>
                <c:pt idx="191">
                  <c:v>44093</c:v>
                </c:pt>
                <c:pt idx="192">
                  <c:v>44094</c:v>
                </c:pt>
                <c:pt idx="193">
                  <c:v>44095</c:v>
                </c:pt>
                <c:pt idx="194">
                  <c:v>44096</c:v>
                </c:pt>
                <c:pt idx="195">
                  <c:v>44097</c:v>
                </c:pt>
                <c:pt idx="196">
                  <c:v>44098</c:v>
                </c:pt>
                <c:pt idx="197">
                  <c:v>44099</c:v>
                </c:pt>
                <c:pt idx="198">
                  <c:v>44100</c:v>
                </c:pt>
                <c:pt idx="199">
                  <c:v>44101</c:v>
                </c:pt>
                <c:pt idx="200">
                  <c:v>44102</c:v>
                </c:pt>
                <c:pt idx="201">
                  <c:v>44103</c:v>
                </c:pt>
                <c:pt idx="202">
                  <c:v>44104</c:v>
                </c:pt>
                <c:pt idx="203">
                  <c:v>44105</c:v>
                </c:pt>
                <c:pt idx="204">
                  <c:v>44106</c:v>
                </c:pt>
                <c:pt idx="205">
                  <c:v>44107</c:v>
                </c:pt>
                <c:pt idx="206">
                  <c:v>44108</c:v>
                </c:pt>
                <c:pt idx="207">
                  <c:v>44109</c:v>
                </c:pt>
                <c:pt idx="208">
                  <c:v>44110</c:v>
                </c:pt>
                <c:pt idx="209">
                  <c:v>44111</c:v>
                </c:pt>
                <c:pt idx="210">
                  <c:v>44112</c:v>
                </c:pt>
                <c:pt idx="211">
                  <c:v>44113</c:v>
                </c:pt>
                <c:pt idx="212">
                  <c:v>44114</c:v>
                </c:pt>
                <c:pt idx="213">
                  <c:v>44115</c:v>
                </c:pt>
                <c:pt idx="214">
                  <c:v>44116</c:v>
                </c:pt>
                <c:pt idx="215">
                  <c:v>44117</c:v>
                </c:pt>
                <c:pt idx="216">
                  <c:v>44118</c:v>
                </c:pt>
                <c:pt idx="217">
                  <c:v>44119</c:v>
                </c:pt>
                <c:pt idx="218">
                  <c:v>44120</c:v>
                </c:pt>
                <c:pt idx="219">
                  <c:v>44121</c:v>
                </c:pt>
                <c:pt idx="220">
                  <c:v>44122</c:v>
                </c:pt>
                <c:pt idx="221">
                  <c:v>44123</c:v>
                </c:pt>
                <c:pt idx="222">
                  <c:v>44124</c:v>
                </c:pt>
                <c:pt idx="223">
                  <c:v>44125</c:v>
                </c:pt>
                <c:pt idx="224">
                  <c:v>44126</c:v>
                </c:pt>
                <c:pt idx="225">
                  <c:v>44127</c:v>
                </c:pt>
                <c:pt idx="226">
                  <c:v>44128</c:v>
                </c:pt>
                <c:pt idx="227">
                  <c:v>44129</c:v>
                </c:pt>
                <c:pt idx="228">
                  <c:v>44130</c:v>
                </c:pt>
                <c:pt idx="229">
                  <c:v>44131</c:v>
                </c:pt>
                <c:pt idx="230">
                  <c:v>44132</c:v>
                </c:pt>
                <c:pt idx="231">
                  <c:v>44133</c:v>
                </c:pt>
                <c:pt idx="232">
                  <c:v>44134</c:v>
                </c:pt>
                <c:pt idx="233">
                  <c:v>44135</c:v>
                </c:pt>
                <c:pt idx="234">
                  <c:v>44136</c:v>
                </c:pt>
                <c:pt idx="235">
                  <c:v>44137</c:v>
                </c:pt>
                <c:pt idx="236">
                  <c:v>44138</c:v>
                </c:pt>
                <c:pt idx="237">
                  <c:v>44139</c:v>
                </c:pt>
                <c:pt idx="238">
                  <c:v>44140</c:v>
                </c:pt>
                <c:pt idx="239">
                  <c:v>44141</c:v>
                </c:pt>
                <c:pt idx="240">
                  <c:v>44142</c:v>
                </c:pt>
                <c:pt idx="241">
                  <c:v>44143</c:v>
                </c:pt>
                <c:pt idx="242">
                  <c:v>44144</c:v>
                </c:pt>
                <c:pt idx="243">
                  <c:v>44145</c:v>
                </c:pt>
                <c:pt idx="244">
                  <c:v>44146</c:v>
                </c:pt>
                <c:pt idx="245">
                  <c:v>44147</c:v>
                </c:pt>
                <c:pt idx="246">
                  <c:v>44148</c:v>
                </c:pt>
                <c:pt idx="247">
                  <c:v>44149</c:v>
                </c:pt>
                <c:pt idx="248">
                  <c:v>44150</c:v>
                </c:pt>
                <c:pt idx="249">
                  <c:v>44151</c:v>
                </c:pt>
                <c:pt idx="250">
                  <c:v>44152</c:v>
                </c:pt>
                <c:pt idx="251">
                  <c:v>44153</c:v>
                </c:pt>
                <c:pt idx="252">
                  <c:v>44154</c:v>
                </c:pt>
                <c:pt idx="253">
                  <c:v>44155</c:v>
                </c:pt>
                <c:pt idx="254">
                  <c:v>44156</c:v>
                </c:pt>
                <c:pt idx="255">
                  <c:v>44157</c:v>
                </c:pt>
                <c:pt idx="256">
                  <c:v>44158</c:v>
                </c:pt>
                <c:pt idx="257">
                  <c:v>44159</c:v>
                </c:pt>
                <c:pt idx="258">
                  <c:v>44160</c:v>
                </c:pt>
                <c:pt idx="259">
                  <c:v>44161</c:v>
                </c:pt>
                <c:pt idx="260">
                  <c:v>44162</c:v>
                </c:pt>
                <c:pt idx="261">
                  <c:v>44163</c:v>
                </c:pt>
                <c:pt idx="262">
                  <c:v>44164</c:v>
                </c:pt>
                <c:pt idx="263">
                  <c:v>44165</c:v>
                </c:pt>
                <c:pt idx="264">
                  <c:v>44166</c:v>
                </c:pt>
                <c:pt idx="265">
                  <c:v>44167</c:v>
                </c:pt>
                <c:pt idx="266">
                  <c:v>44168</c:v>
                </c:pt>
                <c:pt idx="267">
                  <c:v>44169</c:v>
                </c:pt>
                <c:pt idx="268">
                  <c:v>44170</c:v>
                </c:pt>
                <c:pt idx="269">
                  <c:v>44171</c:v>
                </c:pt>
                <c:pt idx="270">
                  <c:v>44172</c:v>
                </c:pt>
                <c:pt idx="271">
                  <c:v>44173</c:v>
                </c:pt>
                <c:pt idx="272">
                  <c:v>44174</c:v>
                </c:pt>
                <c:pt idx="273">
                  <c:v>44175</c:v>
                </c:pt>
                <c:pt idx="274">
                  <c:v>44176</c:v>
                </c:pt>
                <c:pt idx="275">
                  <c:v>44177</c:v>
                </c:pt>
                <c:pt idx="276">
                  <c:v>44178</c:v>
                </c:pt>
                <c:pt idx="277">
                  <c:v>44179</c:v>
                </c:pt>
                <c:pt idx="278">
                  <c:v>44180</c:v>
                </c:pt>
                <c:pt idx="279">
                  <c:v>44181</c:v>
                </c:pt>
                <c:pt idx="280">
                  <c:v>44182</c:v>
                </c:pt>
                <c:pt idx="281">
                  <c:v>44183</c:v>
                </c:pt>
                <c:pt idx="282">
                  <c:v>44184</c:v>
                </c:pt>
                <c:pt idx="283">
                  <c:v>44185</c:v>
                </c:pt>
                <c:pt idx="284">
                  <c:v>44186</c:v>
                </c:pt>
                <c:pt idx="285">
                  <c:v>44187</c:v>
                </c:pt>
                <c:pt idx="286">
                  <c:v>44188</c:v>
                </c:pt>
                <c:pt idx="287">
                  <c:v>44189</c:v>
                </c:pt>
                <c:pt idx="288">
                  <c:v>44190</c:v>
                </c:pt>
                <c:pt idx="289">
                  <c:v>44191</c:v>
                </c:pt>
                <c:pt idx="290">
                  <c:v>44192</c:v>
                </c:pt>
                <c:pt idx="291">
                  <c:v>44193</c:v>
                </c:pt>
                <c:pt idx="292">
                  <c:v>44194</c:v>
                </c:pt>
                <c:pt idx="293">
                  <c:v>44195</c:v>
                </c:pt>
                <c:pt idx="294">
                  <c:v>44196</c:v>
                </c:pt>
                <c:pt idx="295">
                  <c:v>44197</c:v>
                </c:pt>
                <c:pt idx="296">
                  <c:v>44198</c:v>
                </c:pt>
                <c:pt idx="297">
                  <c:v>44199</c:v>
                </c:pt>
                <c:pt idx="298">
                  <c:v>44200</c:v>
                </c:pt>
                <c:pt idx="299">
                  <c:v>44201</c:v>
                </c:pt>
                <c:pt idx="300">
                  <c:v>44202</c:v>
                </c:pt>
                <c:pt idx="301">
                  <c:v>44203</c:v>
                </c:pt>
                <c:pt idx="302">
                  <c:v>44204</c:v>
                </c:pt>
                <c:pt idx="303">
                  <c:v>44205</c:v>
                </c:pt>
                <c:pt idx="304">
                  <c:v>44206</c:v>
                </c:pt>
                <c:pt idx="305">
                  <c:v>44207</c:v>
                </c:pt>
                <c:pt idx="306">
                  <c:v>44208</c:v>
                </c:pt>
                <c:pt idx="307">
                  <c:v>44209</c:v>
                </c:pt>
                <c:pt idx="308">
                  <c:v>44210</c:v>
                </c:pt>
                <c:pt idx="309">
                  <c:v>44211</c:v>
                </c:pt>
                <c:pt idx="310">
                  <c:v>44212</c:v>
                </c:pt>
                <c:pt idx="311">
                  <c:v>44213</c:v>
                </c:pt>
                <c:pt idx="312">
                  <c:v>44214</c:v>
                </c:pt>
                <c:pt idx="313">
                  <c:v>44215</c:v>
                </c:pt>
                <c:pt idx="314">
                  <c:v>44216</c:v>
                </c:pt>
                <c:pt idx="315">
                  <c:v>44217</c:v>
                </c:pt>
                <c:pt idx="316">
                  <c:v>44218</c:v>
                </c:pt>
                <c:pt idx="317">
                  <c:v>44219</c:v>
                </c:pt>
                <c:pt idx="318">
                  <c:v>44220</c:v>
                </c:pt>
                <c:pt idx="319">
                  <c:v>44221</c:v>
                </c:pt>
                <c:pt idx="320">
                  <c:v>44222</c:v>
                </c:pt>
                <c:pt idx="321">
                  <c:v>44223</c:v>
                </c:pt>
                <c:pt idx="322">
                  <c:v>44224</c:v>
                </c:pt>
                <c:pt idx="323">
                  <c:v>44225</c:v>
                </c:pt>
                <c:pt idx="324">
                  <c:v>44226</c:v>
                </c:pt>
                <c:pt idx="325">
                  <c:v>44227</c:v>
                </c:pt>
                <c:pt idx="326">
                  <c:v>44228</c:v>
                </c:pt>
                <c:pt idx="327">
                  <c:v>44229</c:v>
                </c:pt>
                <c:pt idx="328">
                  <c:v>44230</c:v>
                </c:pt>
                <c:pt idx="329">
                  <c:v>44231</c:v>
                </c:pt>
                <c:pt idx="330">
                  <c:v>44232</c:v>
                </c:pt>
                <c:pt idx="331">
                  <c:v>44233</c:v>
                </c:pt>
                <c:pt idx="332">
                  <c:v>44234</c:v>
                </c:pt>
                <c:pt idx="333">
                  <c:v>44235</c:v>
                </c:pt>
                <c:pt idx="334">
                  <c:v>44236</c:v>
                </c:pt>
                <c:pt idx="335">
                  <c:v>44237</c:v>
                </c:pt>
                <c:pt idx="336">
                  <c:v>44238</c:v>
                </c:pt>
                <c:pt idx="337">
                  <c:v>44239</c:v>
                </c:pt>
                <c:pt idx="338">
                  <c:v>44240</c:v>
                </c:pt>
                <c:pt idx="339">
                  <c:v>44241</c:v>
                </c:pt>
                <c:pt idx="340">
                  <c:v>44242</c:v>
                </c:pt>
                <c:pt idx="341">
                  <c:v>44243</c:v>
                </c:pt>
                <c:pt idx="342">
                  <c:v>44244</c:v>
                </c:pt>
                <c:pt idx="343">
                  <c:v>44245</c:v>
                </c:pt>
                <c:pt idx="344">
                  <c:v>44246</c:v>
                </c:pt>
                <c:pt idx="345">
                  <c:v>44247</c:v>
                </c:pt>
                <c:pt idx="346">
                  <c:v>44248</c:v>
                </c:pt>
                <c:pt idx="347">
                  <c:v>44249</c:v>
                </c:pt>
                <c:pt idx="348">
                  <c:v>44250</c:v>
                </c:pt>
                <c:pt idx="349">
                  <c:v>44251</c:v>
                </c:pt>
                <c:pt idx="350">
                  <c:v>44252</c:v>
                </c:pt>
                <c:pt idx="351">
                  <c:v>44253</c:v>
                </c:pt>
                <c:pt idx="352">
                  <c:v>44254</c:v>
                </c:pt>
                <c:pt idx="353">
                  <c:v>44255</c:v>
                </c:pt>
                <c:pt idx="354">
                  <c:v>44256</c:v>
                </c:pt>
                <c:pt idx="355">
                  <c:v>44257</c:v>
                </c:pt>
                <c:pt idx="356">
                  <c:v>44258</c:v>
                </c:pt>
                <c:pt idx="357">
                  <c:v>44259</c:v>
                </c:pt>
                <c:pt idx="358">
                  <c:v>44260</c:v>
                </c:pt>
                <c:pt idx="359">
                  <c:v>44261</c:v>
                </c:pt>
                <c:pt idx="360">
                  <c:v>44262</c:v>
                </c:pt>
                <c:pt idx="361">
                  <c:v>44263</c:v>
                </c:pt>
                <c:pt idx="362">
                  <c:v>44264</c:v>
                </c:pt>
                <c:pt idx="363">
                  <c:v>44265</c:v>
                </c:pt>
                <c:pt idx="364">
                  <c:v>44266</c:v>
                </c:pt>
                <c:pt idx="365">
                  <c:v>44267</c:v>
                </c:pt>
                <c:pt idx="366">
                  <c:v>44268</c:v>
                </c:pt>
                <c:pt idx="367">
                  <c:v>44269</c:v>
                </c:pt>
              </c:numCache>
            </c:numRef>
          </c:cat>
          <c:val>
            <c:numRef>
              <c:f>'Figure 2 data'!$D$7:$D$374</c:f>
              <c:numCache>
                <c:formatCode>#,##0</c:formatCode>
                <c:ptCount val="368"/>
                <c:pt idx="3" formatCode="#,##0.00">
                  <c:v>2.1428571428571428</c:v>
                </c:pt>
                <c:pt idx="4" formatCode="#,##0.00">
                  <c:v>2.4285714285714284</c:v>
                </c:pt>
                <c:pt idx="5" formatCode="#,##0.00">
                  <c:v>3.1428571428571428</c:v>
                </c:pt>
                <c:pt idx="6" formatCode="#,##0.00">
                  <c:v>3.8571428571428572</c:v>
                </c:pt>
                <c:pt idx="7" formatCode="#,##0.00">
                  <c:v>4.5714285714285712</c:v>
                </c:pt>
                <c:pt idx="8" formatCode="#,##0.00">
                  <c:v>5.1428571428571432</c:v>
                </c:pt>
                <c:pt idx="9" formatCode="#,##0.00">
                  <c:v>6.4285714285714288</c:v>
                </c:pt>
                <c:pt idx="10" formatCode="#,##0.00">
                  <c:v>9</c:v>
                </c:pt>
                <c:pt idx="11" formatCode="#,##0.00">
                  <c:v>11.857142857142858</c:v>
                </c:pt>
                <c:pt idx="12" formatCode="#,##0.00">
                  <c:v>14.428571428571429</c:v>
                </c:pt>
                <c:pt idx="13" formatCode="#,##0.00">
                  <c:v>18.714285714285715</c:v>
                </c:pt>
                <c:pt idx="14" formatCode="#,##0.00">
                  <c:v>21.714285714285715</c:v>
                </c:pt>
                <c:pt idx="15" formatCode="#,##0.00">
                  <c:v>28</c:v>
                </c:pt>
                <c:pt idx="16" formatCode="#,##0.00">
                  <c:v>34.571428571428569</c:v>
                </c:pt>
                <c:pt idx="17" formatCode="#,##0.00">
                  <c:v>40.714285714285715</c:v>
                </c:pt>
                <c:pt idx="18" formatCode="#,##0.00">
                  <c:v>46</c:v>
                </c:pt>
                <c:pt idx="19" formatCode="#,##0.00">
                  <c:v>53.428571428571431</c:v>
                </c:pt>
                <c:pt idx="20" formatCode="#,##0.00">
                  <c:v>56.142857142857146</c:v>
                </c:pt>
                <c:pt idx="21" formatCode="#,##0.00">
                  <c:v>64.571428571428569</c:v>
                </c:pt>
                <c:pt idx="22" formatCode="#,##0.00">
                  <c:v>70.285714285714292</c:v>
                </c:pt>
                <c:pt idx="23" formatCode="#,##0.00">
                  <c:v>74.142857142857139</c:v>
                </c:pt>
                <c:pt idx="24" formatCode="#,##0.00">
                  <c:v>78</c:v>
                </c:pt>
                <c:pt idx="25" formatCode="#,##0.00">
                  <c:v>84.714285714285708</c:v>
                </c:pt>
                <c:pt idx="26" formatCode="#,##0.00">
                  <c:v>88.142857142857139</c:v>
                </c:pt>
                <c:pt idx="27" formatCode="#,##0.00">
                  <c:v>93.714285714285708</c:v>
                </c:pt>
                <c:pt idx="28" formatCode="#,##0.00">
                  <c:v>92</c:v>
                </c:pt>
                <c:pt idx="29" formatCode="#,##0.00">
                  <c:v>90.428571428571431</c:v>
                </c:pt>
                <c:pt idx="30" formatCode="#,##0.00">
                  <c:v>92.571428571428569</c:v>
                </c:pt>
                <c:pt idx="31" formatCode="#,##0.00">
                  <c:v>92.857142857142861</c:v>
                </c:pt>
                <c:pt idx="32" formatCode="#,##0.00">
                  <c:v>91.857142857142861</c:v>
                </c:pt>
                <c:pt idx="33" formatCode="#,##0.00">
                  <c:v>89.714285714285708</c:v>
                </c:pt>
                <c:pt idx="34" formatCode="#,##0.00">
                  <c:v>89.714285714285708</c:v>
                </c:pt>
                <c:pt idx="35" formatCode="#,##0.00">
                  <c:v>92</c:v>
                </c:pt>
                <c:pt idx="36" formatCode="#,##0.00">
                  <c:v>95.571428571428569</c:v>
                </c:pt>
                <c:pt idx="37" formatCode="#,##0.00">
                  <c:v>95</c:v>
                </c:pt>
                <c:pt idx="38" formatCode="#,##0.00">
                  <c:v>94.142857142857139</c:v>
                </c:pt>
                <c:pt idx="39" formatCode="#,##0.00">
                  <c:v>90</c:v>
                </c:pt>
                <c:pt idx="40" formatCode="#,##0.00">
                  <c:v>88.857142857142861</c:v>
                </c:pt>
                <c:pt idx="41" formatCode="#,##0.00">
                  <c:v>86.571428571428569</c:v>
                </c:pt>
                <c:pt idx="42" formatCode="#,##0.00">
                  <c:v>84.857142857142861</c:v>
                </c:pt>
                <c:pt idx="43" formatCode="#,##0.00">
                  <c:v>82</c:v>
                </c:pt>
                <c:pt idx="44" formatCode="#,##0.00">
                  <c:v>76.714285714285708</c:v>
                </c:pt>
                <c:pt idx="45" formatCode="#,##0.00">
                  <c:v>74</c:v>
                </c:pt>
                <c:pt idx="46" formatCode="#,##0.00">
                  <c:v>73.428571428571431</c:v>
                </c:pt>
                <c:pt idx="47" formatCode="#,##0.00">
                  <c:v>72.142857142857139</c:v>
                </c:pt>
                <c:pt idx="48" formatCode="#,##0.00">
                  <c:v>69.428571428571431</c:v>
                </c:pt>
                <c:pt idx="49" formatCode="#,##0.00">
                  <c:v>66.857142857142861</c:v>
                </c:pt>
                <c:pt idx="50" formatCode="#,##0.00">
                  <c:v>63.571428571428569</c:v>
                </c:pt>
                <c:pt idx="51" formatCode="#,##0.00">
                  <c:v>64.714285714285708</c:v>
                </c:pt>
                <c:pt idx="52" formatCode="#,##0.00">
                  <c:v>63.285714285714285</c:v>
                </c:pt>
                <c:pt idx="53" formatCode="#,##0.00">
                  <c:v>62.285714285714285</c:v>
                </c:pt>
                <c:pt idx="54" formatCode="#,##0.00">
                  <c:v>61</c:v>
                </c:pt>
                <c:pt idx="55" formatCode="#,##0.00">
                  <c:v>59.571428571428569</c:v>
                </c:pt>
                <c:pt idx="56" formatCode="#,##0.00">
                  <c:v>56.428571428571431</c:v>
                </c:pt>
                <c:pt idx="57" formatCode="#,##0.00">
                  <c:v>54</c:v>
                </c:pt>
                <c:pt idx="58" formatCode="#,##0.00">
                  <c:v>49.428571428571431</c:v>
                </c:pt>
                <c:pt idx="59" formatCode="#,##0.00">
                  <c:v>48.571428571428569</c:v>
                </c:pt>
                <c:pt idx="60" formatCode="#,##0.00">
                  <c:v>47</c:v>
                </c:pt>
                <c:pt idx="61" formatCode="#,##0.00">
                  <c:v>43.571428571428569</c:v>
                </c:pt>
                <c:pt idx="62" formatCode="#,##0.00">
                  <c:v>41.714285714285715</c:v>
                </c:pt>
                <c:pt idx="63" formatCode="#,##0.00">
                  <c:v>41.142857142857146</c:v>
                </c:pt>
                <c:pt idx="64" formatCode="#,##0.00">
                  <c:v>39.571428571428569</c:v>
                </c:pt>
                <c:pt idx="65" formatCode="#,##0.00">
                  <c:v>39</c:v>
                </c:pt>
                <c:pt idx="66" formatCode="#,##0.00">
                  <c:v>35.571428571428569</c:v>
                </c:pt>
                <c:pt idx="67" formatCode="#,##0.00">
                  <c:v>33.285714285714285</c:v>
                </c:pt>
                <c:pt idx="68" formatCode="#,##0.00">
                  <c:v>31.142857142857142</c:v>
                </c:pt>
                <c:pt idx="69" formatCode="#,##0.00">
                  <c:v>28</c:v>
                </c:pt>
                <c:pt idx="70" formatCode="#,##0.00">
                  <c:v>25.142857142857142</c:v>
                </c:pt>
                <c:pt idx="71" formatCode="#,##0.00">
                  <c:v>23.428571428571427</c:v>
                </c:pt>
                <c:pt idx="72" formatCode="#,##0.00">
                  <c:v>22</c:v>
                </c:pt>
                <c:pt idx="73" formatCode="#,##0.00">
                  <c:v>21</c:v>
                </c:pt>
                <c:pt idx="74" formatCode="#,##0.00">
                  <c:v>19.285714285714285</c:v>
                </c:pt>
                <c:pt idx="75" formatCode="#,##0.00">
                  <c:v>19.285714285714285</c:v>
                </c:pt>
                <c:pt idx="76" formatCode="#,##0.00">
                  <c:v>18.857142857142858</c:v>
                </c:pt>
                <c:pt idx="77" formatCode="#,##0.00">
                  <c:v>18.428571428571427</c:v>
                </c:pt>
                <c:pt idx="78" formatCode="#,##0.00">
                  <c:v>16.142857142857142</c:v>
                </c:pt>
                <c:pt idx="79" formatCode="#,##0.00">
                  <c:v>15.142857142857142</c:v>
                </c:pt>
                <c:pt idx="80" formatCode="#,##0.00">
                  <c:v>13.714285714285714</c:v>
                </c:pt>
                <c:pt idx="81" formatCode="#,##0.00">
                  <c:v>11.285714285714286</c:v>
                </c:pt>
                <c:pt idx="82" formatCode="#,##0.00">
                  <c:v>10.857142857142858</c:v>
                </c:pt>
                <c:pt idx="83" formatCode="#,##0.00">
                  <c:v>10.285714285714286</c:v>
                </c:pt>
                <c:pt idx="84" formatCode="#,##0.00">
                  <c:v>10.142857142857142</c:v>
                </c:pt>
                <c:pt idx="85" formatCode="#,##0.00">
                  <c:v>10.571428571428571</c:v>
                </c:pt>
                <c:pt idx="86" formatCode="#,##0.00">
                  <c:v>9.2857142857142865</c:v>
                </c:pt>
                <c:pt idx="87" formatCode="#,##0.00">
                  <c:v>9.2857142857142865</c:v>
                </c:pt>
                <c:pt idx="88" formatCode="#,##0.00">
                  <c:v>9.1428571428571423</c:v>
                </c:pt>
                <c:pt idx="89" formatCode="#,##0.00">
                  <c:v>7.4285714285714288</c:v>
                </c:pt>
                <c:pt idx="90" formatCode="#,##0.00">
                  <c:v>7.1428571428571432</c:v>
                </c:pt>
                <c:pt idx="91" formatCode="#,##0.00">
                  <c:v>6.7142857142857144</c:v>
                </c:pt>
                <c:pt idx="92" formatCode="#,##0.00">
                  <c:v>6.7142857142857144</c:v>
                </c:pt>
                <c:pt idx="93" formatCode="#,##0.00">
                  <c:v>7.1428571428571432</c:v>
                </c:pt>
                <c:pt idx="94" formatCode="#,##0.00">
                  <c:v>6.8571428571428568</c:v>
                </c:pt>
                <c:pt idx="95" formatCode="#,##0.00">
                  <c:v>7.5714285714285712</c:v>
                </c:pt>
                <c:pt idx="96" formatCode="#,##0.00">
                  <c:v>7.2857142857142856</c:v>
                </c:pt>
                <c:pt idx="97" formatCode="#,##0.00">
                  <c:v>7.4285714285714288</c:v>
                </c:pt>
                <c:pt idx="98" formatCode="#,##0.00">
                  <c:v>7.5714285714285712</c:v>
                </c:pt>
                <c:pt idx="99" formatCode="#,##0.00">
                  <c:v>7.1428571428571432</c:v>
                </c:pt>
                <c:pt idx="100" formatCode="#,##0.00">
                  <c:v>6.4285714285714288</c:v>
                </c:pt>
                <c:pt idx="101" formatCode="#,##0.00">
                  <c:v>5.4285714285714288</c:v>
                </c:pt>
                <c:pt idx="102" formatCode="#,##0.00">
                  <c:v>4.4285714285714288</c:v>
                </c:pt>
                <c:pt idx="103" formatCode="#,##0.00">
                  <c:v>4.5714285714285712</c:v>
                </c:pt>
                <c:pt idx="104" formatCode="#,##0.00">
                  <c:v>4.2857142857142856</c:v>
                </c:pt>
                <c:pt idx="105" formatCode="#,##0.00">
                  <c:v>3.2857142857142856</c:v>
                </c:pt>
                <c:pt idx="106" formatCode="#,##0.00">
                  <c:v>2.7142857142857144</c:v>
                </c:pt>
                <c:pt idx="107" formatCode="#,##0.00">
                  <c:v>2.5714285714285716</c:v>
                </c:pt>
                <c:pt idx="108" formatCode="#,##0.00">
                  <c:v>2.7142857142857144</c:v>
                </c:pt>
                <c:pt idx="109" formatCode="#,##0.00">
                  <c:v>2.5714285714285716</c:v>
                </c:pt>
                <c:pt idx="110" formatCode="#,##0.00">
                  <c:v>2.2857142857142856</c:v>
                </c:pt>
                <c:pt idx="111" formatCode="#,##0.00">
                  <c:v>2</c:v>
                </c:pt>
                <c:pt idx="112" formatCode="#,##0.00">
                  <c:v>2</c:v>
                </c:pt>
                <c:pt idx="113" formatCode="#,##0.00">
                  <c:v>2.1428571428571428</c:v>
                </c:pt>
                <c:pt idx="114" formatCode="#,##0.00">
                  <c:v>1.8571428571428572</c:v>
                </c:pt>
                <c:pt idx="115" formatCode="#,##0.00">
                  <c:v>1.4285714285714286</c:v>
                </c:pt>
                <c:pt idx="116" formatCode="#,##0.00">
                  <c:v>1.2857142857142858</c:v>
                </c:pt>
                <c:pt idx="117" formatCode="#,##0.00">
                  <c:v>1.1428571428571428</c:v>
                </c:pt>
                <c:pt idx="118" formatCode="#,##0.00">
                  <c:v>1.1428571428571428</c:v>
                </c:pt>
                <c:pt idx="119" formatCode="#,##0.00">
                  <c:v>1</c:v>
                </c:pt>
                <c:pt idx="120" formatCode="#,##0.00">
                  <c:v>0.7142857142857143</c:v>
                </c:pt>
                <c:pt idx="121" formatCode="#,##0.00">
                  <c:v>1.1428571428571428</c:v>
                </c:pt>
                <c:pt idx="122" formatCode="#,##0.00">
                  <c:v>1.2857142857142858</c:v>
                </c:pt>
                <c:pt idx="123" formatCode="#,##0.00">
                  <c:v>1.2857142857142858</c:v>
                </c:pt>
                <c:pt idx="124" formatCode="#,##0.00">
                  <c:v>1.2857142857142858</c:v>
                </c:pt>
                <c:pt idx="125" formatCode="#,##0.00">
                  <c:v>1.1428571428571428</c:v>
                </c:pt>
                <c:pt idx="126" formatCode="#,##0.00">
                  <c:v>1.4285714285714286</c:v>
                </c:pt>
                <c:pt idx="127" formatCode="#,##0.00">
                  <c:v>1.4285714285714286</c:v>
                </c:pt>
                <c:pt idx="128" formatCode="#,##0.00">
                  <c:v>1</c:v>
                </c:pt>
                <c:pt idx="129" formatCode="#,##0.00">
                  <c:v>0.7142857142857143</c:v>
                </c:pt>
                <c:pt idx="130" formatCode="#,##0.00">
                  <c:v>0.7142857142857143</c:v>
                </c:pt>
                <c:pt idx="131" formatCode="#,##0.00">
                  <c:v>0.8571428571428571</c:v>
                </c:pt>
                <c:pt idx="132" formatCode="#,##0.00">
                  <c:v>0.7142857142857143</c:v>
                </c:pt>
                <c:pt idx="133" formatCode="#,##0.00">
                  <c:v>0.5714285714285714</c:v>
                </c:pt>
                <c:pt idx="134" formatCode="#,##0.00">
                  <c:v>0.42857142857142855</c:v>
                </c:pt>
                <c:pt idx="135" formatCode="#,##0.00">
                  <c:v>1</c:v>
                </c:pt>
                <c:pt idx="136" formatCode="#,##0.00">
                  <c:v>1.2857142857142858</c:v>
                </c:pt>
                <c:pt idx="137" formatCode="#,##0.00">
                  <c:v>1.2857142857142858</c:v>
                </c:pt>
                <c:pt idx="138" formatCode="#,##0.00">
                  <c:v>1.1428571428571428</c:v>
                </c:pt>
                <c:pt idx="139" formatCode="#,##0.00">
                  <c:v>1</c:v>
                </c:pt>
                <c:pt idx="140" formatCode="#,##0.00">
                  <c:v>0.8571428571428571</c:v>
                </c:pt>
                <c:pt idx="141" formatCode="#,##0.00">
                  <c:v>1</c:v>
                </c:pt>
                <c:pt idx="142" formatCode="#,##0.00">
                  <c:v>0.5714285714285714</c:v>
                </c:pt>
                <c:pt idx="143" formatCode="#,##0.00">
                  <c:v>0.5714285714285714</c:v>
                </c:pt>
                <c:pt idx="144" formatCode="#,##0.00">
                  <c:v>0.7142857142857143</c:v>
                </c:pt>
                <c:pt idx="145" formatCode="#,##0.00">
                  <c:v>0.7142857142857143</c:v>
                </c:pt>
                <c:pt idx="146" formatCode="#,##0.00">
                  <c:v>0.7142857142857143</c:v>
                </c:pt>
                <c:pt idx="147" formatCode="#,##0.00">
                  <c:v>0.7142857142857143</c:v>
                </c:pt>
                <c:pt idx="148" formatCode="#,##0.00">
                  <c:v>0.5714285714285714</c:v>
                </c:pt>
                <c:pt idx="149" formatCode="#,##0.00">
                  <c:v>0.42857142857142855</c:v>
                </c:pt>
                <c:pt idx="150" formatCode="#,##0.00">
                  <c:v>0.14285714285714285</c:v>
                </c:pt>
                <c:pt idx="151" formatCode="#,##0.00">
                  <c:v>0.14285714285714285</c:v>
                </c:pt>
                <c:pt idx="152" formatCode="#,##0.00">
                  <c:v>0.14285714285714285</c:v>
                </c:pt>
                <c:pt idx="153" formatCode="#,##0.00">
                  <c:v>0.2857142857142857</c:v>
                </c:pt>
                <c:pt idx="154" formatCode="#,##0.00">
                  <c:v>0.42857142857142855</c:v>
                </c:pt>
                <c:pt idx="155" formatCode="#,##0.00">
                  <c:v>0.5714285714285714</c:v>
                </c:pt>
                <c:pt idx="156" formatCode="#,##0.00">
                  <c:v>0.7142857142857143</c:v>
                </c:pt>
                <c:pt idx="157" formatCode="#,##0.00">
                  <c:v>1</c:v>
                </c:pt>
                <c:pt idx="158" formatCode="#,##0.00">
                  <c:v>0.8571428571428571</c:v>
                </c:pt>
                <c:pt idx="159" formatCode="#,##0.00">
                  <c:v>0.8571428571428571</c:v>
                </c:pt>
                <c:pt idx="160" formatCode="#,##0.00">
                  <c:v>0.8571428571428571</c:v>
                </c:pt>
                <c:pt idx="161" formatCode="#,##0.00">
                  <c:v>0.8571428571428571</c:v>
                </c:pt>
                <c:pt idx="162" formatCode="#,##0.00">
                  <c:v>0.7142857142857143</c:v>
                </c:pt>
                <c:pt idx="163" formatCode="#,##0.00">
                  <c:v>0.7142857142857143</c:v>
                </c:pt>
                <c:pt idx="164" formatCode="#,##0.00">
                  <c:v>0.5714285714285714</c:v>
                </c:pt>
                <c:pt idx="165" formatCode="#,##0.00">
                  <c:v>0.7142857142857143</c:v>
                </c:pt>
                <c:pt idx="166" formatCode="#,##0.00">
                  <c:v>0.8571428571428571</c:v>
                </c:pt>
                <c:pt idx="167" formatCode="#,##0.00">
                  <c:v>0.7142857142857143</c:v>
                </c:pt>
                <c:pt idx="168" formatCode="#,##0.00">
                  <c:v>0.7142857142857143</c:v>
                </c:pt>
                <c:pt idx="169" formatCode="#,##0.00">
                  <c:v>0.7142857142857143</c:v>
                </c:pt>
                <c:pt idx="170" formatCode="#,##0.00">
                  <c:v>0.5714285714285714</c:v>
                </c:pt>
                <c:pt idx="171" formatCode="#,##0.00">
                  <c:v>0.5714285714285714</c:v>
                </c:pt>
                <c:pt idx="172" formatCode="#,##0.00">
                  <c:v>0.5714285714285714</c:v>
                </c:pt>
                <c:pt idx="173" formatCode="#,##0.00">
                  <c:v>0.5714285714285714</c:v>
                </c:pt>
                <c:pt idx="174" formatCode="#,##0.00">
                  <c:v>0.7142857142857143</c:v>
                </c:pt>
                <c:pt idx="175" formatCode="#,##0.00">
                  <c:v>0.5714285714285714</c:v>
                </c:pt>
                <c:pt idx="176" formatCode="#,##0.00">
                  <c:v>0.5714285714285714</c:v>
                </c:pt>
                <c:pt idx="177" formatCode="#,##0.00">
                  <c:v>0.5714285714285714</c:v>
                </c:pt>
                <c:pt idx="178" formatCode="#,##0.00">
                  <c:v>0.8571428571428571</c:v>
                </c:pt>
                <c:pt idx="179" formatCode="#,##0.00">
                  <c:v>0.7142857142857143</c:v>
                </c:pt>
                <c:pt idx="180" formatCode="#,##0.00">
                  <c:v>0.7142857142857143</c:v>
                </c:pt>
                <c:pt idx="181" formatCode="#,##0.00">
                  <c:v>0.8571428571428571</c:v>
                </c:pt>
                <c:pt idx="182" formatCode="#,##0.00">
                  <c:v>1</c:v>
                </c:pt>
                <c:pt idx="183" formatCode="#,##0.00">
                  <c:v>1.4285714285714286</c:v>
                </c:pt>
                <c:pt idx="184" formatCode="#,##0.00">
                  <c:v>1.4285714285714286</c:v>
                </c:pt>
                <c:pt idx="185" formatCode="#,##0.00">
                  <c:v>1</c:v>
                </c:pt>
                <c:pt idx="186" formatCode="#,##0.00">
                  <c:v>1.1428571428571428</c:v>
                </c:pt>
                <c:pt idx="187" formatCode="#,##0.00">
                  <c:v>1.4285714285714286</c:v>
                </c:pt>
                <c:pt idx="188" formatCode="#,##0.00">
                  <c:v>1.1428571428571428</c:v>
                </c:pt>
                <c:pt idx="189" formatCode="#,##0.00">
                  <c:v>1.5714285714285714</c:v>
                </c:pt>
                <c:pt idx="190" formatCode="#,##0.00">
                  <c:v>1.4285714285714286</c:v>
                </c:pt>
                <c:pt idx="191" formatCode="#,##0.00">
                  <c:v>1.8571428571428572</c:v>
                </c:pt>
                <c:pt idx="192" formatCode="#,##0.00">
                  <c:v>2.1428571428571428</c:v>
                </c:pt>
                <c:pt idx="193" formatCode="#,##0.00">
                  <c:v>2.1428571428571428</c:v>
                </c:pt>
                <c:pt idx="194" formatCode="#,##0.00">
                  <c:v>1.8571428571428572</c:v>
                </c:pt>
                <c:pt idx="195" formatCode="#,##0.00">
                  <c:v>2.1428571428571428</c:v>
                </c:pt>
                <c:pt idx="196" formatCode="#,##0.00">
                  <c:v>2</c:v>
                </c:pt>
                <c:pt idx="197" formatCode="#,##0.00">
                  <c:v>2.1428571428571428</c:v>
                </c:pt>
                <c:pt idx="198" formatCode="#,##0.00">
                  <c:v>1.8571428571428572</c:v>
                </c:pt>
                <c:pt idx="199" formatCode="#,##0.00">
                  <c:v>2.1428571428571428</c:v>
                </c:pt>
                <c:pt idx="200" formatCode="#,##0.00">
                  <c:v>2.8571428571428572</c:v>
                </c:pt>
                <c:pt idx="201" formatCode="#,##0.00">
                  <c:v>2.8571428571428572</c:v>
                </c:pt>
                <c:pt idx="202" formatCode="#,##0.00">
                  <c:v>3</c:v>
                </c:pt>
                <c:pt idx="203" formatCode="#,##0.00">
                  <c:v>3</c:v>
                </c:pt>
                <c:pt idx="204" formatCode="#,##0.00">
                  <c:v>2.7142857142857144</c:v>
                </c:pt>
                <c:pt idx="205" formatCode="#,##0.00">
                  <c:v>3.5714285714285716</c:v>
                </c:pt>
                <c:pt idx="206" formatCode="#,##0.00">
                  <c:v>4.4285714285714288</c:v>
                </c:pt>
                <c:pt idx="207" formatCode="#,##0.00">
                  <c:v>5.1428571428571432</c:v>
                </c:pt>
                <c:pt idx="208" formatCode="#,##0.00">
                  <c:v>6</c:v>
                </c:pt>
                <c:pt idx="209" formatCode="#,##0.00">
                  <c:v>7.5714285714285712</c:v>
                </c:pt>
                <c:pt idx="210" formatCode="#,##0.00">
                  <c:v>8.8571428571428577</c:v>
                </c:pt>
                <c:pt idx="211" formatCode="#,##0.00">
                  <c:v>10.285714285714286</c:v>
                </c:pt>
                <c:pt idx="212" formatCode="#,##0.00">
                  <c:v>11.285714285714286</c:v>
                </c:pt>
                <c:pt idx="213" formatCode="#,##0.00">
                  <c:v>10.714285714285714</c:v>
                </c:pt>
                <c:pt idx="214" formatCode="#,##0.00">
                  <c:v>11.428571428571429</c:v>
                </c:pt>
                <c:pt idx="215" formatCode="#,##0.00">
                  <c:v>13.857142857142858</c:v>
                </c:pt>
                <c:pt idx="216" formatCode="#,##0.00">
                  <c:v>13.285714285714286</c:v>
                </c:pt>
                <c:pt idx="217" formatCode="#,##0.00">
                  <c:v>14.571428571428571</c:v>
                </c:pt>
                <c:pt idx="218" formatCode="#,##0.00">
                  <c:v>15.571428571428571</c:v>
                </c:pt>
                <c:pt idx="219" formatCode="#,##0.00">
                  <c:v>16.285714285714285</c:v>
                </c:pt>
                <c:pt idx="220" formatCode="#,##0.00">
                  <c:v>17.571428571428573</c:v>
                </c:pt>
                <c:pt idx="221" formatCode="#,##0.00">
                  <c:v>18.142857142857142</c:v>
                </c:pt>
                <c:pt idx="222" formatCode="#,##0.00">
                  <c:v>17.428571428571427</c:v>
                </c:pt>
                <c:pt idx="223" formatCode="#,##0.00">
                  <c:v>19</c:v>
                </c:pt>
                <c:pt idx="224" formatCode="#,##0.00">
                  <c:v>19.142857142857142</c:v>
                </c:pt>
                <c:pt idx="225" formatCode="#,##0.00">
                  <c:v>21.142857142857142</c:v>
                </c:pt>
                <c:pt idx="226" formatCode="#,##0.00">
                  <c:v>21.428571428571427</c:v>
                </c:pt>
                <c:pt idx="227" formatCode="#,##0.00">
                  <c:v>23.571428571428573</c:v>
                </c:pt>
                <c:pt idx="228" formatCode="#,##0.00">
                  <c:v>25</c:v>
                </c:pt>
                <c:pt idx="229" formatCode="#,##0.00">
                  <c:v>27.428571428571427</c:v>
                </c:pt>
                <c:pt idx="230" formatCode="#,##0.00">
                  <c:v>28.285714285714285</c:v>
                </c:pt>
                <c:pt idx="231" formatCode="#,##0.00">
                  <c:v>30.571428571428573</c:v>
                </c:pt>
                <c:pt idx="232" formatCode="#,##0.00">
                  <c:v>30.142857142857142</c:v>
                </c:pt>
                <c:pt idx="233" formatCode="#,##0.00">
                  <c:v>31.857142857142858</c:v>
                </c:pt>
                <c:pt idx="234" formatCode="#,##0.00">
                  <c:v>30.714285714285715</c:v>
                </c:pt>
                <c:pt idx="235" formatCode="#,##0.00">
                  <c:v>32.857142857142854</c:v>
                </c:pt>
                <c:pt idx="236" formatCode="#,##0.00">
                  <c:v>32</c:v>
                </c:pt>
                <c:pt idx="237" formatCode="#,##0.00">
                  <c:v>33.571428571428569</c:v>
                </c:pt>
                <c:pt idx="238" formatCode="#,##0.00">
                  <c:v>33.857142857142854</c:v>
                </c:pt>
                <c:pt idx="239" formatCode="#,##0.00">
                  <c:v>35.857142857142854</c:v>
                </c:pt>
                <c:pt idx="240" formatCode="#,##0.00">
                  <c:v>37</c:v>
                </c:pt>
                <c:pt idx="241" formatCode="#,##0.00">
                  <c:v>39.428571428571431</c:v>
                </c:pt>
                <c:pt idx="242" formatCode="#,##0.00">
                  <c:v>37.714285714285715</c:v>
                </c:pt>
                <c:pt idx="243" formatCode="#,##0.00">
                  <c:v>39.285714285714285</c:v>
                </c:pt>
                <c:pt idx="244" formatCode="#,##0.00">
                  <c:v>40.428571428571431</c:v>
                </c:pt>
                <c:pt idx="245" formatCode="#,##0.00">
                  <c:v>39.857142857142854</c:v>
                </c:pt>
                <c:pt idx="246" formatCode="#,##0.00">
                  <c:v>38.571428571428569</c:v>
                </c:pt>
                <c:pt idx="247" formatCode="#,##0.00">
                  <c:v>38.142857142857146</c:v>
                </c:pt>
                <c:pt idx="248" formatCode="#,##0.00">
                  <c:v>36.571428571428569</c:v>
                </c:pt>
                <c:pt idx="249" formatCode="#,##0.00">
                  <c:v>36</c:v>
                </c:pt>
                <c:pt idx="250" formatCode="#,##0.00">
                  <c:v>34.857142857142854</c:v>
                </c:pt>
                <c:pt idx="251" formatCode="#,##0.00">
                  <c:v>33.428571428571431</c:v>
                </c:pt>
                <c:pt idx="252" formatCode="#,##0.00">
                  <c:v>34.285714285714285</c:v>
                </c:pt>
                <c:pt idx="253" formatCode="#,##0.00">
                  <c:v>34.714285714285715</c:v>
                </c:pt>
                <c:pt idx="254" formatCode="#,##0.00">
                  <c:v>34</c:v>
                </c:pt>
                <c:pt idx="255" formatCode="#,##0.00">
                  <c:v>35.428571428571431</c:v>
                </c:pt>
                <c:pt idx="256" formatCode="#,##0.00">
                  <c:v>35.428571428571431</c:v>
                </c:pt>
                <c:pt idx="257" formatCode="#,##0.00">
                  <c:v>35</c:v>
                </c:pt>
                <c:pt idx="258" formatCode="#,##0.00">
                  <c:v>36</c:v>
                </c:pt>
                <c:pt idx="259" formatCode="#,##0.00">
                  <c:v>34.428571428571431</c:v>
                </c:pt>
                <c:pt idx="260" formatCode="#,##0.00">
                  <c:v>35</c:v>
                </c:pt>
                <c:pt idx="261" formatCode="#,##0.00">
                  <c:v>34.285714285714285</c:v>
                </c:pt>
                <c:pt idx="262" formatCode="#,##0.00">
                  <c:v>32.428571428571431</c:v>
                </c:pt>
                <c:pt idx="263" formatCode="#,##0.00">
                  <c:v>34</c:v>
                </c:pt>
                <c:pt idx="264" formatCode="#,##0.00">
                  <c:v>34.428571428571431</c:v>
                </c:pt>
                <c:pt idx="265" formatCode="#,##0.00">
                  <c:v>31.285714285714285</c:v>
                </c:pt>
                <c:pt idx="266" formatCode="#,##0.00">
                  <c:v>31</c:v>
                </c:pt>
                <c:pt idx="267" formatCode="#,##0.00">
                  <c:v>30</c:v>
                </c:pt>
                <c:pt idx="268" formatCode="#,##0.00">
                  <c:v>30.714285714285715</c:v>
                </c:pt>
                <c:pt idx="269" formatCode="#,##0.00">
                  <c:v>31</c:v>
                </c:pt>
                <c:pt idx="270" formatCode="#,##0.00">
                  <c:v>29.857142857142858</c:v>
                </c:pt>
                <c:pt idx="271" formatCode="#,##0.00">
                  <c:v>28.428571428571427</c:v>
                </c:pt>
                <c:pt idx="272" formatCode="#,##0.00">
                  <c:v>29.142857142857142</c:v>
                </c:pt>
                <c:pt idx="273" formatCode="#,##0.00">
                  <c:v>28.714285714285715</c:v>
                </c:pt>
                <c:pt idx="274" formatCode="#,##0.00">
                  <c:v>29.285714285714285</c:v>
                </c:pt>
                <c:pt idx="275" formatCode="#,##0.00">
                  <c:v>30</c:v>
                </c:pt>
                <c:pt idx="276" formatCode="#,##0.00">
                  <c:v>31</c:v>
                </c:pt>
                <c:pt idx="277" formatCode="#,##0.00">
                  <c:v>32</c:v>
                </c:pt>
                <c:pt idx="278" formatCode="#,##0.00">
                  <c:v>32.285714285714285</c:v>
                </c:pt>
                <c:pt idx="279" formatCode="#,##0.00">
                  <c:v>33</c:v>
                </c:pt>
                <c:pt idx="280" formatCode="#,##0.00">
                  <c:v>33.857142857142854</c:v>
                </c:pt>
                <c:pt idx="281" formatCode="#,##0.00">
                  <c:v>32.714285714285715</c:v>
                </c:pt>
                <c:pt idx="282" formatCode="#,##0.00">
                  <c:v>31.714285714285715</c:v>
                </c:pt>
                <c:pt idx="283" formatCode="#,##0.00">
                  <c:v>32</c:v>
                </c:pt>
                <c:pt idx="284" formatCode="#,##0.00">
                  <c:v>32.428571428571431</c:v>
                </c:pt>
                <c:pt idx="285" formatCode="#,##0.00">
                  <c:v>34.857142857142854</c:v>
                </c:pt>
                <c:pt idx="286" formatCode="#,##0.00">
                  <c:v>35.428571428571431</c:v>
                </c:pt>
                <c:pt idx="287" formatCode="#,##0.00">
                  <c:v>36.714285714285715</c:v>
                </c:pt>
                <c:pt idx="288" formatCode="#,##0.00">
                  <c:v>37</c:v>
                </c:pt>
                <c:pt idx="289" formatCode="#,##0.00">
                  <c:v>37.142857142857146</c:v>
                </c:pt>
                <c:pt idx="290" formatCode="#,##0.00">
                  <c:v>37.142857142857146</c:v>
                </c:pt>
                <c:pt idx="291" formatCode="#,##0.00">
                  <c:v>37.142857142857146</c:v>
                </c:pt>
                <c:pt idx="292" formatCode="#,##0.00">
                  <c:v>36.428571428571431</c:v>
                </c:pt>
                <c:pt idx="293" formatCode="#,##0.00">
                  <c:v>38.428571428571431</c:v>
                </c:pt>
                <c:pt idx="294" formatCode="#,##0.00">
                  <c:v>39.428571428571431</c:v>
                </c:pt>
                <c:pt idx="295" formatCode="#,##0.00">
                  <c:v>40.714285714285715</c:v>
                </c:pt>
                <c:pt idx="296" formatCode="#,##0.00">
                  <c:v>42.428571428571431</c:v>
                </c:pt>
                <c:pt idx="297" formatCode="#,##0.00">
                  <c:v>45.142857142857146</c:v>
                </c:pt>
                <c:pt idx="298" formatCode="#,##0.00">
                  <c:v>46</c:v>
                </c:pt>
                <c:pt idx="299" formatCode="#,##0.00">
                  <c:v>47.857142857142854</c:v>
                </c:pt>
                <c:pt idx="300" formatCode="#,##0.00">
                  <c:v>46.428571428571431</c:v>
                </c:pt>
                <c:pt idx="301" formatCode="#,##0.00">
                  <c:v>48.571428571428569</c:v>
                </c:pt>
                <c:pt idx="302" formatCode="#,##0.00">
                  <c:v>50.428571428571431</c:v>
                </c:pt>
                <c:pt idx="303" formatCode="#,##0.00">
                  <c:v>52.142857142857146</c:v>
                </c:pt>
                <c:pt idx="304" formatCode="#,##0.00">
                  <c:v>51.857142857142854</c:v>
                </c:pt>
                <c:pt idx="305" formatCode="#,##0.00">
                  <c:v>54.142857142857146</c:v>
                </c:pt>
                <c:pt idx="306" formatCode="#,##0.00">
                  <c:v>56.142857142857146</c:v>
                </c:pt>
                <c:pt idx="307" formatCode="#,##0.00">
                  <c:v>61.571428571428569</c:v>
                </c:pt>
                <c:pt idx="308" formatCode="#,##0.00">
                  <c:v>59.571428571428569</c:v>
                </c:pt>
                <c:pt idx="309" formatCode="#,##0.00">
                  <c:v>62.285714285714285</c:v>
                </c:pt>
                <c:pt idx="310" formatCode="#,##0.00">
                  <c:v>65.285714285714292</c:v>
                </c:pt>
                <c:pt idx="311" formatCode="#,##0.00">
                  <c:v>67.285714285714292</c:v>
                </c:pt>
                <c:pt idx="312" formatCode="#,##0.00">
                  <c:v>67.571428571428569</c:v>
                </c:pt>
                <c:pt idx="313" formatCode="#,##0.00">
                  <c:v>69.428571428571431</c:v>
                </c:pt>
                <c:pt idx="314" formatCode="#,##0.00">
                  <c:v>66.571428571428569</c:v>
                </c:pt>
                <c:pt idx="315" formatCode="#,##0.00">
                  <c:v>70</c:v>
                </c:pt>
                <c:pt idx="316" formatCode="#,##0.00">
                  <c:v>67.428571428571431</c:v>
                </c:pt>
                <c:pt idx="317" formatCode="#,##0.00">
                  <c:v>64.142857142857139</c:v>
                </c:pt>
                <c:pt idx="318" formatCode="#,##0.00">
                  <c:v>63.571428571428569</c:v>
                </c:pt>
                <c:pt idx="319" formatCode="#,##0.00">
                  <c:v>61.428571428571431</c:v>
                </c:pt>
                <c:pt idx="320" formatCode="#,##0.00">
                  <c:v>59.285714285714285</c:v>
                </c:pt>
                <c:pt idx="321" formatCode="#,##0.00">
                  <c:v>58.142857142857146</c:v>
                </c:pt>
                <c:pt idx="322" formatCode="#,##0.00">
                  <c:v>55</c:v>
                </c:pt>
                <c:pt idx="323" formatCode="#,##0.00">
                  <c:v>54.142857142857146</c:v>
                </c:pt>
                <c:pt idx="324" formatCode="#,##0.00">
                  <c:v>53.714285714285715</c:v>
                </c:pt>
                <c:pt idx="325" formatCode="#,##0.00">
                  <c:v>52.142857142857146</c:v>
                </c:pt>
                <c:pt idx="326" formatCode="#,##0.00">
                  <c:v>50.571428571428569</c:v>
                </c:pt>
                <c:pt idx="327" formatCode="#,##0.00">
                  <c:v>48.857142857142854</c:v>
                </c:pt>
                <c:pt idx="328" formatCode="#,##0.00">
                  <c:v>49.285714285714285</c:v>
                </c:pt>
                <c:pt idx="329" formatCode="#,##0.00">
                  <c:v>48.857142857142854</c:v>
                </c:pt>
                <c:pt idx="330" formatCode="#,##0.00">
                  <c:v>48.142857142857146</c:v>
                </c:pt>
                <c:pt idx="331" formatCode="#,##0.00">
                  <c:v>49.142857142857146</c:v>
                </c:pt>
                <c:pt idx="332" formatCode="#,##0.00">
                  <c:v>47.571428571428569</c:v>
                </c:pt>
                <c:pt idx="333" formatCode="#,##0.00">
                  <c:v>48.142857142857146</c:v>
                </c:pt>
                <c:pt idx="334" formatCode="#,##0.00">
                  <c:v>47.714285714285715</c:v>
                </c:pt>
                <c:pt idx="335" formatCode="#,##0.00">
                  <c:v>45.285714285714285</c:v>
                </c:pt>
                <c:pt idx="336" formatCode="#,##0.00">
                  <c:v>44.428571428571431</c:v>
                </c:pt>
                <c:pt idx="337" formatCode="#,##0.00">
                  <c:v>43.714285714285715</c:v>
                </c:pt>
                <c:pt idx="338" formatCode="#,##0.00">
                  <c:v>40.142857142857146</c:v>
                </c:pt>
                <c:pt idx="339" formatCode="#,##0.00">
                  <c:v>39.285714285714285</c:v>
                </c:pt>
                <c:pt idx="340" formatCode="#,##0.00">
                  <c:v>38.857142857142854</c:v>
                </c:pt>
                <c:pt idx="341" formatCode="#,##0.00">
                  <c:v>39.142857142857146</c:v>
                </c:pt>
                <c:pt idx="342" formatCode="#,##0.00">
                  <c:v>39.285714285714285</c:v>
                </c:pt>
                <c:pt idx="343" formatCode="#,##0.00">
                  <c:v>37.285714285714285</c:v>
                </c:pt>
                <c:pt idx="344" formatCode="#,##0.00">
                  <c:v>35.428571428571431</c:v>
                </c:pt>
                <c:pt idx="345" formatCode="#,##0.00">
                  <c:v>33.857142857142854</c:v>
                </c:pt>
                <c:pt idx="346" formatCode="#,##0.00">
                  <c:v>32.142857142857146</c:v>
                </c:pt>
                <c:pt idx="347" formatCode="#,##0.00">
                  <c:v>29.428571428571427</c:v>
                </c:pt>
                <c:pt idx="348" formatCode="#,##0.00">
                  <c:v>25.285714285714285</c:v>
                </c:pt>
                <c:pt idx="349" formatCode="#,##0.00">
                  <c:v>23.714285714285715</c:v>
                </c:pt>
                <c:pt idx="350" formatCode="#,##0.00">
                  <c:v>21.428571428571427</c:v>
                </c:pt>
                <c:pt idx="351" formatCode="#,##0.00">
                  <c:v>21</c:v>
                </c:pt>
                <c:pt idx="352" formatCode="#,##0.00">
                  <c:v>20.142857142857142</c:v>
                </c:pt>
                <c:pt idx="353" formatCode="#,##0.00">
                  <c:v>18.857142857142858</c:v>
                </c:pt>
                <c:pt idx="354" formatCode="#,##0.00">
                  <c:v>18</c:v>
                </c:pt>
                <c:pt idx="355" formatCode="#,##0.00">
                  <c:v>16.857142857142858</c:v>
                </c:pt>
                <c:pt idx="356" formatCode="#,##0.00">
                  <c:v>15</c:v>
                </c:pt>
                <c:pt idx="357" formatCode="#,##0.00">
                  <c:v>14.714285714285714</c:v>
                </c:pt>
              </c:numCache>
            </c:numRef>
          </c:val>
          <c:smooth val="0"/>
          <c:extLst>
            <c:ext xmlns:c16="http://schemas.microsoft.com/office/drawing/2014/chart" uri="{C3380CC4-5D6E-409C-BE32-E72D297353CC}">
              <c16:uniqueId val="{00000001-522D-43DE-B2D6-E80482B151B8}"/>
            </c:ext>
          </c:extLst>
        </c:ser>
        <c:dLbls>
          <c:showLegendKey val="0"/>
          <c:showVal val="0"/>
          <c:showCatName val="0"/>
          <c:showSerName val="0"/>
          <c:showPercent val="0"/>
          <c:showBubbleSize val="0"/>
        </c:dLbls>
        <c:smooth val="0"/>
        <c:axId val="683191320"/>
        <c:axId val="683186400"/>
      </c:lineChart>
      <c:dateAx>
        <c:axId val="683191320"/>
        <c:scaling>
          <c:orientation val="minMax"/>
          <c:min val="43891"/>
        </c:scaling>
        <c:delete val="0"/>
        <c:axPos val="b"/>
        <c:numFmt formatCode="[$-F800]dddd\,\ mmmm\ dd\,\ 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3186400"/>
        <c:crosses val="autoZero"/>
        <c:auto val="1"/>
        <c:lblOffset val="100"/>
        <c:baseTimeUnit val="days"/>
        <c:majorUnit val="1"/>
        <c:majorTimeUnit val="months"/>
      </c:dateAx>
      <c:valAx>
        <c:axId val="683186400"/>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400" b="1"/>
                  <a:t>Number of deaths</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3191320"/>
        <c:crosses val="autoZero"/>
        <c:crossBetween val="between"/>
      </c:valAx>
      <c:spPr>
        <a:noFill/>
        <a:ln>
          <a:noFill/>
        </a:ln>
        <a:effectLst/>
      </c:spPr>
    </c:plotArea>
    <c:legend>
      <c:legendPos val="r"/>
      <c:layout>
        <c:manualLayout>
          <c:xMode val="edge"/>
          <c:yMode val="edge"/>
          <c:x val="0.14752292886466115"/>
          <c:y val="6.8327744996362266E-2"/>
          <c:w val="0.74717792583619358"/>
          <c:h val="5.5675065864020913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rPr>
              <a:t>Figure 3: Cumulative number of deaths involving COVID-19 in Scotland using different data sources 2020-2021</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3 data'!$B$3</c:f>
              <c:strCache>
                <c:ptCount val="1"/>
                <c:pt idx="0">
                  <c:v>HPS</c:v>
                </c:pt>
              </c:strCache>
            </c:strRef>
          </c:tx>
          <c:spPr>
            <a:ln w="28575" cap="rnd">
              <a:solidFill>
                <a:schemeClr val="bg1">
                  <a:lumMod val="65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4972-46C0-8E51-0A7C303E2477}"/>
              </c:ext>
            </c:extLst>
          </c:dPt>
          <c:dPt>
            <c:idx val="56"/>
            <c:marker>
              <c:symbol val="none"/>
            </c:marker>
            <c:bubble3D val="0"/>
            <c:extLst>
              <c:ext xmlns:c16="http://schemas.microsoft.com/office/drawing/2014/chart" uri="{C3380CC4-5D6E-409C-BE32-E72D297353CC}">
                <c16:uniqueId val="{00000001-4972-46C0-8E51-0A7C303E2477}"/>
              </c:ext>
            </c:extLst>
          </c:dPt>
          <c:dPt>
            <c:idx val="63"/>
            <c:marker>
              <c:symbol val="none"/>
            </c:marker>
            <c:bubble3D val="0"/>
            <c:extLst>
              <c:ext xmlns:c16="http://schemas.microsoft.com/office/drawing/2014/chart" uri="{C3380CC4-5D6E-409C-BE32-E72D297353CC}">
                <c16:uniqueId val="{00000002-4972-46C0-8E51-0A7C303E2477}"/>
              </c:ext>
            </c:extLst>
          </c:dPt>
          <c:dPt>
            <c:idx val="77"/>
            <c:marker>
              <c:symbol val="none"/>
            </c:marker>
            <c:bubble3D val="0"/>
            <c:extLst>
              <c:ext xmlns:c16="http://schemas.microsoft.com/office/drawing/2014/chart" uri="{C3380CC4-5D6E-409C-BE32-E72D297353CC}">
                <c16:uniqueId val="{00000003-4972-46C0-8E51-0A7C303E2477}"/>
              </c:ext>
            </c:extLst>
          </c:dPt>
          <c:dPt>
            <c:idx val="84"/>
            <c:marker>
              <c:symbol val="none"/>
            </c:marker>
            <c:bubble3D val="0"/>
            <c:extLst>
              <c:ext xmlns:c16="http://schemas.microsoft.com/office/drawing/2014/chart" uri="{C3380CC4-5D6E-409C-BE32-E72D297353CC}">
                <c16:uniqueId val="{00000004-4972-46C0-8E51-0A7C303E2477}"/>
              </c:ext>
            </c:extLst>
          </c:dPt>
          <c:dPt>
            <c:idx val="91"/>
            <c:marker>
              <c:symbol val="none"/>
            </c:marker>
            <c:bubble3D val="0"/>
            <c:extLst>
              <c:ext xmlns:c16="http://schemas.microsoft.com/office/drawing/2014/chart" uri="{C3380CC4-5D6E-409C-BE32-E72D297353CC}">
                <c16:uniqueId val="{00000005-4972-46C0-8E51-0A7C303E2477}"/>
              </c:ext>
            </c:extLst>
          </c:dPt>
          <c:dPt>
            <c:idx val="98"/>
            <c:marker>
              <c:symbol val="none"/>
            </c:marker>
            <c:bubble3D val="0"/>
            <c:extLst>
              <c:ext xmlns:c16="http://schemas.microsoft.com/office/drawing/2014/chart" uri="{C3380CC4-5D6E-409C-BE32-E72D297353CC}">
                <c16:uniqueId val="{00000006-4972-46C0-8E51-0A7C303E2477}"/>
              </c:ext>
            </c:extLst>
          </c:dPt>
          <c:dPt>
            <c:idx val="105"/>
            <c:marker>
              <c:symbol val="none"/>
            </c:marker>
            <c:bubble3D val="0"/>
            <c:extLst>
              <c:ext xmlns:c16="http://schemas.microsoft.com/office/drawing/2014/chart" uri="{C3380CC4-5D6E-409C-BE32-E72D297353CC}">
                <c16:uniqueId val="{00000007-4972-46C0-8E51-0A7C303E2477}"/>
              </c:ext>
            </c:extLst>
          </c:dPt>
          <c:dPt>
            <c:idx val="111"/>
            <c:marker>
              <c:symbol val="none"/>
            </c:marker>
            <c:bubble3D val="0"/>
            <c:extLst>
              <c:ext xmlns:c16="http://schemas.microsoft.com/office/drawing/2014/chart" uri="{C3380CC4-5D6E-409C-BE32-E72D297353CC}">
                <c16:uniqueId val="{00000008-4972-46C0-8E51-0A7C303E2477}"/>
              </c:ext>
            </c:extLst>
          </c:dPt>
          <c:dPt>
            <c:idx val="112"/>
            <c:marker>
              <c:symbol val="none"/>
            </c:marker>
            <c:bubble3D val="0"/>
            <c:extLst>
              <c:ext xmlns:c16="http://schemas.microsoft.com/office/drawing/2014/chart" uri="{C3380CC4-5D6E-409C-BE32-E72D297353CC}">
                <c16:uniqueId val="{00000009-4972-46C0-8E51-0A7C303E2477}"/>
              </c:ext>
            </c:extLst>
          </c:dPt>
          <c:dPt>
            <c:idx val="119"/>
            <c:marker>
              <c:symbol val="none"/>
            </c:marker>
            <c:bubble3D val="0"/>
            <c:extLst>
              <c:ext xmlns:c16="http://schemas.microsoft.com/office/drawing/2014/chart" uri="{C3380CC4-5D6E-409C-BE32-E72D297353CC}">
                <c16:uniqueId val="{0000000A-4972-46C0-8E51-0A7C303E2477}"/>
              </c:ext>
            </c:extLst>
          </c:dPt>
          <c:dPt>
            <c:idx val="126"/>
            <c:marker>
              <c:symbol val="none"/>
            </c:marker>
            <c:bubble3D val="0"/>
            <c:extLst>
              <c:ext xmlns:c16="http://schemas.microsoft.com/office/drawing/2014/chart" uri="{C3380CC4-5D6E-409C-BE32-E72D297353CC}">
                <c16:uniqueId val="{0000000B-4972-46C0-8E51-0A7C303E2477}"/>
              </c:ext>
            </c:extLst>
          </c:dPt>
          <c:dPt>
            <c:idx val="133"/>
            <c:marker>
              <c:symbol val="none"/>
            </c:marker>
            <c:bubble3D val="0"/>
            <c:extLst>
              <c:ext xmlns:c16="http://schemas.microsoft.com/office/drawing/2014/chart" uri="{C3380CC4-5D6E-409C-BE32-E72D297353CC}">
                <c16:uniqueId val="{0000000C-4972-46C0-8E51-0A7C303E2477}"/>
              </c:ext>
            </c:extLst>
          </c:dPt>
          <c:dPt>
            <c:idx val="140"/>
            <c:marker>
              <c:symbol val="none"/>
            </c:marker>
            <c:bubble3D val="0"/>
            <c:extLst>
              <c:ext xmlns:c16="http://schemas.microsoft.com/office/drawing/2014/chart" uri="{C3380CC4-5D6E-409C-BE32-E72D297353CC}">
                <c16:uniqueId val="{0000000D-4972-46C0-8E51-0A7C303E2477}"/>
              </c:ext>
            </c:extLst>
          </c:dPt>
          <c:dPt>
            <c:idx val="147"/>
            <c:marker>
              <c:symbol val="none"/>
            </c:marker>
            <c:bubble3D val="0"/>
            <c:extLst>
              <c:ext xmlns:c16="http://schemas.microsoft.com/office/drawing/2014/chart" uri="{C3380CC4-5D6E-409C-BE32-E72D297353CC}">
                <c16:uniqueId val="{0000000E-4972-46C0-8E51-0A7C303E2477}"/>
              </c:ext>
            </c:extLst>
          </c:dPt>
          <c:dPt>
            <c:idx val="181"/>
            <c:marker>
              <c:symbol val="none"/>
            </c:marker>
            <c:bubble3D val="0"/>
            <c:extLst>
              <c:ext xmlns:c16="http://schemas.microsoft.com/office/drawing/2014/chart" uri="{C3380CC4-5D6E-409C-BE32-E72D297353CC}">
                <c16:uniqueId val="{0000000F-4972-46C0-8E51-0A7C303E2477}"/>
              </c:ext>
            </c:extLst>
          </c:dPt>
          <c:dPt>
            <c:idx val="210"/>
            <c:marker>
              <c:symbol val="none"/>
            </c:marker>
            <c:bubble3D val="0"/>
            <c:extLst>
              <c:ext xmlns:c16="http://schemas.microsoft.com/office/drawing/2014/chart" uri="{C3380CC4-5D6E-409C-BE32-E72D297353CC}">
                <c16:uniqueId val="{00000010-4972-46C0-8E51-0A7C303E2477}"/>
              </c:ext>
            </c:extLst>
          </c:dPt>
          <c:dPt>
            <c:idx val="238"/>
            <c:marker>
              <c:symbol val="none"/>
            </c:marker>
            <c:bubble3D val="0"/>
            <c:extLst>
              <c:ext xmlns:c16="http://schemas.microsoft.com/office/drawing/2014/chart" uri="{C3380CC4-5D6E-409C-BE32-E72D297353CC}">
                <c16:uniqueId val="{00000011-4972-46C0-8E51-0A7C303E2477}"/>
              </c:ext>
            </c:extLst>
          </c:dPt>
          <c:dPt>
            <c:idx val="273"/>
            <c:marker>
              <c:symbol val="none"/>
            </c:marker>
            <c:bubble3D val="0"/>
            <c:extLst>
              <c:ext xmlns:c16="http://schemas.microsoft.com/office/drawing/2014/chart" uri="{C3380CC4-5D6E-409C-BE32-E72D297353CC}">
                <c16:uniqueId val="{00000023-680D-47F2-9EF9-703241D6BD11}"/>
              </c:ext>
            </c:extLst>
          </c:dPt>
          <c:dPt>
            <c:idx val="308"/>
            <c:marker>
              <c:symbol val="none"/>
            </c:marker>
            <c:bubble3D val="0"/>
            <c:spPr>
              <a:ln w="28575" cap="rnd">
                <a:noFill/>
                <a:prstDash val="sysDash"/>
                <a:round/>
              </a:ln>
              <a:effectLst/>
            </c:spPr>
            <c:extLst>
              <c:ext xmlns:c16="http://schemas.microsoft.com/office/drawing/2014/chart" uri="{C3380CC4-5D6E-409C-BE32-E72D297353CC}">
                <c16:uniqueId val="{00000025-4BCC-42DA-8E41-25F8E5483689}"/>
              </c:ext>
            </c:extLst>
          </c:dPt>
          <c:dPt>
            <c:idx val="336"/>
            <c:marker>
              <c:symbol val="none"/>
            </c:marker>
            <c:bubble3D val="0"/>
            <c:extLst>
              <c:ext xmlns:c16="http://schemas.microsoft.com/office/drawing/2014/chart" uri="{C3380CC4-5D6E-409C-BE32-E72D297353CC}">
                <c16:uniqueId val="{00000028-C317-4404-A74C-FBF8A3AC95B0}"/>
              </c:ext>
            </c:extLst>
          </c:dPt>
          <c:dPt>
            <c:idx val="364"/>
            <c:marker>
              <c:symbol val="circle"/>
              <c:size val="10"/>
              <c:spPr>
                <a:solidFill>
                  <a:schemeClr val="bg1">
                    <a:lumMod val="65000"/>
                  </a:schemeClr>
                </a:solidFill>
                <a:ln w="9525">
                  <a:noFill/>
                </a:ln>
                <a:effectLst/>
              </c:spPr>
            </c:marker>
            <c:bubble3D val="0"/>
            <c:extLst>
              <c:ext xmlns:c16="http://schemas.microsoft.com/office/drawing/2014/chart" uri="{C3380CC4-5D6E-409C-BE32-E72D297353CC}">
                <c16:uniqueId val="{00000018-A5F0-4151-A3AB-4333797D0FD8}"/>
              </c:ext>
            </c:extLst>
          </c:dPt>
          <c:dLbls>
            <c:dLbl>
              <c:idx val="36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8-A5F0-4151-A3AB-4333797D0FD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 data'!$A$6:$A$370</c:f>
              <c:numCache>
                <c:formatCode>m/d/yyyy</c:formatCode>
                <c:ptCount val="365"/>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pt idx="183">
                  <c:v>44088</c:v>
                </c:pt>
                <c:pt idx="184">
                  <c:v>44089</c:v>
                </c:pt>
                <c:pt idx="185">
                  <c:v>44090</c:v>
                </c:pt>
                <c:pt idx="186">
                  <c:v>44091</c:v>
                </c:pt>
                <c:pt idx="187">
                  <c:v>44092</c:v>
                </c:pt>
                <c:pt idx="188">
                  <c:v>44093</c:v>
                </c:pt>
                <c:pt idx="189">
                  <c:v>44094</c:v>
                </c:pt>
                <c:pt idx="190">
                  <c:v>44095</c:v>
                </c:pt>
                <c:pt idx="191">
                  <c:v>44096</c:v>
                </c:pt>
                <c:pt idx="192">
                  <c:v>44097</c:v>
                </c:pt>
                <c:pt idx="193">
                  <c:v>44098</c:v>
                </c:pt>
                <c:pt idx="194">
                  <c:v>44099</c:v>
                </c:pt>
                <c:pt idx="195">
                  <c:v>44100</c:v>
                </c:pt>
                <c:pt idx="196">
                  <c:v>44101</c:v>
                </c:pt>
                <c:pt idx="197">
                  <c:v>44102</c:v>
                </c:pt>
                <c:pt idx="198">
                  <c:v>44103</c:v>
                </c:pt>
                <c:pt idx="199">
                  <c:v>44104</c:v>
                </c:pt>
                <c:pt idx="200">
                  <c:v>44105</c:v>
                </c:pt>
                <c:pt idx="201">
                  <c:v>44106</c:v>
                </c:pt>
                <c:pt idx="202">
                  <c:v>44107</c:v>
                </c:pt>
                <c:pt idx="203">
                  <c:v>44108</c:v>
                </c:pt>
                <c:pt idx="204">
                  <c:v>44109</c:v>
                </c:pt>
                <c:pt idx="205">
                  <c:v>44110</c:v>
                </c:pt>
                <c:pt idx="206">
                  <c:v>44111</c:v>
                </c:pt>
                <c:pt idx="207">
                  <c:v>44112</c:v>
                </c:pt>
                <c:pt idx="208">
                  <c:v>44113</c:v>
                </c:pt>
                <c:pt idx="209">
                  <c:v>44114</c:v>
                </c:pt>
                <c:pt idx="210">
                  <c:v>44115</c:v>
                </c:pt>
                <c:pt idx="211">
                  <c:v>44116</c:v>
                </c:pt>
                <c:pt idx="212">
                  <c:v>44117</c:v>
                </c:pt>
                <c:pt idx="213">
                  <c:v>44118</c:v>
                </c:pt>
                <c:pt idx="214">
                  <c:v>44119</c:v>
                </c:pt>
                <c:pt idx="215">
                  <c:v>44120</c:v>
                </c:pt>
                <c:pt idx="216">
                  <c:v>44121</c:v>
                </c:pt>
                <c:pt idx="217">
                  <c:v>44122</c:v>
                </c:pt>
                <c:pt idx="218">
                  <c:v>44123</c:v>
                </c:pt>
                <c:pt idx="219">
                  <c:v>44124</c:v>
                </c:pt>
                <c:pt idx="220">
                  <c:v>44125</c:v>
                </c:pt>
                <c:pt idx="221">
                  <c:v>44126</c:v>
                </c:pt>
                <c:pt idx="222">
                  <c:v>44127</c:v>
                </c:pt>
                <c:pt idx="223">
                  <c:v>44128</c:v>
                </c:pt>
                <c:pt idx="224">
                  <c:v>44129</c:v>
                </c:pt>
                <c:pt idx="225">
                  <c:v>44130</c:v>
                </c:pt>
                <c:pt idx="226">
                  <c:v>44131</c:v>
                </c:pt>
                <c:pt idx="227">
                  <c:v>44132</c:v>
                </c:pt>
                <c:pt idx="228">
                  <c:v>44133</c:v>
                </c:pt>
                <c:pt idx="229">
                  <c:v>44134</c:v>
                </c:pt>
                <c:pt idx="230">
                  <c:v>44135</c:v>
                </c:pt>
                <c:pt idx="231">
                  <c:v>44136</c:v>
                </c:pt>
                <c:pt idx="232">
                  <c:v>44137</c:v>
                </c:pt>
                <c:pt idx="233">
                  <c:v>44138</c:v>
                </c:pt>
                <c:pt idx="234">
                  <c:v>44139</c:v>
                </c:pt>
                <c:pt idx="235">
                  <c:v>44140</c:v>
                </c:pt>
                <c:pt idx="236">
                  <c:v>44141</c:v>
                </c:pt>
                <c:pt idx="237">
                  <c:v>44142</c:v>
                </c:pt>
                <c:pt idx="238">
                  <c:v>44143</c:v>
                </c:pt>
                <c:pt idx="239">
                  <c:v>44144</c:v>
                </c:pt>
                <c:pt idx="240">
                  <c:v>44145</c:v>
                </c:pt>
                <c:pt idx="241">
                  <c:v>44146</c:v>
                </c:pt>
                <c:pt idx="242">
                  <c:v>44147</c:v>
                </c:pt>
                <c:pt idx="243">
                  <c:v>44148</c:v>
                </c:pt>
                <c:pt idx="244">
                  <c:v>44149</c:v>
                </c:pt>
                <c:pt idx="245">
                  <c:v>44150</c:v>
                </c:pt>
                <c:pt idx="246">
                  <c:v>44151</c:v>
                </c:pt>
                <c:pt idx="247">
                  <c:v>44152</c:v>
                </c:pt>
                <c:pt idx="248">
                  <c:v>44153</c:v>
                </c:pt>
                <c:pt idx="249">
                  <c:v>44154</c:v>
                </c:pt>
                <c:pt idx="250">
                  <c:v>44155</c:v>
                </c:pt>
                <c:pt idx="251">
                  <c:v>44156</c:v>
                </c:pt>
                <c:pt idx="252">
                  <c:v>44157</c:v>
                </c:pt>
                <c:pt idx="253">
                  <c:v>44158</c:v>
                </c:pt>
                <c:pt idx="254">
                  <c:v>44159</c:v>
                </c:pt>
                <c:pt idx="255">
                  <c:v>44160</c:v>
                </c:pt>
                <c:pt idx="256">
                  <c:v>44161</c:v>
                </c:pt>
                <c:pt idx="257">
                  <c:v>44162</c:v>
                </c:pt>
                <c:pt idx="258">
                  <c:v>44163</c:v>
                </c:pt>
                <c:pt idx="259">
                  <c:v>44164</c:v>
                </c:pt>
                <c:pt idx="260">
                  <c:v>44165</c:v>
                </c:pt>
                <c:pt idx="261">
                  <c:v>44166</c:v>
                </c:pt>
                <c:pt idx="262">
                  <c:v>44167</c:v>
                </c:pt>
                <c:pt idx="263">
                  <c:v>44168</c:v>
                </c:pt>
                <c:pt idx="264">
                  <c:v>44169</c:v>
                </c:pt>
                <c:pt idx="265">
                  <c:v>44170</c:v>
                </c:pt>
                <c:pt idx="266">
                  <c:v>44171</c:v>
                </c:pt>
                <c:pt idx="267">
                  <c:v>44172</c:v>
                </c:pt>
                <c:pt idx="268">
                  <c:v>44173</c:v>
                </c:pt>
                <c:pt idx="269">
                  <c:v>44174</c:v>
                </c:pt>
                <c:pt idx="270">
                  <c:v>44175</c:v>
                </c:pt>
                <c:pt idx="271">
                  <c:v>44176</c:v>
                </c:pt>
                <c:pt idx="272">
                  <c:v>44177</c:v>
                </c:pt>
                <c:pt idx="273">
                  <c:v>44178</c:v>
                </c:pt>
                <c:pt idx="274">
                  <c:v>44179</c:v>
                </c:pt>
                <c:pt idx="275">
                  <c:v>44180</c:v>
                </c:pt>
                <c:pt idx="276">
                  <c:v>44181</c:v>
                </c:pt>
                <c:pt idx="277">
                  <c:v>44182</c:v>
                </c:pt>
                <c:pt idx="278">
                  <c:v>44183</c:v>
                </c:pt>
                <c:pt idx="279">
                  <c:v>44184</c:v>
                </c:pt>
                <c:pt idx="280">
                  <c:v>44185</c:v>
                </c:pt>
                <c:pt idx="281">
                  <c:v>44186</c:v>
                </c:pt>
                <c:pt idx="282">
                  <c:v>44187</c:v>
                </c:pt>
                <c:pt idx="283">
                  <c:v>44188</c:v>
                </c:pt>
                <c:pt idx="284">
                  <c:v>44189</c:v>
                </c:pt>
                <c:pt idx="285">
                  <c:v>44190</c:v>
                </c:pt>
                <c:pt idx="286">
                  <c:v>44191</c:v>
                </c:pt>
                <c:pt idx="287">
                  <c:v>44192</c:v>
                </c:pt>
                <c:pt idx="288">
                  <c:v>44193</c:v>
                </c:pt>
                <c:pt idx="289">
                  <c:v>44194</c:v>
                </c:pt>
                <c:pt idx="290">
                  <c:v>44195</c:v>
                </c:pt>
                <c:pt idx="291">
                  <c:v>44196</c:v>
                </c:pt>
                <c:pt idx="292">
                  <c:v>44197</c:v>
                </c:pt>
                <c:pt idx="293">
                  <c:v>44198</c:v>
                </c:pt>
                <c:pt idx="294">
                  <c:v>44199</c:v>
                </c:pt>
                <c:pt idx="295">
                  <c:v>44200</c:v>
                </c:pt>
                <c:pt idx="296">
                  <c:v>44201</c:v>
                </c:pt>
                <c:pt idx="297">
                  <c:v>44202</c:v>
                </c:pt>
                <c:pt idx="298">
                  <c:v>44203</c:v>
                </c:pt>
                <c:pt idx="299">
                  <c:v>44204</c:v>
                </c:pt>
                <c:pt idx="300">
                  <c:v>44205</c:v>
                </c:pt>
                <c:pt idx="301">
                  <c:v>44206</c:v>
                </c:pt>
                <c:pt idx="302">
                  <c:v>44207</c:v>
                </c:pt>
                <c:pt idx="303">
                  <c:v>44208</c:v>
                </c:pt>
                <c:pt idx="304">
                  <c:v>44209</c:v>
                </c:pt>
                <c:pt idx="305">
                  <c:v>44210</c:v>
                </c:pt>
                <c:pt idx="306">
                  <c:v>44211</c:v>
                </c:pt>
                <c:pt idx="307">
                  <c:v>44212</c:v>
                </c:pt>
                <c:pt idx="308">
                  <c:v>44213</c:v>
                </c:pt>
                <c:pt idx="309">
                  <c:v>44214</c:v>
                </c:pt>
                <c:pt idx="310">
                  <c:v>44215</c:v>
                </c:pt>
                <c:pt idx="311">
                  <c:v>44216</c:v>
                </c:pt>
                <c:pt idx="312">
                  <c:v>44217</c:v>
                </c:pt>
                <c:pt idx="313">
                  <c:v>44218</c:v>
                </c:pt>
                <c:pt idx="314">
                  <c:v>44219</c:v>
                </c:pt>
                <c:pt idx="315">
                  <c:v>44220</c:v>
                </c:pt>
                <c:pt idx="316">
                  <c:v>44221</c:v>
                </c:pt>
                <c:pt idx="317">
                  <c:v>44222</c:v>
                </c:pt>
                <c:pt idx="318">
                  <c:v>44223</c:v>
                </c:pt>
                <c:pt idx="319">
                  <c:v>44224</c:v>
                </c:pt>
                <c:pt idx="320">
                  <c:v>44225</c:v>
                </c:pt>
                <c:pt idx="321">
                  <c:v>44226</c:v>
                </c:pt>
                <c:pt idx="322">
                  <c:v>44227</c:v>
                </c:pt>
                <c:pt idx="323">
                  <c:v>44228</c:v>
                </c:pt>
                <c:pt idx="324">
                  <c:v>44229</c:v>
                </c:pt>
                <c:pt idx="325">
                  <c:v>44230</c:v>
                </c:pt>
                <c:pt idx="326">
                  <c:v>44231</c:v>
                </c:pt>
                <c:pt idx="327">
                  <c:v>44232</c:v>
                </c:pt>
                <c:pt idx="328">
                  <c:v>44233</c:v>
                </c:pt>
                <c:pt idx="329">
                  <c:v>44234</c:v>
                </c:pt>
                <c:pt idx="330">
                  <c:v>44235</c:v>
                </c:pt>
                <c:pt idx="331">
                  <c:v>44236</c:v>
                </c:pt>
                <c:pt idx="332">
                  <c:v>44237</c:v>
                </c:pt>
                <c:pt idx="333">
                  <c:v>44238</c:v>
                </c:pt>
                <c:pt idx="334">
                  <c:v>44239</c:v>
                </c:pt>
                <c:pt idx="335">
                  <c:v>44240</c:v>
                </c:pt>
                <c:pt idx="336">
                  <c:v>44241</c:v>
                </c:pt>
                <c:pt idx="337">
                  <c:v>44242</c:v>
                </c:pt>
                <c:pt idx="338">
                  <c:v>44243</c:v>
                </c:pt>
                <c:pt idx="339">
                  <c:v>44244</c:v>
                </c:pt>
                <c:pt idx="340">
                  <c:v>44245</c:v>
                </c:pt>
                <c:pt idx="341">
                  <c:v>44246</c:v>
                </c:pt>
                <c:pt idx="342">
                  <c:v>44247</c:v>
                </c:pt>
                <c:pt idx="343">
                  <c:v>44248</c:v>
                </c:pt>
                <c:pt idx="344">
                  <c:v>44249</c:v>
                </c:pt>
                <c:pt idx="345">
                  <c:v>44250</c:v>
                </c:pt>
                <c:pt idx="346">
                  <c:v>44251</c:v>
                </c:pt>
                <c:pt idx="347">
                  <c:v>44252</c:v>
                </c:pt>
                <c:pt idx="348">
                  <c:v>44253</c:v>
                </c:pt>
                <c:pt idx="349">
                  <c:v>44254</c:v>
                </c:pt>
                <c:pt idx="350">
                  <c:v>44255</c:v>
                </c:pt>
                <c:pt idx="351">
                  <c:v>44256</c:v>
                </c:pt>
                <c:pt idx="352">
                  <c:v>44257</c:v>
                </c:pt>
                <c:pt idx="353">
                  <c:v>44258</c:v>
                </c:pt>
                <c:pt idx="354">
                  <c:v>44259</c:v>
                </c:pt>
                <c:pt idx="355">
                  <c:v>44260</c:v>
                </c:pt>
                <c:pt idx="356">
                  <c:v>44261</c:v>
                </c:pt>
                <c:pt idx="357">
                  <c:v>44262</c:v>
                </c:pt>
                <c:pt idx="358">
                  <c:v>44263</c:v>
                </c:pt>
                <c:pt idx="359">
                  <c:v>44264</c:v>
                </c:pt>
                <c:pt idx="360">
                  <c:v>44265</c:v>
                </c:pt>
                <c:pt idx="361">
                  <c:v>44266</c:v>
                </c:pt>
                <c:pt idx="362">
                  <c:v>44267</c:v>
                </c:pt>
                <c:pt idx="363">
                  <c:v>44268</c:v>
                </c:pt>
                <c:pt idx="364">
                  <c:v>44269</c:v>
                </c:pt>
              </c:numCache>
            </c:numRef>
          </c:cat>
          <c:val>
            <c:numRef>
              <c:f>'Figure 3 data'!$B$6:$B$370</c:f>
              <c:numCache>
                <c:formatCode>#,##0</c:formatCode>
                <c:ptCount val="365"/>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c:v>1576</c:v>
                </c:pt>
                <c:pt idx="50">
                  <c:v>1620</c:v>
                </c:pt>
                <c:pt idx="51">
                  <c:v>1703</c:v>
                </c:pt>
                <c:pt idx="52">
                  <c:v>1762</c:v>
                </c:pt>
                <c:pt idx="53">
                  <c:v>1811</c:v>
                </c:pt>
                <c:pt idx="54">
                  <c:v>1847</c:v>
                </c:pt>
                <c:pt idx="55">
                  <c:v>1857</c:v>
                </c:pt>
                <c:pt idx="56">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2422</c:v>
                </c:pt>
                <c:pt idx="86">
                  <c:v>2434</c:v>
                </c:pt>
                <c:pt idx="87">
                  <c:v>2439</c:v>
                </c:pt>
                <c:pt idx="88">
                  <c:v>2442</c:v>
                </c:pt>
                <c:pt idx="89">
                  <c:v>2447</c:v>
                </c:pt>
                <c:pt idx="90">
                  <c:v>2448</c:v>
                </c:pt>
                <c:pt idx="91">
                  <c:v>2448</c:v>
                </c:pt>
                <c:pt idx="92">
                  <c:v>2453</c:v>
                </c:pt>
                <c:pt idx="93">
                  <c:v>2462</c:v>
                </c:pt>
                <c:pt idx="94">
                  <c:v>2464</c:v>
                </c:pt>
                <c:pt idx="95">
                  <c:v>2470</c:v>
                </c:pt>
                <c:pt idx="96">
                  <c:v>2472</c:v>
                </c:pt>
                <c:pt idx="97">
                  <c:v>2472</c:v>
                </c:pt>
                <c:pt idx="98">
                  <c:v>2472</c:v>
                </c:pt>
                <c:pt idx="99">
                  <c:v>2476</c:v>
                </c:pt>
                <c:pt idx="100">
                  <c:v>2480</c:v>
                </c:pt>
                <c:pt idx="101">
                  <c:v>2482</c:v>
                </c:pt>
                <c:pt idx="102">
                  <c:v>2482</c:v>
                </c:pt>
                <c:pt idx="103">
                  <c:v>2482</c:v>
                </c:pt>
                <c:pt idx="104">
                  <c:v>2482</c:v>
                </c:pt>
                <c:pt idx="105">
                  <c:v>2482</c:v>
                </c:pt>
                <c:pt idx="106">
                  <c:v>2485</c:v>
                </c:pt>
                <c:pt idx="107">
                  <c:v>2486</c:v>
                </c:pt>
                <c:pt idx="108">
                  <c:v>2487</c:v>
                </c:pt>
                <c:pt idx="109">
                  <c:v>2488</c:v>
                </c:pt>
                <c:pt idx="110">
                  <c:v>2488</c:v>
                </c:pt>
                <c:pt idx="111">
                  <c:v>2488</c:v>
                </c:pt>
                <c:pt idx="112">
                  <c:v>2488</c:v>
                </c:pt>
                <c:pt idx="113">
                  <c:v>2489</c:v>
                </c:pt>
                <c:pt idx="114">
                  <c:v>2490</c:v>
                </c:pt>
                <c:pt idx="115">
                  <c:v>2490</c:v>
                </c:pt>
                <c:pt idx="116">
                  <c:v>2490</c:v>
                </c:pt>
                <c:pt idx="117">
                  <c:v>2490</c:v>
                </c:pt>
                <c:pt idx="118">
                  <c:v>2490</c:v>
                </c:pt>
                <c:pt idx="119">
                  <c:v>2490</c:v>
                </c:pt>
                <c:pt idx="120">
                  <c:v>2490</c:v>
                </c:pt>
                <c:pt idx="121">
                  <c:v>2490</c:v>
                </c:pt>
                <c:pt idx="122">
                  <c:v>2491</c:v>
                </c:pt>
                <c:pt idx="123">
                  <c:v>2491</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2492</c:v>
                </c:pt>
                <c:pt idx="157">
                  <c:v>2492</c:v>
                </c:pt>
                <c:pt idx="158">
                  <c:v>2492</c:v>
                </c:pt>
                <c:pt idx="159">
                  <c:v>2492</c:v>
                </c:pt>
                <c:pt idx="160">
                  <c:v>2492</c:v>
                </c:pt>
                <c:pt idx="161">
                  <c:v>2492</c:v>
                </c:pt>
                <c:pt idx="162">
                  <c:v>2492</c:v>
                </c:pt>
                <c:pt idx="163">
                  <c:v>2494</c:v>
                </c:pt>
                <c:pt idx="164">
                  <c:v>2494</c:v>
                </c:pt>
                <c:pt idx="165">
                  <c:v>2494</c:v>
                </c:pt>
                <c:pt idx="166">
                  <c:v>2494</c:v>
                </c:pt>
                <c:pt idx="167">
                  <c:v>2494</c:v>
                </c:pt>
                <c:pt idx="168">
                  <c:v>2494</c:v>
                </c:pt>
                <c:pt idx="169">
                  <c:v>2494</c:v>
                </c:pt>
                <c:pt idx="170">
                  <c:v>2495</c:v>
                </c:pt>
                <c:pt idx="171">
                  <c:v>2496</c:v>
                </c:pt>
                <c:pt idx="172">
                  <c:v>2496</c:v>
                </c:pt>
                <c:pt idx="173">
                  <c:v>2496</c:v>
                </c:pt>
                <c:pt idx="174">
                  <c:v>2496</c:v>
                </c:pt>
                <c:pt idx="175">
                  <c:v>2496</c:v>
                </c:pt>
                <c:pt idx="176">
                  <c:v>2499</c:v>
                </c:pt>
                <c:pt idx="177">
                  <c:v>2499</c:v>
                </c:pt>
                <c:pt idx="178">
                  <c:v>2499</c:v>
                </c:pt>
                <c:pt idx="179">
                  <c:v>2499</c:v>
                </c:pt>
                <c:pt idx="180">
                  <c:v>2499</c:v>
                </c:pt>
                <c:pt idx="181">
                  <c:v>2499</c:v>
                </c:pt>
                <c:pt idx="182">
                  <c:v>2499</c:v>
                </c:pt>
                <c:pt idx="183">
                  <c:v>2500</c:v>
                </c:pt>
                <c:pt idx="184">
                  <c:v>2501</c:v>
                </c:pt>
                <c:pt idx="185">
                  <c:v>2501</c:v>
                </c:pt>
                <c:pt idx="186">
                  <c:v>2502</c:v>
                </c:pt>
                <c:pt idx="187">
                  <c:v>2505</c:v>
                </c:pt>
                <c:pt idx="188">
                  <c:v>2505</c:v>
                </c:pt>
                <c:pt idx="189">
                  <c:v>2505</c:v>
                </c:pt>
                <c:pt idx="190">
                  <c:v>2506</c:v>
                </c:pt>
                <c:pt idx="191">
                  <c:v>2508</c:v>
                </c:pt>
                <c:pt idx="192">
                  <c:v>2510</c:v>
                </c:pt>
                <c:pt idx="193">
                  <c:v>2511</c:v>
                </c:pt>
                <c:pt idx="194">
                  <c:v>2511</c:v>
                </c:pt>
                <c:pt idx="195">
                  <c:v>2512</c:v>
                </c:pt>
                <c:pt idx="196">
                  <c:v>2512</c:v>
                </c:pt>
                <c:pt idx="197">
                  <c:v>2512</c:v>
                </c:pt>
                <c:pt idx="198">
                  <c:v>2519</c:v>
                </c:pt>
                <c:pt idx="199">
                  <c:v>2522</c:v>
                </c:pt>
                <c:pt idx="200">
                  <c:v>2526</c:v>
                </c:pt>
                <c:pt idx="201">
                  <c:v>2530</c:v>
                </c:pt>
                <c:pt idx="202">
                  <c:v>2530</c:v>
                </c:pt>
                <c:pt idx="203">
                  <c:v>2530</c:v>
                </c:pt>
                <c:pt idx="204">
                  <c:v>2532</c:v>
                </c:pt>
                <c:pt idx="205">
                  <c:v>2533</c:v>
                </c:pt>
                <c:pt idx="206">
                  <c:v>2538</c:v>
                </c:pt>
                <c:pt idx="207">
                  <c:v>2544</c:v>
                </c:pt>
                <c:pt idx="208">
                  <c:v>2550</c:v>
                </c:pt>
                <c:pt idx="209">
                  <c:v>2550</c:v>
                </c:pt>
                <c:pt idx="210">
                  <c:v>2550</c:v>
                </c:pt>
                <c:pt idx="211">
                  <c:v>2557</c:v>
                </c:pt>
                <c:pt idx="212">
                  <c:v>2572</c:v>
                </c:pt>
                <c:pt idx="213">
                  <c:v>2585</c:v>
                </c:pt>
                <c:pt idx="214">
                  <c:v>2594</c:v>
                </c:pt>
                <c:pt idx="215">
                  <c:v>2609</c:v>
                </c:pt>
                <c:pt idx="216">
                  <c:v>2609</c:v>
                </c:pt>
                <c:pt idx="217">
                  <c:v>2610</c:v>
                </c:pt>
                <c:pt idx="218">
                  <c:v>2625</c:v>
                </c:pt>
                <c:pt idx="219">
                  <c:v>2653</c:v>
                </c:pt>
                <c:pt idx="220">
                  <c:v>2670</c:v>
                </c:pt>
                <c:pt idx="221">
                  <c:v>2688</c:v>
                </c:pt>
                <c:pt idx="222">
                  <c:v>2699</c:v>
                </c:pt>
                <c:pt idx="223">
                  <c:v>2700</c:v>
                </c:pt>
                <c:pt idx="224">
                  <c:v>2701</c:v>
                </c:pt>
                <c:pt idx="225">
                  <c:v>2726</c:v>
                </c:pt>
                <c:pt idx="226">
                  <c:v>2754</c:v>
                </c:pt>
                <c:pt idx="227">
                  <c:v>2791</c:v>
                </c:pt>
                <c:pt idx="228">
                  <c:v>2819</c:v>
                </c:pt>
                <c:pt idx="229">
                  <c:v>2843</c:v>
                </c:pt>
                <c:pt idx="230">
                  <c:v>2849</c:v>
                </c:pt>
                <c:pt idx="231">
                  <c:v>2849</c:v>
                </c:pt>
                <c:pt idx="232">
                  <c:v>2877</c:v>
                </c:pt>
                <c:pt idx="233">
                  <c:v>2927</c:v>
                </c:pt>
                <c:pt idx="234">
                  <c:v>2966</c:v>
                </c:pt>
                <c:pt idx="235">
                  <c:v>2997</c:v>
                </c:pt>
                <c:pt idx="236">
                  <c:v>3036</c:v>
                </c:pt>
                <c:pt idx="237">
                  <c:v>3039</c:v>
                </c:pt>
                <c:pt idx="238">
                  <c:v>3040</c:v>
                </c:pt>
                <c:pt idx="239">
                  <c:v>3079</c:v>
                </c:pt>
                <c:pt idx="240">
                  <c:v>3143</c:v>
                </c:pt>
                <c:pt idx="241">
                  <c:v>3188</c:v>
                </c:pt>
                <c:pt idx="242">
                  <c:v>3244</c:v>
                </c:pt>
                <c:pt idx="243">
                  <c:v>3280</c:v>
                </c:pt>
                <c:pt idx="244">
                  <c:v>3280</c:v>
                </c:pt>
                <c:pt idx="245">
                  <c:v>3286</c:v>
                </c:pt>
                <c:pt idx="246">
                  <c:v>3323</c:v>
                </c:pt>
                <c:pt idx="247">
                  <c:v>3377</c:v>
                </c:pt>
                <c:pt idx="248">
                  <c:v>3427</c:v>
                </c:pt>
                <c:pt idx="249">
                  <c:v>3459</c:v>
                </c:pt>
                <c:pt idx="250">
                  <c:v>3496</c:v>
                </c:pt>
                <c:pt idx="251">
                  <c:v>3503</c:v>
                </c:pt>
                <c:pt idx="252">
                  <c:v>3503</c:v>
                </c:pt>
                <c:pt idx="253">
                  <c:v>3544</c:v>
                </c:pt>
                <c:pt idx="254">
                  <c:v>3588</c:v>
                </c:pt>
                <c:pt idx="255">
                  <c:v>3639</c:v>
                </c:pt>
                <c:pt idx="256">
                  <c:v>3676</c:v>
                </c:pt>
                <c:pt idx="257">
                  <c:v>3720</c:v>
                </c:pt>
                <c:pt idx="258">
                  <c:v>3722</c:v>
                </c:pt>
                <c:pt idx="259">
                  <c:v>3725</c:v>
                </c:pt>
                <c:pt idx="260">
                  <c:v>3759</c:v>
                </c:pt>
                <c:pt idx="261">
                  <c:v>3797</c:v>
                </c:pt>
                <c:pt idx="262">
                  <c:v>3848</c:v>
                </c:pt>
                <c:pt idx="263">
                  <c:v>3889</c:v>
                </c:pt>
                <c:pt idx="264">
                  <c:v>3911</c:v>
                </c:pt>
                <c:pt idx="265">
                  <c:v>3916</c:v>
                </c:pt>
                <c:pt idx="266">
                  <c:v>3917</c:v>
                </c:pt>
                <c:pt idx="267">
                  <c:v>3950</c:v>
                </c:pt>
                <c:pt idx="268">
                  <c:v>3989</c:v>
                </c:pt>
                <c:pt idx="269">
                  <c:v>4039</c:v>
                </c:pt>
                <c:pt idx="270">
                  <c:v>4070</c:v>
                </c:pt>
                <c:pt idx="271">
                  <c:v>4109</c:v>
                </c:pt>
                <c:pt idx="272">
                  <c:v>4111</c:v>
                </c:pt>
                <c:pt idx="273">
                  <c:v>4111</c:v>
                </c:pt>
                <c:pt idx="274">
                  <c:v>4135</c:v>
                </c:pt>
                <c:pt idx="275">
                  <c:v>4173</c:v>
                </c:pt>
                <c:pt idx="276">
                  <c:v>4203</c:v>
                </c:pt>
                <c:pt idx="277">
                  <c:v>4239</c:v>
                </c:pt>
                <c:pt idx="278">
                  <c:v>4280</c:v>
                </c:pt>
                <c:pt idx="279">
                  <c:v>4283</c:v>
                </c:pt>
                <c:pt idx="280">
                  <c:v>4283</c:v>
                </c:pt>
                <c:pt idx="281">
                  <c:v>4326</c:v>
                </c:pt>
                <c:pt idx="282">
                  <c:v>4373</c:v>
                </c:pt>
                <c:pt idx="283">
                  <c:v>4416</c:v>
                </c:pt>
                <c:pt idx="284">
                  <c:v>4459</c:v>
                </c:pt>
                <c:pt idx="285">
                  <c:v>4459</c:v>
                </c:pt>
                <c:pt idx="286">
                  <c:v>4460</c:v>
                </c:pt>
                <c:pt idx="287">
                  <c:v>4460</c:v>
                </c:pt>
                <c:pt idx="288">
                  <c:v>4467</c:v>
                </c:pt>
                <c:pt idx="289">
                  <c:v>4510</c:v>
                </c:pt>
                <c:pt idx="290">
                  <c:v>4578</c:v>
                </c:pt>
                <c:pt idx="291">
                  <c:v>4621</c:v>
                </c:pt>
                <c:pt idx="292">
                  <c:v>4621</c:v>
                </c:pt>
                <c:pt idx="293">
                  <c:v>4622</c:v>
                </c:pt>
                <c:pt idx="294">
                  <c:v>4622</c:v>
                </c:pt>
                <c:pt idx="295">
                  <c:v>4633</c:v>
                </c:pt>
                <c:pt idx="296">
                  <c:v>4701</c:v>
                </c:pt>
                <c:pt idx="297">
                  <c:v>4779</c:v>
                </c:pt>
                <c:pt idx="298">
                  <c:v>4872</c:v>
                </c:pt>
                <c:pt idx="299">
                  <c:v>4965</c:v>
                </c:pt>
                <c:pt idx="300">
                  <c:v>4968</c:v>
                </c:pt>
                <c:pt idx="301">
                  <c:v>4969</c:v>
                </c:pt>
                <c:pt idx="302">
                  <c:v>5023</c:v>
                </c:pt>
                <c:pt idx="303">
                  <c:v>5102</c:v>
                </c:pt>
                <c:pt idx="304">
                  <c:v>5166</c:v>
                </c:pt>
                <c:pt idx="305">
                  <c:v>5227</c:v>
                </c:pt>
                <c:pt idx="306">
                  <c:v>5305</c:v>
                </c:pt>
                <c:pt idx="307">
                  <c:v>5305</c:v>
                </c:pt>
                <c:pt idx="308">
                  <c:v>5305</c:v>
                </c:pt>
                <c:pt idx="309">
                  <c:v>5376</c:v>
                </c:pt>
                <c:pt idx="310">
                  <c:v>5468</c:v>
                </c:pt>
                <c:pt idx="311">
                  <c:v>5557</c:v>
                </c:pt>
                <c:pt idx="312">
                  <c:v>5628</c:v>
                </c:pt>
                <c:pt idx="313">
                  <c:v>5704</c:v>
                </c:pt>
                <c:pt idx="314">
                  <c:v>5705</c:v>
                </c:pt>
                <c:pt idx="315">
                  <c:v>5709</c:v>
                </c:pt>
                <c:pt idx="316">
                  <c:v>5796</c:v>
                </c:pt>
                <c:pt idx="317">
                  <c:v>5888</c:v>
                </c:pt>
                <c:pt idx="318">
                  <c:v>5970</c:v>
                </c:pt>
                <c:pt idx="319">
                  <c:v>6040</c:v>
                </c:pt>
                <c:pt idx="320">
                  <c:v>6100</c:v>
                </c:pt>
                <c:pt idx="321">
                  <c:v>6106</c:v>
                </c:pt>
                <c:pt idx="322">
                  <c:v>6112</c:v>
                </c:pt>
                <c:pt idx="323">
                  <c:v>6181</c:v>
                </c:pt>
                <c:pt idx="324">
                  <c:v>6269</c:v>
                </c:pt>
                <c:pt idx="325">
                  <c:v>6322</c:v>
                </c:pt>
                <c:pt idx="326">
                  <c:v>6383</c:v>
                </c:pt>
                <c:pt idx="327">
                  <c:v>6431</c:v>
                </c:pt>
                <c:pt idx="328">
                  <c:v>6438</c:v>
                </c:pt>
                <c:pt idx="329">
                  <c:v>6443</c:v>
                </c:pt>
                <c:pt idx="330">
                  <c:v>6501</c:v>
                </c:pt>
                <c:pt idx="331">
                  <c:v>6551</c:v>
                </c:pt>
                <c:pt idx="332">
                  <c:v>6599</c:v>
                </c:pt>
                <c:pt idx="333">
                  <c:v>6666</c:v>
                </c:pt>
                <c:pt idx="334">
                  <c:v>6711</c:v>
                </c:pt>
                <c:pt idx="335">
                  <c:v>6715</c:v>
                </c:pt>
                <c:pt idx="336">
                  <c:v>6715</c:v>
                </c:pt>
                <c:pt idx="337">
                  <c:v>6764</c:v>
                </c:pt>
                <c:pt idx="338">
                  <c:v>6828</c:v>
                </c:pt>
                <c:pt idx="339">
                  <c:v>6885</c:v>
                </c:pt>
                <c:pt idx="340">
                  <c:v>6916</c:v>
                </c:pt>
                <c:pt idx="341">
                  <c:v>6945</c:v>
                </c:pt>
                <c:pt idx="342">
                  <c:v>6950</c:v>
                </c:pt>
                <c:pt idx="343">
                  <c:v>6950</c:v>
                </c:pt>
                <c:pt idx="344">
                  <c:v>7006</c:v>
                </c:pt>
                <c:pt idx="345">
                  <c:v>7053</c:v>
                </c:pt>
                <c:pt idx="346">
                  <c:v>7084</c:v>
                </c:pt>
                <c:pt idx="347">
                  <c:v>7111</c:v>
                </c:pt>
                <c:pt idx="348">
                  <c:v>7129</c:v>
                </c:pt>
                <c:pt idx="349">
                  <c:v>7131</c:v>
                </c:pt>
                <c:pt idx="350">
                  <c:v>7131</c:v>
                </c:pt>
                <c:pt idx="351">
                  <c:v>7164</c:v>
                </c:pt>
                <c:pt idx="352">
                  <c:v>7371</c:v>
                </c:pt>
                <c:pt idx="353">
                  <c:v>7398</c:v>
                </c:pt>
                <c:pt idx="354">
                  <c:v>7409</c:v>
                </c:pt>
                <c:pt idx="355">
                  <c:v>7421</c:v>
                </c:pt>
                <c:pt idx="356">
                  <c:v>7421</c:v>
                </c:pt>
                <c:pt idx="357">
                  <c:v>7422</c:v>
                </c:pt>
                <c:pt idx="358">
                  <c:v>7441</c:v>
                </c:pt>
                <c:pt idx="359">
                  <c:v>7461</c:v>
                </c:pt>
                <c:pt idx="360">
                  <c:v>7483</c:v>
                </c:pt>
                <c:pt idx="361">
                  <c:v>7500</c:v>
                </c:pt>
                <c:pt idx="362">
                  <c:v>7508</c:v>
                </c:pt>
                <c:pt idx="363">
                  <c:v>7510</c:v>
                </c:pt>
                <c:pt idx="364">
                  <c:v>7510</c:v>
                </c:pt>
              </c:numCache>
            </c:numRef>
          </c:val>
          <c:smooth val="0"/>
          <c:extLst>
            <c:ext xmlns:c16="http://schemas.microsoft.com/office/drawing/2014/chart" uri="{C3380CC4-5D6E-409C-BE32-E72D297353CC}">
              <c16:uniqueId val="{00000012-DB4E-463C-9BB2-6EEE8DCB15FD}"/>
            </c:ext>
          </c:extLst>
        </c:ser>
        <c:ser>
          <c:idx val="1"/>
          <c:order val="1"/>
          <c:tx>
            <c:strRef>
              <c:f>'Figure 3 data'!$C$3</c:f>
              <c:strCache>
                <c:ptCount val="1"/>
                <c:pt idx="0">
                  <c:v>NRS</c:v>
                </c:pt>
              </c:strCache>
            </c:strRef>
          </c:tx>
          <c:spPr>
            <a:ln w="28575" cap="rnd">
              <a:solidFill>
                <a:srgbClr val="284F99"/>
              </a:solidFill>
              <a:round/>
            </a:ln>
            <a:effectLst/>
          </c:spPr>
          <c:marker>
            <c:symbol val="none"/>
          </c:marker>
          <c:dPt>
            <c:idx val="335"/>
            <c:marker>
              <c:symbol val="none"/>
            </c:marker>
            <c:bubble3D val="0"/>
            <c:extLst>
              <c:ext xmlns:c16="http://schemas.microsoft.com/office/drawing/2014/chart" uri="{C3380CC4-5D6E-409C-BE32-E72D297353CC}">
                <c16:uniqueId val="{00000029-756F-4FD4-BE78-B5536EBDFBD2}"/>
              </c:ext>
            </c:extLst>
          </c:dPt>
          <c:dPt>
            <c:idx val="364"/>
            <c:marker>
              <c:symbol val="circle"/>
              <c:size val="10"/>
              <c:spPr>
                <a:solidFill>
                  <a:srgbClr val="284F99"/>
                </a:solidFill>
                <a:ln w="9525">
                  <a:noFill/>
                </a:ln>
                <a:effectLst/>
              </c:spPr>
            </c:marker>
            <c:bubble3D val="0"/>
            <c:extLst>
              <c:ext xmlns:c16="http://schemas.microsoft.com/office/drawing/2014/chart" uri="{C3380CC4-5D6E-409C-BE32-E72D297353CC}">
                <c16:uniqueId val="{00000017-A5F0-4151-A3AB-4333797D0FD8}"/>
              </c:ext>
            </c:extLst>
          </c:dPt>
          <c:dLbls>
            <c:dLbl>
              <c:idx val="36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7-A5F0-4151-A3AB-4333797D0FD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 data'!$A$6:$A$370</c:f>
              <c:numCache>
                <c:formatCode>m/d/yyyy</c:formatCode>
                <c:ptCount val="365"/>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pt idx="183">
                  <c:v>44088</c:v>
                </c:pt>
                <c:pt idx="184">
                  <c:v>44089</c:v>
                </c:pt>
                <c:pt idx="185">
                  <c:v>44090</c:v>
                </c:pt>
                <c:pt idx="186">
                  <c:v>44091</c:v>
                </c:pt>
                <c:pt idx="187">
                  <c:v>44092</c:v>
                </c:pt>
                <c:pt idx="188">
                  <c:v>44093</c:v>
                </c:pt>
                <c:pt idx="189">
                  <c:v>44094</c:v>
                </c:pt>
                <c:pt idx="190">
                  <c:v>44095</c:v>
                </c:pt>
                <c:pt idx="191">
                  <c:v>44096</c:v>
                </c:pt>
                <c:pt idx="192">
                  <c:v>44097</c:v>
                </c:pt>
                <c:pt idx="193">
                  <c:v>44098</c:v>
                </c:pt>
                <c:pt idx="194">
                  <c:v>44099</c:v>
                </c:pt>
                <c:pt idx="195">
                  <c:v>44100</c:v>
                </c:pt>
                <c:pt idx="196">
                  <c:v>44101</c:v>
                </c:pt>
                <c:pt idx="197">
                  <c:v>44102</c:v>
                </c:pt>
                <c:pt idx="198">
                  <c:v>44103</c:v>
                </c:pt>
                <c:pt idx="199">
                  <c:v>44104</c:v>
                </c:pt>
                <c:pt idx="200">
                  <c:v>44105</c:v>
                </c:pt>
                <c:pt idx="201">
                  <c:v>44106</c:v>
                </c:pt>
                <c:pt idx="202">
                  <c:v>44107</c:v>
                </c:pt>
                <c:pt idx="203">
                  <c:v>44108</c:v>
                </c:pt>
                <c:pt idx="204">
                  <c:v>44109</c:v>
                </c:pt>
                <c:pt idx="205">
                  <c:v>44110</c:v>
                </c:pt>
                <c:pt idx="206">
                  <c:v>44111</c:v>
                </c:pt>
                <c:pt idx="207">
                  <c:v>44112</c:v>
                </c:pt>
                <c:pt idx="208">
                  <c:v>44113</c:v>
                </c:pt>
                <c:pt idx="209">
                  <c:v>44114</c:v>
                </c:pt>
                <c:pt idx="210">
                  <c:v>44115</c:v>
                </c:pt>
                <c:pt idx="211">
                  <c:v>44116</c:v>
                </c:pt>
                <c:pt idx="212">
                  <c:v>44117</c:v>
                </c:pt>
                <c:pt idx="213">
                  <c:v>44118</c:v>
                </c:pt>
                <c:pt idx="214">
                  <c:v>44119</c:v>
                </c:pt>
                <c:pt idx="215">
                  <c:v>44120</c:v>
                </c:pt>
                <c:pt idx="216">
                  <c:v>44121</c:v>
                </c:pt>
                <c:pt idx="217">
                  <c:v>44122</c:v>
                </c:pt>
                <c:pt idx="218">
                  <c:v>44123</c:v>
                </c:pt>
                <c:pt idx="219">
                  <c:v>44124</c:v>
                </c:pt>
                <c:pt idx="220">
                  <c:v>44125</c:v>
                </c:pt>
                <c:pt idx="221">
                  <c:v>44126</c:v>
                </c:pt>
                <c:pt idx="222">
                  <c:v>44127</c:v>
                </c:pt>
                <c:pt idx="223">
                  <c:v>44128</c:v>
                </c:pt>
                <c:pt idx="224">
                  <c:v>44129</c:v>
                </c:pt>
                <c:pt idx="225">
                  <c:v>44130</c:v>
                </c:pt>
                <c:pt idx="226">
                  <c:v>44131</c:v>
                </c:pt>
                <c:pt idx="227">
                  <c:v>44132</c:v>
                </c:pt>
                <c:pt idx="228">
                  <c:v>44133</c:v>
                </c:pt>
                <c:pt idx="229">
                  <c:v>44134</c:v>
                </c:pt>
                <c:pt idx="230">
                  <c:v>44135</c:v>
                </c:pt>
                <c:pt idx="231">
                  <c:v>44136</c:v>
                </c:pt>
                <c:pt idx="232">
                  <c:v>44137</c:v>
                </c:pt>
                <c:pt idx="233">
                  <c:v>44138</c:v>
                </c:pt>
                <c:pt idx="234">
                  <c:v>44139</c:v>
                </c:pt>
                <c:pt idx="235">
                  <c:v>44140</c:v>
                </c:pt>
                <c:pt idx="236">
                  <c:v>44141</c:v>
                </c:pt>
                <c:pt idx="237">
                  <c:v>44142</c:v>
                </c:pt>
                <c:pt idx="238">
                  <c:v>44143</c:v>
                </c:pt>
                <c:pt idx="239">
                  <c:v>44144</c:v>
                </c:pt>
                <c:pt idx="240">
                  <c:v>44145</c:v>
                </c:pt>
                <c:pt idx="241">
                  <c:v>44146</c:v>
                </c:pt>
                <c:pt idx="242">
                  <c:v>44147</c:v>
                </c:pt>
                <c:pt idx="243">
                  <c:v>44148</c:v>
                </c:pt>
                <c:pt idx="244">
                  <c:v>44149</c:v>
                </c:pt>
                <c:pt idx="245">
                  <c:v>44150</c:v>
                </c:pt>
                <c:pt idx="246">
                  <c:v>44151</c:v>
                </c:pt>
                <c:pt idx="247">
                  <c:v>44152</c:v>
                </c:pt>
                <c:pt idx="248">
                  <c:v>44153</c:v>
                </c:pt>
                <c:pt idx="249">
                  <c:v>44154</c:v>
                </c:pt>
                <c:pt idx="250">
                  <c:v>44155</c:v>
                </c:pt>
                <c:pt idx="251">
                  <c:v>44156</c:v>
                </c:pt>
                <c:pt idx="252">
                  <c:v>44157</c:v>
                </c:pt>
                <c:pt idx="253">
                  <c:v>44158</c:v>
                </c:pt>
                <c:pt idx="254">
                  <c:v>44159</c:v>
                </c:pt>
                <c:pt idx="255">
                  <c:v>44160</c:v>
                </c:pt>
                <c:pt idx="256">
                  <c:v>44161</c:v>
                </c:pt>
                <c:pt idx="257">
                  <c:v>44162</c:v>
                </c:pt>
                <c:pt idx="258">
                  <c:v>44163</c:v>
                </c:pt>
                <c:pt idx="259">
                  <c:v>44164</c:v>
                </c:pt>
                <c:pt idx="260">
                  <c:v>44165</c:v>
                </c:pt>
                <c:pt idx="261">
                  <c:v>44166</c:v>
                </c:pt>
                <c:pt idx="262">
                  <c:v>44167</c:v>
                </c:pt>
                <c:pt idx="263">
                  <c:v>44168</c:v>
                </c:pt>
                <c:pt idx="264">
                  <c:v>44169</c:v>
                </c:pt>
                <c:pt idx="265">
                  <c:v>44170</c:v>
                </c:pt>
                <c:pt idx="266">
                  <c:v>44171</c:v>
                </c:pt>
                <c:pt idx="267">
                  <c:v>44172</c:v>
                </c:pt>
                <c:pt idx="268">
                  <c:v>44173</c:v>
                </c:pt>
                <c:pt idx="269">
                  <c:v>44174</c:v>
                </c:pt>
                <c:pt idx="270">
                  <c:v>44175</c:v>
                </c:pt>
                <c:pt idx="271">
                  <c:v>44176</c:v>
                </c:pt>
                <c:pt idx="272">
                  <c:v>44177</c:v>
                </c:pt>
                <c:pt idx="273">
                  <c:v>44178</c:v>
                </c:pt>
                <c:pt idx="274">
                  <c:v>44179</c:v>
                </c:pt>
                <c:pt idx="275">
                  <c:v>44180</c:v>
                </c:pt>
                <c:pt idx="276">
                  <c:v>44181</c:v>
                </c:pt>
                <c:pt idx="277">
                  <c:v>44182</c:v>
                </c:pt>
                <c:pt idx="278">
                  <c:v>44183</c:v>
                </c:pt>
                <c:pt idx="279">
                  <c:v>44184</c:v>
                </c:pt>
                <c:pt idx="280">
                  <c:v>44185</c:v>
                </c:pt>
                <c:pt idx="281">
                  <c:v>44186</c:v>
                </c:pt>
                <c:pt idx="282">
                  <c:v>44187</c:v>
                </c:pt>
                <c:pt idx="283">
                  <c:v>44188</c:v>
                </c:pt>
                <c:pt idx="284">
                  <c:v>44189</c:v>
                </c:pt>
                <c:pt idx="285">
                  <c:v>44190</c:v>
                </c:pt>
                <c:pt idx="286">
                  <c:v>44191</c:v>
                </c:pt>
                <c:pt idx="287">
                  <c:v>44192</c:v>
                </c:pt>
                <c:pt idx="288">
                  <c:v>44193</c:v>
                </c:pt>
                <c:pt idx="289">
                  <c:v>44194</c:v>
                </c:pt>
                <c:pt idx="290">
                  <c:v>44195</c:v>
                </c:pt>
                <c:pt idx="291">
                  <c:v>44196</c:v>
                </c:pt>
                <c:pt idx="292">
                  <c:v>44197</c:v>
                </c:pt>
                <c:pt idx="293">
                  <c:v>44198</c:v>
                </c:pt>
                <c:pt idx="294">
                  <c:v>44199</c:v>
                </c:pt>
                <c:pt idx="295">
                  <c:v>44200</c:v>
                </c:pt>
                <c:pt idx="296">
                  <c:v>44201</c:v>
                </c:pt>
                <c:pt idx="297">
                  <c:v>44202</c:v>
                </c:pt>
                <c:pt idx="298">
                  <c:v>44203</c:v>
                </c:pt>
                <c:pt idx="299">
                  <c:v>44204</c:v>
                </c:pt>
                <c:pt idx="300">
                  <c:v>44205</c:v>
                </c:pt>
                <c:pt idx="301">
                  <c:v>44206</c:v>
                </c:pt>
                <c:pt idx="302">
                  <c:v>44207</c:v>
                </c:pt>
                <c:pt idx="303">
                  <c:v>44208</c:v>
                </c:pt>
                <c:pt idx="304">
                  <c:v>44209</c:v>
                </c:pt>
                <c:pt idx="305">
                  <c:v>44210</c:v>
                </c:pt>
                <c:pt idx="306">
                  <c:v>44211</c:v>
                </c:pt>
                <c:pt idx="307">
                  <c:v>44212</c:v>
                </c:pt>
                <c:pt idx="308">
                  <c:v>44213</c:v>
                </c:pt>
                <c:pt idx="309">
                  <c:v>44214</c:v>
                </c:pt>
                <c:pt idx="310">
                  <c:v>44215</c:v>
                </c:pt>
                <c:pt idx="311">
                  <c:v>44216</c:v>
                </c:pt>
                <c:pt idx="312">
                  <c:v>44217</c:v>
                </c:pt>
                <c:pt idx="313">
                  <c:v>44218</c:v>
                </c:pt>
                <c:pt idx="314">
                  <c:v>44219</c:v>
                </c:pt>
                <c:pt idx="315">
                  <c:v>44220</c:v>
                </c:pt>
                <c:pt idx="316">
                  <c:v>44221</c:v>
                </c:pt>
                <c:pt idx="317">
                  <c:v>44222</c:v>
                </c:pt>
                <c:pt idx="318">
                  <c:v>44223</c:v>
                </c:pt>
                <c:pt idx="319">
                  <c:v>44224</c:v>
                </c:pt>
                <c:pt idx="320">
                  <c:v>44225</c:v>
                </c:pt>
                <c:pt idx="321">
                  <c:v>44226</c:v>
                </c:pt>
                <c:pt idx="322">
                  <c:v>44227</c:v>
                </c:pt>
                <c:pt idx="323">
                  <c:v>44228</c:v>
                </c:pt>
                <c:pt idx="324">
                  <c:v>44229</c:v>
                </c:pt>
                <c:pt idx="325">
                  <c:v>44230</c:v>
                </c:pt>
                <c:pt idx="326">
                  <c:v>44231</c:v>
                </c:pt>
                <c:pt idx="327">
                  <c:v>44232</c:v>
                </c:pt>
                <c:pt idx="328">
                  <c:v>44233</c:v>
                </c:pt>
                <c:pt idx="329">
                  <c:v>44234</c:v>
                </c:pt>
                <c:pt idx="330">
                  <c:v>44235</c:v>
                </c:pt>
                <c:pt idx="331">
                  <c:v>44236</c:v>
                </c:pt>
                <c:pt idx="332">
                  <c:v>44237</c:v>
                </c:pt>
                <c:pt idx="333">
                  <c:v>44238</c:v>
                </c:pt>
                <c:pt idx="334">
                  <c:v>44239</c:v>
                </c:pt>
                <c:pt idx="335">
                  <c:v>44240</c:v>
                </c:pt>
                <c:pt idx="336">
                  <c:v>44241</c:v>
                </c:pt>
                <c:pt idx="337">
                  <c:v>44242</c:v>
                </c:pt>
                <c:pt idx="338">
                  <c:v>44243</c:v>
                </c:pt>
                <c:pt idx="339">
                  <c:v>44244</c:v>
                </c:pt>
                <c:pt idx="340">
                  <c:v>44245</c:v>
                </c:pt>
                <c:pt idx="341">
                  <c:v>44246</c:v>
                </c:pt>
                <c:pt idx="342">
                  <c:v>44247</c:v>
                </c:pt>
                <c:pt idx="343">
                  <c:v>44248</c:v>
                </c:pt>
                <c:pt idx="344">
                  <c:v>44249</c:v>
                </c:pt>
                <c:pt idx="345">
                  <c:v>44250</c:v>
                </c:pt>
                <c:pt idx="346">
                  <c:v>44251</c:v>
                </c:pt>
                <c:pt idx="347">
                  <c:v>44252</c:v>
                </c:pt>
                <c:pt idx="348">
                  <c:v>44253</c:v>
                </c:pt>
                <c:pt idx="349">
                  <c:v>44254</c:v>
                </c:pt>
                <c:pt idx="350">
                  <c:v>44255</c:v>
                </c:pt>
                <c:pt idx="351">
                  <c:v>44256</c:v>
                </c:pt>
                <c:pt idx="352">
                  <c:v>44257</c:v>
                </c:pt>
                <c:pt idx="353">
                  <c:v>44258</c:v>
                </c:pt>
                <c:pt idx="354">
                  <c:v>44259</c:v>
                </c:pt>
                <c:pt idx="355">
                  <c:v>44260</c:v>
                </c:pt>
                <c:pt idx="356">
                  <c:v>44261</c:v>
                </c:pt>
                <c:pt idx="357">
                  <c:v>44262</c:v>
                </c:pt>
                <c:pt idx="358">
                  <c:v>44263</c:v>
                </c:pt>
                <c:pt idx="359">
                  <c:v>44264</c:v>
                </c:pt>
                <c:pt idx="360">
                  <c:v>44265</c:v>
                </c:pt>
                <c:pt idx="361">
                  <c:v>44266</c:v>
                </c:pt>
                <c:pt idx="362">
                  <c:v>44267</c:v>
                </c:pt>
                <c:pt idx="363">
                  <c:v>44268</c:v>
                </c:pt>
                <c:pt idx="364">
                  <c:v>44269</c:v>
                </c:pt>
              </c:numCache>
            </c:numRef>
          </c:cat>
          <c:val>
            <c:numRef>
              <c:f>'Figure 3 data'!$C$6:$C$370</c:f>
              <c:numCache>
                <c:formatCode>#,##0</c:formatCode>
                <c:ptCount val="365"/>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820</c:v>
                </c:pt>
                <c:pt idx="26">
                  <c:v>905</c:v>
                </c:pt>
                <c:pt idx="27">
                  <c:v>955</c:v>
                </c:pt>
                <c:pt idx="28">
                  <c:v>965</c:v>
                </c:pt>
                <c:pt idx="29">
                  <c:v>1042</c:v>
                </c:pt>
                <c:pt idx="30">
                  <c:v>1186</c:v>
                </c:pt>
                <c:pt idx="31">
                  <c:v>1335</c:v>
                </c:pt>
                <c:pt idx="32">
                  <c:v>1463</c:v>
                </c:pt>
                <c:pt idx="33">
                  <c:v>1574</c:v>
                </c:pt>
                <c:pt idx="34">
                  <c:v>1599</c:v>
                </c:pt>
                <c:pt idx="35">
                  <c:v>1616</c:v>
                </c:pt>
                <c:pt idx="36">
                  <c:v>1740</c:v>
                </c:pt>
                <c:pt idx="37">
                  <c:v>1901</c:v>
                </c:pt>
                <c:pt idx="38">
                  <c:v>2024</c:v>
                </c:pt>
                <c:pt idx="39">
                  <c:v>2141</c:v>
                </c:pt>
                <c:pt idx="40">
                  <c:v>2225</c:v>
                </c:pt>
                <c:pt idx="41">
                  <c:v>2265</c:v>
                </c:pt>
                <c:pt idx="42">
                  <c:v>2279</c:v>
                </c:pt>
                <c:pt idx="43">
                  <c:v>2387</c:v>
                </c:pt>
                <c:pt idx="44">
                  <c:v>2521</c:v>
                </c:pt>
                <c:pt idx="45">
                  <c:v>2633</c:v>
                </c:pt>
                <c:pt idx="46">
                  <c:v>2708</c:v>
                </c:pt>
                <c:pt idx="47">
                  <c:v>2784</c:v>
                </c:pt>
                <c:pt idx="48">
                  <c:v>2798</c:v>
                </c:pt>
                <c:pt idx="49">
                  <c:v>2805</c:v>
                </c:pt>
                <c:pt idx="50">
                  <c:v>2870</c:v>
                </c:pt>
                <c:pt idx="51">
                  <c:v>2991</c:v>
                </c:pt>
                <c:pt idx="52">
                  <c:v>3076</c:v>
                </c:pt>
                <c:pt idx="53">
                  <c:v>3148</c:v>
                </c:pt>
                <c:pt idx="54">
                  <c:v>3197</c:v>
                </c:pt>
                <c:pt idx="55">
                  <c:v>3214</c:v>
                </c:pt>
                <c:pt idx="56">
                  <c:v>3219</c:v>
                </c:pt>
                <c:pt idx="57">
                  <c:v>3292</c:v>
                </c:pt>
                <c:pt idx="58">
                  <c:v>3382</c:v>
                </c:pt>
                <c:pt idx="59">
                  <c:v>3426</c:v>
                </c:pt>
                <c:pt idx="60">
                  <c:v>3482</c:v>
                </c:pt>
                <c:pt idx="61">
                  <c:v>3542</c:v>
                </c:pt>
                <c:pt idx="62">
                  <c:v>3552</c:v>
                </c:pt>
                <c:pt idx="63">
                  <c:v>3555</c:v>
                </c:pt>
                <c:pt idx="64">
                  <c:v>3601</c:v>
                </c:pt>
                <c:pt idx="65">
                  <c:v>3667</c:v>
                </c:pt>
                <c:pt idx="66">
                  <c:v>3715</c:v>
                </c:pt>
                <c:pt idx="67">
                  <c:v>3743</c:v>
                </c:pt>
                <c:pt idx="68">
                  <c:v>3771</c:v>
                </c:pt>
                <c:pt idx="69">
                  <c:v>3782</c:v>
                </c:pt>
                <c:pt idx="70">
                  <c:v>3785</c:v>
                </c:pt>
                <c:pt idx="71">
                  <c:v>3807</c:v>
                </c:pt>
                <c:pt idx="72">
                  <c:v>3827</c:v>
                </c:pt>
                <c:pt idx="73">
                  <c:v>3848</c:v>
                </c:pt>
                <c:pt idx="74">
                  <c:v>3873</c:v>
                </c:pt>
                <c:pt idx="75">
                  <c:v>3904</c:v>
                </c:pt>
                <c:pt idx="76">
                  <c:v>3914</c:v>
                </c:pt>
                <c:pt idx="77">
                  <c:v>3916</c:v>
                </c:pt>
                <c:pt idx="78">
                  <c:v>3937</c:v>
                </c:pt>
                <c:pt idx="79">
                  <c:v>3953</c:v>
                </c:pt>
                <c:pt idx="80">
                  <c:v>3972</c:v>
                </c:pt>
                <c:pt idx="81">
                  <c:v>3991</c:v>
                </c:pt>
                <c:pt idx="82">
                  <c:v>4002</c:v>
                </c:pt>
                <c:pt idx="83">
                  <c:v>4005</c:v>
                </c:pt>
                <c:pt idx="84">
                  <c:v>4006</c:v>
                </c:pt>
                <c:pt idx="85">
                  <c:v>4021</c:v>
                </c:pt>
                <c:pt idx="86">
                  <c:v>4040</c:v>
                </c:pt>
                <c:pt idx="87">
                  <c:v>4053</c:v>
                </c:pt>
                <c:pt idx="88">
                  <c:v>4059</c:v>
                </c:pt>
                <c:pt idx="89">
                  <c:v>4071</c:v>
                </c:pt>
                <c:pt idx="90">
                  <c:v>4074</c:v>
                </c:pt>
                <c:pt idx="91">
                  <c:v>4074</c:v>
                </c:pt>
                <c:pt idx="92">
                  <c:v>4082</c:v>
                </c:pt>
                <c:pt idx="93">
                  <c:v>4099</c:v>
                </c:pt>
                <c:pt idx="94">
                  <c:v>4106</c:v>
                </c:pt>
                <c:pt idx="95">
                  <c:v>4114</c:v>
                </c:pt>
                <c:pt idx="96">
                  <c:v>4123</c:v>
                </c:pt>
                <c:pt idx="97">
                  <c:v>4123</c:v>
                </c:pt>
                <c:pt idx="98">
                  <c:v>4123</c:v>
                </c:pt>
                <c:pt idx="99">
                  <c:v>4131</c:v>
                </c:pt>
                <c:pt idx="100">
                  <c:v>4144</c:v>
                </c:pt>
                <c:pt idx="101">
                  <c:v>4153</c:v>
                </c:pt>
                <c:pt idx="102">
                  <c:v>4157</c:v>
                </c:pt>
                <c:pt idx="103">
                  <c:v>4159</c:v>
                </c:pt>
                <c:pt idx="104">
                  <c:v>4159</c:v>
                </c:pt>
                <c:pt idx="105">
                  <c:v>4159</c:v>
                </c:pt>
                <c:pt idx="106">
                  <c:v>4163</c:v>
                </c:pt>
                <c:pt idx="107">
                  <c:v>4169</c:v>
                </c:pt>
                <c:pt idx="108">
                  <c:v>4173</c:v>
                </c:pt>
                <c:pt idx="109">
                  <c:v>4177</c:v>
                </c:pt>
                <c:pt idx="110">
                  <c:v>4178</c:v>
                </c:pt>
                <c:pt idx="111">
                  <c:v>4178</c:v>
                </c:pt>
                <c:pt idx="112">
                  <c:v>4178</c:v>
                </c:pt>
                <c:pt idx="113">
                  <c:v>4182</c:v>
                </c:pt>
                <c:pt idx="114">
                  <c:v>4188</c:v>
                </c:pt>
                <c:pt idx="115">
                  <c:v>4188</c:v>
                </c:pt>
                <c:pt idx="116">
                  <c:v>4189</c:v>
                </c:pt>
                <c:pt idx="117">
                  <c:v>4191</c:v>
                </c:pt>
                <c:pt idx="118">
                  <c:v>4191</c:v>
                </c:pt>
                <c:pt idx="119">
                  <c:v>4191</c:v>
                </c:pt>
                <c:pt idx="120">
                  <c:v>4192</c:v>
                </c:pt>
                <c:pt idx="121">
                  <c:v>4193</c:v>
                </c:pt>
                <c:pt idx="122">
                  <c:v>4196</c:v>
                </c:pt>
                <c:pt idx="123">
                  <c:v>4197</c:v>
                </c:pt>
                <c:pt idx="124">
                  <c:v>4197</c:v>
                </c:pt>
                <c:pt idx="125">
                  <c:v>4197</c:v>
                </c:pt>
                <c:pt idx="126">
                  <c:v>4197</c:v>
                </c:pt>
                <c:pt idx="127">
                  <c:v>4198</c:v>
                </c:pt>
                <c:pt idx="128">
                  <c:v>4202</c:v>
                </c:pt>
                <c:pt idx="129">
                  <c:v>4203</c:v>
                </c:pt>
                <c:pt idx="130">
                  <c:v>4204</c:v>
                </c:pt>
                <c:pt idx="131">
                  <c:v>4205</c:v>
                </c:pt>
                <c:pt idx="132">
                  <c:v>4205</c:v>
                </c:pt>
                <c:pt idx="133">
                  <c:v>4205</c:v>
                </c:pt>
                <c:pt idx="134">
                  <c:v>4205</c:v>
                </c:pt>
                <c:pt idx="135">
                  <c:v>4206</c:v>
                </c:pt>
                <c:pt idx="136">
                  <c:v>4207</c:v>
                </c:pt>
                <c:pt idx="137">
                  <c:v>4209</c:v>
                </c:pt>
                <c:pt idx="138">
                  <c:v>4211</c:v>
                </c:pt>
                <c:pt idx="139">
                  <c:v>4211</c:v>
                </c:pt>
                <c:pt idx="140">
                  <c:v>4211</c:v>
                </c:pt>
                <c:pt idx="141">
                  <c:v>4212</c:v>
                </c:pt>
                <c:pt idx="142">
                  <c:v>4212</c:v>
                </c:pt>
                <c:pt idx="143">
                  <c:v>4213</c:v>
                </c:pt>
                <c:pt idx="144">
                  <c:v>4215</c:v>
                </c:pt>
                <c:pt idx="145">
                  <c:v>4216</c:v>
                </c:pt>
                <c:pt idx="146">
                  <c:v>4216</c:v>
                </c:pt>
                <c:pt idx="147">
                  <c:v>4216</c:v>
                </c:pt>
                <c:pt idx="148">
                  <c:v>4217</c:v>
                </c:pt>
                <c:pt idx="149">
                  <c:v>4218</c:v>
                </c:pt>
                <c:pt idx="150">
                  <c:v>4218</c:v>
                </c:pt>
                <c:pt idx="151">
                  <c:v>4219</c:v>
                </c:pt>
                <c:pt idx="152">
                  <c:v>4219</c:v>
                </c:pt>
                <c:pt idx="153">
                  <c:v>4219</c:v>
                </c:pt>
                <c:pt idx="154">
                  <c:v>4219</c:v>
                </c:pt>
                <c:pt idx="155">
                  <c:v>4221</c:v>
                </c:pt>
                <c:pt idx="156">
                  <c:v>4222</c:v>
                </c:pt>
                <c:pt idx="157">
                  <c:v>4223</c:v>
                </c:pt>
                <c:pt idx="158">
                  <c:v>4223</c:v>
                </c:pt>
                <c:pt idx="159">
                  <c:v>4224</c:v>
                </c:pt>
                <c:pt idx="160">
                  <c:v>4224</c:v>
                </c:pt>
                <c:pt idx="161">
                  <c:v>4224</c:v>
                </c:pt>
                <c:pt idx="162">
                  <c:v>4225</c:v>
                </c:pt>
                <c:pt idx="163">
                  <c:v>4227</c:v>
                </c:pt>
                <c:pt idx="164">
                  <c:v>4228</c:v>
                </c:pt>
                <c:pt idx="165">
                  <c:v>4229</c:v>
                </c:pt>
                <c:pt idx="166">
                  <c:v>4231</c:v>
                </c:pt>
                <c:pt idx="167">
                  <c:v>4231</c:v>
                </c:pt>
                <c:pt idx="168">
                  <c:v>4231</c:v>
                </c:pt>
                <c:pt idx="169">
                  <c:v>4232</c:v>
                </c:pt>
                <c:pt idx="170">
                  <c:v>4233</c:v>
                </c:pt>
                <c:pt idx="171">
                  <c:v>4233</c:v>
                </c:pt>
                <c:pt idx="172">
                  <c:v>4233</c:v>
                </c:pt>
                <c:pt idx="173">
                  <c:v>4233</c:v>
                </c:pt>
                <c:pt idx="174">
                  <c:v>4233</c:v>
                </c:pt>
                <c:pt idx="175">
                  <c:v>4233</c:v>
                </c:pt>
                <c:pt idx="176">
                  <c:v>4235</c:v>
                </c:pt>
                <c:pt idx="177">
                  <c:v>4236</c:v>
                </c:pt>
                <c:pt idx="178">
                  <c:v>4237</c:v>
                </c:pt>
                <c:pt idx="179">
                  <c:v>4238</c:v>
                </c:pt>
                <c:pt idx="180">
                  <c:v>4238</c:v>
                </c:pt>
                <c:pt idx="181">
                  <c:v>4238</c:v>
                </c:pt>
                <c:pt idx="182">
                  <c:v>4238</c:v>
                </c:pt>
                <c:pt idx="183">
                  <c:v>4241</c:v>
                </c:pt>
                <c:pt idx="184">
                  <c:v>4243</c:v>
                </c:pt>
                <c:pt idx="185">
                  <c:v>4243</c:v>
                </c:pt>
                <c:pt idx="186">
                  <c:v>4246</c:v>
                </c:pt>
                <c:pt idx="187">
                  <c:v>4249</c:v>
                </c:pt>
                <c:pt idx="188">
                  <c:v>4249</c:v>
                </c:pt>
                <c:pt idx="189">
                  <c:v>4249</c:v>
                </c:pt>
                <c:pt idx="190">
                  <c:v>4250</c:v>
                </c:pt>
                <c:pt idx="191">
                  <c:v>4253</c:v>
                </c:pt>
                <c:pt idx="192">
                  <c:v>4256</c:v>
                </c:pt>
                <c:pt idx="193">
                  <c:v>4258</c:v>
                </c:pt>
                <c:pt idx="194">
                  <c:v>4258</c:v>
                </c:pt>
                <c:pt idx="195">
                  <c:v>4259</c:v>
                </c:pt>
                <c:pt idx="196">
                  <c:v>4259</c:v>
                </c:pt>
                <c:pt idx="197">
                  <c:v>4262</c:v>
                </c:pt>
                <c:pt idx="198">
                  <c:v>4267</c:v>
                </c:pt>
                <c:pt idx="199">
                  <c:v>4271</c:v>
                </c:pt>
                <c:pt idx="200">
                  <c:v>4275</c:v>
                </c:pt>
                <c:pt idx="201">
                  <c:v>4279</c:v>
                </c:pt>
                <c:pt idx="202">
                  <c:v>4279</c:v>
                </c:pt>
                <c:pt idx="203">
                  <c:v>4279</c:v>
                </c:pt>
                <c:pt idx="204">
                  <c:v>4281</c:v>
                </c:pt>
                <c:pt idx="205">
                  <c:v>4283</c:v>
                </c:pt>
                <c:pt idx="206">
                  <c:v>4291</c:v>
                </c:pt>
                <c:pt idx="207">
                  <c:v>4298</c:v>
                </c:pt>
                <c:pt idx="208">
                  <c:v>4304</c:v>
                </c:pt>
                <c:pt idx="209">
                  <c:v>4304</c:v>
                </c:pt>
                <c:pt idx="210">
                  <c:v>4304</c:v>
                </c:pt>
                <c:pt idx="211">
                  <c:v>4312</c:v>
                </c:pt>
                <c:pt idx="212">
                  <c:v>4332</c:v>
                </c:pt>
                <c:pt idx="213">
                  <c:v>4347</c:v>
                </c:pt>
                <c:pt idx="214">
                  <c:v>4363</c:v>
                </c:pt>
                <c:pt idx="215">
                  <c:v>4379</c:v>
                </c:pt>
                <c:pt idx="216">
                  <c:v>4379</c:v>
                </c:pt>
                <c:pt idx="217">
                  <c:v>4380</c:v>
                </c:pt>
                <c:pt idx="218">
                  <c:v>4397</c:v>
                </c:pt>
                <c:pt idx="219">
                  <c:v>4426</c:v>
                </c:pt>
                <c:pt idx="220">
                  <c:v>4444</c:v>
                </c:pt>
                <c:pt idx="221">
                  <c:v>4471</c:v>
                </c:pt>
                <c:pt idx="222">
                  <c:v>4484</c:v>
                </c:pt>
                <c:pt idx="223">
                  <c:v>4486</c:v>
                </c:pt>
                <c:pt idx="224">
                  <c:v>4487</c:v>
                </c:pt>
                <c:pt idx="225">
                  <c:v>4515</c:v>
                </c:pt>
                <c:pt idx="226">
                  <c:v>4546</c:v>
                </c:pt>
                <c:pt idx="227">
                  <c:v>4590</c:v>
                </c:pt>
                <c:pt idx="228">
                  <c:v>4623</c:v>
                </c:pt>
                <c:pt idx="229">
                  <c:v>4651</c:v>
                </c:pt>
                <c:pt idx="230">
                  <c:v>4655</c:v>
                </c:pt>
                <c:pt idx="231">
                  <c:v>4655</c:v>
                </c:pt>
                <c:pt idx="232">
                  <c:v>4689</c:v>
                </c:pt>
                <c:pt idx="233">
                  <c:v>4738</c:v>
                </c:pt>
                <c:pt idx="234">
                  <c:v>4783</c:v>
                </c:pt>
                <c:pt idx="235">
                  <c:v>4821</c:v>
                </c:pt>
                <c:pt idx="236">
                  <c:v>4860</c:v>
                </c:pt>
                <c:pt idx="237">
                  <c:v>4863</c:v>
                </c:pt>
                <c:pt idx="238">
                  <c:v>4864</c:v>
                </c:pt>
                <c:pt idx="239">
                  <c:v>4905</c:v>
                </c:pt>
                <c:pt idx="240">
                  <c:v>4979</c:v>
                </c:pt>
                <c:pt idx="241">
                  <c:v>5030</c:v>
                </c:pt>
                <c:pt idx="242">
                  <c:v>5091</c:v>
                </c:pt>
                <c:pt idx="243">
                  <c:v>5134</c:v>
                </c:pt>
                <c:pt idx="244">
                  <c:v>5138</c:v>
                </c:pt>
                <c:pt idx="245">
                  <c:v>5144</c:v>
                </c:pt>
                <c:pt idx="246">
                  <c:v>5189</c:v>
                </c:pt>
                <c:pt idx="247">
                  <c:v>5244</c:v>
                </c:pt>
                <c:pt idx="248">
                  <c:v>5304</c:v>
                </c:pt>
                <c:pt idx="249">
                  <c:v>5345</c:v>
                </c:pt>
                <c:pt idx="250">
                  <c:v>5386</c:v>
                </c:pt>
                <c:pt idx="251">
                  <c:v>5393</c:v>
                </c:pt>
                <c:pt idx="252">
                  <c:v>5393</c:v>
                </c:pt>
                <c:pt idx="253">
                  <c:v>5439</c:v>
                </c:pt>
                <c:pt idx="254">
                  <c:v>5488</c:v>
                </c:pt>
                <c:pt idx="255">
                  <c:v>5547</c:v>
                </c:pt>
                <c:pt idx="256">
                  <c:v>5589</c:v>
                </c:pt>
                <c:pt idx="257">
                  <c:v>5639</c:v>
                </c:pt>
                <c:pt idx="258">
                  <c:v>5642</c:v>
                </c:pt>
                <c:pt idx="259">
                  <c:v>5645</c:v>
                </c:pt>
                <c:pt idx="260">
                  <c:v>5686</c:v>
                </c:pt>
                <c:pt idx="261">
                  <c:v>5738</c:v>
                </c:pt>
                <c:pt idx="262">
                  <c:v>5798</c:v>
                </c:pt>
                <c:pt idx="263">
                  <c:v>5850</c:v>
                </c:pt>
                <c:pt idx="264">
                  <c:v>5873</c:v>
                </c:pt>
                <c:pt idx="265">
                  <c:v>5878</c:v>
                </c:pt>
                <c:pt idx="266">
                  <c:v>5878</c:v>
                </c:pt>
                <c:pt idx="267">
                  <c:v>5918</c:v>
                </c:pt>
                <c:pt idx="268">
                  <c:v>5963</c:v>
                </c:pt>
                <c:pt idx="269">
                  <c:v>6020</c:v>
                </c:pt>
                <c:pt idx="270">
                  <c:v>6060</c:v>
                </c:pt>
                <c:pt idx="271">
                  <c:v>6102</c:v>
                </c:pt>
                <c:pt idx="272">
                  <c:v>6104</c:v>
                </c:pt>
                <c:pt idx="273">
                  <c:v>6105</c:v>
                </c:pt>
                <c:pt idx="274">
                  <c:v>6140</c:v>
                </c:pt>
                <c:pt idx="275">
                  <c:v>6190</c:v>
                </c:pt>
                <c:pt idx="276">
                  <c:v>6225</c:v>
                </c:pt>
                <c:pt idx="277">
                  <c:v>6261</c:v>
                </c:pt>
                <c:pt idx="278">
                  <c:v>6310</c:v>
                </c:pt>
                <c:pt idx="279">
                  <c:v>6312</c:v>
                </c:pt>
                <c:pt idx="280">
                  <c:v>6313</c:v>
                </c:pt>
                <c:pt idx="281">
                  <c:v>6362</c:v>
                </c:pt>
                <c:pt idx="282">
                  <c:v>6418</c:v>
                </c:pt>
                <c:pt idx="283">
                  <c:v>6469</c:v>
                </c:pt>
                <c:pt idx="284">
                  <c:v>6514</c:v>
                </c:pt>
                <c:pt idx="285">
                  <c:v>6514</c:v>
                </c:pt>
                <c:pt idx="286">
                  <c:v>6515</c:v>
                </c:pt>
                <c:pt idx="287">
                  <c:v>6515</c:v>
                </c:pt>
                <c:pt idx="288">
                  <c:v>6522</c:v>
                </c:pt>
                <c:pt idx="289">
                  <c:v>6574</c:v>
                </c:pt>
                <c:pt idx="290">
                  <c:v>6655</c:v>
                </c:pt>
                <c:pt idx="291">
                  <c:v>6701</c:v>
                </c:pt>
                <c:pt idx="292">
                  <c:v>6701</c:v>
                </c:pt>
                <c:pt idx="293">
                  <c:v>6702</c:v>
                </c:pt>
                <c:pt idx="294">
                  <c:v>6702</c:v>
                </c:pt>
                <c:pt idx="295">
                  <c:v>6716</c:v>
                </c:pt>
                <c:pt idx="296">
                  <c:v>6808</c:v>
                </c:pt>
                <c:pt idx="297">
                  <c:v>6890</c:v>
                </c:pt>
                <c:pt idx="298">
                  <c:v>6992</c:v>
                </c:pt>
                <c:pt idx="299">
                  <c:v>7090</c:v>
                </c:pt>
                <c:pt idx="300">
                  <c:v>7092</c:v>
                </c:pt>
                <c:pt idx="301">
                  <c:v>7094</c:v>
                </c:pt>
                <c:pt idx="302">
                  <c:v>7153</c:v>
                </c:pt>
                <c:pt idx="303">
                  <c:v>7234</c:v>
                </c:pt>
                <c:pt idx="304">
                  <c:v>7306</c:v>
                </c:pt>
                <c:pt idx="305">
                  <c:v>7379</c:v>
                </c:pt>
                <c:pt idx="306">
                  <c:v>7465</c:v>
                </c:pt>
                <c:pt idx="307">
                  <c:v>7466</c:v>
                </c:pt>
                <c:pt idx="308">
                  <c:v>7467</c:v>
                </c:pt>
                <c:pt idx="309">
                  <c:v>7550</c:v>
                </c:pt>
                <c:pt idx="310">
                  <c:v>7650</c:v>
                </c:pt>
                <c:pt idx="311">
                  <c:v>7752</c:v>
                </c:pt>
                <c:pt idx="312">
                  <c:v>7828</c:v>
                </c:pt>
                <c:pt idx="313">
                  <c:v>7912</c:v>
                </c:pt>
                <c:pt idx="314">
                  <c:v>7915</c:v>
                </c:pt>
                <c:pt idx="315">
                  <c:v>7919</c:v>
                </c:pt>
                <c:pt idx="316">
                  <c:v>8023</c:v>
                </c:pt>
                <c:pt idx="317">
                  <c:v>8121</c:v>
                </c:pt>
                <c:pt idx="318">
                  <c:v>8208</c:v>
                </c:pt>
                <c:pt idx="319">
                  <c:v>8288</c:v>
                </c:pt>
                <c:pt idx="320">
                  <c:v>8353</c:v>
                </c:pt>
                <c:pt idx="321">
                  <c:v>8357</c:v>
                </c:pt>
                <c:pt idx="322">
                  <c:v>8362</c:v>
                </c:pt>
                <c:pt idx="323">
                  <c:v>8447</c:v>
                </c:pt>
                <c:pt idx="324">
                  <c:v>8536</c:v>
                </c:pt>
                <c:pt idx="325">
                  <c:v>8598</c:v>
                </c:pt>
                <c:pt idx="326">
                  <c:v>8672</c:v>
                </c:pt>
                <c:pt idx="327">
                  <c:v>8727</c:v>
                </c:pt>
                <c:pt idx="328">
                  <c:v>8734</c:v>
                </c:pt>
                <c:pt idx="329">
                  <c:v>8739</c:v>
                </c:pt>
                <c:pt idx="330">
                  <c:v>8809</c:v>
                </c:pt>
                <c:pt idx="331">
                  <c:v>8876</c:v>
                </c:pt>
                <c:pt idx="332">
                  <c:v>8941</c:v>
                </c:pt>
                <c:pt idx="333">
                  <c:v>9006</c:v>
                </c:pt>
                <c:pt idx="334">
                  <c:v>9058</c:v>
                </c:pt>
                <c:pt idx="335">
                  <c:v>9064</c:v>
                </c:pt>
                <c:pt idx="336">
                  <c:v>9064</c:v>
                </c:pt>
                <c:pt idx="337">
                  <c:v>9126</c:v>
                </c:pt>
                <c:pt idx="338">
                  <c:v>9208</c:v>
                </c:pt>
                <c:pt idx="339">
                  <c:v>9269</c:v>
                </c:pt>
                <c:pt idx="340">
                  <c:v>9310</c:v>
                </c:pt>
                <c:pt idx="341">
                  <c:v>9350</c:v>
                </c:pt>
                <c:pt idx="342">
                  <c:v>9355</c:v>
                </c:pt>
                <c:pt idx="343">
                  <c:v>9355</c:v>
                </c:pt>
                <c:pt idx="344">
                  <c:v>9423</c:v>
                </c:pt>
                <c:pt idx="345">
                  <c:v>9480</c:v>
                </c:pt>
                <c:pt idx="346">
                  <c:v>9520</c:v>
                </c:pt>
                <c:pt idx="347">
                  <c:v>9555</c:v>
                </c:pt>
                <c:pt idx="348">
                  <c:v>9583</c:v>
                </c:pt>
                <c:pt idx="349">
                  <c:v>9585</c:v>
                </c:pt>
                <c:pt idx="350">
                  <c:v>9585</c:v>
                </c:pt>
                <c:pt idx="351">
                  <c:v>9623</c:v>
                </c:pt>
                <c:pt idx="352">
                  <c:v>9660</c:v>
                </c:pt>
                <c:pt idx="353">
                  <c:v>9689</c:v>
                </c:pt>
                <c:pt idx="354">
                  <c:v>9707</c:v>
                </c:pt>
                <c:pt idx="355">
                  <c:v>9726</c:v>
                </c:pt>
                <c:pt idx="356">
                  <c:v>9726</c:v>
                </c:pt>
                <c:pt idx="357">
                  <c:v>9727</c:v>
                </c:pt>
                <c:pt idx="358">
                  <c:v>9748</c:v>
                </c:pt>
                <c:pt idx="359">
                  <c:v>9777</c:v>
                </c:pt>
                <c:pt idx="360">
                  <c:v>9797</c:v>
                </c:pt>
                <c:pt idx="361">
                  <c:v>9817</c:v>
                </c:pt>
                <c:pt idx="362">
                  <c:v>9829</c:v>
                </c:pt>
                <c:pt idx="363">
                  <c:v>9831</c:v>
                </c:pt>
                <c:pt idx="364">
                  <c:v>9831</c:v>
                </c:pt>
              </c:numCache>
            </c:numRef>
          </c:val>
          <c:smooth val="0"/>
          <c:extLst>
            <c:ext xmlns:c16="http://schemas.microsoft.com/office/drawing/2014/chart" uri="{C3380CC4-5D6E-409C-BE32-E72D297353CC}">
              <c16:uniqueId val="{00000023-DB4E-463C-9BB2-6EEE8DCB15FD}"/>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809]dd\ mmmm\ 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28"/>
        <c:majorTimeUnit val="days"/>
      </c:dateAx>
      <c:valAx>
        <c:axId val="691782336"/>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Cumulative number of deaths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16009777239383541"/>
          <c:y val="0.1565410544154421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t>Figure 4: Deaths by week of registration, Scotland, 2020-2021</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207287292773155E-2"/>
          <c:y val="9.1886554932984477E-2"/>
          <c:w val="0.87606573793660403"/>
          <c:h val="0.73501110300875716"/>
        </c:manualLayout>
      </c:layout>
      <c:lineChart>
        <c:grouping val="standard"/>
        <c:varyColors val="0"/>
        <c:ser>
          <c:idx val="0"/>
          <c:order val="0"/>
          <c:tx>
            <c:v>All deaths</c:v>
          </c:tx>
          <c:spPr>
            <a:ln w="31750" cap="rnd">
              <a:solidFill>
                <a:schemeClr val="accent5">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8A58-453A-83D1-BD16598B0D4C}"/>
              </c:ext>
            </c:extLst>
          </c:dPt>
          <c:dPt>
            <c:idx val="18"/>
            <c:marker>
              <c:symbol val="none"/>
            </c:marker>
            <c:bubble3D val="0"/>
            <c:extLst>
              <c:ext xmlns:c16="http://schemas.microsoft.com/office/drawing/2014/chart" uri="{C3380CC4-5D6E-409C-BE32-E72D297353CC}">
                <c16:uniqueId val="{00000001-8A58-453A-83D1-BD16598B0D4C}"/>
              </c:ext>
            </c:extLst>
          </c:dPt>
          <c:dPt>
            <c:idx val="19"/>
            <c:marker>
              <c:symbol val="none"/>
            </c:marker>
            <c:bubble3D val="0"/>
            <c:extLst>
              <c:ext xmlns:c16="http://schemas.microsoft.com/office/drawing/2014/chart" uri="{C3380CC4-5D6E-409C-BE32-E72D297353CC}">
                <c16:uniqueId val="{00000002-8A58-453A-83D1-BD16598B0D4C}"/>
              </c:ext>
            </c:extLst>
          </c:dPt>
          <c:dPt>
            <c:idx val="20"/>
            <c:marker>
              <c:symbol val="none"/>
            </c:marker>
            <c:bubble3D val="0"/>
            <c:extLst>
              <c:ext xmlns:c16="http://schemas.microsoft.com/office/drawing/2014/chart" uri="{C3380CC4-5D6E-409C-BE32-E72D297353CC}">
                <c16:uniqueId val="{00000003-8A58-453A-83D1-BD16598B0D4C}"/>
              </c:ext>
            </c:extLst>
          </c:dPt>
          <c:dPt>
            <c:idx val="21"/>
            <c:marker>
              <c:symbol val="none"/>
            </c:marker>
            <c:bubble3D val="0"/>
            <c:extLst>
              <c:ext xmlns:c16="http://schemas.microsoft.com/office/drawing/2014/chart" uri="{C3380CC4-5D6E-409C-BE32-E72D297353CC}">
                <c16:uniqueId val="{00000004-8A58-453A-83D1-BD16598B0D4C}"/>
              </c:ext>
            </c:extLst>
          </c:dPt>
          <c:dPt>
            <c:idx val="22"/>
            <c:marker>
              <c:symbol val="none"/>
            </c:marker>
            <c:bubble3D val="0"/>
            <c:extLst>
              <c:ext xmlns:c16="http://schemas.microsoft.com/office/drawing/2014/chart" uri="{C3380CC4-5D6E-409C-BE32-E72D297353CC}">
                <c16:uniqueId val="{00000005-8A58-453A-83D1-BD16598B0D4C}"/>
              </c:ext>
            </c:extLst>
          </c:dPt>
          <c:dPt>
            <c:idx val="23"/>
            <c:marker>
              <c:symbol val="none"/>
            </c:marker>
            <c:bubble3D val="0"/>
            <c:extLst>
              <c:ext xmlns:c16="http://schemas.microsoft.com/office/drawing/2014/chart" uri="{C3380CC4-5D6E-409C-BE32-E72D297353CC}">
                <c16:uniqueId val="{00000006-8A58-453A-83D1-BD16598B0D4C}"/>
              </c:ext>
            </c:extLst>
          </c:dPt>
          <c:dPt>
            <c:idx val="25"/>
            <c:marker>
              <c:symbol val="none"/>
            </c:marker>
            <c:bubble3D val="0"/>
            <c:extLst>
              <c:ext xmlns:c16="http://schemas.microsoft.com/office/drawing/2014/chart" uri="{C3380CC4-5D6E-409C-BE32-E72D297353CC}">
                <c16:uniqueId val="{00000007-8A58-453A-83D1-BD16598B0D4C}"/>
              </c:ext>
            </c:extLst>
          </c:dPt>
          <c:dPt>
            <c:idx val="26"/>
            <c:marker>
              <c:symbol val="none"/>
            </c:marker>
            <c:bubble3D val="0"/>
            <c:extLst>
              <c:ext xmlns:c16="http://schemas.microsoft.com/office/drawing/2014/chart" uri="{C3380CC4-5D6E-409C-BE32-E72D297353CC}">
                <c16:uniqueId val="{00000008-8A58-453A-83D1-BD16598B0D4C}"/>
              </c:ext>
            </c:extLst>
          </c:dPt>
          <c:dPt>
            <c:idx val="27"/>
            <c:marker>
              <c:symbol val="none"/>
            </c:marker>
            <c:bubble3D val="0"/>
            <c:extLst>
              <c:ext xmlns:c16="http://schemas.microsoft.com/office/drawing/2014/chart" uri="{C3380CC4-5D6E-409C-BE32-E72D297353CC}">
                <c16:uniqueId val="{00000009-8A58-453A-83D1-BD16598B0D4C}"/>
              </c:ext>
            </c:extLst>
          </c:dPt>
          <c:dPt>
            <c:idx val="28"/>
            <c:marker>
              <c:symbol val="none"/>
            </c:marker>
            <c:bubble3D val="0"/>
            <c:extLst>
              <c:ext xmlns:c16="http://schemas.microsoft.com/office/drawing/2014/chart" uri="{C3380CC4-5D6E-409C-BE32-E72D297353CC}">
                <c16:uniqueId val="{0000000A-8A58-453A-83D1-BD16598B0D4C}"/>
              </c:ext>
            </c:extLst>
          </c:dPt>
          <c:dPt>
            <c:idx val="29"/>
            <c:marker>
              <c:symbol val="none"/>
            </c:marker>
            <c:bubble3D val="0"/>
            <c:extLst>
              <c:ext xmlns:c16="http://schemas.microsoft.com/office/drawing/2014/chart" uri="{C3380CC4-5D6E-409C-BE32-E72D297353CC}">
                <c16:uniqueId val="{0000000B-8A58-453A-83D1-BD16598B0D4C}"/>
              </c:ext>
            </c:extLst>
          </c:dPt>
          <c:dPt>
            <c:idx val="30"/>
            <c:marker>
              <c:symbol val="none"/>
            </c:marker>
            <c:bubble3D val="0"/>
            <c:extLst>
              <c:ext xmlns:c16="http://schemas.microsoft.com/office/drawing/2014/chart" uri="{C3380CC4-5D6E-409C-BE32-E72D297353CC}">
                <c16:uniqueId val="{0000000C-8A58-453A-83D1-BD16598B0D4C}"/>
              </c:ext>
            </c:extLst>
          </c:dPt>
          <c:dPt>
            <c:idx val="31"/>
            <c:marker>
              <c:symbol val="none"/>
            </c:marker>
            <c:bubble3D val="0"/>
            <c:extLst>
              <c:ext xmlns:c16="http://schemas.microsoft.com/office/drawing/2014/chart" uri="{C3380CC4-5D6E-409C-BE32-E72D297353CC}">
                <c16:uniqueId val="{0000000D-8A58-453A-83D1-BD16598B0D4C}"/>
              </c:ext>
            </c:extLst>
          </c:dPt>
          <c:dPt>
            <c:idx val="36"/>
            <c:marker>
              <c:symbol val="none"/>
            </c:marker>
            <c:bubble3D val="0"/>
            <c:extLst>
              <c:ext xmlns:c16="http://schemas.microsoft.com/office/drawing/2014/chart" uri="{C3380CC4-5D6E-409C-BE32-E72D297353CC}">
                <c16:uniqueId val="{0000000E-8A58-453A-83D1-BD16598B0D4C}"/>
              </c:ext>
            </c:extLst>
          </c:dPt>
          <c:dPt>
            <c:idx val="40"/>
            <c:marker>
              <c:symbol val="none"/>
            </c:marker>
            <c:bubble3D val="0"/>
            <c:extLst>
              <c:ext xmlns:c16="http://schemas.microsoft.com/office/drawing/2014/chart" uri="{C3380CC4-5D6E-409C-BE32-E72D297353CC}">
                <c16:uniqueId val="{0000000F-8A58-453A-83D1-BD16598B0D4C}"/>
              </c:ext>
            </c:extLst>
          </c:dPt>
          <c:dPt>
            <c:idx val="44"/>
            <c:marker>
              <c:symbol val="none"/>
            </c:marker>
            <c:bubble3D val="0"/>
            <c:extLst>
              <c:ext xmlns:c16="http://schemas.microsoft.com/office/drawing/2014/chart" uri="{C3380CC4-5D6E-409C-BE32-E72D297353CC}">
                <c16:uniqueId val="{00000033-8A58-453A-83D1-BD16598B0D4C}"/>
              </c:ext>
            </c:extLst>
          </c:dPt>
          <c:dPt>
            <c:idx val="54"/>
            <c:marker>
              <c:symbol val="none"/>
            </c:marker>
            <c:bubble3D val="0"/>
            <c:extLst>
              <c:ext xmlns:c16="http://schemas.microsoft.com/office/drawing/2014/chart" uri="{C3380CC4-5D6E-409C-BE32-E72D297353CC}">
                <c16:uniqueId val="{00000033-E854-4720-AFF6-06D1E092470E}"/>
              </c:ext>
            </c:extLst>
          </c:dPt>
          <c:dPt>
            <c:idx val="58"/>
            <c:marker>
              <c:symbol val="none"/>
            </c:marker>
            <c:bubble3D val="0"/>
            <c:extLst>
              <c:ext xmlns:c16="http://schemas.microsoft.com/office/drawing/2014/chart" uri="{C3380CC4-5D6E-409C-BE32-E72D297353CC}">
                <c16:uniqueId val="{00000036-1847-428D-BE66-727F2E4E00E9}"/>
              </c:ext>
            </c:extLst>
          </c:dPt>
          <c:dPt>
            <c:idx val="62"/>
            <c:marker>
              <c:symbol val="circle"/>
              <c:size val="8"/>
              <c:spPr>
                <a:solidFill>
                  <a:schemeClr val="accent5">
                    <a:lumMod val="60000"/>
                    <a:lumOff val="40000"/>
                  </a:schemeClr>
                </a:solidFill>
                <a:ln w="9525">
                  <a:noFill/>
                </a:ln>
                <a:effectLst/>
              </c:spPr>
            </c:marker>
            <c:bubble3D val="0"/>
            <c:extLst>
              <c:ext xmlns:c16="http://schemas.microsoft.com/office/drawing/2014/chart" uri="{C3380CC4-5D6E-409C-BE32-E72D297353CC}">
                <c16:uniqueId val="{0000003A-069A-4408-A238-19A0D76D6EE3}"/>
              </c:ext>
            </c:extLst>
          </c:dPt>
          <c:dLbls>
            <c:dLbl>
              <c:idx val="6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A-069A-4408-A238-19A0D76D6EE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 data'!$B$3:$BL$3</c:f>
              <c:strCache>
                <c:ptCount val="63"/>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pt idx="52">
                  <c:v>Week 53</c:v>
                </c:pt>
                <c:pt idx="53">
                  <c:v>Week 1</c:v>
                </c:pt>
                <c:pt idx="54">
                  <c:v>Week 2</c:v>
                </c:pt>
                <c:pt idx="55">
                  <c:v>Week 3</c:v>
                </c:pt>
                <c:pt idx="56">
                  <c:v>Week 4</c:v>
                </c:pt>
                <c:pt idx="57">
                  <c:v>Week 5</c:v>
                </c:pt>
                <c:pt idx="58">
                  <c:v>Week 6</c:v>
                </c:pt>
                <c:pt idx="59">
                  <c:v>Week 7</c:v>
                </c:pt>
                <c:pt idx="60">
                  <c:v>Week 8</c:v>
                </c:pt>
                <c:pt idx="61">
                  <c:v>Week 9</c:v>
                </c:pt>
                <c:pt idx="62">
                  <c:v>Week 10</c:v>
                </c:pt>
              </c:strCache>
            </c:strRef>
          </c:cat>
          <c:val>
            <c:numRef>
              <c:f>'Figure 4 data'!$B$5:$BL$5</c:f>
              <c:numCache>
                <c:formatCode>#,##0</c:formatCode>
                <c:ptCount val="63"/>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1034</c:v>
                </c:pt>
                <c:pt idx="24">
                  <c:v>1065</c:v>
                </c:pt>
                <c:pt idx="25">
                  <c:v>1008</c:v>
                </c:pt>
                <c:pt idx="26">
                  <c:v>983</c:v>
                </c:pt>
                <c:pt idx="27">
                  <c:v>977</c:v>
                </c:pt>
                <c:pt idx="28">
                  <c:v>1033</c:v>
                </c:pt>
                <c:pt idx="29">
                  <c:v>962</c:v>
                </c:pt>
                <c:pt idx="30">
                  <c:v>1043</c:v>
                </c:pt>
                <c:pt idx="31">
                  <c:v>1011</c:v>
                </c:pt>
                <c:pt idx="32">
                  <c:v>928</c:v>
                </c:pt>
                <c:pt idx="33">
                  <c:v>1046</c:v>
                </c:pt>
                <c:pt idx="34">
                  <c:v>1030</c:v>
                </c:pt>
                <c:pt idx="35">
                  <c:v>1050</c:v>
                </c:pt>
                <c:pt idx="36">
                  <c:v>1069</c:v>
                </c:pt>
                <c:pt idx="37">
                  <c:v>952</c:v>
                </c:pt>
                <c:pt idx="38">
                  <c:v>933</c:v>
                </c:pt>
                <c:pt idx="39">
                  <c:v>1196</c:v>
                </c:pt>
                <c:pt idx="40">
                  <c:v>1072</c:v>
                </c:pt>
                <c:pt idx="41">
                  <c:v>1134</c:v>
                </c:pt>
                <c:pt idx="42">
                  <c:v>1187</c:v>
                </c:pt>
                <c:pt idx="43">
                  <c:v>1262</c:v>
                </c:pt>
                <c:pt idx="44">
                  <c:v>1250</c:v>
                </c:pt>
                <c:pt idx="45">
                  <c:v>1338</c:v>
                </c:pt>
                <c:pt idx="46">
                  <c:v>1360</c:v>
                </c:pt>
                <c:pt idx="47">
                  <c:v>1329</c:v>
                </c:pt>
                <c:pt idx="48">
                  <c:v>1296</c:v>
                </c:pt>
                <c:pt idx="49">
                  <c:v>1284</c:v>
                </c:pt>
                <c:pt idx="50">
                  <c:v>1297</c:v>
                </c:pt>
                <c:pt idx="51">
                  <c:v>1205</c:v>
                </c:pt>
                <c:pt idx="52">
                  <c:v>1178</c:v>
                </c:pt>
                <c:pt idx="53">
                  <c:v>1720</c:v>
                </c:pt>
                <c:pt idx="54">
                  <c:v>1550</c:v>
                </c:pt>
                <c:pt idx="55">
                  <c:v>1559</c:v>
                </c:pt>
                <c:pt idx="56">
                  <c:v>1604</c:v>
                </c:pt>
                <c:pt idx="57">
                  <c:v>1506</c:v>
                </c:pt>
                <c:pt idx="58">
                  <c:v>1412</c:v>
                </c:pt>
                <c:pt idx="59">
                  <c:v>1422</c:v>
                </c:pt>
                <c:pt idx="60">
                  <c:v>1325</c:v>
                </c:pt>
                <c:pt idx="61">
                  <c:v>1203</c:v>
                </c:pt>
                <c:pt idx="62">
                  <c:v>1139</c:v>
                </c:pt>
              </c:numCache>
            </c:numRef>
          </c:val>
          <c:smooth val="0"/>
          <c:extLst>
            <c:ext xmlns:c16="http://schemas.microsoft.com/office/drawing/2014/chart" uri="{C3380CC4-5D6E-409C-BE32-E72D297353CC}">
              <c16:uniqueId val="{00000010-8A58-453A-83D1-BD16598B0D4C}"/>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11-8A58-453A-83D1-BD16598B0D4C}"/>
              </c:ext>
            </c:extLst>
          </c:dPt>
          <c:dPt>
            <c:idx val="18"/>
            <c:marker>
              <c:symbol val="none"/>
            </c:marker>
            <c:bubble3D val="0"/>
            <c:extLst>
              <c:ext xmlns:c16="http://schemas.microsoft.com/office/drawing/2014/chart" uri="{C3380CC4-5D6E-409C-BE32-E72D297353CC}">
                <c16:uniqueId val="{00000012-8A58-453A-83D1-BD16598B0D4C}"/>
              </c:ext>
            </c:extLst>
          </c:dPt>
          <c:dPt>
            <c:idx val="19"/>
            <c:marker>
              <c:symbol val="none"/>
            </c:marker>
            <c:bubble3D val="0"/>
            <c:extLst>
              <c:ext xmlns:c16="http://schemas.microsoft.com/office/drawing/2014/chart" uri="{C3380CC4-5D6E-409C-BE32-E72D297353CC}">
                <c16:uniqueId val="{00000013-8A58-453A-83D1-BD16598B0D4C}"/>
              </c:ext>
            </c:extLst>
          </c:dPt>
          <c:dPt>
            <c:idx val="20"/>
            <c:marker>
              <c:symbol val="none"/>
            </c:marker>
            <c:bubble3D val="0"/>
            <c:extLst>
              <c:ext xmlns:c16="http://schemas.microsoft.com/office/drawing/2014/chart" uri="{C3380CC4-5D6E-409C-BE32-E72D297353CC}">
                <c16:uniqueId val="{00000014-8A58-453A-83D1-BD16598B0D4C}"/>
              </c:ext>
            </c:extLst>
          </c:dPt>
          <c:dPt>
            <c:idx val="21"/>
            <c:marker>
              <c:symbol val="none"/>
            </c:marker>
            <c:bubble3D val="0"/>
            <c:extLst>
              <c:ext xmlns:c16="http://schemas.microsoft.com/office/drawing/2014/chart" uri="{C3380CC4-5D6E-409C-BE32-E72D297353CC}">
                <c16:uniqueId val="{00000015-8A58-453A-83D1-BD16598B0D4C}"/>
              </c:ext>
            </c:extLst>
          </c:dPt>
          <c:dPt>
            <c:idx val="22"/>
            <c:marker>
              <c:symbol val="none"/>
            </c:marker>
            <c:bubble3D val="0"/>
            <c:extLst>
              <c:ext xmlns:c16="http://schemas.microsoft.com/office/drawing/2014/chart" uri="{C3380CC4-5D6E-409C-BE32-E72D297353CC}">
                <c16:uniqueId val="{00000016-8A58-453A-83D1-BD16598B0D4C}"/>
              </c:ext>
            </c:extLst>
          </c:dPt>
          <c:dPt>
            <c:idx val="23"/>
            <c:marker>
              <c:symbol val="none"/>
            </c:marker>
            <c:bubble3D val="0"/>
            <c:extLst>
              <c:ext xmlns:c16="http://schemas.microsoft.com/office/drawing/2014/chart" uri="{C3380CC4-5D6E-409C-BE32-E72D297353CC}">
                <c16:uniqueId val="{00000017-8A58-453A-83D1-BD16598B0D4C}"/>
              </c:ext>
            </c:extLst>
          </c:dPt>
          <c:dPt>
            <c:idx val="25"/>
            <c:marker>
              <c:symbol val="none"/>
            </c:marker>
            <c:bubble3D val="0"/>
            <c:extLst>
              <c:ext xmlns:c16="http://schemas.microsoft.com/office/drawing/2014/chart" uri="{C3380CC4-5D6E-409C-BE32-E72D297353CC}">
                <c16:uniqueId val="{00000018-8A58-453A-83D1-BD16598B0D4C}"/>
              </c:ext>
            </c:extLst>
          </c:dPt>
          <c:dPt>
            <c:idx val="26"/>
            <c:marker>
              <c:symbol val="none"/>
            </c:marker>
            <c:bubble3D val="0"/>
            <c:extLst>
              <c:ext xmlns:c16="http://schemas.microsoft.com/office/drawing/2014/chart" uri="{C3380CC4-5D6E-409C-BE32-E72D297353CC}">
                <c16:uniqueId val="{00000019-8A58-453A-83D1-BD16598B0D4C}"/>
              </c:ext>
            </c:extLst>
          </c:dPt>
          <c:dPt>
            <c:idx val="27"/>
            <c:marker>
              <c:symbol val="none"/>
            </c:marker>
            <c:bubble3D val="0"/>
            <c:extLst>
              <c:ext xmlns:c16="http://schemas.microsoft.com/office/drawing/2014/chart" uri="{C3380CC4-5D6E-409C-BE32-E72D297353CC}">
                <c16:uniqueId val="{0000001A-8A58-453A-83D1-BD16598B0D4C}"/>
              </c:ext>
            </c:extLst>
          </c:dPt>
          <c:dPt>
            <c:idx val="28"/>
            <c:marker>
              <c:symbol val="none"/>
            </c:marker>
            <c:bubble3D val="0"/>
            <c:extLst>
              <c:ext xmlns:c16="http://schemas.microsoft.com/office/drawing/2014/chart" uri="{C3380CC4-5D6E-409C-BE32-E72D297353CC}">
                <c16:uniqueId val="{0000001B-8A58-453A-83D1-BD16598B0D4C}"/>
              </c:ext>
            </c:extLst>
          </c:dPt>
          <c:dPt>
            <c:idx val="29"/>
            <c:marker>
              <c:symbol val="none"/>
            </c:marker>
            <c:bubble3D val="0"/>
            <c:extLst>
              <c:ext xmlns:c16="http://schemas.microsoft.com/office/drawing/2014/chart" uri="{C3380CC4-5D6E-409C-BE32-E72D297353CC}">
                <c16:uniqueId val="{0000001C-8A58-453A-83D1-BD16598B0D4C}"/>
              </c:ext>
            </c:extLst>
          </c:dPt>
          <c:dPt>
            <c:idx val="30"/>
            <c:marker>
              <c:symbol val="none"/>
            </c:marker>
            <c:bubble3D val="0"/>
            <c:extLst>
              <c:ext xmlns:c16="http://schemas.microsoft.com/office/drawing/2014/chart" uri="{C3380CC4-5D6E-409C-BE32-E72D297353CC}">
                <c16:uniqueId val="{0000001D-8A58-453A-83D1-BD16598B0D4C}"/>
              </c:ext>
            </c:extLst>
          </c:dPt>
          <c:dPt>
            <c:idx val="31"/>
            <c:marker>
              <c:symbol val="none"/>
            </c:marker>
            <c:bubble3D val="0"/>
            <c:extLst>
              <c:ext xmlns:c16="http://schemas.microsoft.com/office/drawing/2014/chart" uri="{C3380CC4-5D6E-409C-BE32-E72D297353CC}">
                <c16:uniqueId val="{0000001E-8A58-453A-83D1-BD16598B0D4C}"/>
              </c:ext>
            </c:extLst>
          </c:dPt>
          <c:dPt>
            <c:idx val="36"/>
            <c:marker>
              <c:symbol val="none"/>
            </c:marker>
            <c:bubble3D val="0"/>
            <c:extLst>
              <c:ext xmlns:c16="http://schemas.microsoft.com/office/drawing/2014/chart" uri="{C3380CC4-5D6E-409C-BE32-E72D297353CC}">
                <c16:uniqueId val="{0000001F-8A58-453A-83D1-BD16598B0D4C}"/>
              </c:ext>
            </c:extLst>
          </c:dPt>
          <c:dPt>
            <c:idx val="40"/>
            <c:marker>
              <c:symbol val="none"/>
            </c:marker>
            <c:bubble3D val="0"/>
            <c:extLst>
              <c:ext xmlns:c16="http://schemas.microsoft.com/office/drawing/2014/chart" uri="{C3380CC4-5D6E-409C-BE32-E72D297353CC}">
                <c16:uniqueId val="{00000020-8A58-453A-83D1-BD16598B0D4C}"/>
              </c:ext>
            </c:extLst>
          </c:dPt>
          <c:dPt>
            <c:idx val="44"/>
            <c:marker>
              <c:symbol val="none"/>
            </c:marker>
            <c:bubble3D val="0"/>
            <c:extLst>
              <c:ext xmlns:c16="http://schemas.microsoft.com/office/drawing/2014/chart" uri="{C3380CC4-5D6E-409C-BE32-E72D297353CC}">
                <c16:uniqueId val="{00000034-8A58-453A-83D1-BD16598B0D4C}"/>
              </c:ext>
            </c:extLst>
          </c:dPt>
          <c:dPt>
            <c:idx val="54"/>
            <c:marker>
              <c:symbol val="none"/>
            </c:marker>
            <c:bubble3D val="0"/>
            <c:extLst>
              <c:ext xmlns:c16="http://schemas.microsoft.com/office/drawing/2014/chart" uri="{C3380CC4-5D6E-409C-BE32-E72D297353CC}">
                <c16:uniqueId val="{00000034-E854-4720-AFF6-06D1E092470E}"/>
              </c:ext>
            </c:extLst>
          </c:dPt>
          <c:dPt>
            <c:idx val="58"/>
            <c:marker>
              <c:symbol val="none"/>
            </c:marker>
            <c:bubble3D val="0"/>
            <c:extLst>
              <c:ext xmlns:c16="http://schemas.microsoft.com/office/drawing/2014/chart" uri="{C3380CC4-5D6E-409C-BE32-E72D297353CC}">
                <c16:uniqueId val="{00000037-1847-428D-BE66-727F2E4E00E9}"/>
              </c:ext>
            </c:extLst>
          </c:dPt>
          <c:dPt>
            <c:idx val="62"/>
            <c:marker>
              <c:symbol val="circle"/>
              <c:size val="8"/>
              <c:spPr>
                <a:solidFill>
                  <a:schemeClr val="accent3"/>
                </a:solidFill>
                <a:ln w="9525">
                  <a:noFill/>
                </a:ln>
                <a:effectLst/>
              </c:spPr>
            </c:marker>
            <c:bubble3D val="0"/>
            <c:extLst>
              <c:ext xmlns:c16="http://schemas.microsoft.com/office/drawing/2014/chart" uri="{C3380CC4-5D6E-409C-BE32-E72D297353CC}">
                <c16:uniqueId val="{00000039-069A-4408-A238-19A0D76D6EE3}"/>
              </c:ext>
            </c:extLst>
          </c:dPt>
          <c:dLbls>
            <c:dLbl>
              <c:idx val="6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9-069A-4408-A238-19A0D76D6EE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 data'!$B$3:$BL$3</c:f>
              <c:strCache>
                <c:ptCount val="63"/>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pt idx="52">
                  <c:v>Week 53</c:v>
                </c:pt>
                <c:pt idx="53">
                  <c:v>Week 1</c:v>
                </c:pt>
                <c:pt idx="54">
                  <c:v>Week 2</c:v>
                </c:pt>
                <c:pt idx="55">
                  <c:v>Week 3</c:v>
                </c:pt>
                <c:pt idx="56">
                  <c:v>Week 4</c:v>
                </c:pt>
                <c:pt idx="57">
                  <c:v>Week 5</c:v>
                </c:pt>
                <c:pt idx="58">
                  <c:v>Week 6</c:v>
                </c:pt>
                <c:pt idx="59">
                  <c:v>Week 7</c:v>
                </c:pt>
                <c:pt idx="60">
                  <c:v>Week 8</c:v>
                </c:pt>
                <c:pt idx="61">
                  <c:v>Week 9</c:v>
                </c:pt>
                <c:pt idx="62">
                  <c:v>Week 10</c:v>
                </c:pt>
              </c:strCache>
            </c:strRef>
          </c:cat>
          <c:val>
            <c:numRef>
              <c:f>'Figure 4 data'!$B$6:$BL$6</c:f>
              <c:numCache>
                <c:formatCode>#,##0</c:formatCode>
                <c:ptCount val="63"/>
                <c:pt idx="0">
                  <c:v>1276</c:v>
                </c:pt>
                <c:pt idx="1">
                  <c:v>1560</c:v>
                </c:pt>
                <c:pt idx="2">
                  <c:v>1382</c:v>
                </c:pt>
                <c:pt idx="3">
                  <c:v>1317</c:v>
                </c:pt>
                <c:pt idx="4">
                  <c:v>1280</c:v>
                </c:pt>
                <c:pt idx="5">
                  <c:v>1254</c:v>
                </c:pt>
                <c:pt idx="6">
                  <c:v>1259</c:v>
                </c:pt>
                <c:pt idx="7">
                  <c:v>1247</c:v>
                </c:pt>
                <c:pt idx="8">
                  <c:v>1165</c:v>
                </c:pt>
                <c:pt idx="9">
                  <c:v>1229</c:v>
                </c:pt>
                <c:pt idx="10">
                  <c:v>1169</c:v>
                </c:pt>
                <c:pt idx="11">
                  <c:v>1120</c:v>
                </c:pt>
                <c:pt idx="12">
                  <c:v>1118</c:v>
                </c:pt>
                <c:pt idx="13">
                  <c:v>1098</c:v>
                </c:pt>
                <c:pt idx="14">
                  <c:v>1100</c:v>
                </c:pt>
                <c:pt idx="15">
                  <c:v>1067</c:v>
                </c:pt>
                <c:pt idx="16">
                  <c:v>1087</c:v>
                </c:pt>
                <c:pt idx="17">
                  <c:v>1079</c:v>
                </c:pt>
                <c:pt idx="18">
                  <c:v>1034</c:v>
                </c:pt>
                <c:pt idx="19">
                  <c:v>1064</c:v>
                </c:pt>
                <c:pt idx="20">
                  <c:v>1045</c:v>
                </c:pt>
                <c:pt idx="21">
                  <c:v>1017</c:v>
                </c:pt>
                <c:pt idx="22">
                  <c:v>1056</c:v>
                </c:pt>
                <c:pt idx="23">
                  <c:v>1000</c:v>
                </c:pt>
                <c:pt idx="24">
                  <c:v>1019</c:v>
                </c:pt>
                <c:pt idx="25">
                  <c:v>1026</c:v>
                </c:pt>
                <c:pt idx="26">
                  <c:v>1018</c:v>
                </c:pt>
                <c:pt idx="27">
                  <c:v>1025</c:v>
                </c:pt>
                <c:pt idx="28">
                  <c:v>996</c:v>
                </c:pt>
                <c:pt idx="29">
                  <c:v>977</c:v>
                </c:pt>
                <c:pt idx="30">
                  <c:v>994</c:v>
                </c:pt>
                <c:pt idx="31">
                  <c:v>1003</c:v>
                </c:pt>
                <c:pt idx="32">
                  <c:v>992</c:v>
                </c:pt>
                <c:pt idx="33">
                  <c:v>999</c:v>
                </c:pt>
                <c:pt idx="34">
                  <c:v>983</c:v>
                </c:pt>
                <c:pt idx="35">
                  <c:v>988</c:v>
                </c:pt>
                <c:pt idx="36">
                  <c:v>1008</c:v>
                </c:pt>
                <c:pt idx="37">
                  <c:v>1007</c:v>
                </c:pt>
                <c:pt idx="38">
                  <c:v>1046</c:v>
                </c:pt>
                <c:pt idx="39">
                  <c:v>1038</c:v>
                </c:pt>
                <c:pt idx="40">
                  <c:v>1079</c:v>
                </c:pt>
                <c:pt idx="41">
                  <c:v>1062</c:v>
                </c:pt>
                <c:pt idx="42">
                  <c:v>1052</c:v>
                </c:pt>
                <c:pt idx="43">
                  <c:v>1079</c:v>
                </c:pt>
                <c:pt idx="44">
                  <c:v>1105</c:v>
                </c:pt>
                <c:pt idx="45">
                  <c:v>1139</c:v>
                </c:pt>
                <c:pt idx="46">
                  <c:v>1130</c:v>
                </c:pt>
                <c:pt idx="47">
                  <c:v>1130</c:v>
                </c:pt>
                <c:pt idx="48">
                  <c:v>1140</c:v>
                </c:pt>
                <c:pt idx="49">
                  <c:v>1236</c:v>
                </c:pt>
                <c:pt idx="50">
                  <c:v>1272</c:v>
                </c:pt>
                <c:pt idx="51">
                  <c:v>1061</c:v>
                </c:pt>
                <c:pt idx="52">
                  <c:v>1018</c:v>
                </c:pt>
                <c:pt idx="53">
                  <c:v>1276</c:v>
                </c:pt>
                <c:pt idx="54">
                  <c:v>1560</c:v>
                </c:pt>
                <c:pt idx="55">
                  <c:v>1382</c:v>
                </c:pt>
                <c:pt idx="56">
                  <c:v>1317</c:v>
                </c:pt>
                <c:pt idx="57">
                  <c:v>1280</c:v>
                </c:pt>
                <c:pt idx="58">
                  <c:v>1254</c:v>
                </c:pt>
                <c:pt idx="59">
                  <c:v>1259</c:v>
                </c:pt>
                <c:pt idx="60">
                  <c:v>1247</c:v>
                </c:pt>
                <c:pt idx="61">
                  <c:v>1165</c:v>
                </c:pt>
                <c:pt idx="62">
                  <c:v>1229</c:v>
                </c:pt>
              </c:numCache>
            </c:numRef>
          </c:val>
          <c:smooth val="0"/>
          <c:extLst>
            <c:ext xmlns:c16="http://schemas.microsoft.com/office/drawing/2014/chart" uri="{C3380CC4-5D6E-409C-BE32-E72D297353CC}">
              <c16:uniqueId val="{00000021-8A58-453A-83D1-BD16598B0D4C}"/>
            </c:ext>
          </c:extLst>
        </c:ser>
        <c:ser>
          <c:idx val="1"/>
          <c:order val="2"/>
          <c:tx>
            <c:v>COVID-19 deaths</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22-8A58-453A-83D1-BD16598B0D4C}"/>
              </c:ext>
            </c:extLst>
          </c:dPt>
          <c:dPt>
            <c:idx val="18"/>
            <c:marker>
              <c:symbol val="none"/>
            </c:marker>
            <c:bubble3D val="0"/>
            <c:extLst>
              <c:ext xmlns:c16="http://schemas.microsoft.com/office/drawing/2014/chart" uri="{C3380CC4-5D6E-409C-BE32-E72D297353CC}">
                <c16:uniqueId val="{00000023-8A58-453A-83D1-BD16598B0D4C}"/>
              </c:ext>
            </c:extLst>
          </c:dPt>
          <c:dPt>
            <c:idx val="19"/>
            <c:marker>
              <c:symbol val="none"/>
            </c:marker>
            <c:bubble3D val="0"/>
            <c:extLst>
              <c:ext xmlns:c16="http://schemas.microsoft.com/office/drawing/2014/chart" uri="{C3380CC4-5D6E-409C-BE32-E72D297353CC}">
                <c16:uniqueId val="{00000024-8A58-453A-83D1-BD16598B0D4C}"/>
              </c:ext>
            </c:extLst>
          </c:dPt>
          <c:dPt>
            <c:idx val="20"/>
            <c:marker>
              <c:symbol val="none"/>
            </c:marker>
            <c:bubble3D val="0"/>
            <c:extLst>
              <c:ext xmlns:c16="http://schemas.microsoft.com/office/drawing/2014/chart" uri="{C3380CC4-5D6E-409C-BE32-E72D297353CC}">
                <c16:uniqueId val="{00000025-8A58-453A-83D1-BD16598B0D4C}"/>
              </c:ext>
            </c:extLst>
          </c:dPt>
          <c:dPt>
            <c:idx val="21"/>
            <c:marker>
              <c:symbol val="none"/>
            </c:marker>
            <c:bubble3D val="0"/>
            <c:extLst>
              <c:ext xmlns:c16="http://schemas.microsoft.com/office/drawing/2014/chart" uri="{C3380CC4-5D6E-409C-BE32-E72D297353CC}">
                <c16:uniqueId val="{00000026-8A58-453A-83D1-BD16598B0D4C}"/>
              </c:ext>
            </c:extLst>
          </c:dPt>
          <c:dPt>
            <c:idx val="22"/>
            <c:marker>
              <c:symbol val="none"/>
            </c:marker>
            <c:bubble3D val="0"/>
            <c:extLst>
              <c:ext xmlns:c16="http://schemas.microsoft.com/office/drawing/2014/chart" uri="{C3380CC4-5D6E-409C-BE32-E72D297353CC}">
                <c16:uniqueId val="{00000027-8A58-453A-83D1-BD16598B0D4C}"/>
              </c:ext>
            </c:extLst>
          </c:dPt>
          <c:dPt>
            <c:idx val="23"/>
            <c:marker>
              <c:symbol val="none"/>
            </c:marker>
            <c:bubble3D val="0"/>
            <c:extLst>
              <c:ext xmlns:c16="http://schemas.microsoft.com/office/drawing/2014/chart" uri="{C3380CC4-5D6E-409C-BE32-E72D297353CC}">
                <c16:uniqueId val="{00000028-8A58-453A-83D1-BD16598B0D4C}"/>
              </c:ext>
            </c:extLst>
          </c:dPt>
          <c:dPt>
            <c:idx val="25"/>
            <c:marker>
              <c:symbol val="none"/>
            </c:marker>
            <c:bubble3D val="0"/>
            <c:extLst>
              <c:ext xmlns:c16="http://schemas.microsoft.com/office/drawing/2014/chart" uri="{C3380CC4-5D6E-409C-BE32-E72D297353CC}">
                <c16:uniqueId val="{00000029-8A58-453A-83D1-BD16598B0D4C}"/>
              </c:ext>
            </c:extLst>
          </c:dPt>
          <c:dPt>
            <c:idx val="26"/>
            <c:marker>
              <c:symbol val="none"/>
            </c:marker>
            <c:bubble3D val="0"/>
            <c:extLst>
              <c:ext xmlns:c16="http://schemas.microsoft.com/office/drawing/2014/chart" uri="{C3380CC4-5D6E-409C-BE32-E72D297353CC}">
                <c16:uniqueId val="{0000002A-8A58-453A-83D1-BD16598B0D4C}"/>
              </c:ext>
            </c:extLst>
          </c:dPt>
          <c:dPt>
            <c:idx val="27"/>
            <c:marker>
              <c:symbol val="none"/>
            </c:marker>
            <c:bubble3D val="0"/>
            <c:extLst>
              <c:ext xmlns:c16="http://schemas.microsoft.com/office/drawing/2014/chart" uri="{C3380CC4-5D6E-409C-BE32-E72D297353CC}">
                <c16:uniqueId val="{0000002B-8A58-453A-83D1-BD16598B0D4C}"/>
              </c:ext>
            </c:extLst>
          </c:dPt>
          <c:dPt>
            <c:idx val="28"/>
            <c:marker>
              <c:symbol val="none"/>
            </c:marker>
            <c:bubble3D val="0"/>
            <c:extLst>
              <c:ext xmlns:c16="http://schemas.microsoft.com/office/drawing/2014/chart" uri="{C3380CC4-5D6E-409C-BE32-E72D297353CC}">
                <c16:uniqueId val="{0000002C-8A58-453A-83D1-BD16598B0D4C}"/>
              </c:ext>
            </c:extLst>
          </c:dPt>
          <c:dPt>
            <c:idx val="29"/>
            <c:marker>
              <c:symbol val="none"/>
            </c:marker>
            <c:bubble3D val="0"/>
            <c:extLst>
              <c:ext xmlns:c16="http://schemas.microsoft.com/office/drawing/2014/chart" uri="{C3380CC4-5D6E-409C-BE32-E72D297353CC}">
                <c16:uniqueId val="{0000002D-8A58-453A-83D1-BD16598B0D4C}"/>
              </c:ext>
            </c:extLst>
          </c:dPt>
          <c:dPt>
            <c:idx val="30"/>
            <c:marker>
              <c:symbol val="none"/>
            </c:marker>
            <c:bubble3D val="0"/>
            <c:extLst>
              <c:ext xmlns:c16="http://schemas.microsoft.com/office/drawing/2014/chart" uri="{C3380CC4-5D6E-409C-BE32-E72D297353CC}">
                <c16:uniqueId val="{0000002E-8A58-453A-83D1-BD16598B0D4C}"/>
              </c:ext>
            </c:extLst>
          </c:dPt>
          <c:dPt>
            <c:idx val="31"/>
            <c:marker>
              <c:symbol val="none"/>
            </c:marker>
            <c:bubble3D val="0"/>
            <c:extLst>
              <c:ext xmlns:c16="http://schemas.microsoft.com/office/drawing/2014/chart" uri="{C3380CC4-5D6E-409C-BE32-E72D297353CC}">
                <c16:uniqueId val="{0000002F-8A58-453A-83D1-BD16598B0D4C}"/>
              </c:ext>
            </c:extLst>
          </c:dPt>
          <c:dPt>
            <c:idx val="36"/>
            <c:marker>
              <c:symbol val="none"/>
            </c:marker>
            <c:bubble3D val="0"/>
            <c:extLst>
              <c:ext xmlns:c16="http://schemas.microsoft.com/office/drawing/2014/chart" uri="{C3380CC4-5D6E-409C-BE32-E72D297353CC}">
                <c16:uniqueId val="{00000030-8A58-453A-83D1-BD16598B0D4C}"/>
              </c:ext>
            </c:extLst>
          </c:dPt>
          <c:dPt>
            <c:idx val="40"/>
            <c:marker>
              <c:symbol val="none"/>
            </c:marker>
            <c:bubble3D val="0"/>
            <c:extLst>
              <c:ext xmlns:c16="http://schemas.microsoft.com/office/drawing/2014/chart" uri="{C3380CC4-5D6E-409C-BE32-E72D297353CC}">
                <c16:uniqueId val="{00000031-8A58-453A-83D1-BD16598B0D4C}"/>
              </c:ext>
            </c:extLst>
          </c:dPt>
          <c:dPt>
            <c:idx val="44"/>
            <c:marker>
              <c:symbol val="none"/>
            </c:marker>
            <c:bubble3D val="0"/>
            <c:extLst>
              <c:ext xmlns:c16="http://schemas.microsoft.com/office/drawing/2014/chart" uri="{C3380CC4-5D6E-409C-BE32-E72D297353CC}">
                <c16:uniqueId val="{00000035-8A58-453A-83D1-BD16598B0D4C}"/>
              </c:ext>
            </c:extLst>
          </c:dPt>
          <c:dPt>
            <c:idx val="54"/>
            <c:marker>
              <c:symbol val="none"/>
            </c:marker>
            <c:bubble3D val="0"/>
            <c:extLst>
              <c:ext xmlns:c16="http://schemas.microsoft.com/office/drawing/2014/chart" uri="{C3380CC4-5D6E-409C-BE32-E72D297353CC}">
                <c16:uniqueId val="{00000035-E854-4720-AFF6-06D1E092470E}"/>
              </c:ext>
            </c:extLst>
          </c:dPt>
          <c:dPt>
            <c:idx val="58"/>
            <c:marker>
              <c:symbol val="none"/>
            </c:marker>
            <c:bubble3D val="0"/>
            <c:extLst>
              <c:ext xmlns:c16="http://schemas.microsoft.com/office/drawing/2014/chart" uri="{C3380CC4-5D6E-409C-BE32-E72D297353CC}">
                <c16:uniqueId val="{00000038-1847-428D-BE66-727F2E4E00E9}"/>
              </c:ext>
            </c:extLst>
          </c:dPt>
          <c:dPt>
            <c:idx val="62"/>
            <c:marker>
              <c:symbol val="circle"/>
              <c:size val="8"/>
              <c:spPr>
                <a:solidFill>
                  <a:schemeClr val="accent5">
                    <a:lumMod val="50000"/>
                  </a:schemeClr>
                </a:solidFill>
                <a:ln w="9525">
                  <a:noFill/>
                </a:ln>
                <a:effectLst/>
              </c:spPr>
            </c:marker>
            <c:bubble3D val="0"/>
            <c:extLst>
              <c:ext xmlns:c16="http://schemas.microsoft.com/office/drawing/2014/chart" uri="{C3380CC4-5D6E-409C-BE32-E72D297353CC}">
                <c16:uniqueId val="{0000003B-069A-4408-A238-19A0D76D6EE3}"/>
              </c:ext>
            </c:extLst>
          </c:dPt>
          <c:dLbls>
            <c:dLbl>
              <c:idx val="6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B-069A-4408-A238-19A0D76D6EE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 data'!$B$3:$BL$3</c:f>
              <c:strCache>
                <c:ptCount val="63"/>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pt idx="52">
                  <c:v>Week 53</c:v>
                </c:pt>
                <c:pt idx="53">
                  <c:v>Week 1</c:v>
                </c:pt>
                <c:pt idx="54">
                  <c:v>Week 2</c:v>
                </c:pt>
                <c:pt idx="55">
                  <c:v>Week 3</c:v>
                </c:pt>
                <c:pt idx="56">
                  <c:v>Week 4</c:v>
                </c:pt>
                <c:pt idx="57">
                  <c:v>Week 5</c:v>
                </c:pt>
                <c:pt idx="58">
                  <c:v>Week 6</c:v>
                </c:pt>
                <c:pt idx="59">
                  <c:v>Week 7</c:v>
                </c:pt>
                <c:pt idx="60">
                  <c:v>Week 8</c:v>
                </c:pt>
                <c:pt idx="61">
                  <c:v>Week 9</c:v>
                </c:pt>
                <c:pt idx="62">
                  <c:v>Week 10</c:v>
                </c:pt>
              </c:strCache>
            </c:strRef>
          </c:cat>
          <c:val>
            <c:numRef>
              <c:f>'Figure 4 data'!$B$7:$BL$7</c:f>
              <c:numCache>
                <c:formatCode>#,##0</c:formatCode>
                <c:ptCount val="63"/>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610</c:v>
                </c:pt>
                <c:pt idx="15">
                  <c:v>651</c:v>
                </c:pt>
                <c:pt idx="16">
                  <c:v>663</c:v>
                </c:pt>
                <c:pt idx="17">
                  <c:v>526</c:v>
                </c:pt>
                <c:pt idx="18">
                  <c:v>414</c:v>
                </c:pt>
                <c:pt idx="19">
                  <c:v>336</c:v>
                </c:pt>
                <c:pt idx="20">
                  <c:v>230</c:v>
                </c:pt>
                <c:pt idx="21">
                  <c:v>131</c:v>
                </c:pt>
                <c:pt idx="22">
                  <c:v>90</c:v>
                </c:pt>
                <c:pt idx="23">
                  <c:v>68</c:v>
                </c:pt>
                <c:pt idx="24">
                  <c:v>49</c:v>
                </c:pt>
                <c:pt idx="25">
                  <c:v>36</c:v>
                </c:pt>
                <c:pt idx="26">
                  <c:v>19</c:v>
                </c:pt>
                <c:pt idx="27">
                  <c:v>13</c:v>
                </c:pt>
                <c:pt idx="28">
                  <c:v>6</c:v>
                </c:pt>
                <c:pt idx="29">
                  <c:v>8</c:v>
                </c:pt>
                <c:pt idx="30">
                  <c:v>6</c:v>
                </c:pt>
                <c:pt idx="31">
                  <c:v>5</c:v>
                </c:pt>
                <c:pt idx="32">
                  <c:v>3</c:v>
                </c:pt>
                <c:pt idx="33">
                  <c:v>5</c:v>
                </c:pt>
                <c:pt idx="34">
                  <c:v>7</c:v>
                </c:pt>
                <c:pt idx="35">
                  <c:v>2</c:v>
                </c:pt>
                <c:pt idx="36">
                  <c:v>5</c:v>
                </c:pt>
                <c:pt idx="37">
                  <c:v>11</c:v>
                </c:pt>
                <c:pt idx="38">
                  <c:v>10</c:v>
                </c:pt>
                <c:pt idx="39">
                  <c:v>20</c:v>
                </c:pt>
                <c:pt idx="40">
                  <c:v>25</c:v>
                </c:pt>
                <c:pt idx="41">
                  <c:v>76</c:v>
                </c:pt>
                <c:pt idx="42">
                  <c:v>107</c:v>
                </c:pt>
                <c:pt idx="43">
                  <c:v>168</c:v>
                </c:pt>
                <c:pt idx="44">
                  <c:v>209</c:v>
                </c:pt>
                <c:pt idx="45">
                  <c:v>280</c:v>
                </c:pt>
                <c:pt idx="46">
                  <c:v>249</c:v>
                </c:pt>
                <c:pt idx="47">
                  <c:v>252</c:v>
                </c:pt>
                <c:pt idx="48">
                  <c:v>233</c:v>
                </c:pt>
                <c:pt idx="49">
                  <c:v>227</c:v>
                </c:pt>
                <c:pt idx="50">
                  <c:v>208</c:v>
                </c:pt>
                <c:pt idx="51">
                  <c:v>202</c:v>
                </c:pt>
                <c:pt idx="52">
                  <c:v>187</c:v>
                </c:pt>
                <c:pt idx="53">
                  <c:v>392</c:v>
                </c:pt>
                <c:pt idx="54">
                  <c:v>373</c:v>
                </c:pt>
                <c:pt idx="55">
                  <c:v>452</c:v>
                </c:pt>
                <c:pt idx="56">
                  <c:v>443</c:v>
                </c:pt>
                <c:pt idx="57">
                  <c:v>377</c:v>
                </c:pt>
                <c:pt idx="58">
                  <c:v>325</c:v>
                </c:pt>
                <c:pt idx="59">
                  <c:v>291</c:v>
                </c:pt>
                <c:pt idx="60">
                  <c:v>230</c:v>
                </c:pt>
                <c:pt idx="61">
                  <c:v>142</c:v>
                </c:pt>
                <c:pt idx="62">
                  <c:v>104</c:v>
                </c:pt>
              </c:numCache>
            </c:numRef>
          </c:val>
          <c:smooth val="0"/>
          <c:extLst>
            <c:ext xmlns:c16="http://schemas.microsoft.com/office/drawing/2014/chart" uri="{C3380CC4-5D6E-409C-BE32-E72D297353CC}">
              <c16:uniqueId val="{00000032-8A58-453A-83D1-BD16598B0D4C}"/>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Week number</a:t>
                </a:r>
              </a:p>
            </c:rich>
          </c:tx>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2"/>
        <c:noMultiLvlLbl val="1"/>
      </c:catAx>
      <c:valAx>
        <c:axId val="522538912"/>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8.671840635305203E-2"/>
          <c:y val="0.51676061752123503"/>
          <c:w val="0.20122904636920388"/>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t>Figure 5: Excess Deaths  by underlying cause of death and location, week 12 2020 to most recent,</a:t>
            </a:r>
            <a:r>
              <a:rPr lang="en-US" b="1" baseline="0"/>
              <a:t> </a:t>
            </a:r>
            <a:r>
              <a:rPr lang="en-US" b="1"/>
              <a:t>2021</a:t>
            </a:r>
          </a:p>
        </c:rich>
      </c:tx>
      <c:layout>
        <c:manualLayout>
          <c:xMode val="edge"/>
          <c:yMode val="edge"/>
          <c:x val="7.6587139822781009E-2"/>
          <c:y val="1.4613778705636743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706260179016084"/>
          <c:y val="8.1525429168919597E-2"/>
          <c:w val="0.82762457769701858"/>
          <c:h val="0.87043727949000926"/>
        </c:manualLayout>
      </c:layout>
      <c:barChart>
        <c:barDir val="bar"/>
        <c:grouping val="clustered"/>
        <c:varyColors val="0"/>
        <c:ser>
          <c:idx val="0"/>
          <c:order val="0"/>
          <c:tx>
            <c:strRef>
              <c:f>'Figure 5 data'!$A$25</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1-8A8F-4724-88CB-5BD160A8C2C4}"/>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3-8A8F-4724-88CB-5BD160A8C2C4}"/>
              </c:ext>
            </c:extLst>
          </c:dPt>
          <c:dLbls>
            <c:dLbl>
              <c:idx val="0"/>
              <c:layout/>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8A8F-4724-88CB-5BD160A8C2C4}"/>
                </c:ext>
              </c:extLst>
            </c:dLbl>
            <c:dLbl>
              <c:idx val="1"/>
              <c:layout/>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8A8F-4724-88CB-5BD160A8C2C4}"/>
                </c:ext>
              </c:extLst>
            </c:dLbl>
            <c:dLbl>
              <c:idx val="2"/>
              <c:layout/>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8A8F-4724-88CB-5BD160A8C2C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5 data'!$B$5:$D$5</c:f>
              <c:numCache>
                <c:formatCode>#######0</c:formatCode>
                <c:ptCount val="3"/>
              </c:numCache>
            </c:numRef>
          </c:cat>
          <c:val>
            <c:numRef>
              <c:f>'Figure 5 data'!$B$25:$D$25</c:f>
              <c:numCache>
                <c:formatCode>#,##0</c:formatCode>
                <c:ptCount val="3"/>
                <c:pt idx="0">
                  <c:v>-1552.6000000000004</c:v>
                </c:pt>
                <c:pt idx="1">
                  <c:v>-656.80000000000018</c:v>
                </c:pt>
                <c:pt idx="2">
                  <c:v>2422.4</c:v>
                </c:pt>
              </c:numCache>
            </c:numRef>
          </c:val>
          <c:extLst>
            <c:ext xmlns:c16="http://schemas.microsoft.com/office/drawing/2014/chart" uri="{C3380CC4-5D6E-409C-BE32-E72D297353CC}">
              <c16:uniqueId val="{00000005-8A8F-4724-88CB-5BD160A8C2C4}"/>
            </c:ext>
          </c:extLst>
        </c:ser>
        <c:ser>
          <c:idx val="1"/>
          <c:order val="1"/>
          <c:tx>
            <c:strRef>
              <c:f>'Figure 5 data'!$A$26</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7-8A8F-4724-88CB-5BD160A8C2C4}"/>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8A8F-4724-88CB-5BD160A8C2C4}"/>
              </c:ext>
            </c:extLst>
          </c:dPt>
          <c:dLbls>
            <c:dLbl>
              <c:idx val="0"/>
              <c:layout/>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8A8F-4724-88CB-5BD160A8C2C4}"/>
                </c:ext>
              </c:extLst>
            </c:dLbl>
            <c:dLbl>
              <c:idx val="1"/>
              <c:layout/>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8A8F-4724-88CB-5BD160A8C2C4}"/>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A-8A8F-4724-88CB-5BD160A8C2C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5 data'!$B$5:$D$5</c:f>
              <c:numCache>
                <c:formatCode>#######0</c:formatCode>
                <c:ptCount val="3"/>
              </c:numCache>
            </c:numRef>
          </c:cat>
          <c:val>
            <c:numRef>
              <c:f>'Figure 5 data'!$B$26:$D$26</c:f>
              <c:numCache>
                <c:formatCode>#,##0</c:formatCode>
                <c:ptCount val="3"/>
                <c:pt idx="0">
                  <c:v>-321</c:v>
                </c:pt>
                <c:pt idx="1">
                  <c:v>-58.800000000000182</c:v>
                </c:pt>
                <c:pt idx="2">
                  <c:v>400.4</c:v>
                </c:pt>
              </c:numCache>
            </c:numRef>
          </c:val>
          <c:extLst>
            <c:ext xmlns:c16="http://schemas.microsoft.com/office/drawing/2014/chart" uri="{C3380CC4-5D6E-409C-BE32-E72D297353CC}">
              <c16:uniqueId val="{0000000B-8A8F-4724-88CB-5BD160A8C2C4}"/>
            </c:ext>
          </c:extLst>
        </c:ser>
        <c:ser>
          <c:idx val="2"/>
          <c:order val="2"/>
          <c:tx>
            <c:strRef>
              <c:f>'Figure 5 data'!$A$27</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D-8A8F-4724-88CB-5BD160A8C2C4}"/>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F-8A8F-4724-88CB-5BD160A8C2C4}"/>
              </c:ext>
            </c:extLst>
          </c:dPt>
          <c:dLbls>
            <c:dLbl>
              <c:idx val="0"/>
              <c:layout/>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D-8A8F-4724-88CB-5BD160A8C2C4}"/>
                </c:ext>
              </c:extLst>
            </c:dLbl>
            <c:dLbl>
              <c:idx val="1"/>
              <c:layout/>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F-8A8F-4724-88CB-5BD160A8C2C4}"/>
                </c:ext>
              </c:extLst>
            </c:dLbl>
            <c:dLbl>
              <c:idx val="2"/>
              <c:layout/>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0-8A8F-4724-88CB-5BD160A8C2C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5 data'!$B$5:$D$5</c:f>
              <c:numCache>
                <c:formatCode>#######0</c:formatCode>
                <c:ptCount val="3"/>
              </c:numCache>
            </c:numRef>
          </c:cat>
          <c:val>
            <c:numRef>
              <c:f>'Figure 5 data'!$B$27:$D$27</c:f>
              <c:numCache>
                <c:formatCode>#,##0</c:formatCode>
                <c:ptCount val="3"/>
                <c:pt idx="0">
                  <c:v>-1020.8000000000002</c:v>
                </c:pt>
                <c:pt idx="1">
                  <c:v>-92.200000000000045</c:v>
                </c:pt>
                <c:pt idx="2">
                  <c:v>1497.6</c:v>
                </c:pt>
              </c:numCache>
            </c:numRef>
          </c:val>
          <c:extLst>
            <c:ext xmlns:c16="http://schemas.microsoft.com/office/drawing/2014/chart" uri="{C3380CC4-5D6E-409C-BE32-E72D297353CC}">
              <c16:uniqueId val="{00000011-8A8F-4724-88CB-5BD160A8C2C4}"/>
            </c:ext>
          </c:extLst>
        </c:ser>
        <c:ser>
          <c:idx val="3"/>
          <c:order val="3"/>
          <c:tx>
            <c:strRef>
              <c:f>'Figure 5 data'!$A$28</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8A8F-4724-88CB-5BD160A8C2C4}"/>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15-8A8F-4724-88CB-5BD160A8C2C4}"/>
              </c:ext>
            </c:extLst>
          </c:dPt>
          <c:dLbls>
            <c:dLbl>
              <c:idx val="0"/>
              <c:layout/>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3-8A8F-4724-88CB-5BD160A8C2C4}"/>
                </c:ext>
              </c:extLst>
            </c:dLbl>
            <c:dLbl>
              <c:idx val="1"/>
              <c:layout/>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5-8A8F-4724-88CB-5BD160A8C2C4}"/>
                </c:ext>
              </c:extLst>
            </c:dLbl>
            <c:dLbl>
              <c:idx val="2"/>
              <c:layout/>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6-8A8F-4724-88CB-5BD160A8C2C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5 data'!$B$5:$D$5</c:f>
              <c:numCache>
                <c:formatCode>#######0</c:formatCode>
                <c:ptCount val="3"/>
              </c:numCache>
            </c:numRef>
          </c:cat>
          <c:val>
            <c:numRef>
              <c:f>'Figure 5 data'!$B$28:$D$28</c:f>
              <c:numCache>
                <c:formatCode>#,##0</c:formatCode>
                <c:ptCount val="3"/>
                <c:pt idx="0">
                  <c:v>-1748.6</c:v>
                </c:pt>
                <c:pt idx="1">
                  <c:v>-391.4</c:v>
                </c:pt>
                <c:pt idx="2">
                  <c:v>146</c:v>
                </c:pt>
              </c:numCache>
            </c:numRef>
          </c:val>
          <c:extLst>
            <c:ext xmlns:c16="http://schemas.microsoft.com/office/drawing/2014/chart" uri="{C3380CC4-5D6E-409C-BE32-E72D297353CC}">
              <c16:uniqueId val="{00000017-8A8F-4724-88CB-5BD160A8C2C4}"/>
            </c:ext>
          </c:extLst>
        </c:ser>
        <c:ser>
          <c:idx val="4"/>
          <c:order val="4"/>
          <c:tx>
            <c:strRef>
              <c:f>'Figure 5 data'!$A$29</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9-8A8F-4724-88CB-5BD160A8C2C4}"/>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1B-8A8F-4724-88CB-5BD160A8C2C4}"/>
              </c:ext>
            </c:extLst>
          </c:dPt>
          <c:dLbls>
            <c:dLbl>
              <c:idx val="0"/>
              <c:layout/>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9-8A8F-4724-88CB-5BD160A8C2C4}"/>
                </c:ext>
              </c:extLst>
            </c:dLbl>
            <c:dLbl>
              <c:idx val="1"/>
              <c:layout/>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B-8A8F-4724-88CB-5BD160A8C2C4}"/>
                </c:ext>
              </c:extLst>
            </c:dLbl>
            <c:dLbl>
              <c:idx val="2"/>
              <c:layout/>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8A8F-4724-88CB-5BD160A8C2C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5 data'!$B$5:$D$5</c:f>
              <c:numCache>
                <c:formatCode>#######0</c:formatCode>
                <c:ptCount val="3"/>
              </c:numCache>
            </c:numRef>
          </c:cat>
          <c:val>
            <c:numRef>
              <c:f>'Figure 5 data'!$B$29:$D$29</c:f>
              <c:numCache>
                <c:formatCode>#,##0</c:formatCode>
                <c:ptCount val="3"/>
                <c:pt idx="0">
                  <c:v>5140</c:v>
                </c:pt>
                <c:pt idx="1">
                  <c:v>3056</c:v>
                </c:pt>
                <c:pt idx="2">
                  <c:v>488</c:v>
                </c:pt>
              </c:numCache>
            </c:numRef>
          </c:val>
          <c:extLst>
            <c:ext xmlns:c16="http://schemas.microsoft.com/office/drawing/2014/chart" uri="{C3380CC4-5D6E-409C-BE32-E72D297353CC}">
              <c16:uniqueId val="{0000001D-8A8F-4724-88CB-5BD160A8C2C4}"/>
            </c:ext>
          </c:extLst>
        </c:ser>
        <c:ser>
          <c:idx val="5"/>
          <c:order val="5"/>
          <c:tx>
            <c:strRef>
              <c:f>'Figure 5 data'!$A$30</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F-8A8F-4724-88CB-5BD160A8C2C4}"/>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21-8A8F-4724-88CB-5BD160A8C2C4}"/>
              </c:ext>
            </c:extLst>
          </c:dPt>
          <c:dLbls>
            <c:dLbl>
              <c:idx val="0"/>
              <c:layout/>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F-8A8F-4724-88CB-5BD160A8C2C4}"/>
                </c:ext>
              </c:extLst>
            </c:dLbl>
            <c:dLbl>
              <c:idx val="1"/>
              <c:layout/>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1-8A8F-4724-88CB-5BD160A8C2C4}"/>
                </c:ext>
              </c:extLst>
            </c:dLbl>
            <c:dLbl>
              <c:idx val="2"/>
              <c:layout/>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2-8A8F-4724-88CB-5BD160A8C2C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5 data'!$B$5:$D$5</c:f>
              <c:numCache>
                <c:formatCode>#######0</c:formatCode>
                <c:ptCount val="3"/>
              </c:numCache>
            </c:numRef>
          </c:cat>
          <c:val>
            <c:numRef>
              <c:f>'Figure 5 data'!$B$30:$D$30</c:f>
              <c:numCache>
                <c:formatCode>#,##0</c:formatCode>
                <c:ptCount val="3"/>
                <c:pt idx="0">
                  <c:v>-184.19999999999982</c:v>
                </c:pt>
                <c:pt idx="1">
                  <c:v>298.20000000000005</c:v>
                </c:pt>
                <c:pt idx="2">
                  <c:v>1596</c:v>
                </c:pt>
              </c:numCache>
            </c:numRef>
          </c:val>
          <c:extLst>
            <c:ext xmlns:c16="http://schemas.microsoft.com/office/drawing/2014/chart" uri="{C3380CC4-5D6E-409C-BE32-E72D297353CC}">
              <c16:uniqueId val="{00000023-8A8F-4724-88CB-5BD160A8C2C4}"/>
            </c:ext>
          </c:extLst>
        </c:ser>
        <c:ser>
          <c:idx val="6"/>
          <c:order val="6"/>
          <c:tx>
            <c:strRef>
              <c:f>'Figure 5 data'!$A$31</c:f>
              <c:strCache>
                <c:ptCount val="1"/>
                <c:pt idx="0">
                  <c:v>All</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25-8A8F-4724-88CB-5BD160A8C2C4}"/>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27-8A8F-4724-88CB-5BD160A8C2C4}"/>
              </c:ext>
            </c:extLst>
          </c:dPt>
          <c:dLbls>
            <c:dLbl>
              <c:idx val="0"/>
              <c:layout/>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5-8A8F-4724-88CB-5BD160A8C2C4}"/>
                </c:ext>
              </c:extLst>
            </c:dLbl>
            <c:dLbl>
              <c:idx val="1"/>
              <c:layout/>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7-8A8F-4724-88CB-5BD160A8C2C4}"/>
                </c:ext>
              </c:extLst>
            </c:dLbl>
            <c:dLbl>
              <c:idx val="2"/>
              <c:layout/>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8-8A8F-4724-88CB-5BD160A8C2C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5 data'!$B$5:$D$5</c:f>
              <c:numCache>
                <c:formatCode>#######0</c:formatCode>
                <c:ptCount val="3"/>
              </c:numCache>
            </c:numRef>
          </c:cat>
          <c:val>
            <c:numRef>
              <c:f>'Figure 5 data'!$B$31:$D$31</c:f>
              <c:numCache>
                <c:formatCode>#,##0</c:formatCode>
                <c:ptCount val="3"/>
                <c:pt idx="0">
                  <c:v>308.79999999999927</c:v>
                </c:pt>
                <c:pt idx="1">
                  <c:v>2146</c:v>
                </c:pt>
                <c:pt idx="2">
                  <c:v>6550.4</c:v>
                </c:pt>
              </c:numCache>
            </c:numRef>
          </c:val>
          <c:extLst xmlns:c15="http://schemas.microsoft.com/office/drawing/2012/chart">
            <c:ext xmlns:c16="http://schemas.microsoft.com/office/drawing/2014/chart" uri="{C3380CC4-5D6E-409C-BE32-E72D297353CC}">
              <c16:uniqueId val="{00000029-8A8F-4724-88CB-5BD160A8C2C4}"/>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6 data'!$A$21</c:f>
          <c:strCache>
            <c:ptCount val="1"/>
            <c:pt idx="0">
              <c:v>Figure 6: Deaths involving COVID-19 by location of death, week 12 2020 to week 10 2021</c:v>
            </c:pt>
          </c:strCache>
        </c:strRef>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1390558595131687E-2"/>
          <c:y val="6.2220183107032881E-2"/>
          <c:w val="0.91359014854800957"/>
          <c:h val="0.78241428482856967"/>
        </c:manualLayout>
      </c:layout>
      <c:lineChart>
        <c:grouping val="standard"/>
        <c:varyColors val="0"/>
        <c:ser>
          <c:idx val="0"/>
          <c:order val="0"/>
          <c:tx>
            <c:strRef>
              <c:f>'Figure 6 data'!$A$7</c:f>
              <c:strCache>
                <c:ptCount val="1"/>
                <c:pt idx="0">
                  <c:v>Care Home</c:v>
                </c:pt>
              </c:strCache>
            </c:strRef>
          </c:tx>
          <c:spPr>
            <a:ln w="28575" cap="rnd">
              <a:solidFill>
                <a:schemeClr val="accent5">
                  <a:lumMod val="60000"/>
                  <a:lumOff val="40000"/>
                </a:schemeClr>
              </a:solidFill>
              <a:round/>
            </a:ln>
            <a:effectLst/>
          </c:spPr>
          <c:marker>
            <c:symbol val="none"/>
          </c:marker>
          <c:dPt>
            <c:idx val="5"/>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00-A025-4CC3-8E54-6FE01E76909C}"/>
              </c:ext>
            </c:extLst>
          </c:dPt>
          <c:dLbls>
            <c:dLbl>
              <c:idx val="5"/>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A025-4CC3-8E54-6FE01E76909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 data'!$B$4:$BA$4</c:f>
              <c:strCache>
                <c:ptCount val="52"/>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pt idx="30">
                  <c:v>week 42</c:v>
                </c:pt>
                <c:pt idx="31">
                  <c:v>week 43</c:v>
                </c:pt>
                <c:pt idx="32">
                  <c:v>week 44</c:v>
                </c:pt>
                <c:pt idx="33">
                  <c:v>week 45</c:v>
                </c:pt>
                <c:pt idx="34">
                  <c:v>week 46</c:v>
                </c:pt>
                <c:pt idx="35">
                  <c:v>week 47</c:v>
                </c:pt>
                <c:pt idx="36">
                  <c:v>week 48</c:v>
                </c:pt>
                <c:pt idx="37">
                  <c:v>week 49</c:v>
                </c:pt>
                <c:pt idx="38">
                  <c:v>week 50</c:v>
                </c:pt>
                <c:pt idx="39">
                  <c:v>week 51</c:v>
                </c:pt>
                <c:pt idx="40">
                  <c:v>week 52</c:v>
                </c:pt>
                <c:pt idx="41">
                  <c:v>week 53</c:v>
                </c:pt>
                <c:pt idx="42">
                  <c:v>week 1</c:v>
                </c:pt>
                <c:pt idx="43">
                  <c:v>week 2</c:v>
                </c:pt>
                <c:pt idx="44">
                  <c:v>week 3</c:v>
                </c:pt>
                <c:pt idx="45">
                  <c:v>week 4</c:v>
                </c:pt>
                <c:pt idx="46">
                  <c:v>week 5</c:v>
                </c:pt>
                <c:pt idx="47">
                  <c:v>week 6</c:v>
                </c:pt>
                <c:pt idx="48">
                  <c:v>week 7</c:v>
                </c:pt>
                <c:pt idx="49">
                  <c:v>week 8</c:v>
                </c:pt>
                <c:pt idx="50">
                  <c:v>week 9</c:v>
                </c:pt>
                <c:pt idx="51">
                  <c:v>week 10</c:v>
                </c:pt>
              </c:strCache>
            </c:strRef>
          </c:cat>
          <c:val>
            <c:numRef>
              <c:f>'Figure 6 data'!$B$7:$BA$7</c:f>
              <c:numCache>
                <c:formatCode>#,##0</c:formatCode>
                <c:ptCount val="52"/>
                <c:pt idx="0">
                  <c:v>1</c:v>
                </c:pt>
                <c:pt idx="1">
                  <c:v>5</c:v>
                </c:pt>
                <c:pt idx="2">
                  <c:v>49</c:v>
                </c:pt>
                <c:pt idx="3">
                  <c:v>189</c:v>
                </c:pt>
                <c:pt idx="4">
                  <c:v>303</c:v>
                </c:pt>
                <c:pt idx="5">
                  <c:v>341</c:v>
                </c:pt>
                <c:pt idx="6">
                  <c:v>316</c:v>
                </c:pt>
                <c:pt idx="7">
                  <c:v>238</c:v>
                </c:pt>
                <c:pt idx="8">
                  <c:v>187</c:v>
                </c:pt>
                <c:pt idx="9">
                  <c:v>124</c:v>
                </c:pt>
                <c:pt idx="10">
                  <c:v>69</c:v>
                </c:pt>
                <c:pt idx="11">
                  <c:v>42</c:v>
                </c:pt>
                <c:pt idx="12">
                  <c:v>34</c:v>
                </c:pt>
                <c:pt idx="13">
                  <c:v>20</c:v>
                </c:pt>
                <c:pt idx="14">
                  <c:v>17</c:v>
                </c:pt>
                <c:pt idx="15">
                  <c:v>6</c:v>
                </c:pt>
                <c:pt idx="16">
                  <c:v>7</c:v>
                </c:pt>
                <c:pt idx="17">
                  <c:v>3</c:v>
                </c:pt>
                <c:pt idx="18">
                  <c:v>2</c:v>
                </c:pt>
                <c:pt idx="19">
                  <c:v>2</c:v>
                </c:pt>
                <c:pt idx="20">
                  <c:v>2</c:v>
                </c:pt>
                <c:pt idx="21">
                  <c:v>1</c:v>
                </c:pt>
                <c:pt idx="22">
                  <c:v>3</c:v>
                </c:pt>
                <c:pt idx="23">
                  <c:v>3</c:v>
                </c:pt>
                <c:pt idx="24">
                  <c:v>0</c:v>
                </c:pt>
                <c:pt idx="25">
                  <c:v>2</c:v>
                </c:pt>
                <c:pt idx="26">
                  <c:v>3</c:v>
                </c:pt>
                <c:pt idx="27">
                  <c:v>4</c:v>
                </c:pt>
                <c:pt idx="28">
                  <c:v>6</c:v>
                </c:pt>
                <c:pt idx="29">
                  <c:v>7</c:v>
                </c:pt>
                <c:pt idx="30">
                  <c:v>13</c:v>
                </c:pt>
                <c:pt idx="31">
                  <c:v>18</c:v>
                </c:pt>
                <c:pt idx="32">
                  <c:v>31</c:v>
                </c:pt>
                <c:pt idx="33">
                  <c:v>53</c:v>
                </c:pt>
                <c:pt idx="34">
                  <c:v>72</c:v>
                </c:pt>
                <c:pt idx="35">
                  <c:v>67</c:v>
                </c:pt>
                <c:pt idx="36">
                  <c:v>75</c:v>
                </c:pt>
                <c:pt idx="37">
                  <c:v>78</c:v>
                </c:pt>
                <c:pt idx="38">
                  <c:v>63</c:v>
                </c:pt>
                <c:pt idx="39">
                  <c:v>74</c:v>
                </c:pt>
                <c:pt idx="40">
                  <c:v>61</c:v>
                </c:pt>
                <c:pt idx="41">
                  <c:v>63</c:v>
                </c:pt>
                <c:pt idx="42">
                  <c:v>116</c:v>
                </c:pt>
                <c:pt idx="43">
                  <c:v>99</c:v>
                </c:pt>
                <c:pt idx="44">
                  <c:v>111</c:v>
                </c:pt>
                <c:pt idx="45">
                  <c:v>98</c:v>
                </c:pt>
                <c:pt idx="46">
                  <c:v>69</c:v>
                </c:pt>
                <c:pt idx="47">
                  <c:v>42</c:v>
                </c:pt>
                <c:pt idx="48">
                  <c:v>34</c:v>
                </c:pt>
                <c:pt idx="49">
                  <c:v>26</c:v>
                </c:pt>
                <c:pt idx="50">
                  <c:v>14</c:v>
                </c:pt>
                <c:pt idx="51">
                  <c:v>14</c:v>
                </c:pt>
              </c:numCache>
            </c:numRef>
          </c:val>
          <c:smooth val="0"/>
          <c:extLst>
            <c:ext xmlns:c16="http://schemas.microsoft.com/office/drawing/2014/chart" uri="{C3380CC4-5D6E-409C-BE32-E72D297353CC}">
              <c16:uniqueId val="{00000001-A025-4CC3-8E54-6FE01E76909C}"/>
            </c:ext>
          </c:extLst>
        </c:ser>
        <c:ser>
          <c:idx val="1"/>
          <c:order val="1"/>
          <c:tx>
            <c:strRef>
              <c:f>'Figure 6 data'!$A$8</c:f>
              <c:strCache>
                <c:ptCount val="1"/>
                <c:pt idx="0">
                  <c:v>Home / Non-institution</c:v>
                </c:pt>
              </c:strCache>
            </c:strRef>
          </c:tx>
          <c:spPr>
            <a:ln w="28575" cap="rnd">
              <a:solidFill>
                <a:schemeClr val="bg2">
                  <a:lumMod val="50000"/>
                </a:schemeClr>
              </a:solidFill>
              <a:round/>
            </a:ln>
            <a:effectLst/>
          </c:spPr>
          <c:marker>
            <c:symbol val="none"/>
          </c:marker>
          <c:cat>
            <c:strRef>
              <c:f>'Figure 6 data'!$B$4:$BA$4</c:f>
              <c:strCache>
                <c:ptCount val="52"/>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pt idx="30">
                  <c:v>week 42</c:v>
                </c:pt>
                <c:pt idx="31">
                  <c:v>week 43</c:v>
                </c:pt>
                <c:pt idx="32">
                  <c:v>week 44</c:v>
                </c:pt>
                <c:pt idx="33">
                  <c:v>week 45</c:v>
                </c:pt>
                <c:pt idx="34">
                  <c:v>week 46</c:v>
                </c:pt>
                <c:pt idx="35">
                  <c:v>week 47</c:v>
                </c:pt>
                <c:pt idx="36">
                  <c:v>week 48</c:v>
                </c:pt>
                <c:pt idx="37">
                  <c:v>week 49</c:v>
                </c:pt>
                <c:pt idx="38">
                  <c:v>week 50</c:v>
                </c:pt>
                <c:pt idx="39">
                  <c:v>week 51</c:v>
                </c:pt>
                <c:pt idx="40">
                  <c:v>week 52</c:v>
                </c:pt>
                <c:pt idx="41">
                  <c:v>week 53</c:v>
                </c:pt>
                <c:pt idx="42">
                  <c:v>week 1</c:v>
                </c:pt>
                <c:pt idx="43">
                  <c:v>week 2</c:v>
                </c:pt>
                <c:pt idx="44">
                  <c:v>week 3</c:v>
                </c:pt>
                <c:pt idx="45">
                  <c:v>week 4</c:v>
                </c:pt>
                <c:pt idx="46">
                  <c:v>week 5</c:v>
                </c:pt>
                <c:pt idx="47">
                  <c:v>week 6</c:v>
                </c:pt>
                <c:pt idx="48">
                  <c:v>week 7</c:v>
                </c:pt>
                <c:pt idx="49">
                  <c:v>week 8</c:v>
                </c:pt>
                <c:pt idx="50">
                  <c:v>week 9</c:v>
                </c:pt>
                <c:pt idx="51">
                  <c:v>week 10</c:v>
                </c:pt>
              </c:strCache>
            </c:strRef>
          </c:cat>
          <c:val>
            <c:numRef>
              <c:f>'Figure 6 data'!$B$8:$BA$8</c:f>
              <c:numCache>
                <c:formatCode>#,##0</c:formatCode>
                <c:ptCount val="52"/>
                <c:pt idx="0">
                  <c:v>2</c:v>
                </c:pt>
                <c:pt idx="1">
                  <c:v>14</c:v>
                </c:pt>
                <c:pt idx="2">
                  <c:v>39</c:v>
                </c:pt>
                <c:pt idx="3">
                  <c:v>64</c:v>
                </c:pt>
                <c:pt idx="4">
                  <c:v>37</c:v>
                </c:pt>
                <c:pt idx="5">
                  <c:v>45</c:v>
                </c:pt>
                <c:pt idx="6">
                  <c:v>17</c:v>
                </c:pt>
                <c:pt idx="7">
                  <c:v>22</c:v>
                </c:pt>
                <c:pt idx="8">
                  <c:v>19</c:v>
                </c:pt>
                <c:pt idx="9">
                  <c:v>9</c:v>
                </c:pt>
                <c:pt idx="10">
                  <c:v>7</c:v>
                </c:pt>
                <c:pt idx="11">
                  <c:v>8</c:v>
                </c:pt>
                <c:pt idx="12">
                  <c:v>7</c:v>
                </c:pt>
                <c:pt idx="13">
                  <c:v>1</c:v>
                </c:pt>
                <c:pt idx="14">
                  <c:v>3</c:v>
                </c:pt>
                <c:pt idx="15">
                  <c:v>1</c:v>
                </c:pt>
                <c:pt idx="16">
                  <c:v>1</c:v>
                </c:pt>
                <c:pt idx="17">
                  <c:v>0</c:v>
                </c:pt>
                <c:pt idx="18">
                  <c:v>2</c:v>
                </c:pt>
                <c:pt idx="19">
                  <c:v>1</c:v>
                </c:pt>
                <c:pt idx="20">
                  <c:v>1</c:v>
                </c:pt>
                <c:pt idx="21">
                  <c:v>0</c:v>
                </c:pt>
                <c:pt idx="22">
                  <c:v>0</c:v>
                </c:pt>
                <c:pt idx="23">
                  <c:v>1</c:v>
                </c:pt>
                <c:pt idx="24">
                  <c:v>0</c:v>
                </c:pt>
                <c:pt idx="25">
                  <c:v>0</c:v>
                </c:pt>
                <c:pt idx="26">
                  <c:v>0</c:v>
                </c:pt>
                <c:pt idx="27">
                  <c:v>1</c:v>
                </c:pt>
                <c:pt idx="28">
                  <c:v>0</c:v>
                </c:pt>
                <c:pt idx="29">
                  <c:v>1</c:v>
                </c:pt>
                <c:pt idx="30">
                  <c:v>5</c:v>
                </c:pt>
                <c:pt idx="31">
                  <c:v>7</c:v>
                </c:pt>
                <c:pt idx="32">
                  <c:v>9</c:v>
                </c:pt>
                <c:pt idx="33">
                  <c:v>11</c:v>
                </c:pt>
                <c:pt idx="34">
                  <c:v>9</c:v>
                </c:pt>
                <c:pt idx="35">
                  <c:v>20</c:v>
                </c:pt>
                <c:pt idx="36">
                  <c:v>11</c:v>
                </c:pt>
                <c:pt idx="37">
                  <c:v>10</c:v>
                </c:pt>
                <c:pt idx="38">
                  <c:v>8</c:v>
                </c:pt>
                <c:pt idx="39">
                  <c:v>8</c:v>
                </c:pt>
                <c:pt idx="40">
                  <c:v>10</c:v>
                </c:pt>
                <c:pt idx="41">
                  <c:v>9</c:v>
                </c:pt>
                <c:pt idx="42">
                  <c:v>19</c:v>
                </c:pt>
                <c:pt idx="43">
                  <c:v>26</c:v>
                </c:pt>
                <c:pt idx="44">
                  <c:v>35</c:v>
                </c:pt>
                <c:pt idx="45">
                  <c:v>39</c:v>
                </c:pt>
                <c:pt idx="46">
                  <c:v>23</c:v>
                </c:pt>
                <c:pt idx="47">
                  <c:v>14</c:v>
                </c:pt>
                <c:pt idx="48">
                  <c:v>20</c:v>
                </c:pt>
                <c:pt idx="49">
                  <c:v>14</c:v>
                </c:pt>
                <c:pt idx="50">
                  <c:v>8</c:v>
                </c:pt>
                <c:pt idx="51">
                  <c:v>4</c:v>
                </c:pt>
              </c:numCache>
            </c:numRef>
          </c:val>
          <c:smooth val="0"/>
          <c:extLst>
            <c:ext xmlns:c16="http://schemas.microsoft.com/office/drawing/2014/chart" uri="{C3380CC4-5D6E-409C-BE32-E72D297353CC}">
              <c16:uniqueId val="{00000002-A025-4CC3-8E54-6FE01E76909C}"/>
            </c:ext>
          </c:extLst>
        </c:ser>
        <c:ser>
          <c:idx val="2"/>
          <c:order val="2"/>
          <c:tx>
            <c:strRef>
              <c:f>'Figure 6 data'!$A$9</c:f>
              <c:strCache>
                <c:ptCount val="1"/>
                <c:pt idx="0">
                  <c:v>Hospital</c:v>
                </c:pt>
              </c:strCache>
            </c:strRef>
          </c:tx>
          <c:spPr>
            <a:ln w="28575" cap="rnd">
              <a:solidFill>
                <a:schemeClr val="accent5">
                  <a:lumMod val="50000"/>
                </a:schemeClr>
              </a:solidFill>
              <a:round/>
            </a:ln>
            <a:effectLst/>
          </c:spPr>
          <c:marker>
            <c:symbol val="none"/>
          </c:marker>
          <c:dPt>
            <c:idx val="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A025-4CC3-8E54-6FE01E76909C}"/>
              </c:ext>
            </c:extLst>
          </c:dPt>
          <c:dLbls>
            <c:dLbl>
              <c:idx val="3"/>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A025-4CC3-8E54-6FE01E76909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6 data'!$B$4:$BA$4</c:f>
              <c:strCache>
                <c:ptCount val="52"/>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pt idx="30">
                  <c:v>week 42</c:v>
                </c:pt>
                <c:pt idx="31">
                  <c:v>week 43</c:v>
                </c:pt>
                <c:pt idx="32">
                  <c:v>week 44</c:v>
                </c:pt>
                <c:pt idx="33">
                  <c:v>week 45</c:v>
                </c:pt>
                <c:pt idx="34">
                  <c:v>week 46</c:v>
                </c:pt>
                <c:pt idx="35">
                  <c:v>week 47</c:v>
                </c:pt>
                <c:pt idx="36">
                  <c:v>week 48</c:v>
                </c:pt>
                <c:pt idx="37">
                  <c:v>week 49</c:v>
                </c:pt>
                <c:pt idx="38">
                  <c:v>week 50</c:v>
                </c:pt>
                <c:pt idx="39">
                  <c:v>week 51</c:v>
                </c:pt>
                <c:pt idx="40">
                  <c:v>week 52</c:v>
                </c:pt>
                <c:pt idx="41">
                  <c:v>week 53</c:v>
                </c:pt>
                <c:pt idx="42">
                  <c:v>week 1</c:v>
                </c:pt>
                <c:pt idx="43">
                  <c:v>week 2</c:v>
                </c:pt>
                <c:pt idx="44">
                  <c:v>week 3</c:v>
                </c:pt>
                <c:pt idx="45">
                  <c:v>week 4</c:v>
                </c:pt>
                <c:pt idx="46">
                  <c:v>week 5</c:v>
                </c:pt>
                <c:pt idx="47">
                  <c:v>week 6</c:v>
                </c:pt>
                <c:pt idx="48">
                  <c:v>week 7</c:v>
                </c:pt>
                <c:pt idx="49">
                  <c:v>week 8</c:v>
                </c:pt>
                <c:pt idx="50">
                  <c:v>week 9</c:v>
                </c:pt>
                <c:pt idx="51">
                  <c:v>week 10</c:v>
                </c:pt>
              </c:strCache>
            </c:strRef>
          </c:cat>
          <c:val>
            <c:numRef>
              <c:f>'Figure 6 data'!$B$9:$BA$9</c:f>
              <c:numCache>
                <c:formatCode>#,##0</c:formatCode>
                <c:ptCount val="52"/>
                <c:pt idx="0">
                  <c:v>8</c:v>
                </c:pt>
                <c:pt idx="1">
                  <c:v>43</c:v>
                </c:pt>
                <c:pt idx="2">
                  <c:v>193</c:v>
                </c:pt>
                <c:pt idx="3">
                  <c:v>357</c:v>
                </c:pt>
                <c:pt idx="4">
                  <c:v>311</c:v>
                </c:pt>
                <c:pt idx="5">
                  <c:v>277</c:v>
                </c:pt>
                <c:pt idx="6">
                  <c:v>193</c:v>
                </c:pt>
                <c:pt idx="7">
                  <c:v>153</c:v>
                </c:pt>
                <c:pt idx="8">
                  <c:v>128</c:v>
                </c:pt>
                <c:pt idx="9">
                  <c:v>95</c:v>
                </c:pt>
                <c:pt idx="10">
                  <c:v>55</c:v>
                </c:pt>
                <c:pt idx="11">
                  <c:v>39</c:v>
                </c:pt>
                <c:pt idx="12">
                  <c:v>27</c:v>
                </c:pt>
                <c:pt idx="13">
                  <c:v>28</c:v>
                </c:pt>
                <c:pt idx="14">
                  <c:v>16</c:v>
                </c:pt>
                <c:pt idx="15">
                  <c:v>12</c:v>
                </c:pt>
                <c:pt idx="16">
                  <c:v>5</c:v>
                </c:pt>
                <c:pt idx="17">
                  <c:v>3</c:v>
                </c:pt>
                <c:pt idx="18">
                  <c:v>4</c:v>
                </c:pt>
                <c:pt idx="19">
                  <c:v>3</c:v>
                </c:pt>
                <c:pt idx="20">
                  <c:v>2</c:v>
                </c:pt>
                <c:pt idx="21">
                  <c:v>2</c:v>
                </c:pt>
                <c:pt idx="22">
                  <c:v>2</c:v>
                </c:pt>
                <c:pt idx="23">
                  <c:v>3</c:v>
                </c:pt>
                <c:pt idx="24">
                  <c:v>2</c:v>
                </c:pt>
                <c:pt idx="25">
                  <c:v>3</c:v>
                </c:pt>
                <c:pt idx="26">
                  <c:v>8</c:v>
                </c:pt>
                <c:pt idx="27">
                  <c:v>5</c:v>
                </c:pt>
                <c:pt idx="28">
                  <c:v>13</c:v>
                </c:pt>
                <c:pt idx="29">
                  <c:v>17</c:v>
                </c:pt>
                <c:pt idx="30">
                  <c:v>58</c:v>
                </c:pt>
                <c:pt idx="31">
                  <c:v>82</c:v>
                </c:pt>
                <c:pt idx="32">
                  <c:v>128</c:v>
                </c:pt>
                <c:pt idx="33">
                  <c:v>144</c:v>
                </c:pt>
                <c:pt idx="34">
                  <c:v>199</c:v>
                </c:pt>
                <c:pt idx="35">
                  <c:v>162</c:v>
                </c:pt>
                <c:pt idx="36">
                  <c:v>165</c:v>
                </c:pt>
                <c:pt idx="37">
                  <c:v>145</c:v>
                </c:pt>
                <c:pt idx="38">
                  <c:v>156</c:v>
                </c:pt>
                <c:pt idx="39">
                  <c:v>126</c:v>
                </c:pt>
                <c:pt idx="40">
                  <c:v>130</c:v>
                </c:pt>
                <c:pt idx="41">
                  <c:v>115</c:v>
                </c:pt>
                <c:pt idx="42">
                  <c:v>256</c:v>
                </c:pt>
                <c:pt idx="43">
                  <c:v>244</c:v>
                </c:pt>
                <c:pt idx="44">
                  <c:v>298</c:v>
                </c:pt>
                <c:pt idx="45">
                  <c:v>302</c:v>
                </c:pt>
                <c:pt idx="46">
                  <c:v>282</c:v>
                </c:pt>
                <c:pt idx="47">
                  <c:v>269</c:v>
                </c:pt>
                <c:pt idx="48">
                  <c:v>236</c:v>
                </c:pt>
                <c:pt idx="49">
                  <c:v>190</c:v>
                </c:pt>
                <c:pt idx="50">
                  <c:v>120</c:v>
                </c:pt>
                <c:pt idx="51">
                  <c:v>86</c:v>
                </c:pt>
              </c:numCache>
            </c:numRef>
          </c:val>
          <c:smooth val="0"/>
          <c:extLst>
            <c:ext xmlns:c16="http://schemas.microsoft.com/office/drawing/2014/chart" uri="{C3380CC4-5D6E-409C-BE32-E72D297353CC}">
              <c16:uniqueId val="{00000004-A025-4CC3-8E54-6FE01E76909C}"/>
            </c:ext>
          </c:extLst>
        </c:ser>
        <c:dLbls>
          <c:showLegendKey val="0"/>
          <c:showVal val="0"/>
          <c:showCatName val="0"/>
          <c:showSerName val="0"/>
          <c:showPercent val="0"/>
          <c:showBubbleSize val="0"/>
        </c:dLbls>
        <c:smooth val="0"/>
        <c:axId val="507934120"/>
        <c:axId val="507936744"/>
      </c:lineChart>
      <c:catAx>
        <c:axId val="50793412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6744"/>
        <c:crosses val="autoZero"/>
        <c:auto val="1"/>
        <c:lblAlgn val="ctr"/>
        <c:lblOffset val="100"/>
        <c:noMultiLvlLbl val="0"/>
      </c:catAx>
      <c:valAx>
        <c:axId val="50793674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COVID-19 deaths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4120"/>
        <c:crosses val="autoZero"/>
        <c:crossBetween val="between"/>
      </c:valAx>
      <c:spPr>
        <a:noFill/>
        <a:ln>
          <a:noFill/>
        </a:ln>
        <a:effectLst/>
      </c:spPr>
    </c:plotArea>
    <c:legend>
      <c:legendPos val="r"/>
      <c:layout>
        <c:manualLayout>
          <c:xMode val="edge"/>
          <c:yMode val="edge"/>
          <c:x val="0.64101159291588228"/>
          <c:y val="0.31367635314794878"/>
          <c:w val="0.17602611228238421"/>
          <c:h val="0.10693575965529692"/>
        </c:manualLayout>
      </c:layout>
      <c:overlay val="1"/>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7 data'!$A$33</c:f>
          <c:strCache>
            <c:ptCount val="1"/>
            <c:pt idx="0">
              <c:v>Figure 7a: Age standardised rates for deaths involving COVID-19 by sex, between 1st March 2020 and 28th February 2021</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424628290673475"/>
          <c:y val="0.11342199135337729"/>
          <c:w val="0.87208372831026448"/>
          <c:h val="0.45214556644369297"/>
        </c:manualLayout>
      </c:layout>
      <c:barChart>
        <c:barDir val="col"/>
        <c:grouping val="clustered"/>
        <c:varyColors val="0"/>
        <c:ser>
          <c:idx val="0"/>
          <c:order val="0"/>
          <c:tx>
            <c:strRef>
              <c:f>'Figure 7 data'!$A$10</c:f>
              <c:strCache>
                <c:ptCount val="1"/>
                <c:pt idx="0">
                  <c:v>Persons</c:v>
                </c:pt>
              </c:strCache>
            </c:strRef>
          </c:tx>
          <c:spPr>
            <a:solidFill>
              <a:srgbClr val="203F7A"/>
            </a:solidFill>
            <a:ln>
              <a:noFill/>
            </a:ln>
            <a:effectLst/>
          </c:spPr>
          <c:invertIfNegative val="0"/>
          <c:errBars>
            <c:errBarType val="both"/>
            <c:errValType val="cust"/>
            <c:noEndCap val="0"/>
            <c:plus>
              <c:numRef>
                <c:f>'Figure 7 data'!$AO$10:$BA$10</c:f>
                <c:numCache>
                  <c:formatCode>General</c:formatCode>
                  <c:ptCount val="13"/>
                  <c:pt idx="0">
                    <c:v>7.4000000000000057</c:v>
                  </c:pt>
                  <c:pt idx="1">
                    <c:v>22.200000000000045</c:v>
                  </c:pt>
                  <c:pt idx="2">
                    <c:v>15.100000000000023</c:v>
                  </c:pt>
                  <c:pt idx="3">
                    <c:v>6.5999999999999943</c:v>
                  </c:pt>
                  <c:pt idx="4">
                    <c:v>2.7</c:v>
                  </c:pt>
                  <c:pt idx="5">
                    <c:v>1.9</c:v>
                  </c:pt>
                  <c:pt idx="6">
                    <c:v>3</c:v>
                  </c:pt>
                  <c:pt idx="7">
                    <c:v>9.5</c:v>
                  </c:pt>
                  <c:pt idx="8">
                    <c:v>14.699999999999989</c:v>
                  </c:pt>
                  <c:pt idx="9">
                    <c:v>13.599999999999994</c:v>
                  </c:pt>
                  <c:pt idx="10">
                    <c:v>17.900000000000034</c:v>
                  </c:pt>
                  <c:pt idx="11">
                    <c:v>15.399999999999977</c:v>
                  </c:pt>
                  <c:pt idx="12">
                    <c:v>3.7000000000000171</c:v>
                  </c:pt>
                </c:numCache>
              </c:numRef>
            </c:plus>
            <c:minus>
              <c:numRef>
                <c:f>'Figure 7 data'!$AO$10:$BA$10</c:f>
                <c:numCache>
                  <c:formatCode>General</c:formatCode>
                  <c:ptCount val="13"/>
                  <c:pt idx="0">
                    <c:v>7.4000000000000057</c:v>
                  </c:pt>
                  <c:pt idx="1">
                    <c:v>22.200000000000045</c:v>
                  </c:pt>
                  <c:pt idx="2">
                    <c:v>15.100000000000023</c:v>
                  </c:pt>
                  <c:pt idx="3">
                    <c:v>6.5999999999999943</c:v>
                  </c:pt>
                  <c:pt idx="4">
                    <c:v>2.7</c:v>
                  </c:pt>
                  <c:pt idx="5">
                    <c:v>1.9</c:v>
                  </c:pt>
                  <c:pt idx="6">
                    <c:v>3</c:v>
                  </c:pt>
                  <c:pt idx="7">
                    <c:v>9.5</c:v>
                  </c:pt>
                  <c:pt idx="8">
                    <c:v>14.699999999999989</c:v>
                  </c:pt>
                  <c:pt idx="9">
                    <c:v>13.599999999999994</c:v>
                  </c:pt>
                  <c:pt idx="10">
                    <c:v>17.900000000000034</c:v>
                  </c:pt>
                  <c:pt idx="11">
                    <c:v>15.399999999999977</c:v>
                  </c:pt>
                  <c:pt idx="12">
                    <c:v>3.7000000000000171</c:v>
                  </c:pt>
                </c:numCache>
              </c:numRef>
            </c:minus>
            <c:spPr>
              <a:noFill/>
              <a:ln w="9525" cap="flat" cmpd="sng" algn="ctr">
                <a:solidFill>
                  <a:schemeClr val="tx1">
                    <a:lumMod val="65000"/>
                    <a:lumOff val="35000"/>
                  </a:schemeClr>
                </a:solidFill>
                <a:round/>
              </a:ln>
              <a:effectLst/>
            </c:spPr>
          </c:errBars>
          <c:cat>
            <c:strRef>
              <c:f>('Figure 7 data'!$B$3,'Figure 7 data'!$E$3,'Figure 7 data'!$H$3,'Figure 7 data'!$K$3,'Figure 7 data'!$N$3,'Figure 7 data'!$Q$3,'Figure 7 data'!$T$3,'Figure 7 data'!$W$3,'Figure 7 data'!$Z$3,'Figure 7 data'!$AC$3,'Figure 7 data'!$AF$3,'Figure 7 data'!$AI$3,'Figure 7 data'!$AL$3)</c:f>
              <c:strCache>
                <c:ptCount val="13"/>
                <c:pt idx="0">
                  <c:v>March</c:v>
                </c:pt>
                <c:pt idx="1">
                  <c:v>April</c:v>
                </c:pt>
                <c:pt idx="2">
                  <c:v>May</c:v>
                </c:pt>
                <c:pt idx="3">
                  <c:v>June</c:v>
                </c:pt>
                <c:pt idx="4">
                  <c:v>July</c:v>
                </c:pt>
                <c:pt idx="5">
                  <c:v>Aug</c:v>
                </c:pt>
                <c:pt idx="6">
                  <c:v>Sept</c:v>
                </c:pt>
                <c:pt idx="7">
                  <c:v>Oct</c:v>
                </c:pt>
                <c:pt idx="8">
                  <c:v>Nov</c:v>
                </c:pt>
                <c:pt idx="9">
                  <c:v>Dec</c:v>
                </c:pt>
                <c:pt idx="10">
                  <c:v>Jan</c:v>
                </c:pt>
                <c:pt idx="11">
                  <c:v>Feb</c:v>
                </c:pt>
                <c:pt idx="12">
                  <c:v>March 2020 to Feb 2021</c:v>
                </c:pt>
              </c:strCache>
            </c:strRef>
          </c:cat>
          <c:val>
            <c:numRef>
              <c:f>('Figure 7 data'!$B$10,'Figure 7 data'!$E$10,'Figure 7 data'!$H$10,'Figure 7 data'!$K$10,'Figure 7 data'!$N$10,'Figure 7 data'!$Q$10,'Figure 7 data'!$T$10,'Figure 7 data'!$W$10,'Figure 7 data'!$Z$10,'Figure 7 data'!$AC$10,'Figure 7 data'!$AF$10,'Figure 7 data'!$AI$10,'Figure 7 data'!$AL$10)</c:f>
              <c:numCache>
                <c:formatCode>0.0</c:formatCode>
                <c:ptCount val="13"/>
                <c:pt idx="0">
                  <c:v>65.400000000000006</c:v>
                </c:pt>
                <c:pt idx="1">
                  <c:v>583.5</c:v>
                </c:pt>
                <c:pt idx="2">
                  <c:v>267.60000000000002</c:v>
                </c:pt>
                <c:pt idx="3">
                  <c:v>46.8</c:v>
                </c:pt>
                <c:pt idx="4">
                  <c:v>8.4</c:v>
                </c:pt>
                <c:pt idx="5">
                  <c:v>4.3</c:v>
                </c:pt>
                <c:pt idx="6">
                  <c:v>10.1</c:v>
                </c:pt>
                <c:pt idx="7">
                  <c:v>106</c:v>
                </c:pt>
                <c:pt idx="8">
                  <c:v>247.2</c:v>
                </c:pt>
                <c:pt idx="9">
                  <c:v>223.6</c:v>
                </c:pt>
                <c:pt idx="10">
                  <c:v>389.8</c:v>
                </c:pt>
                <c:pt idx="11">
                  <c:v>257.89999999999998</c:v>
                </c:pt>
                <c:pt idx="12">
                  <c:v>183.4</c:v>
                </c:pt>
              </c:numCache>
            </c:numRef>
          </c:val>
          <c:extLst>
            <c:ext xmlns:c16="http://schemas.microsoft.com/office/drawing/2014/chart" uri="{C3380CC4-5D6E-409C-BE32-E72D297353CC}">
              <c16:uniqueId val="{00000000-52ED-4311-B07D-CBB740931BCD}"/>
            </c:ext>
          </c:extLst>
        </c:ser>
        <c:ser>
          <c:idx val="1"/>
          <c:order val="1"/>
          <c:tx>
            <c:strRef>
              <c:f>'Figure 7 data'!$A$11</c:f>
              <c:strCache>
                <c:ptCount val="1"/>
                <c:pt idx="0">
                  <c:v>Females</c:v>
                </c:pt>
              </c:strCache>
            </c:strRef>
          </c:tx>
          <c:spPr>
            <a:solidFill>
              <a:schemeClr val="bg1">
                <a:lumMod val="65000"/>
              </a:schemeClr>
            </a:solidFill>
            <a:ln>
              <a:noFill/>
            </a:ln>
            <a:effectLst/>
          </c:spPr>
          <c:invertIfNegative val="0"/>
          <c:errBars>
            <c:errBarType val="both"/>
            <c:errValType val="cust"/>
            <c:noEndCap val="0"/>
            <c:plus>
              <c:numRef>
                <c:f>'Figure 7 data'!$AO$11:$BA$11</c:f>
                <c:numCache>
                  <c:formatCode>General</c:formatCode>
                  <c:ptCount val="13"/>
                  <c:pt idx="0">
                    <c:v>8.3000000000000043</c:v>
                  </c:pt>
                  <c:pt idx="1">
                    <c:v>26.099999999999966</c:v>
                  </c:pt>
                  <c:pt idx="2">
                    <c:v>18.299999999999983</c:v>
                  </c:pt>
                  <c:pt idx="3">
                    <c:v>8.2000000000000028</c:v>
                  </c:pt>
                  <c:pt idx="4">
                    <c:v>3.5999999999999996</c:v>
                  </c:pt>
                  <c:pt idx="5">
                    <c:v>2.7</c:v>
                  </c:pt>
                  <c:pt idx="6">
                    <c:v>3.1</c:v>
                  </c:pt>
                  <c:pt idx="7">
                    <c:v>10.900000000000006</c:v>
                  </c:pt>
                  <c:pt idx="8">
                    <c:v>17</c:v>
                  </c:pt>
                  <c:pt idx="9">
                    <c:v>16.200000000000017</c:v>
                  </c:pt>
                  <c:pt idx="10">
                    <c:v>21.600000000000023</c:v>
                  </c:pt>
                  <c:pt idx="11">
                    <c:v>18.700000000000017</c:v>
                  </c:pt>
                  <c:pt idx="12">
                    <c:v>4.2999999999999829</c:v>
                  </c:pt>
                </c:numCache>
              </c:numRef>
            </c:plus>
            <c:minus>
              <c:numRef>
                <c:f>'Figure 7 data'!$AO$11:$BA$11</c:f>
                <c:numCache>
                  <c:formatCode>General</c:formatCode>
                  <c:ptCount val="13"/>
                  <c:pt idx="0">
                    <c:v>8.3000000000000043</c:v>
                  </c:pt>
                  <c:pt idx="1">
                    <c:v>26.099999999999966</c:v>
                  </c:pt>
                  <c:pt idx="2">
                    <c:v>18.299999999999983</c:v>
                  </c:pt>
                  <c:pt idx="3">
                    <c:v>8.2000000000000028</c:v>
                  </c:pt>
                  <c:pt idx="4">
                    <c:v>3.5999999999999996</c:v>
                  </c:pt>
                  <c:pt idx="5">
                    <c:v>2.7</c:v>
                  </c:pt>
                  <c:pt idx="6">
                    <c:v>3.1</c:v>
                  </c:pt>
                  <c:pt idx="7">
                    <c:v>10.900000000000006</c:v>
                  </c:pt>
                  <c:pt idx="8">
                    <c:v>17</c:v>
                  </c:pt>
                  <c:pt idx="9">
                    <c:v>16.200000000000017</c:v>
                  </c:pt>
                  <c:pt idx="10">
                    <c:v>21.600000000000023</c:v>
                  </c:pt>
                  <c:pt idx="11">
                    <c:v>18.700000000000017</c:v>
                  </c:pt>
                  <c:pt idx="12">
                    <c:v>4.2999999999999829</c:v>
                  </c:pt>
                </c:numCache>
              </c:numRef>
            </c:minus>
            <c:spPr>
              <a:noFill/>
              <a:ln w="9525" cap="flat" cmpd="sng" algn="ctr">
                <a:solidFill>
                  <a:schemeClr val="tx1">
                    <a:lumMod val="65000"/>
                    <a:lumOff val="35000"/>
                  </a:schemeClr>
                </a:solidFill>
                <a:round/>
              </a:ln>
              <a:effectLst/>
            </c:spPr>
          </c:errBars>
          <c:cat>
            <c:strRef>
              <c:f>('Figure 7 data'!$B$3,'Figure 7 data'!$E$3,'Figure 7 data'!$H$3,'Figure 7 data'!$K$3,'Figure 7 data'!$N$3,'Figure 7 data'!$Q$3,'Figure 7 data'!$T$3,'Figure 7 data'!$W$3,'Figure 7 data'!$Z$3,'Figure 7 data'!$AC$3,'Figure 7 data'!$AF$3,'Figure 7 data'!$AI$3,'Figure 7 data'!$AL$3)</c:f>
              <c:strCache>
                <c:ptCount val="13"/>
                <c:pt idx="0">
                  <c:v>March</c:v>
                </c:pt>
                <c:pt idx="1">
                  <c:v>April</c:v>
                </c:pt>
                <c:pt idx="2">
                  <c:v>May</c:v>
                </c:pt>
                <c:pt idx="3">
                  <c:v>June</c:v>
                </c:pt>
                <c:pt idx="4">
                  <c:v>July</c:v>
                </c:pt>
                <c:pt idx="5">
                  <c:v>Aug</c:v>
                </c:pt>
                <c:pt idx="6">
                  <c:v>Sept</c:v>
                </c:pt>
                <c:pt idx="7">
                  <c:v>Oct</c:v>
                </c:pt>
                <c:pt idx="8">
                  <c:v>Nov</c:v>
                </c:pt>
                <c:pt idx="9">
                  <c:v>Dec</c:v>
                </c:pt>
                <c:pt idx="10">
                  <c:v>Jan</c:v>
                </c:pt>
                <c:pt idx="11">
                  <c:v>Feb</c:v>
                </c:pt>
                <c:pt idx="12">
                  <c:v>March 2020 to Feb 2021</c:v>
                </c:pt>
              </c:strCache>
            </c:strRef>
          </c:cat>
          <c:val>
            <c:numRef>
              <c:f>('Figure 7 data'!$B$11,'Figure 7 data'!$E$11,'Figure 7 data'!$H$11,'Figure 7 data'!$K$11,'Figure 7 data'!$N$11,'Figure 7 data'!$Q$11,'Figure 7 data'!$T$11,'Figure 7 data'!$W$11,'Figure 7 data'!$Z$11,'Figure 7 data'!$AC$11,'Figure 7 data'!$AF$11,'Figure 7 data'!$AI$11,'Figure 7 data'!$AL$11)</c:f>
              <c:numCache>
                <c:formatCode>0.0</c:formatCode>
                <c:ptCount val="13"/>
                <c:pt idx="0">
                  <c:v>47.6</c:v>
                </c:pt>
                <c:pt idx="1">
                  <c:v>479.2</c:v>
                </c:pt>
                <c:pt idx="2">
                  <c:v>238.2</c:v>
                </c:pt>
                <c:pt idx="3">
                  <c:v>44.7</c:v>
                </c:pt>
                <c:pt idx="4">
                  <c:v>9</c:v>
                </c:pt>
                <c:pt idx="5">
                  <c:v>4.9000000000000004</c:v>
                </c:pt>
                <c:pt idx="6">
                  <c:v>6.2</c:v>
                </c:pt>
                <c:pt idx="7">
                  <c:v>81.900000000000006</c:v>
                </c:pt>
                <c:pt idx="8">
                  <c:v>194.5</c:v>
                </c:pt>
                <c:pt idx="9">
                  <c:v>182.9</c:v>
                </c:pt>
                <c:pt idx="10">
                  <c:v>332.3</c:v>
                </c:pt>
                <c:pt idx="11">
                  <c:v>219.8</c:v>
                </c:pt>
                <c:pt idx="12">
                  <c:v>152.69999999999999</c:v>
                </c:pt>
              </c:numCache>
            </c:numRef>
          </c:val>
          <c:extLst>
            <c:ext xmlns:c16="http://schemas.microsoft.com/office/drawing/2014/chart" uri="{C3380CC4-5D6E-409C-BE32-E72D297353CC}">
              <c16:uniqueId val="{00000001-52ED-4311-B07D-CBB740931BCD}"/>
            </c:ext>
          </c:extLst>
        </c:ser>
        <c:ser>
          <c:idx val="2"/>
          <c:order val="2"/>
          <c:tx>
            <c:strRef>
              <c:f>'Figure 7 data'!$A$12</c:f>
              <c:strCache>
                <c:ptCount val="1"/>
                <c:pt idx="0">
                  <c:v>Males</c:v>
                </c:pt>
              </c:strCache>
            </c:strRef>
          </c:tx>
          <c:spPr>
            <a:solidFill>
              <a:srgbClr val="93A7CC"/>
            </a:solidFill>
            <a:ln>
              <a:noFill/>
            </a:ln>
            <a:effectLst/>
          </c:spPr>
          <c:invertIfNegative val="0"/>
          <c:errBars>
            <c:errBarType val="both"/>
            <c:errValType val="cust"/>
            <c:noEndCap val="0"/>
            <c:plus>
              <c:numRef>
                <c:f>'Figure 7 data'!$AO$12:$BA$12</c:f>
                <c:numCache>
                  <c:formatCode>General</c:formatCode>
                  <c:ptCount val="13"/>
                  <c:pt idx="0">
                    <c:v>13.299999999999997</c:v>
                  </c:pt>
                  <c:pt idx="1">
                    <c:v>38.900000000000091</c:v>
                  </c:pt>
                  <c:pt idx="2">
                    <c:v>26</c:v>
                  </c:pt>
                  <c:pt idx="3">
                    <c:v>11</c:v>
                  </c:pt>
                  <c:pt idx="4">
                    <c:v>3.9999999999999996</c:v>
                  </c:pt>
                  <c:pt idx="5">
                    <c:v>2.7</c:v>
                  </c:pt>
                  <c:pt idx="6">
                    <c:v>5.7999999999999989</c:v>
                  </c:pt>
                  <c:pt idx="7">
                    <c:v>16.800000000000011</c:v>
                  </c:pt>
                  <c:pt idx="8">
                    <c:v>26.299999999999955</c:v>
                  </c:pt>
                  <c:pt idx="9">
                    <c:v>24.199999999999989</c:v>
                  </c:pt>
                  <c:pt idx="10">
                    <c:v>30.800000000000011</c:v>
                  </c:pt>
                  <c:pt idx="11">
                    <c:v>26.399999999999977</c:v>
                  </c:pt>
                  <c:pt idx="12">
                    <c:v>6.2999999999999829</c:v>
                  </c:pt>
                </c:numCache>
              </c:numRef>
            </c:plus>
            <c:minus>
              <c:numRef>
                <c:f>'Figure 7 data'!$AO$12:$BA$12</c:f>
                <c:numCache>
                  <c:formatCode>General</c:formatCode>
                  <c:ptCount val="13"/>
                  <c:pt idx="0">
                    <c:v>13.299999999999997</c:v>
                  </c:pt>
                  <c:pt idx="1">
                    <c:v>38.900000000000091</c:v>
                  </c:pt>
                  <c:pt idx="2">
                    <c:v>26</c:v>
                  </c:pt>
                  <c:pt idx="3">
                    <c:v>11</c:v>
                  </c:pt>
                  <c:pt idx="4">
                    <c:v>3.9999999999999996</c:v>
                  </c:pt>
                  <c:pt idx="5">
                    <c:v>2.7</c:v>
                  </c:pt>
                  <c:pt idx="6">
                    <c:v>5.7999999999999989</c:v>
                  </c:pt>
                  <c:pt idx="7">
                    <c:v>16.800000000000011</c:v>
                  </c:pt>
                  <c:pt idx="8">
                    <c:v>26.299999999999955</c:v>
                  </c:pt>
                  <c:pt idx="9">
                    <c:v>24.199999999999989</c:v>
                  </c:pt>
                  <c:pt idx="10">
                    <c:v>30.800000000000011</c:v>
                  </c:pt>
                  <c:pt idx="11">
                    <c:v>26.399999999999977</c:v>
                  </c:pt>
                  <c:pt idx="12">
                    <c:v>6.2999999999999829</c:v>
                  </c:pt>
                </c:numCache>
              </c:numRef>
            </c:minus>
            <c:spPr>
              <a:noFill/>
              <a:ln w="9525" cap="flat" cmpd="sng" algn="ctr">
                <a:solidFill>
                  <a:schemeClr val="tx1">
                    <a:lumMod val="65000"/>
                    <a:lumOff val="35000"/>
                  </a:schemeClr>
                </a:solidFill>
                <a:round/>
              </a:ln>
              <a:effectLst/>
            </c:spPr>
          </c:errBars>
          <c:cat>
            <c:strRef>
              <c:f>('Figure 7 data'!$B$3,'Figure 7 data'!$E$3,'Figure 7 data'!$H$3,'Figure 7 data'!$K$3,'Figure 7 data'!$N$3,'Figure 7 data'!$Q$3,'Figure 7 data'!$T$3,'Figure 7 data'!$W$3,'Figure 7 data'!$Z$3,'Figure 7 data'!$AC$3,'Figure 7 data'!$AF$3,'Figure 7 data'!$AI$3,'Figure 7 data'!$AL$3)</c:f>
              <c:strCache>
                <c:ptCount val="13"/>
                <c:pt idx="0">
                  <c:v>March</c:v>
                </c:pt>
                <c:pt idx="1">
                  <c:v>April</c:v>
                </c:pt>
                <c:pt idx="2">
                  <c:v>May</c:v>
                </c:pt>
                <c:pt idx="3">
                  <c:v>June</c:v>
                </c:pt>
                <c:pt idx="4">
                  <c:v>July</c:v>
                </c:pt>
                <c:pt idx="5">
                  <c:v>Aug</c:v>
                </c:pt>
                <c:pt idx="6">
                  <c:v>Sept</c:v>
                </c:pt>
                <c:pt idx="7">
                  <c:v>Oct</c:v>
                </c:pt>
                <c:pt idx="8">
                  <c:v>Nov</c:v>
                </c:pt>
                <c:pt idx="9">
                  <c:v>Dec</c:v>
                </c:pt>
                <c:pt idx="10">
                  <c:v>Jan</c:v>
                </c:pt>
                <c:pt idx="11">
                  <c:v>Feb</c:v>
                </c:pt>
                <c:pt idx="12">
                  <c:v>March 2020 to Feb 2021</c:v>
                </c:pt>
              </c:strCache>
            </c:strRef>
          </c:cat>
          <c:val>
            <c:numRef>
              <c:f>('Figure 7 data'!$B$12,'Figure 7 data'!$E$12,'Figure 7 data'!$H$12,'Figure 7 data'!$K$12,'Figure 7 data'!$N$12,'Figure 7 data'!$Q$12,'Figure 7 data'!$T$12,'Figure 7 data'!$W$12,'Figure 7 data'!$Z$12,'Figure 7 data'!$AC$12,'Figure 7 data'!$AF$12,'Figure 7 data'!$AI$12,'Figure 7 data'!$AL$12)</c:f>
              <c:numCache>
                <c:formatCode>0.0</c:formatCode>
                <c:ptCount val="13"/>
                <c:pt idx="0">
                  <c:v>87.7</c:v>
                </c:pt>
                <c:pt idx="1">
                  <c:v>720.2</c:v>
                </c:pt>
                <c:pt idx="2">
                  <c:v>306.8</c:v>
                </c:pt>
                <c:pt idx="3">
                  <c:v>49.6</c:v>
                </c:pt>
                <c:pt idx="4">
                  <c:v>7.1</c:v>
                </c:pt>
                <c:pt idx="5">
                  <c:v>3.2</c:v>
                </c:pt>
                <c:pt idx="6">
                  <c:v>15.2</c:v>
                </c:pt>
                <c:pt idx="7">
                  <c:v>138.9</c:v>
                </c:pt>
                <c:pt idx="8">
                  <c:v>318.89999999999998</c:v>
                </c:pt>
                <c:pt idx="9">
                  <c:v>280</c:v>
                </c:pt>
                <c:pt idx="10">
                  <c:v>467</c:v>
                </c:pt>
                <c:pt idx="11">
                  <c:v>307.2</c:v>
                </c:pt>
                <c:pt idx="12">
                  <c:v>224.1</c:v>
                </c:pt>
              </c:numCache>
            </c:numRef>
          </c:val>
          <c:extLst>
            <c:ext xmlns:c16="http://schemas.microsoft.com/office/drawing/2014/chart" uri="{C3380CC4-5D6E-409C-BE32-E72D297353CC}">
              <c16:uniqueId val="{00000002-52ED-4311-B07D-CBB740931BCD}"/>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0"/>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tickLblSkip val="1"/>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7 data'!$A$34</c:f>
          <c:strCache>
            <c:ptCount val="1"/>
            <c:pt idx="0">
              <c:v>Figure 7b: Age standardised rates for deaths where COVID-19 was the underlying cause by sex, between 1st March 2020 and 28th February 2021</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424628290673475"/>
          <c:y val="0.11342199135337729"/>
          <c:w val="0.87208372831026448"/>
          <c:h val="0.45214556644369297"/>
        </c:manualLayout>
      </c:layout>
      <c:barChart>
        <c:barDir val="col"/>
        <c:grouping val="clustered"/>
        <c:varyColors val="0"/>
        <c:ser>
          <c:idx val="0"/>
          <c:order val="0"/>
          <c:tx>
            <c:strRef>
              <c:f>'Figure 7 data'!$A$10</c:f>
              <c:strCache>
                <c:ptCount val="1"/>
                <c:pt idx="0">
                  <c:v>Persons</c:v>
                </c:pt>
              </c:strCache>
            </c:strRef>
          </c:tx>
          <c:spPr>
            <a:solidFill>
              <a:srgbClr val="203F7A"/>
            </a:solidFill>
            <a:ln>
              <a:noFill/>
            </a:ln>
            <a:effectLst/>
          </c:spPr>
          <c:invertIfNegative val="0"/>
          <c:errBars>
            <c:errBarType val="both"/>
            <c:errValType val="cust"/>
            <c:noEndCap val="0"/>
            <c:plus>
              <c:numRef>
                <c:f>'Figure 7 data'!$AO$16:$BA$16</c:f>
                <c:numCache>
                  <c:formatCode>General</c:formatCode>
                  <c:ptCount val="13"/>
                  <c:pt idx="0">
                    <c:v>7</c:v>
                  </c:pt>
                  <c:pt idx="1">
                    <c:v>21.800000000000068</c:v>
                  </c:pt>
                  <c:pt idx="2">
                    <c:v>14.5</c:v>
                  </c:pt>
                  <c:pt idx="3">
                    <c:v>5.6999999999999993</c:v>
                  </c:pt>
                  <c:pt idx="4">
                    <c:v>1.8</c:v>
                  </c:pt>
                  <c:pt idx="5">
                    <c:v>1.4000000000000001</c:v>
                  </c:pt>
                  <c:pt idx="6">
                    <c:v>2.6999999999999993</c:v>
                  </c:pt>
                  <c:pt idx="7">
                    <c:v>9</c:v>
                  </c:pt>
                  <c:pt idx="8">
                    <c:v>13.700000000000017</c:v>
                  </c:pt>
                  <c:pt idx="9">
                    <c:v>12.5</c:v>
                  </c:pt>
                  <c:pt idx="10">
                    <c:v>16.800000000000011</c:v>
                  </c:pt>
                  <c:pt idx="11">
                    <c:v>14.100000000000023</c:v>
                  </c:pt>
                  <c:pt idx="12">
                    <c:v>3.4000000000000057</c:v>
                  </c:pt>
                </c:numCache>
              </c:numRef>
            </c:plus>
            <c:minus>
              <c:numRef>
                <c:f>'Figure 7 data'!$AO$16:$BA$16</c:f>
                <c:numCache>
                  <c:formatCode>General</c:formatCode>
                  <c:ptCount val="13"/>
                  <c:pt idx="0">
                    <c:v>7</c:v>
                  </c:pt>
                  <c:pt idx="1">
                    <c:v>21.800000000000068</c:v>
                  </c:pt>
                  <c:pt idx="2">
                    <c:v>14.5</c:v>
                  </c:pt>
                  <c:pt idx="3">
                    <c:v>5.6999999999999993</c:v>
                  </c:pt>
                  <c:pt idx="4">
                    <c:v>1.8</c:v>
                  </c:pt>
                  <c:pt idx="5">
                    <c:v>1.4000000000000001</c:v>
                  </c:pt>
                  <c:pt idx="6">
                    <c:v>2.6999999999999993</c:v>
                  </c:pt>
                  <c:pt idx="7">
                    <c:v>9</c:v>
                  </c:pt>
                  <c:pt idx="8">
                    <c:v>13.700000000000017</c:v>
                  </c:pt>
                  <c:pt idx="9">
                    <c:v>12.5</c:v>
                  </c:pt>
                  <c:pt idx="10">
                    <c:v>16.800000000000011</c:v>
                  </c:pt>
                  <c:pt idx="11">
                    <c:v>14.100000000000023</c:v>
                  </c:pt>
                  <c:pt idx="12">
                    <c:v>3.4000000000000057</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data'!$T$3,'Figure 7 data'!$W$3,'Figure 7 data'!$Z$3,'Figure 7 data'!$AC$3,'Figure 7 data'!$AF$3,'Figure 7 data'!$AI$3,'Figure 7 data'!$AL$3)</c:f>
              <c:strCache>
                <c:ptCount val="13"/>
                <c:pt idx="0">
                  <c:v>March</c:v>
                </c:pt>
                <c:pt idx="1">
                  <c:v>April</c:v>
                </c:pt>
                <c:pt idx="2">
                  <c:v>May</c:v>
                </c:pt>
                <c:pt idx="3">
                  <c:v>June</c:v>
                </c:pt>
                <c:pt idx="4">
                  <c:v>July</c:v>
                </c:pt>
                <c:pt idx="5">
                  <c:v>Aug</c:v>
                </c:pt>
                <c:pt idx="6">
                  <c:v>Sept</c:v>
                </c:pt>
                <c:pt idx="7">
                  <c:v>Oct</c:v>
                </c:pt>
                <c:pt idx="8">
                  <c:v>Nov</c:v>
                </c:pt>
                <c:pt idx="9">
                  <c:v>Dec</c:v>
                </c:pt>
                <c:pt idx="10">
                  <c:v>Jan</c:v>
                </c:pt>
                <c:pt idx="11">
                  <c:v>Feb</c:v>
                </c:pt>
                <c:pt idx="12">
                  <c:v>March 2020 to Feb 2021</c:v>
                </c:pt>
              </c:strCache>
            </c:strRef>
          </c:cat>
          <c:val>
            <c:numRef>
              <c:f>('Figure 7 data'!$B$16,'Figure 7 data'!$E$16,'Figure 7 data'!$H$16,'Figure 7 data'!$K$16,'Figure 7 data'!$N$16,'Figure 7 data'!$Q$16,'Figure 7 data'!$T$16,'Figure 7 data'!$W$16,'Figure 7 data'!$Z$16,'Figure 7 data'!$AC$16,'Figure 7 data'!$AF$16,'Figure 7 data'!$AI$16,'Figure 7 data'!$AL$16)</c:f>
              <c:numCache>
                <c:formatCode>0.0</c:formatCode>
                <c:ptCount val="13"/>
                <c:pt idx="0">
                  <c:v>58.6</c:v>
                </c:pt>
                <c:pt idx="1">
                  <c:v>561.6</c:v>
                </c:pt>
                <c:pt idx="2">
                  <c:v>242.9</c:v>
                </c:pt>
                <c:pt idx="3">
                  <c:v>36</c:v>
                </c:pt>
                <c:pt idx="4">
                  <c:v>3.6</c:v>
                </c:pt>
                <c:pt idx="5">
                  <c:v>2.1</c:v>
                </c:pt>
                <c:pt idx="6">
                  <c:v>8.1</c:v>
                </c:pt>
                <c:pt idx="7">
                  <c:v>95.9</c:v>
                </c:pt>
                <c:pt idx="8">
                  <c:v>214.9</c:v>
                </c:pt>
                <c:pt idx="9">
                  <c:v>186.7</c:v>
                </c:pt>
                <c:pt idx="10">
                  <c:v>339.7</c:v>
                </c:pt>
                <c:pt idx="11">
                  <c:v>214.3</c:v>
                </c:pt>
                <c:pt idx="12">
                  <c:v>162.9</c:v>
                </c:pt>
              </c:numCache>
            </c:numRef>
          </c:val>
          <c:extLst>
            <c:ext xmlns:c16="http://schemas.microsoft.com/office/drawing/2014/chart" uri="{C3380CC4-5D6E-409C-BE32-E72D297353CC}">
              <c16:uniqueId val="{00000000-B8E5-4DF4-8ED6-C69C8D2701B7}"/>
            </c:ext>
          </c:extLst>
        </c:ser>
        <c:ser>
          <c:idx val="1"/>
          <c:order val="1"/>
          <c:tx>
            <c:strRef>
              <c:f>'Figure 7 data'!$A$11</c:f>
              <c:strCache>
                <c:ptCount val="1"/>
                <c:pt idx="0">
                  <c:v>Females</c:v>
                </c:pt>
              </c:strCache>
            </c:strRef>
          </c:tx>
          <c:spPr>
            <a:solidFill>
              <a:schemeClr val="bg1">
                <a:lumMod val="65000"/>
              </a:schemeClr>
            </a:solidFill>
            <a:ln>
              <a:noFill/>
            </a:ln>
            <a:effectLst/>
          </c:spPr>
          <c:invertIfNegative val="0"/>
          <c:errBars>
            <c:errBarType val="both"/>
            <c:errValType val="cust"/>
            <c:noEndCap val="0"/>
            <c:plus>
              <c:numRef>
                <c:f>'Figure 7 data'!$AO$17:$BA$17</c:f>
                <c:numCache>
                  <c:formatCode>General</c:formatCode>
                  <c:ptCount val="13"/>
                  <c:pt idx="0">
                    <c:v>7.8999999999999986</c:v>
                  </c:pt>
                  <c:pt idx="1">
                    <c:v>25.599999999999966</c:v>
                  </c:pt>
                  <c:pt idx="2">
                    <c:v>17.400000000000006</c:v>
                  </c:pt>
                  <c:pt idx="3">
                    <c:v>7.3000000000000007</c:v>
                  </c:pt>
                  <c:pt idx="4">
                    <c:v>2.3999999999999995</c:v>
                  </c:pt>
                  <c:pt idx="5">
                    <c:v>2.1</c:v>
                  </c:pt>
                  <c:pt idx="6">
                    <c:v>2.5999999999999996</c:v>
                  </c:pt>
                  <c:pt idx="7">
                    <c:v>10.199999999999996</c:v>
                  </c:pt>
                  <c:pt idx="8">
                    <c:v>15.799999999999983</c:v>
                  </c:pt>
                  <c:pt idx="9">
                    <c:v>14.700000000000017</c:v>
                  </c:pt>
                  <c:pt idx="10">
                    <c:v>20</c:v>
                  </c:pt>
                  <c:pt idx="11">
                    <c:v>17.199999999999989</c:v>
                  </c:pt>
                  <c:pt idx="12">
                    <c:v>4.1000000000000227</c:v>
                  </c:pt>
                </c:numCache>
              </c:numRef>
            </c:plus>
            <c:minus>
              <c:numRef>
                <c:f>'Figure 7 data'!$AO$17:$BA$17</c:f>
                <c:numCache>
                  <c:formatCode>General</c:formatCode>
                  <c:ptCount val="13"/>
                  <c:pt idx="0">
                    <c:v>7.8999999999999986</c:v>
                  </c:pt>
                  <c:pt idx="1">
                    <c:v>25.599999999999966</c:v>
                  </c:pt>
                  <c:pt idx="2">
                    <c:v>17.400000000000006</c:v>
                  </c:pt>
                  <c:pt idx="3">
                    <c:v>7.3000000000000007</c:v>
                  </c:pt>
                  <c:pt idx="4">
                    <c:v>2.3999999999999995</c:v>
                  </c:pt>
                  <c:pt idx="5">
                    <c:v>2.1</c:v>
                  </c:pt>
                  <c:pt idx="6">
                    <c:v>2.5999999999999996</c:v>
                  </c:pt>
                  <c:pt idx="7">
                    <c:v>10.199999999999996</c:v>
                  </c:pt>
                  <c:pt idx="8">
                    <c:v>15.799999999999983</c:v>
                  </c:pt>
                  <c:pt idx="9">
                    <c:v>14.700000000000017</c:v>
                  </c:pt>
                  <c:pt idx="10">
                    <c:v>20</c:v>
                  </c:pt>
                  <c:pt idx="11">
                    <c:v>17.199999999999989</c:v>
                  </c:pt>
                  <c:pt idx="12">
                    <c:v>4.1000000000000227</c:v>
                  </c:pt>
                </c:numCache>
              </c:numRef>
            </c:minus>
            <c:spPr>
              <a:noFill/>
              <a:ln w="19050" cap="flat" cmpd="sng" algn="ctr">
                <a:solidFill>
                  <a:schemeClr val="tx1">
                    <a:lumMod val="65000"/>
                    <a:lumOff val="35000"/>
                  </a:schemeClr>
                </a:solidFill>
                <a:round/>
              </a:ln>
              <a:effectLst/>
            </c:spPr>
          </c:errBars>
          <c:cat>
            <c:strRef>
              <c:f>('Figure 7 data'!$B$3,'Figure 7 data'!$E$3,'Figure 7 data'!$H$3,'Figure 7 data'!$K$3,'Figure 7 data'!$N$3,'Figure 7 data'!$Q$3,'Figure 7 data'!$T$3,'Figure 7 data'!$W$3,'Figure 7 data'!$Z$3,'Figure 7 data'!$AC$3,'Figure 7 data'!$AF$3,'Figure 7 data'!$AI$3,'Figure 7 data'!$AL$3)</c:f>
              <c:strCache>
                <c:ptCount val="13"/>
                <c:pt idx="0">
                  <c:v>March</c:v>
                </c:pt>
                <c:pt idx="1">
                  <c:v>April</c:v>
                </c:pt>
                <c:pt idx="2">
                  <c:v>May</c:v>
                </c:pt>
                <c:pt idx="3">
                  <c:v>June</c:v>
                </c:pt>
                <c:pt idx="4">
                  <c:v>July</c:v>
                </c:pt>
                <c:pt idx="5">
                  <c:v>Aug</c:v>
                </c:pt>
                <c:pt idx="6">
                  <c:v>Sept</c:v>
                </c:pt>
                <c:pt idx="7">
                  <c:v>Oct</c:v>
                </c:pt>
                <c:pt idx="8">
                  <c:v>Nov</c:v>
                </c:pt>
                <c:pt idx="9">
                  <c:v>Dec</c:v>
                </c:pt>
                <c:pt idx="10">
                  <c:v>Jan</c:v>
                </c:pt>
                <c:pt idx="11">
                  <c:v>Feb</c:v>
                </c:pt>
                <c:pt idx="12">
                  <c:v>March 2020 to Feb 2021</c:v>
                </c:pt>
              </c:strCache>
            </c:strRef>
          </c:cat>
          <c:val>
            <c:numRef>
              <c:f>('Figure 7 data'!$B$17,'Figure 7 data'!$E$17,'Figure 7 data'!$H$17,'Figure 7 data'!$K$17,'Figure 7 data'!$N$17,'Figure 7 data'!$Q$17,'Figure 7 data'!$T$17,'Figure 7 data'!$W$17,'Figure 7 data'!$Z$17,'Figure 7 data'!$AC$17,'Figure 7 data'!$AF$17,'Figure 7 data'!$AI$17,'Figure 7 data'!$AL$17)</c:f>
              <c:numCache>
                <c:formatCode>0.0</c:formatCode>
                <c:ptCount val="13"/>
                <c:pt idx="0">
                  <c:v>42.6</c:v>
                </c:pt>
                <c:pt idx="1">
                  <c:v>460.7</c:v>
                </c:pt>
                <c:pt idx="2">
                  <c:v>215.4</c:v>
                </c:pt>
                <c:pt idx="3">
                  <c:v>35.6</c:v>
                </c:pt>
                <c:pt idx="4">
                  <c:v>4.0999999999999996</c:v>
                </c:pt>
                <c:pt idx="5">
                  <c:v>3</c:v>
                </c:pt>
                <c:pt idx="6">
                  <c:v>4.5999999999999996</c:v>
                </c:pt>
                <c:pt idx="7">
                  <c:v>71.3</c:v>
                </c:pt>
                <c:pt idx="8">
                  <c:v>167.7</c:v>
                </c:pt>
                <c:pt idx="9">
                  <c:v>150.9</c:v>
                </c:pt>
                <c:pt idx="10">
                  <c:v>283.8</c:v>
                </c:pt>
                <c:pt idx="11">
                  <c:v>186</c:v>
                </c:pt>
                <c:pt idx="12">
                  <c:v>134.80000000000001</c:v>
                </c:pt>
              </c:numCache>
            </c:numRef>
          </c:val>
          <c:extLst>
            <c:ext xmlns:c16="http://schemas.microsoft.com/office/drawing/2014/chart" uri="{C3380CC4-5D6E-409C-BE32-E72D297353CC}">
              <c16:uniqueId val="{00000001-B8E5-4DF4-8ED6-C69C8D2701B7}"/>
            </c:ext>
          </c:extLst>
        </c:ser>
        <c:ser>
          <c:idx val="2"/>
          <c:order val="2"/>
          <c:tx>
            <c:strRef>
              <c:f>'Figure 7 data'!$A$12</c:f>
              <c:strCache>
                <c:ptCount val="1"/>
                <c:pt idx="0">
                  <c:v>Males</c:v>
                </c:pt>
              </c:strCache>
            </c:strRef>
          </c:tx>
          <c:spPr>
            <a:solidFill>
              <a:srgbClr val="93A7CC"/>
            </a:solidFill>
            <a:ln>
              <a:noFill/>
            </a:ln>
            <a:effectLst/>
          </c:spPr>
          <c:invertIfNegative val="0"/>
          <c:errBars>
            <c:errBarType val="both"/>
            <c:errValType val="cust"/>
            <c:noEndCap val="0"/>
            <c:plus>
              <c:numRef>
                <c:f>'Figure 7 data'!$AO$18:$BA$18</c:f>
                <c:numCache>
                  <c:formatCode>General</c:formatCode>
                  <c:ptCount val="13"/>
                  <c:pt idx="0">
                    <c:v>12.799999999999997</c:v>
                  </c:pt>
                  <c:pt idx="1">
                    <c:v>38.299999999999955</c:v>
                  </c:pt>
                  <c:pt idx="2">
                    <c:v>24.899999999999977</c:v>
                  </c:pt>
                  <c:pt idx="3">
                    <c:v>9.5</c:v>
                  </c:pt>
                  <c:pt idx="4">
                    <c:v>2.6</c:v>
                  </c:pt>
                  <c:pt idx="5">
                    <c:v>1</c:v>
                  </c:pt>
                  <c:pt idx="6">
                    <c:v>5.4</c:v>
                  </c:pt>
                  <c:pt idx="7">
                    <c:v>16.300000000000011</c:v>
                  </c:pt>
                  <c:pt idx="8">
                    <c:v>24.600000000000023</c:v>
                  </c:pt>
                  <c:pt idx="9">
                    <c:v>22.199999999999989</c:v>
                  </c:pt>
                  <c:pt idx="10">
                    <c:v>29.099999999999966</c:v>
                  </c:pt>
                  <c:pt idx="11">
                    <c:v>23.900000000000006</c:v>
                  </c:pt>
                  <c:pt idx="12">
                    <c:v>6.0999999999999943</c:v>
                  </c:pt>
                </c:numCache>
              </c:numRef>
            </c:plus>
            <c:minus>
              <c:numRef>
                <c:f>'Figure 7 data'!$AO$18:$BA$18</c:f>
                <c:numCache>
                  <c:formatCode>General</c:formatCode>
                  <c:ptCount val="13"/>
                  <c:pt idx="0">
                    <c:v>12.799999999999997</c:v>
                  </c:pt>
                  <c:pt idx="1">
                    <c:v>38.299999999999955</c:v>
                  </c:pt>
                  <c:pt idx="2">
                    <c:v>24.899999999999977</c:v>
                  </c:pt>
                  <c:pt idx="3">
                    <c:v>9.5</c:v>
                  </c:pt>
                  <c:pt idx="4">
                    <c:v>2.6</c:v>
                  </c:pt>
                  <c:pt idx="5">
                    <c:v>1</c:v>
                  </c:pt>
                  <c:pt idx="6">
                    <c:v>5.4</c:v>
                  </c:pt>
                  <c:pt idx="7">
                    <c:v>16.300000000000011</c:v>
                  </c:pt>
                  <c:pt idx="8">
                    <c:v>24.600000000000023</c:v>
                  </c:pt>
                  <c:pt idx="9">
                    <c:v>22.199999999999989</c:v>
                  </c:pt>
                  <c:pt idx="10">
                    <c:v>29.099999999999966</c:v>
                  </c:pt>
                  <c:pt idx="11">
                    <c:v>23.900000000000006</c:v>
                  </c:pt>
                  <c:pt idx="12">
                    <c:v>6.0999999999999943</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data'!$T$3,'Figure 7 data'!$W$3,'Figure 7 data'!$Z$3,'Figure 7 data'!$AC$3,'Figure 7 data'!$AF$3,'Figure 7 data'!$AI$3,'Figure 7 data'!$AL$3)</c:f>
              <c:strCache>
                <c:ptCount val="13"/>
                <c:pt idx="0">
                  <c:v>March</c:v>
                </c:pt>
                <c:pt idx="1">
                  <c:v>April</c:v>
                </c:pt>
                <c:pt idx="2">
                  <c:v>May</c:v>
                </c:pt>
                <c:pt idx="3">
                  <c:v>June</c:v>
                </c:pt>
                <c:pt idx="4">
                  <c:v>July</c:v>
                </c:pt>
                <c:pt idx="5">
                  <c:v>Aug</c:v>
                </c:pt>
                <c:pt idx="6">
                  <c:v>Sept</c:v>
                </c:pt>
                <c:pt idx="7">
                  <c:v>Oct</c:v>
                </c:pt>
                <c:pt idx="8">
                  <c:v>Nov</c:v>
                </c:pt>
                <c:pt idx="9">
                  <c:v>Dec</c:v>
                </c:pt>
                <c:pt idx="10">
                  <c:v>Jan</c:v>
                </c:pt>
                <c:pt idx="11">
                  <c:v>Feb</c:v>
                </c:pt>
                <c:pt idx="12">
                  <c:v>March 2020 to Feb 2021</c:v>
                </c:pt>
              </c:strCache>
            </c:strRef>
          </c:cat>
          <c:val>
            <c:numRef>
              <c:f>('Figure 7 data'!$B$18,'Figure 7 data'!$E$18,'Figure 7 data'!$H$18,'Figure 7 data'!$K$18,'Figure 7 data'!$N$18,'Figure 7 data'!$Q$18,'Figure 7 data'!$T$18,'Figure 7 data'!$W$18,'Figure 7 data'!$Z$18,'Figure 7 data'!$AC$18,'Figure 7 data'!$AF$18,'Figure 7 data'!$AI$18,'Figure 7 data'!$AL$18)</c:f>
              <c:numCache>
                <c:formatCode>0.0</c:formatCode>
                <c:ptCount val="13"/>
                <c:pt idx="0">
                  <c:v>79</c:v>
                </c:pt>
                <c:pt idx="1">
                  <c:v>694.9</c:v>
                </c:pt>
                <c:pt idx="2">
                  <c:v>278.7</c:v>
                </c:pt>
                <c:pt idx="3">
                  <c:v>36.6</c:v>
                </c:pt>
                <c:pt idx="4">
                  <c:v>2.9</c:v>
                </c:pt>
                <c:pt idx="5">
                  <c:v>0.5</c:v>
                </c:pt>
                <c:pt idx="6">
                  <c:v>12.8</c:v>
                </c:pt>
                <c:pt idx="7">
                  <c:v>129.4</c:v>
                </c:pt>
                <c:pt idx="8">
                  <c:v>279.10000000000002</c:v>
                </c:pt>
                <c:pt idx="9">
                  <c:v>236.5</c:v>
                </c:pt>
                <c:pt idx="10">
                  <c:v>414.9</c:v>
                </c:pt>
                <c:pt idx="11">
                  <c:v>250.9</c:v>
                </c:pt>
                <c:pt idx="12">
                  <c:v>200.5</c:v>
                </c:pt>
              </c:numCache>
            </c:numRef>
          </c:val>
          <c:extLst>
            <c:ext xmlns:c16="http://schemas.microsoft.com/office/drawing/2014/chart" uri="{C3380CC4-5D6E-409C-BE32-E72D297353CC}">
              <c16:uniqueId val="{00000002-B8E5-4DF4-8ED6-C69C8D2701B7}"/>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min val="0"/>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9 data'!$A$105</c:f>
          <c:strCache>
            <c:ptCount val="1"/>
            <c:pt idx="0">
              <c:v>Figure 9: Main pre-existing medical condition in deaths involving COVID-19, between 1st March 2020 and 28th February 2021</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108205289435611"/>
          <c:y val="0.10358052002380212"/>
          <c:w val="0.69814052279106986"/>
          <c:h val="0.39439477697371617"/>
        </c:manualLayout>
      </c:layout>
      <c:barChart>
        <c:barDir val="bar"/>
        <c:grouping val="clustered"/>
        <c:varyColors val="0"/>
        <c:ser>
          <c:idx val="0"/>
          <c:order val="0"/>
          <c:tx>
            <c:strRef>
              <c:f>'Figure 9 data'!$A$89:$A$95</c:f>
              <c:strCache>
                <c:ptCount val="7"/>
                <c:pt idx="0">
                  <c:v>March - Feb combined</c:v>
                </c:pt>
              </c:strCache>
            </c:strRef>
          </c:tx>
          <c:spPr>
            <a:solidFill>
              <a:schemeClr val="accent5">
                <a:lumMod val="40000"/>
                <a:lumOff val="60000"/>
              </a:schemeClr>
            </a:solidFill>
            <a:ln>
              <a:noFill/>
            </a:ln>
            <a:effectLst/>
          </c:spPr>
          <c:invertIfNegative val="0"/>
          <c:dLbls>
            <c:dLbl>
              <c:idx val="0"/>
              <c:layout/>
              <c:tx>
                <c:rich>
                  <a:bodyPr/>
                  <a:lstStyle/>
                  <a:p>
                    <a:fld id="{D6D29FB2-C226-45BF-A3D0-891B94A4250F}"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F583-4AC0-A9C1-B204448A9DD1}"/>
                </c:ext>
              </c:extLst>
            </c:dLbl>
            <c:dLbl>
              <c:idx val="1"/>
              <c:layout/>
              <c:tx>
                <c:rich>
                  <a:bodyPr/>
                  <a:lstStyle/>
                  <a:p>
                    <a:fld id="{1A1D6733-C552-4679-99A0-450FEDD663D0}"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F583-4AC0-A9C1-B204448A9DD1}"/>
                </c:ext>
              </c:extLst>
            </c:dLbl>
            <c:dLbl>
              <c:idx val="2"/>
              <c:layout/>
              <c:tx>
                <c:rich>
                  <a:bodyPr/>
                  <a:lstStyle/>
                  <a:p>
                    <a:fld id="{1FA6617B-E751-459E-BAEE-B07F67D447F2}"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F583-4AC0-A9C1-B204448A9DD1}"/>
                </c:ext>
              </c:extLst>
            </c:dLbl>
            <c:dLbl>
              <c:idx val="3"/>
              <c:layout/>
              <c:tx>
                <c:rich>
                  <a:bodyPr/>
                  <a:lstStyle/>
                  <a:p>
                    <a:fld id="{BF04A33D-D387-4411-9B0C-FEA468711057}"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F583-4AC0-A9C1-B204448A9DD1}"/>
                </c:ext>
              </c:extLst>
            </c:dLbl>
            <c:dLbl>
              <c:idx val="4"/>
              <c:layout/>
              <c:tx>
                <c:rich>
                  <a:bodyPr/>
                  <a:lstStyle/>
                  <a:p>
                    <a:fld id="{A671F252-A0E5-418F-9DB6-E8B39B08CFA2}"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F583-4AC0-A9C1-B204448A9DD1}"/>
                </c:ext>
              </c:extLst>
            </c:dLbl>
            <c:dLbl>
              <c:idx val="5"/>
              <c:layout/>
              <c:tx>
                <c:rich>
                  <a:bodyPr/>
                  <a:lstStyle/>
                  <a:p>
                    <a:fld id="{94216B62-380F-4E01-8AFD-CD1E9B9C4454}"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F583-4AC0-A9C1-B204448A9DD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9 data'!$B$89:$B$94</c:f>
              <c:strCache>
                <c:ptCount val="6"/>
                <c:pt idx="0">
                  <c:v>none</c:v>
                </c:pt>
                <c:pt idx="1">
                  <c:v>Cerebrovascular disease</c:v>
                </c:pt>
                <c:pt idx="2">
                  <c:v>Influenza and pneumonia</c:v>
                </c:pt>
                <c:pt idx="3">
                  <c:v>Chronic lower respiratory diseases</c:v>
                </c:pt>
                <c:pt idx="4">
                  <c:v>Ischaemic heart diseases</c:v>
                </c:pt>
                <c:pt idx="5">
                  <c:v>Dementia and Alzheimer's Disease</c:v>
                </c:pt>
              </c:strCache>
            </c:strRef>
          </c:cat>
          <c:val>
            <c:numRef>
              <c:f>'Figure 9 data'!$C$89:$C$94</c:f>
              <c:numCache>
                <c:formatCode>_-* #,##0_-;\-* #,##0_-;_-* "-"??_-;_-@_-</c:formatCode>
                <c:ptCount val="6"/>
                <c:pt idx="0">
                  <c:v>657</c:v>
                </c:pt>
                <c:pt idx="1">
                  <c:v>650</c:v>
                </c:pt>
                <c:pt idx="2">
                  <c:v>679</c:v>
                </c:pt>
                <c:pt idx="3">
                  <c:v>1110</c:v>
                </c:pt>
                <c:pt idx="4">
                  <c:v>1332</c:v>
                </c:pt>
                <c:pt idx="5">
                  <c:v>2456</c:v>
                </c:pt>
              </c:numCache>
            </c:numRef>
          </c:val>
          <c:extLst>
            <c:ext xmlns:c15="http://schemas.microsoft.com/office/drawing/2012/chart" uri="{02D57815-91ED-43cb-92C2-25804820EDAC}">
              <c15:datalabelsRange>
                <c15:f>'Figure 9 data'!$D$89:$D$94</c15:f>
                <c15:dlblRangeCache>
                  <c:ptCount val="6"/>
                  <c:pt idx="0">
                    <c:v>7%</c:v>
                  </c:pt>
                  <c:pt idx="1">
                    <c:v>7%</c:v>
                  </c:pt>
                  <c:pt idx="2">
                    <c:v>7%</c:v>
                  </c:pt>
                  <c:pt idx="3">
                    <c:v>11%</c:v>
                  </c:pt>
                  <c:pt idx="4">
                    <c:v>14%</c:v>
                  </c:pt>
                  <c:pt idx="5">
                    <c:v>25%</c:v>
                  </c:pt>
                </c15:dlblRangeCache>
              </c15:datalabelsRange>
            </c:ext>
            <c:ext xmlns:c16="http://schemas.microsoft.com/office/drawing/2014/chart" uri="{C3380CC4-5D6E-409C-BE32-E72D297353CC}">
              <c16:uniqueId val="{00000000-4EA4-480C-A036-463C06C51C69}"/>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4.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absoluteAnchor>
    <xdr:pos x="0" y="0"/>
    <xdr:ext cx="9298781" cy="607218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301574" cy="607953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9304299" cy="607509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0.75022</cdr:x>
      <cdr:y>0.1403</cdr:y>
    </cdr:from>
    <cdr:to>
      <cdr:x>0.8832</cdr:x>
      <cdr:y>0.1967</cdr:y>
    </cdr:to>
    <cdr:sp macro="" textlink="">
      <cdr:nvSpPr>
        <cdr:cNvPr id="2" name="TextBox 1"/>
        <cdr:cNvSpPr txBox="1"/>
      </cdr:nvSpPr>
      <cdr:spPr>
        <a:xfrm xmlns:a="http://schemas.openxmlformats.org/drawingml/2006/main">
          <a:off x="6991978" y="854110"/>
          <a:ext cx="1239297" cy="3433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0.7628</cdr:x>
      <cdr:y>0.11554</cdr:y>
    </cdr:from>
    <cdr:to>
      <cdr:x>0.91285</cdr:x>
      <cdr:y>0.17332</cdr:y>
    </cdr:to>
    <cdr:sp macro="" textlink="">
      <cdr:nvSpPr>
        <cdr:cNvPr id="3" name="TextBox 2"/>
        <cdr:cNvSpPr txBox="1"/>
      </cdr:nvSpPr>
      <cdr:spPr>
        <a:xfrm xmlns:a="http://schemas.openxmlformats.org/drawingml/2006/main">
          <a:off x="7109210" y="703384"/>
          <a:ext cx="1398394" cy="35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Females 65+</a:t>
          </a:r>
        </a:p>
      </cdr:txBody>
    </cdr:sp>
  </cdr:relSizeAnchor>
  <cdr:relSizeAnchor xmlns:cdr="http://schemas.openxmlformats.org/drawingml/2006/chartDrawing">
    <cdr:from>
      <cdr:x>0.73226</cdr:x>
      <cdr:y>0.34113</cdr:y>
    </cdr:from>
    <cdr:to>
      <cdr:x>0.91644</cdr:x>
      <cdr:y>0.4099</cdr:y>
    </cdr:to>
    <cdr:sp macro="" textlink="">
      <cdr:nvSpPr>
        <cdr:cNvPr id="4" name="TextBox 3"/>
        <cdr:cNvSpPr txBox="1"/>
      </cdr:nvSpPr>
      <cdr:spPr>
        <a:xfrm xmlns:a="http://schemas.openxmlformats.org/drawingml/2006/main">
          <a:off x="6824505" y="2076660"/>
          <a:ext cx="1716593" cy="4186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Females under 65</a:t>
          </a:r>
        </a:p>
      </cdr:txBody>
    </cdr:sp>
  </cdr:relSizeAnchor>
  <cdr:relSizeAnchor xmlns:cdr="http://schemas.openxmlformats.org/drawingml/2006/chartDrawing">
    <cdr:from>
      <cdr:x>0.76011</cdr:x>
      <cdr:y>0.5337</cdr:y>
    </cdr:from>
    <cdr:to>
      <cdr:x>0.93801</cdr:x>
      <cdr:y>0.60523</cdr:y>
    </cdr:to>
    <cdr:sp macro="" textlink="">
      <cdr:nvSpPr>
        <cdr:cNvPr id="5" name="TextBox 4"/>
        <cdr:cNvSpPr txBox="1"/>
      </cdr:nvSpPr>
      <cdr:spPr>
        <a:xfrm xmlns:a="http://schemas.openxmlformats.org/drawingml/2006/main">
          <a:off x="7084088" y="3248967"/>
          <a:ext cx="1657978" cy="43542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Males 65+</a:t>
          </a:r>
        </a:p>
      </cdr:txBody>
    </cdr:sp>
  </cdr:relSizeAnchor>
  <cdr:relSizeAnchor xmlns:cdr="http://schemas.openxmlformats.org/drawingml/2006/chartDrawing">
    <cdr:from>
      <cdr:x>0.74034</cdr:x>
      <cdr:y>0.76891</cdr:y>
    </cdr:from>
    <cdr:to>
      <cdr:x>0.9407</cdr:x>
      <cdr:y>0.82531</cdr:y>
    </cdr:to>
    <cdr:sp macro="" textlink="">
      <cdr:nvSpPr>
        <cdr:cNvPr id="6" name="TextBox 5"/>
        <cdr:cNvSpPr txBox="1"/>
      </cdr:nvSpPr>
      <cdr:spPr>
        <a:xfrm xmlns:a="http://schemas.openxmlformats.org/drawingml/2006/main">
          <a:off x="6899868" y="4680857"/>
          <a:ext cx="1867319" cy="3433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Males under 65</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0.30805</cdr:x>
      <cdr:y>0.10165</cdr:y>
    </cdr:from>
    <cdr:to>
      <cdr:x>0.50239</cdr:x>
      <cdr:y>0.29532</cdr:y>
    </cdr:to>
    <cdr:sp macro="" textlink="">
      <cdr:nvSpPr>
        <cdr:cNvPr id="2" name="TextBox 1"/>
        <cdr:cNvSpPr txBox="1"/>
      </cdr:nvSpPr>
      <cdr:spPr>
        <a:xfrm xmlns:a="http://schemas.openxmlformats.org/drawingml/2006/main">
          <a:off x="2871621" y="618350"/>
          <a:ext cx="1811598" cy="11781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all cause death rate in the most deprived areas is </a:t>
          </a:r>
          <a:r>
            <a:rPr lang="en-GB" sz="1100" b="1">
              <a:latin typeface="Arial" panose="020B0604020202020204" pitchFamily="34" charset="0"/>
              <a:cs typeface="Arial" panose="020B0604020202020204" pitchFamily="34" charset="0"/>
            </a:rPr>
            <a:t>1.9</a:t>
          </a:r>
          <a:r>
            <a:rPr lang="en-GB" sz="1100">
              <a:latin typeface="Arial" panose="020B0604020202020204" pitchFamily="34" charset="0"/>
              <a:cs typeface="Arial" panose="020B0604020202020204" pitchFamily="34" charset="0"/>
            </a:rPr>
            <a:t> times that</a:t>
          </a:r>
          <a:r>
            <a:rPr lang="en-GB" sz="1100" baseline="0">
              <a:latin typeface="Arial" panose="020B0604020202020204" pitchFamily="34" charset="0"/>
              <a:cs typeface="Arial" panose="020B0604020202020204" pitchFamily="34" charset="0"/>
            </a:rPr>
            <a:t> in</a:t>
          </a:r>
          <a:r>
            <a:rPr lang="en-GB" sz="1100">
              <a:latin typeface="Arial" panose="020B0604020202020204" pitchFamily="34" charset="0"/>
              <a:cs typeface="Arial" panose="020B0604020202020204" pitchFamily="34" charset="0"/>
            </a:rPr>
            <a:t> the least</a:t>
          </a:r>
          <a:r>
            <a:rPr lang="en-GB" sz="1100" baseline="0">
              <a:latin typeface="Arial" panose="020B0604020202020204" pitchFamily="34" charset="0"/>
              <a:cs typeface="Arial" panose="020B0604020202020204" pitchFamily="34" charset="0"/>
            </a:rPr>
            <a:t> deprived areas</a:t>
          </a:r>
          <a:endParaRPr lang="en-GB" sz="1100">
            <a:latin typeface="Arial" panose="020B0604020202020204" pitchFamily="34" charset="0"/>
            <a:cs typeface="Arial" panose="020B0604020202020204" pitchFamily="34" charset="0"/>
          </a:endParaRP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0.58879</cdr:x>
      <cdr:y>0.37056</cdr:y>
    </cdr:from>
    <cdr:to>
      <cdr:x>0.77112</cdr:x>
      <cdr:y>0.5833</cdr:y>
    </cdr:to>
    <cdr:sp macro="" textlink="">
      <cdr:nvSpPr>
        <cdr:cNvPr id="3" name="TextBox 1"/>
        <cdr:cNvSpPr txBox="1"/>
      </cdr:nvSpPr>
      <cdr:spPr>
        <a:xfrm xmlns:a="http://schemas.openxmlformats.org/drawingml/2006/main">
          <a:off x="5488583" y="2254228"/>
          <a:ext cx="1699617" cy="12941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COVID-19 death rate in the most deprived areas is </a:t>
          </a:r>
          <a:r>
            <a:rPr lang="en-GB" sz="1100" b="1">
              <a:latin typeface="Arial" panose="020B0604020202020204" pitchFamily="34" charset="0"/>
              <a:cs typeface="Arial" panose="020B0604020202020204" pitchFamily="34" charset="0"/>
            </a:rPr>
            <a:t>2.3</a:t>
          </a:r>
          <a:r>
            <a:rPr lang="en-GB" sz="1100">
              <a:latin typeface="Arial" panose="020B0604020202020204" pitchFamily="34" charset="0"/>
              <a:cs typeface="Arial" panose="020B0604020202020204" pitchFamily="34" charset="0"/>
            </a:rPr>
            <a:t> times that in the least deprived areas</a:t>
          </a: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0.10616</cdr:x>
      <cdr:y>0.60908</cdr:y>
    </cdr:from>
    <cdr:to>
      <cdr:x>0.17817</cdr:x>
      <cdr:y>0.6755</cdr:y>
    </cdr:to>
    <cdr:sp macro="" textlink="">
      <cdr:nvSpPr>
        <cdr:cNvPr id="4" name="TextBox 3"/>
        <cdr:cNvSpPr txBox="1"/>
      </cdr:nvSpPr>
      <cdr:spPr>
        <a:xfrm xmlns:a="http://schemas.openxmlformats.org/drawingml/2006/main">
          <a:off x="986824" y="3698447"/>
          <a:ext cx="669325" cy="40331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GB" sz="900">
              <a:solidFill>
                <a:schemeClr val="bg1"/>
              </a:solidFill>
              <a:latin typeface="Arial" panose="020B0604020202020204" pitchFamily="34" charset="0"/>
              <a:cs typeface="Arial" panose="020B0604020202020204" pitchFamily="34" charset="0"/>
            </a:rPr>
            <a:t>(most deprived)</a:t>
          </a:r>
        </a:p>
      </cdr:txBody>
    </cdr:sp>
  </cdr:relSizeAnchor>
  <cdr:relSizeAnchor xmlns:cdr="http://schemas.openxmlformats.org/drawingml/2006/chartDrawing">
    <cdr:from>
      <cdr:x>0.3655</cdr:x>
      <cdr:y>0.60897</cdr:y>
    </cdr:from>
    <cdr:to>
      <cdr:x>0.44119</cdr:x>
      <cdr:y>0.67126</cdr:y>
    </cdr:to>
    <cdr:sp macro="" textlink="">
      <cdr:nvSpPr>
        <cdr:cNvPr id="5" name="TextBox 1"/>
        <cdr:cNvSpPr txBox="1"/>
      </cdr:nvSpPr>
      <cdr:spPr>
        <a:xfrm xmlns:a="http://schemas.openxmlformats.org/drawingml/2006/main">
          <a:off x="3397422" y="3697758"/>
          <a:ext cx="703650" cy="37825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a:solidFill>
                <a:schemeClr val="bg1"/>
              </a:solidFill>
              <a:latin typeface="Arial" panose="020B0604020202020204" pitchFamily="34" charset="0"/>
              <a:cs typeface="Arial" panose="020B0604020202020204" pitchFamily="34" charset="0"/>
            </a:rPr>
            <a:t>(least deprived)</a:t>
          </a:r>
        </a:p>
      </cdr:txBody>
    </cdr:sp>
  </cdr:relSizeAnchor>
</c:userShapes>
</file>

<file path=xl/drawings/drawing16.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9301574" cy="607953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9302338" cy="60737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0.88604</cdr:y>
    </cdr:from>
    <cdr:to>
      <cdr:x>0.11393</cdr:x>
      <cdr:y>0.98536</cdr:y>
    </cdr:to>
    <cdr:sp macro="" textlink="">
      <cdr:nvSpPr>
        <cdr:cNvPr id="2" name="TextBox 1"/>
        <cdr:cNvSpPr txBox="1"/>
      </cdr:nvSpPr>
      <cdr:spPr>
        <a:xfrm xmlns:a="http://schemas.openxmlformats.org/drawingml/2006/main">
          <a:off x="0" y="5353050"/>
          <a:ext cx="1057275" cy="600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latin typeface="Arial" panose="020B0604020202020204" pitchFamily="34" charset="0"/>
              <a:cs typeface="Arial" panose="020B0604020202020204" pitchFamily="34" charset="0"/>
            </a:rPr>
            <a:t>Week</a:t>
          </a:r>
        </a:p>
        <a:p xmlns:a="http://schemas.openxmlformats.org/drawingml/2006/main">
          <a:r>
            <a:rPr lang="en-GB" sz="1400" b="1">
              <a:latin typeface="Arial" panose="020B0604020202020204" pitchFamily="34" charset="0"/>
              <a:cs typeface="Arial" panose="020B0604020202020204" pitchFamily="34" charset="0"/>
            </a:rPr>
            <a:t>Beginning</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317935" cy="608771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98781" cy="607218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cdr:x>
      <cdr:y>0.12187</cdr:y>
    </cdr:from>
    <cdr:to>
      <cdr:x>0.21235</cdr:x>
      <cdr:y>0.17987</cdr:y>
    </cdr:to>
    <cdr:sp macro="" textlink="">
      <cdr:nvSpPr>
        <cdr:cNvPr id="2" name="TextBox 1"/>
        <cdr:cNvSpPr txBox="1"/>
      </cdr:nvSpPr>
      <cdr:spPr>
        <a:xfrm xmlns:a="http://schemas.openxmlformats.org/drawingml/2006/main">
          <a:off x="0" y="737088"/>
          <a:ext cx="1972068" cy="3508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latin typeface="Arial" panose="020B0604020202020204" pitchFamily="34" charset="0"/>
              <a:cs typeface="Arial" panose="020B0604020202020204" pitchFamily="34" charset="0"/>
            </a:rPr>
            <a:t>Home/ Non-institution</a:t>
          </a:r>
        </a:p>
      </cdr:txBody>
    </cdr:sp>
  </cdr:relSizeAnchor>
  <cdr:relSizeAnchor xmlns:cdr="http://schemas.openxmlformats.org/drawingml/2006/chartDrawing">
    <cdr:from>
      <cdr:x>0</cdr:x>
      <cdr:y>0.42182</cdr:y>
    </cdr:from>
    <cdr:to>
      <cdr:x>0.1835</cdr:x>
      <cdr:y>0.47981</cdr:y>
    </cdr:to>
    <cdr:sp macro="" textlink="">
      <cdr:nvSpPr>
        <cdr:cNvPr id="3" name="TextBox 1"/>
        <cdr:cNvSpPr txBox="1"/>
      </cdr:nvSpPr>
      <cdr:spPr>
        <a:xfrm xmlns:a="http://schemas.openxmlformats.org/drawingml/2006/main">
          <a:off x="0" y="2551320"/>
          <a:ext cx="1704141" cy="3507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Care Homes</a:t>
          </a:r>
        </a:p>
      </cdr:txBody>
    </cdr:sp>
  </cdr:relSizeAnchor>
  <cdr:relSizeAnchor xmlns:cdr="http://schemas.openxmlformats.org/drawingml/2006/chartDrawing">
    <cdr:from>
      <cdr:x>0</cdr:x>
      <cdr:y>0.75428</cdr:y>
    </cdr:from>
    <cdr:to>
      <cdr:x>0.18351</cdr:x>
      <cdr:y>0.81227</cdr:y>
    </cdr:to>
    <cdr:sp macro="" textlink="">
      <cdr:nvSpPr>
        <cdr:cNvPr id="4" name="TextBox 1"/>
        <cdr:cNvSpPr txBox="1"/>
      </cdr:nvSpPr>
      <cdr:spPr>
        <a:xfrm xmlns:a="http://schemas.openxmlformats.org/drawingml/2006/main">
          <a:off x="0" y="4562194"/>
          <a:ext cx="1704235" cy="3507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Hospitals</a:t>
          </a: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9298781" cy="607218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gov.scot/" TargetMode="External"/><Relationship Id="rId2" Type="http://schemas.openxmlformats.org/officeDocument/2006/relationships/hyperlink" Target="https://www.nrscotland.gov.uk/statistics-and-data/statistics/statistics-by-theme/vital-events/general-background-information/births-and-deaths-days-until-registration" TargetMode="External"/><Relationship Id="rId1" Type="http://schemas.openxmlformats.org/officeDocument/2006/relationships/hyperlink" Target="https://simd.scot/"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nrscotland.gov.uk/about-us/service-status" TargetMode="External"/><Relationship Id="rId1" Type="http://schemas.openxmlformats.org/officeDocument/2006/relationships/hyperlink" Target="https://www.gov.scot/publications/scottish-government-urban-rural-classification-2016/"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ausesofdeath/bulletins/coronaviruscovid19relateddeathsbyoccupationenglandandwales/deathsregistereduptoandincluding20april2020" TargetMode="External"/><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statistics.gov.scot/atlas/resource?uri=http://statistics.gov.scot/id/statistical-geography/S92000003"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vital-events/general-background-information/births-and-deaths-days-until-registration" TargetMode="External"/><Relationship Id="rId2" Type="http://schemas.openxmlformats.org/officeDocument/2006/relationships/hyperlink" Target="https://simd.scot/" TargetMode="External"/><Relationship Id="rId1" Type="http://schemas.openxmlformats.org/officeDocument/2006/relationships/hyperlink" Target="https://www.gov.scot/collections/scottish-index-of-multiple-deprivation-2020/"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www.gov.scot/publications/scottish-government-urban-rural-classification-2016/"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tabSelected="1" zoomScaleNormal="100" workbookViewId="0">
      <selection sqref="A1:B1"/>
    </sheetView>
  </sheetViews>
  <sheetFormatPr defaultColWidth="9.140625" defaultRowHeight="14.25" x14ac:dyDescent="0.2"/>
  <cols>
    <col min="1" max="1" width="21" style="6" customWidth="1"/>
    <col min="2" max="2" width="134.85546875" style="6" customWidth="1"/>
    <col min="3" max="16384" width="9.140625" style="6"/>
  </cols>
  <sheetData>
    <row r="1" spans="1:14" ht="18" customHeight="1" x14ac:dyDescent="0.25">
      <c r="A1" s="599" t="s">
        <v>2775</v>
      </c>
      <c r="B1" s="599"/>
      <c r="C1" s="238"/>
      <c r="D1" s="238"/>
      <c r="E1" s="238"/>
      <c r="F1" s="238"/>
      <c r="G1" s="238"/>
      <c r="H1" s="238"/>
      <c r="I1" s="238"/>
      <c r="J1" s="238"/>
      <c r="K1" s="238"/>
    </row>
    <row r="2" spans="1:14" ht="15" customHeight="1" x14ac:dyDescent="0.2"/>
    <row r="3" spans="1:14" ht="13.5" customHeight="1" x14ac:dyDescent="0.2">
      <c r="A3" s="5" t="s">
        <v>77</v>
      </c>
    </row>
    <row r="4" spans="1:14" ht="13.5" customHeight="1" x14ac:dyDescent="0.2">
      <c r="A4" s="192"/>
    </row>
    <row r="5" spans="1:14" ht="13.5" customHeight="1" x14ac:dyDescent="0.2">
      <c r="A5" s="404" t="s">
        <v>3076</v>
      </c>
      <c r="B5" s="157" t="s">
        <v>3082</v>
      </c>
      <c r="C5" s="157"/>
      <c r="D5" s="157"/>
      <c r="E5" s="157"/>
      <c r="F5" s="157"/>
      <c r="G5" s="157"/>
      <c r="H5" s="157"/>
    </row>
    <row r="6" spans="1:14" ht="13.5" customHeight="1" x14ac:dyDescent="0.2">
      <c r="A6" s="404" t="s">
        <v>3077</v>
      </c>
      <c r="B6" s="157" t="s">
        <v>3083</v>
      </c>
      <c r="C6" s="157"/>
      <c r="D6" s="157"/>
      <c r="E6" s="157"/>
      <c r="F6" s="157"/>
      <c r="G6" s="157"/>
      <c r="H6" s="157"/>
    </row>
    <row r="7" spans="1:14" ht="13.5" customHeight="1" x14ac:dyDescent="0.2">
      <c r="A7" s="404" t="s">
        <v>3078</v>
      </c>
      <c r="B7" s="157" t="s">
        <v>3084</v>
      </c>
      <c r="C7" s="157"/>
      <c r="D7" s="157"/>
      <c r="E7" s="157"/>
      <c r="F7" s="157"/>
      <c r="G7" s="157"/>
      <c r="H7" s="157"/>
    </row>
    <row r="8" spans="1:14" ht="13.5" customHeight="1" x14ac:dyDescent="0.2">
      <c r="A8" s="404" t="s">
        <v>3079</v>
      </c>
      <c r="B8" s="157" t="s">
        <v>3085</v>
      </c>
      <c r="C8" s="157"/>
      <c r="D8" s="157"/>
      <c r="E8" s="157"/>
      <c r="F8" s="157"/>
      <c r="G8" s="157"/>
      <c r="H8" s="157"/>
    </row>
    <row r="9" spans="1:14" ht="13.5" customHeight="1" x14ac:dyDescent="0.2">
      <c r="A9" s="404" t="s">
        <v>3080</v>
      </c>
      <c r="B9" s="237" t="s">
        <v>3086</v>
      </c>
      <c r="C9" s="237"/>
      <c r="D9" s="237"/>
      <c r="E9" s="237"/>
      <c r="F9" s="237"/>
      <c r="G9" s="237"/>
      <c r="H9" s="237"/>
    </row>
    <row r="10" spans="1:14" ht="13.5" customHeight="1" x14ac:dyDescent="0.2">
      <c r="A10" s="404" t="s">
        <v>3081</v>
      </c>
      <c r="B10" s="237" t="s">
        <v>3087</v>
      </c>
      <c r="C10" s="237"/>
      <c r="D10" s="237"/>
      <c r="E10" s="237"/>
      <c r="F10" s="237"/>
      <c r="G10" s="237"/>
      <c r="H10" s="237"/>
    </row>
    <row r="11" spans="1:14" ht="13.5" customHeight="1" x14ac:dyDescent="0.2">
      <c r="A11" s="192" t="s">
        <v>2899</v>
      </c>
      <c r="B11" s="157" t="s">
        <v>84</v>
      </c>
      <c r="C11" s="157"/>
      <c r="D11" s="157"/>
      <c r="E11" s="157"/>
      <c r="F11" s="157"/>
      <c r="G11" s="157"/>
      <c r="H11" s="157"/>
      <c r="I11" s="157"/>
      <c r="J11" s="157"/>
      <c r="K11" s="157"/>
      <c r="L11" s="157"/>
      <c r="M11" s="157"/>
      <c r="N11" s="157"/>
    </row>
    <row r="12" spans="1:14" ht="13.5" customHeight="1" x14ac:dyDescent="0.2">
      <c r="A12" s="192" t="s">
        <v>2900</v>
      </c>
      <c r="B12" s="157" t="str">
        <f>CONCATENATE("Deaths rates between 1st March 2020 and ",A41," 2021 per 100,000 population and numbers")</f>
        <v>Deaths rates between 1st March 2020 and 28th February 2021 per 100,000 population and numbers</v>
      </c>
      <c r="C12" s="157"/>
      <c r="D12" s="157"/>
      <c r="E12" s="157"/>
      <c r="F12" s="157"/>
      <c r="G12" s="157"/>
      <c r="H12" s="157"/>
      <c r="I12" s="157"/>
      <c r="J12" s="157"/>
      <c r="K12" s="157"/>
      <c r="L12" s="157"/>
      <c r="M12" s="157"/>
      <c r="N12" s="157"/>
    </row>
    <row r="13" spans="1:14" ht="13.5" customHeight="1" x14ac:dyDescent="0.2">
      <c r="A13" s="192" t="s">
        <v>2901</v>
      </c>
      <c r="B13" s="157" t="str">
        <f>CONCATENATE("Number of deaths and age-standardised rates, by sex, deprivation quintiles, deaths occurring between 1st March 2020 and ",A41," 2021")</f>
        <v>Number of deaths and age-standardised rates, by sex, deprivation quintiles, deaths occurring between 1st March 2020 and 28th February 2021</v>
      </c>
      <c r="C13" s="157"/>
      <c r="D13" s="157"/>
      <c r="E13" s="157"/>
      <c r="F13" s="157"/>
      <c r="G13" s="157"/>
      <c r="H13" s="157"/>
      <c r="I13" s="157"/>
      <c r="J13" s="157"/>
      <c r="K13" s="157"/>
      <c r="L13" s="157"/>
      <c r="M13" s="157"/>
      <c r="N13" s="157"/>
    </row>
    <row r="14" spans="1:14" ht="13.5" customHeight="1" x14ac:dyDescent="0.2">
      <c r="A14" s="192" t="s">
        <v>2902</v>
      </c>
      <c r="B14" s="157" t="s">
        <v>85</v>
      </c>
      <c r="C14" s="157"/>
      <c r="D14" s="157"/>
      <c r="E14" s="157"/>
      <c r="F14" s="157"/>
      <c r="G14" s="157"/>
      <c r="H14" s="157"/>
      <c r="I14" s="157"/>
      <c r="J14" s="157"/>
      <c r="K14" s="157"/>
      <c r="L14" s="157"/>
      <c r="M14" s="157"/>
      <c r="N14" s="157"/>
    </row>
    <row r="15" spans="1:14" ht="13.5" customHeight="1" x14ac:dyDescent="0.2">
      <c r="A15" s="192" t="s">
        <v>2903</v>
      </c>
      <c r="B15" s="157" t="str">
        <f>CONCATENATE("Age standardised death rates and numbers for NHS health boards  between 1st March 2020 and ",A41,"2021")</f>
        <v>Age standardised death rates and numbers for NHS health boards  between 1st March 2020 and 28th February2021</v>
      </c>
      <c r="C15" s="157"/>
      <c r="D15" s="157"/>
      <c r="E15" s="157"/>
      <c r="F15" s="157"/>
      <c r="G15" s="157"/>
      <c r="H15" s="157"/>
      <c r="I15" s="157"/>
      <c r="J15" s="157"/>
      <c r="K15" s="157"/>
      <c r="L15" s="157"/>
      <c r="M15" s="157"/>
      <c r="N15" s="157"/>
    </row>
    <row r="16" spans="1:14" ht="13.5" customHeight="1" x14ac:dyDescent="0.2">
      <c r="A16" s="192" t="s">
        <v>2904</v>
      </c>
      <c r="B16" s="157" t="str">
        <f>CONCATENATE("Age standardised death rates and numbers for Council areas  between 1st March 2020 and ",A41,"2021")</f>
        <v>Age standardised death rates and numbers for Council areas  between 1st March 2020 and 28th February2021</v>
      </c>
      <c r="C16" s="157"/>
      <c r="D16" s="157"/>
      <c r="E16" s="157"/>
      <c r="F16" s="157"/>
      <c r="G16" s="157"/>
      <c r="H16" s="157"/>
      <c r="I16" s="157"/>
      <c r="J16" s="157"/>
      <c r="K16" s="157"/>
      <c r="L16" s="157"/>
      <c r="M16" s="157"/>
      <c r="N16" s="157"/>
    </row>
    <row r="17" spans="1:14" ht="13.5" customHeight="1" x14ac:dyDescent="0.2">
      <c r="A17" s="192" t="s">
        <v>2905</v>
      </c>
      <c r="B17" s="157" t="str">
        <f>CONCATENATE("Deaths involving COVID-19 and all causes by occupation, numbers and age standardised rates, 20-64 year olds,  between 1st March 2020 and ",A41,"2021")</f>
        <v>Deaths involving COVID-19 and all causes by occupation, numbers and age standardised rates, 20-64 year olds,  between 1st March 2020 and 28th February2021</v>
      </c>
      <c r="C17" s="157"/>
      <c r="D17" s="157"/>
      <c r="E17" s="157"/>
      <c r="F17" s="157"/>
      <c r="G17" s="157"/>
      <c r="H17" s="157"/>
      <c r="I17" s="157"/>
      <c r="J17" s="157"/>
      <c r="K17" s="157"/>
      <c r="L17" s="157"/>
      <c r="M17" s="157"/>
      <c r="N17" s="157"/>
    </row>
    <row r="18" spans="1:14" ht="13.5" customHeight="1" x14ac:dyDescent="0.2">
      <c r="A18" s="192" t="s">
        <v>2906</v>
      </c>
      <c r="B18" s="157" t="str">
        <f>CONCATENATE("Numbers and crude rates of deaths involving COVID-19, by Intermediate Zone, between 1st March 2020 and ",A41,"2021")</f>
        <v>Numbers and crude rates of deaths involving COVID-19, by Intermediate Zone, between 1st March 2020 and 28th February2021</v>
      </c>
      <c r="C18" s="157"/>
      <c r="D18" s="157"/>
      <c r="E18" s="157"/>
      <c r="F18" s="157"/>
      <c r="G18" s="157"/>
      <c r="H18" s="157"/>
      <c r="I18" s="157"/>
      <c r="J18" s="157"/>
      <c r="K18" s="157"/>
      <c r="L18" s="157"/>
      <c r="M18" s="157"/>
      <c r="N18" s="157"/>
    </row>
    <row r="19" spans="1:14" ht="13.5" customHeight="1" x14ac:dyDescent="0.2">
      <c r="A19" s="192" t="s">
        <v>2907</v>
      </c>
      <c r="B19" s="157" t="str">
        <f>CONCATENATE("Weekly deaths involving COVID-19 in Scotland, week 12 2020 to ",A39," 2021")</f>
        <v>Weekly deaths involving COVID-19 in Scotland, week 12 2020 to week 10 2021</v>
      </c>
      <c r="C19" s="157"/>
      <c r="D19" s="157"/>
      <c r="E19" s="157"/>
      <c r="F19" s="157"/>
      <c r="G19" s="157"/>
      <c r="H19" s="157"/>
      <c r="I19" s="157"/>
      <c r="J19" s="157"/>
      <c r="K19" s="157"/>
      <c r="L19" s="157"/>
      <c r="M19" s="237"/>
      <c r="N19" s="237"/>
    </row>
    <row r="20" spans="1:14" ht="13.5" customHeight="1" x14ac:dyDescent="0.2">
      <c r="A20" s="192" t="s">
        <v>2908</v>
      </c>
      <c r="B20" s="157" t="s">
        <v>2913</v>
      </c>
      <c r="C20" s="157"/>
      <c r="D20" s="157"/>
      <c r="E20" s="157"/>
      <c r="F20" s="157"/>
      <c r="G20" s="157"/>
      <c r="H20" s="157"/>
      <c r="I20" s="157"/>
      <c r="J20" s="157"/>
      <c r="K20" s="157"/>
      <c r="L20" s="157"/>
      <c r="M20" s="157"/>
      <c r="N20" s="157"/>
    </row>
    <row r="21" spans="1:14" ht="13.5" customHeight="1" x14ac:dyDescent="0.2">
      <c r="A21" s="192" t="s">
        <v>2909</v>
      </c>
      <c r="B21" s="157" t="s">
        <v>2914</v>
      </c>
      <c r="C21" s="157"/>
      <c r="D21" s="157"/>
      <c r="E21" s="157"/>
      <c r="F21" s="157"/>
      <c r="G21" s="157"/>
      <c r="H21" s="157"/>
      <c r="I21" s="157"/>
      <c r="J21" s="157"/>
      <c r="K21" s="157"/>
      <c r="L21" s="157"/>
      <c r="M21" s="157"/>
      <c r="N21" s="157"/>
    </row>
    <row r="22" spans="1:14" ht="13.5" customHeight="1" x14ac:dyDescent="0.2">
      <c r="A22" s="192" t="s">
        <v>2910</v>
      </c>
      <c r="B22" s="157" t="str">
        <f>CONCATENATE("Excess Deaths  by underlying cause of death and location, week 12 2020 to ",A39," 2021")</f>
        <v>Excess Deaths  by underlying cause of death and location, week 12 2020 to week 10 2021</v>
      </c>
      <c r="C22" s="157"/>
      <c r="D22" s="157"/>
      <c r="E22" s="157"/>
      <c r="F22" s="157"/>
      <c r="G22" s="157"/>
      <c r="H22" s="157"/>
      <c r="I22" s="157"/>
      <c r="J22" s="157"/>
      <c r="K22" s="157"/>
      <c r="L22" s="157"/>
      <c r="M22" s="157"/>
      <c r="N22" s="157"/>
    </row>
    <row r="23" spans="1:14" ht="13.5" customHeight="1" x14ac:dyDescent="0.2">
      <c r="A23" s="192" t="s">
        <v>2911</v>
      </c>
      <c r="B23" s="157" t="str">
        <f>CONCATENATE("Deaths involving COVID-19 by location of death, weeks 12 2020 to ",A39," 2021")</f>
        <v>Deaths involving COVID-19 by location of death, weeks 12 2020 to week 10 2021</v>
      </c>
      <c r="C23" s="157"/>
      <c r="D23" s="157"/>
      <c r="E23" s="157"/>
      <c r="F23" s="157"/>
      <c r="G23" s="157"/>
      <c r="H23" s="157"/>
      <c r="I23" s="157"/>
      <c r="J23" s="157"/>
      <c r="K23" s="157"/>
      <c r="L23" s="157"/>
      <c r="M23" s="157"/>
      <c r="N23" s="157"/>
    </row>
    <row r="24" spans="1:14" ht="13.5" customHeight="1" x14ac:dyDescent="0.2">
      <c r="A24" s="192" t="s">
        <v>2912</v>
      </c>
      <c r="B24" s="157" t="s">
        <v>2915</v>
      </c>
      <c r="C24" s="157"/>
      <c r="D24" s="157"/>
      <c r="E24" s="157"/>
      <c r="F24" s="157"/>
      <c r="G24" s="157"/>
      <c r="H24" s="157"/>
      <c r="I24" s="157"/>
      <c r="J24" s="157"/>
      <c r="K24" s="157"/>
      <c r="L24" s="157"/>
      <c r="M24" s="157"/>
      <c r="N24" s="157"/>
    </row>
    <row r="25" spans="1:14" ht="13.5" customHeight="1" x14ac:dyDescent="0.2">
      <c r="A25" s="192" t="s">
        <v>2916</v>
      </c>
      <c r="B25" s="157" t="str">
        <f>CONCATENATE("Age standardised rates for deaths involving COVID-19 by sex,  between 1st March 2020 and ",A41,"2021")</f>
        <v>Age standardised rates for deaths involving COVID-19 by sex,  between 1st March 2020 and 28th February2021</v>
      </c>
      <c r="C25" s="157"/>
      <c r="D25" s="157"/>
      <c r="E25" s="157"/>
      <c r="F25" s="157"/>
      <c r="G25" s="157"/>
      <c r="H25" s="157"/>
      <c r="I25" s="157"/>
      <c r="J25" s="157"/>
      <c r="K25" s="157"/>
      <c r="L25" s="157"/>
      <c r="M25" s="157"/>
      <c r="N25" s="157"/>
    </row>
    <row r="26" spans="1:14" ht="13.5" customHeight="1" x14ac:dyDescent="0.2">
      <c r="A26" s="192" t="s">
        <v>2917</v>
      </c>
      <c r="B26" s="157" t="str">
        <f>CONCATENATE("Leading causes of death  between 1st March 2020 and ",A41," 2021")</f>
        <v>Leading causes of death  between 1st March 2020 and 28th February 2021</v>
      </c>
      <c r="C26" s="157"/>
      <c r="D26" s="157"/>
      <c r="E26" s="157"/>
      <c r="F26" s="157"/>
      <c r="G26" s="157"/>
      <c r="H26" s="157"/>
      <c r="I26" s="157"/>
      <c r="J26" s="157"/>
      <c r="K26" s="157"/>
      <c r="L26" s="157"/>
      <c r="M26" s="157"/>
      <c r="N26" s="157"/>
    </row>
    <row r="27" spans="1:14" ht="13.5" customHeight="1" x14ac:dyDescent="0.2">
      <c r="A27" s="192" t="s">
        <v>2918</v>
      </c>
      <c r="B27" s="157" t="str">
        <f>CONCATENATE("Pre-existing medical conditions in deaths involving COVID-19,  between 1st March 2020 and ",A41,"2021")</f>
        <v>Pre-existing medical conditions in deaths involving COVID-19,  between 1st March 2020 and 28th February2021</v>
      </c>
      <c r="C27" s="157"/>
      <c r="D27" s="157"/>
      <c r="E27" s="157"/>
      <c r="F27" s="157"/>
      <c r="G27" s="157"/>
      <c r="H27" s="157"/>
      <c r="I27" s="157"/>
      <c r="J27" s="157"/>
      <c r="K27" s="157"/>
      <c r="L27" s="157"/>
      <c r="M27" s="157"/>
      <c r="N27" s="157"/>
    </row>
    <row r="28" spans="1:14" ht="13.5" customHeight="1" x14ac:dyDescent="0.2">
      <c r="A28" s="192" t="s">
        <v>2919</v>
      </c>
      <c r="B28" s="157" t="str">
        <f>CONCATENATE("Pre-existing medical condition in deaths involving COVID-19, by age and sex,  between 1st March 2020 and ",A41,"2021")</f>
        <v>Pre-existing medical condition in deaths involving COVID-19, by age and sex,  between 1st March 2020 and 28th February2021</v>
      </c>
      <c r="C28" s="157"/>
      <c r="D28" s="157"/>
      <c r="E28" s="157"/>
      <c r="F28" s="157"/>
      <c r="G28" s="157"/>
      <c r="H28" s="157"/>
      <c r="I28" s="157"/>
      <c r="J28" s="157"/>
      <c r="K28" s="157"/>
      <c r="L28" s="157"/>
      <c r="M28" s="157"/>
      <c r="N28" s="157"/>
    </row>
    <row r="29" spans="1:14" ht="13.5" customHeight="1" x14ac:dyDescent="0.2">
      <c r="A29" s="192" t="s">
        <v>2920</v>
      </c>
      <c r="B29" s="157" t="str">
        <f>CONCATENATE("COVID-19 death rate by SIMD quintile between 1st March 2020 and ",A41,"2021")</f>
        <v>COVID-19 death rate by SIMD quintile between 1st March 2020 and 28th February2021</v>
      </c>
      <c r="C29" s="157"/>
      <c r="D29" s="157"/>
      <c r="E29" s="157"/>
      <c r="F29" s="157"/>
      <c r="G29" s="157"/>
      <c r="H29" s="157"/>
      <c r="I29" s="157"/>
      <c r="J29" s="157"/>
      <c r="K29" s="157"/>
      <c r="L29" s="157"/>
      <c r="M29" s="157"/>
      <c r="N29" s="157"/>
    </row>
    <row r="30" spans="1:14" ht="13.5" customHeight="1" x14ac:dyDescent="0.2">
      <c r="A30" s="192" t="s">
        <v>2921</v>
      </c>
      <c r="B30" s="157" t="str">
        <f>CONCATENATE("Age standardised death rates by urban rural classification between 1st March 2020 and ",A41,"2021")</f>
        <v>Age standardised death rates by urban rural classification between 1st March 2020 and 28th February2021</v>
      </c>
      <c r="C30" s="157"/>
      <c r="D30" s="157"/>
      <c r="E30" s="157"/>
      <c r="F30" s="157"/>
      <c r="G30" s="157"/>
      <c r="H30" s="157"/>
      <c r="I30" s="157"/>
      <c r="J30" s="157"/>
      <c r="K30" s="157"/>
      <c r="L30" s="157"/>
      <c r="M30" s="157"/>
      <c r="N30" s="157"/>
    </row>
    <row r="31" spans="1:14" ht="13.5" customHeight="1" x14ac:dyDescent="0.2">
      <c r="A31" s="192" t="s">
        <v>2922</v>
      </c>
      <c r="B31" s="157" t="str">
        <f>CONCATENATE("Age standardised rates for deaths involving COVID-19 between 1st March 2020 and ",A41,"2021 in NHS health boards")</f>
        <v>Age standardised rates for deaths involving COVID-19 between 1st March 2020 and 28th February2021 in NHS health boards</v>
      </c>
      <c r="C31" s="157"/>
      <c r="D31" s="157"/>
      <c r="E31" s="157"/>
      <c r="F31" s="157"/>
      <c r="G31" s="157"/>
      <c r="H31" s="157"/>
      <c r="I31" s="157"/>
      <c r="J31" s="157"/>
      <c r="K31" s="157"/>
      <c r="L31" s="157"/>
      <c r="M31" s="157"/>
      <c r="N31" s="157"/>
    </row>
    <row r="32" spans="1:14" ht="13.5" customHeight="1" x14ac:dyDescent="0.2">
      <c r="A32" s="192" t="s">
        <v>2923</v>
      </c>
      <c r="B32" s="157" t="str">
        <f>CONCATENATE("Age standardised rates for deaths involving COVID-19 between 1st March 2020 and ",A41,"2021 in Council areas")</f>
        <v>Age standardised rates for deaths involving COVID-19 between 1st March 2020 and 28th February2021 in Council areas</v>
      </c>
      <c r="C32" s="157"/>
      <c r="D32" s="157"/>
      <c r="E32" s="157"/>
      <c r="F32" s="157"/>
      <c r="G32" s="157"/>
      <c r="H32" s="157"/>
      <c r="I32" s="157"/>
      <c r="J32" s="157"/>
      <c r="K32" s="157"/>
      <c r="L32" s="157"/>
      <c r="M32" s="157"/>
      <c r="N32" s="157"/>
    </row>
    <row r="33" spans="1:14" ht="13.5" customHeight="1" x14ac:dyDescent="0.2">
      <c r="A33" s="192"/>
      <c r="B33" s="53"/>
      <c r="C33" s="53"/>
      <c r="D33" s="53"/>
      <c r="E33" s="53"/>
      <c r="F33" s="53"/>
      <c r="G33" s="53"/>
      <c r="H33" s="53"/>
      <c r="I33" s="53"/>
      <c r="J33" s="53"/>
      <c r="K33" s="53"/>
      <c r="L33" s="53"/>
      <c r="M33" s="53"/>
      <c r="N33" s="53"/>
    </row>
    <row r="34" spans="1:14" ht="13.5" customHeight="1" x14ac:dyDescent="0.2">
      <c r="A34" s="596" t="s">
        <v>3041</v>
      </c>
      <c r="B34" s="253"/>
    </row>
    <row r="35" spans="1:14" ht="13.5" customHeight="1" x14ac:dyDescent="0.2">
      <c r="A35" s="447"/>
      <c r="B35" s="447"/>
    </row>
    <row r="36" spans="1:14" ht="13.5" customHeight="1" x14ac:dyDescent="0.2">
      <c r="A36" s="5" t="s">
        <v>3116</v>
      </c>
      <c r="B36" s="452">
        <f>VLOOKUP(A40, lookup!A2:F53, 2, FALSE)</f>
        <v>44272</v>
      </c>
    </row>
    <row r="37" spans="1:14" ht="13.5" customHeight="1" x14ac:dyDescent="0.2">
      <c r="A37" s="5" t="s">
        <v>3117</v>
      </c>
      <c r="B37" s="436" t="str">
        <f>VLOOKUP(A40, lookup!A2:F53, 6, FALSE)</f>
        <v>08/03/2021 to 14/03/2021 (Week 10)</v>
      </c>
    </row>
    <row r="38" spans="1:14" ht="13.5" customHeight="1" x14ac:dyDescent="0.2"/>
    <row r="39" spans="1:14" ht="13.5" customHeight="1" x14ac:dyDescent="0.2">
      <c r="A39" s="21" t="s">
        <v>3135</v>
      </c>
    </row>
    <row r="40" spans="1:14" ht="13.5" customHeight="1" x14ac:dyDescent="0.2">
      <c r="A40" s="486">
        <v>10</v>
      </c>
    </row>
    <row r="41" spans="1:14" ht="13.5" customHeight="1" x14ac:dyDescent="0.2">
      <c r="A41" s="21" t="str">
        <f>VLOOKUP(A40, lookup!A2:G53, 7, FALSE)</f>
        <v>28th February</v>
      </c>
      <c r="B41" s="158"/>
    </row>
    <row r="42" spans="1:14" ht="13.5" customHeight="1" x14ac:dyDescent="0.2">
      <c r="A42" s="21" t="str">
        <f>VLOOKUP(A40, lookup!A2:I53, 9, FALSE)</f>
        <v>10th March 2021</v>
      </c>
    </row>
    <row r="43" spans="1:14" ht="13.5" customHeight="1" x14ac:dyDescent="0.2">
      <c r="A43" s="158"/>
    </row>
    <row r="44" spans="1:14" ht="13.5" customHeight="1" x14ac:dyDescent="0.2"/>
    <row r="45" spans="1:14" ht="13.5" customHeight="1" x14ac:dyDescent="0.2"/>
    <row r="46" spans="1:14" ht="13.5" customHeight="1" x14ac:dyDescent="0.2"/>
  </sheetData>
  <mergeCells count="1">
    <mergeCell ref="A1:B1"/>
  </mergeCells>
  <hyperlinks>
    <hyperlink ref="B11" location="'table S1'!A1" display="Table S1: Age standardised rates of deaths involving COVID-19"/>
    <hyperlink ref="B13" location="'table S3'!A1" display="Table S3: Number of deaths and age-standardised rates, by sex, deprivation quintiles, deaths occurring between 1st March 2020 and 30th April 2020"/>
    <hyperlink ref="B14" location="'table S4'!A1" display="Table S4: Age standardised death rates by urban rural classification"/>
    <hyperlink ref="B25" location="'figure S1 data'!A1" display="Figure S1: Age standardised rates for deaths involving COVID-195 by sex, March and April 2020"/>
    <hyperlink ref="B26" location="contents!A1" display="Figure S2: Leading causes of death in March and April 2020"/>
    <hyperlink ref="B27" location="'figure S3 data'!A1" display="Figure S3a: Pre-existing medical conditions in deaths involving COVID-19, March 2020"/>
    <hyperlink ref="B29" location="'figure S4 data'!A1" display="Figure S4: COVID-19 death rate by SIMD quintile, March and April 2020"/>
    <hyperlink ref="B30" location="'figure S5 data'!A1" display="Figure S5: Age standardised death rates by urban rural classification"/>
    <hyperlink ref="B26:N26" location="'Figure 8 data'!A1" display="Leading causes of death  between 1st March 2020 and 31st August 2020"/>
    <hyperlink ref="B15" location="'Table S5'!A1" display="Age standardised death rates and numbers for NHS health boards in March, April and May 2020"/>
    <hyperlink ref="B16" location="'Table S6'!A1" display="Age standardised death rates and numbers for Council areas in March, April and May 2020"/>
    <hyperlink ref="B17" location="'Table S7'!A1" display="Deaths involving COVID-19 and all causes by occupation, numbers and age standardised rates1, 20-64 year olds, March, April and May 2020"/>
    <hyperlink ref="B18" location="'Table S8'!A1" display=" Numbers and crude rates of deaths involving COVID-19, by Intermediate Zone, March, April and May 2020"/>
    <hyperlink ref="B31" location="'Table S7'!A1" display="Age standardised rates for deaths involving COVID-19 March-May in NHS health boards"/>
    <hyperlink ref="B32" location="'Table S8'!A1" display="Age standardised rates for deaths involving COVID-19 March-May in Council areas"/>
    <hyperlink ref="B31:N31" location="'Figure 13 data'!A1" display="Age standardised rates for deaths involving COVID-19 between 1st March 2020 and 31st August in NHS health boards"/>
    <hyperlink ref="B32:N32" location="'Figure 14 data'!A1" display="Age standardised rates for deaths involving COVID-19 between 1st March 2020 and 31st August 2020 in Council areas"/>
    <hyperlink ref="B5" location="'Table 1 (2021)'!A1" display="Weekly provisional figures on deaths registered where coronavirus (COVID-19) was mentioned on the death certificate in Scotland in 2021"/>
    <hyperlink ref="B7:H7" location="'Table 2 '!A1" display="Weekly provisional figures on all deaths registered in Scotland"/>
    <hyperlink ref="B9" location="'Table 3  (2021)'!A1" display="Excess Deaths by underlying cause of death and location, 2021"/>
    <hyperlink ref="B11:N11" location="'Table 4 '!A1" display="Age standardised rates of deaths involving COVID-19"/>
    <hyperlink ref="B13:N13" location="'Table 6'!A1" display="Number of deaths and age-standardised rates, by sex, deprivation quintiles, deaths occurring between 1st March 2020 and 31st August 2020"/>
    <hyperlink ref="B14:N14" location="'Table 7'!A1" display="Age standardised death rates by urban rural classification"/>
    <hyperlink ref="B15:N15" location="'Table 8'!A1" display="Age standardised death rates and numbers for NHS health boards  between 1st March 2020 and 31st August 2020"/>
    <hyperlink ref="B16:N16" location="'Table 9'!A1" display="Age standardised death rates and numbers for Council areas  between 1st March 2020 and 31st August 2020"/>
    <hyperlink ref="B17:N17" location="'Table 10'!A1" display="Deaths involving COVID-19 and all causes by occupation, numbers and age standardised rates1, 20-64 year olds,  between 1st March 2020 and 31st August 2020"/>
    <hyperlink ref="B18:N18" location="'Table 11'!A1" display="Numbers and crude rates of deaths involving COVID-19, by Intermediate Zone,  between 1st March 2020 and 31st August 2020"/>
    <hyperlink ref="B20:L20" location="'Figure 2 data'!A1" display="Cumulative number of deaths involving COVID-19 in Scotland using different data sources 2020"/>
    <hyperlink ref="B21:F21" location="'Figure 3 data'!A1" display="Deaths by week of registration, Scotland, 2020"/>
    <hyperlink ref="B22:H22" location="'Figure 4 data'!A1" display="Excess Deaths  by underlying cause of death and location, week 12 to 32, 2020"/>
    <hyperlink ref="B23:I23" location="'Figure 5 data'!A1" display="Deaths involving COVID-19 by location of death, weeks 12 to 37, 2020"/>
    <hyperlink ref="B24" location="'Figure 6 data'!A1" display="Deaths involving COVID-19, date of death vs date of registration"/>
    <hyperlink ref="B25:N25" location="'Figure 7 data'!A1" display="Age standardised rates for deaths involving COVID-19 by sex,  between 1st March 2020 and 31st August 2020"/>
    <hyperlink ref="B27:N27" location="'Figure 9 data'!A1" display="Pre-existing medical conditions in deaths involving COVID-19,  between 1st March 2020 and 31st August 2020"/>
    <hyperlink ref="B29:N29" location="'Figure 10 data'!A1" display="COVID-19 death rate by SIMD quintile between 1st March 2020 and 31st August 2020"/>
    <hyperlink ref="B30:N30" location="'Figure 11 data'!A1" display="Age standardised death rates by urban rural classification between 1st March 2020 and 31st August 2020"/>
    <hyperlink ref="B19:L19" location="'Figure 1 data'!A1" display=" Weekly deaths involving COVID-19 in Scotland, week 12 to week 37"/>
    <hyperlink ref="B6" location="'Table 1 (2020)'!A1" display="Weekly provisional figures on deaths registered where coronavirus (COVID-19) was mentioned on the death certificate in Scotland in 2020"/>
    <hyperlink ref="B8" location="'Table 2  (2020)'!A1" display="Weekly provisional figures on all deaths registered in Scotland in 2020"/>
    <hyperlink ref="B10" location="'Table 3 (2020)'!A1" display="Excess Deaths by underlying cause of death and location, 2020"/>
    <hyperlink ref="B7" location="'Table 2 (2021)'!A1" display="Weekly provisional figures on all deaths registered in Scotland in 2021"/>
    <hyperlink ref="B28" location="'Figure 10 data'!A1" display="Pre-existing medical condition in deaths involving COVID-19, by age and sex,  between 1st March 2020 and 31st December 202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149"/>
  <sheetViews>
    <sheetView zoomScaleNormal="100" workbookViewId="0">
      <selection sqref="A1:L1"/>
    </sheetView>
  </sheetViews>
  <sheetFormatPr defaultColWidth="9.140625" defaultRowHeight="14.25" x14ac:dyDescent="0.2"/>
  <cols>
    <col min="1" max="1" width="25.42578125" style="15" customWidth="1"/>
    <col min="2" max="2" width="9.140625" style="15"/>
    <col min="3" max="4" width="9.140625" style="16"/>
    <col min="5" max="5" width="9.140625" style="15"/>
    <col min="6" max="7" width="9.140625" style="16"/>
    <col min="8" max="39" width="9.140625" style="15"/>
    <col min="40" max="40" width="13.42578125" style="15" customWidth="1"/>
    <col min="41" max="78" width="9.140625" style="15"/>
    <col min="79" max="79" width="13.140625" style="15" customWidth="1"/>
    <col min="80" max="16384" width="9.140625" style="15"/>
  </cols>
  <sheetData>
    <row r="1" spans="1:79" ht="18" customHeight="1" x14ac:dyDescent="0.25">
      <c r="A1" s="802" t="str">
        <f>CONCATENATE("Table 5: Deaths rates between 1st March 2020 and ", Contents!A41," 2021 per 100,000 population and numbers¹ ² ³")</f>
        <v>Table 5: Deaths rates between 1st March 2020 and 28th February 2021 per 100,000 population and numbers¹ ² ³</v>
      </c>
      <c r="B1" s="802"/>
      <c r="C1" s="802"/>
      <c r="D1" s="802"/>
      <c r="E1" s="802"/>
      <c r="F1" s="802"/>
      <c r="G1" s="802"/>
      <c r="H1" s="802"/>
      <c r="I1" s="802"/>
      <c r="J1" s="802"/>
      <c r="K1" s="802"/>
      <c r="L1" s="802"/>
      <c r="N1" s="659" t="s">
        <v>78</v>
      </c>
      <c r="O1" s="659"/>
    </row>
    <row r="2" spans="1:79" ht="15" customHeight="1" x14ac:dyDescent="0.2"/>
    <row r="3" spans="1:79" s="17" customFormat="1" ht="13.5" customHeight="1" x14ac:dyDescent="0.25">
      <c r="A3" s="803"/>
      <c r="B3" s="666" t="s">
        <v>107</v>
      </c>
      <c r="C3" s="666"/>
      <c r="D3" s="666"/>
      <c r="E3" s="666"/>
      <c r="F3" s="666"/>
      <c r="G3" s="666"/>
      <c r="H3" s="666"/>
      <c r="I3" s="666"/>
      <c r="J3" s="666"/>
      <c r="K3" s="666"/>
      <c r="L3" s="666"/>
      <c r="M3" s="666"/>
      <c r="N3" s="666"/>
      <c r="O3" s="666"/>
      <c r="P3" s="666"/>
      <c r="Q3" s="666"/>
      <c r="R3" s="666"/>
      <c r="S3" s="666"/>
      <c r="T3" s="666"/>
      <c r="U3" s="666"/>
      <c r="V3" s="666"/>
      <c r="W3" s="666"/>
      <c r="X3" s="666"/>
      <c r="Y3" s="666"/>
      <c r="Z3" s="666"/>
      <c r="AA3" s="666"/>
      <c r="AB3" s="666"/>
      <c r="AC3" s="666"/>
      <c r="AD3" s="666"/>
      <c r="AE3" s="666"/>
      <c r="AF3" s="666"/>
      <c r="AG3" s="666"/>
      <c r="AH3" s="666"/>
      <c r="AI3" s="666"/>
      <c r="AJ3" s="666"/>
      <c r="AK3" s="666"/>
      <c r="AL3" s="666"/>
      <c r="AM3" s="666"/>
      <c r="AN3" s="668"/>
      <c r="AO3" s="665" t="s">
        <v>31</v>
      </c>
      <c r="AP3" s="666"/>
      <c r="AQ3" s="666"/>
      <c r="AR3" s="666"/>
      <c r="AS3" s="666"/>
      <c r="AT3" s="666"/>
      <c r="AU3" s="666"/>
      <c r="AV3" s="666"/>
      <c r="AW3" s="666"/>
      <c r="AX3" s="666"/>
      <c r="AY3" s="666"/>
      <c r="AZ3" s="666"/>
      <c r="BA3" s="666"/>
      <c r="BB3" s="666"/>
      <c r="BC3" s="666"/>
      <c r="BD3" s="666"/>
      <c r="BE3" s="666"/>
      <c r="BF3" s="666"/>
      <c r="BG3" s="666"/>
      <c r="BH3" s="666"/>
      <c r="BI3" s="666"/>
      <c r="BJ3" s="666"/>
      <c r="BK3" s="666"/>
      <c r="BL3" s="666"/>
      <c r="BM3" s="666"/>
      <c r="BN3" s="666"/>
      <c r="BO3" s="666"/>
      <c r="BP3" s="666"/>
      <c r="BQ3" s="666"/>
      <c r="BR3" s="666"/>
      <c r="BS3" s="666"/>
      <c r="BT3" s="666"/>
      <c r="BU3" s="666"/>
      <c r="BV3" s="666"/>
      <c r="BW3" s="666"/>
      <c r="BX3" s="666"/>
      <c r="BY3" s="666"/>
      <c r="BZ3" s="666"/>
      <c r="CA3" s="666"/>
    </row>
    <row r="4" spans="1:79" s="57" customFormat="1" ht="13.5" customHeight="1" x14ac:dyDescent="0.2">
      <c r="A4" s="664" t="s">
        <v>3031</v>
      </c>
      <c r="B4" s="664"/>
      <c r="C4" s="247"/>
      <c r="D4" s="247"/>
      <c r="E4" s="664"/>
      <c r="F4" s="664"/>
      <c r="G4" s="664"/>
      <c r="H4" s="247"/>
      <c r="I4" s="247"/>
      <c r="J4" s="247"/>
      <c r="K4" s="247"/>
      <c r="L4" s="247"/>
      <c r="M4" s="247"/>
      <c r="N4" s="247"/>
      <c r="O4" s="247"/>
      <c r="P4" s="247"/>
      <c r="Q4" s="247"/>
      <c r="R4" s="247"/>
      <c r="S4" s="247"/>
      <c r="T4" s="247"/>
      <c r="U4" s="247"/>
      <c r="V4" s="247"/>
      <c r="W4" s="247"/>
      <c r="X4" s="247"/>
      <c r="Y4" s="247"/>
      <c r="Z4" s="247"/>
      <c r="AA4" s="247"/>
      <c r="AB4" s="247"/>
      <c r="AC4" s="389"/>
      <c r="AD4" s="389"/>
      <c r="AE4" s="389"/>
      <c r="AF4" s="408"/>
      <c r="AG4" s="408"/>
      <c r="AH4" s="408"/>
      <c r="AI4" s="458"/>
      <c r="AJ4" s="458"/>
      <c r="AK4" s="458"/>
      <c r="AL4" s="664"/>
      <c r="AM4" s="664"/>
      <c r="AN4" s="667"/>
      <c r="AO4" s="37"/>
      <c r="AP4" s="247"/>
      <c r="AQ4" s="247"/>
      <c r="AR4" s="664"/>
      <c r="AS4" s="664"/>
      <c r="AT4" s="664"/>
      <c r="AU4" s="247"/>
      <c r="AV4" s="247"/>
      <c r="AW4" s="247"/>
      <c r="AX4" s="247"/>
      <c r="AY4" s="247"/>
      <c r="AZ4" s="247"/>
      <c r="BA4" s="247"/>
      <c r="BB4" s="247"/>
      <c r="BC4" s="247"/>
      <c r="BD4" s="247"/>
      <c r="BE4" s="247"/>
      <c r="BF4" s="247"/>
      <c r="BG4" s="247"/>
      <c r="BH4" s="247"/>
      <c r="BI4" s="247"/>
      <c r="BJ4" s="247"/>
      <c r="BK4" s="247"/>
      <c r="BL4" s="247"/>
      <c r="BM4" s="247"/>
      <c r="BN4" s="247"/>
      <c r="BO4" s="247"/>
      <c r="BP4" s="378"/>
      <c r="BQ4" s="378"/>
      <c r="BR4" s="378"/>
      <c r="BS4" s="408"/>
      <c r="BT4" s="408"/>
      <c r="BU4" s="408"/>
      <c r="BV4" s="458"/>
      <c r="BW4" s="458"/>
      <c r="BX4" s="458"/>
      <c r="BY4" s="664"/>
      <c r="BZ4" s="664"/>
      <c r="CA4" s="664"/>
    </row>
    <row r="5" spans="1:79" s="57" customFormat="1" ht="13.5" customHeight="1" x14ac:dyDescent="0.2">
      <c r="A5" s="28"/>
      <c r="B5" s="663" t="s">
        <v>24</v>
      </c>
      <c r="C5" s="661"/>
      <c r="D5" s="661"/>
      <c r="E5" s="661" t="s">
        <v>25</v>
      </c>
      <c r="F5" s="661"/>
      <c r="G5" s="661"/>
      <c r="H5" s="661" t="s">
        <v>106</v>
      </c>
      <c r="I5" s="661"/>
      <c r="J5" s="661"/>
      <c r="K5" s="661" t="s">
        <v>2761</v>
      </c>
      <c r="L5" s="661"/>
      <c r="M5" s="661"/>
      <c r="N5" s="661" t="s">
        <v>2764</v>
      </c>
      <c r="O5" s="661"/>
      <c r="P5" s="661"/>
      <c r="Q5" s="661" t="s">
        <v>2769</v>
      </c>
      <c r="R5" s="661"/>
      <c r="S5" s="661"/>
      <c r="T5" s="661" t="s">
        <v>2936</v>
      </c>
      <c r="U5" s="661"/>
      <c r="V5" s="661"/>
      <c r="W5" s="661" t="s">
        <v>2954</v>
      </c>
      <c r="X5" s="661"/>
      <c r="Y5" s="661"/>
      <c r="Z5" s="661" t="s">
        <v>3034</v>
      </c>
      <c r="AA5" s="661"/>
      <c r="AB5" s="661"/>
      <c r="AC5" s="661" t="s">
        <v>3042</v>
      </c>
      <c r="AD5" s="661"/>
      <c r="AE5" s="661"/>
      <c r="AF5" s="661" t="s">
        <v>3090</v>
      </c>
      <c r="AG5" s="661"/>
      <c r="AH5" s="661"/>
      <c r="AI5" s="661" t="s">
        <v>3136</v>
      </c>
      <c r="AJ5" s="661"/>
      <c r="AK5" s="661"/>
      <c r="AL5" s="661" t="s">
        <v>3137</v>
      </c>
      <c r="AM5" s="661"/>
      <c r="AN5" s="662"/>
      <c r="AO5" s="663" t="s">
        <v>24</v>
      </c>
      <c r="AP5" s="661"/>
      <c r="AQ5" s="661"/>
      <c r="AR5" s="661" t="s">
        <v>25</v>
      </c>
      <c r="AS5" s="661"/>
      <c r="AT5" s="661"/>
      <c r="AU5" s="661" t="s">
        <v>106</v>
      </c>
      <c r="AV5" s="661"/>
      <c r="AW5" s="661"/>
      <c r="AX5" s="661" t="s">
        <v>2761</v>
      </c>
      <c r="AY5" s="661"/>
      <c r="AZ5" s="661"/>
      <c r="BA5" s="661" t="s">
        <v>2764</v>
      </c>
      <c r="BB5" s="661"/>
      <c r="BC5" s="661"/>
      <c r="BD5" s="661" t="s">
        <v>2769</v>
      </c>
      <c r="BE5" s="661"/>
      <c r="BF5" s="661"/>
      <c r="BG5" s="661" t="s">
        <v>2936</v>
      </c>
      <c r="BH5" s="661"/>
      <c r="BI5" s="661"/>
      <c r="BJ5" s="661" t="s">
        <v>2954</v>
      </c>
      <c r="BK5" s="661"/>
      <c r="BL5" s="661"/>
      <c r="BM5" s="661" t="s">
        <v>3034</v>
      </c>
      <c r="BN5" s="661"/>
      <c r="BO5" s="661"/>
      <c r="BP5" s="661" t="s">
        <v>3042</v>
      </c>
      <c r="BQ5" s="661"/>
      <c r="BR5" s="661"/>
      <c r="BS5" s="661" t="s">
        <v>3090</v>
      </c>
      <c r="BT5" s="661"/>
      <c r="BU5" s="661"/>
      <c r="BV5" s="661" t="s">
        <v>3136</v>
      </c>
      <c r="BW5" s="661"/>
      <c r="BX5" s="661"/>
      <c r="BY5" s="661" t="s">
        <v>3137</v>
      </c>
      <c r="BZ5" s="661"/>
      <c r="CA5" s="662"/>
    </row>
    <row r="6" spans="1:79" ht="13.5" customHeight="1" x14ac:dyDescent="0.2">
      <c r="A6" s="24"/>
      <c r="B6" s="25" t="s">
        <v>0</v>
      </c>
      <c r="C6" s="26" t="s">
        <v>2</v>
      </c>
      <c r="D6" s="27" t="s">
        <v>3</v>
      </c>
      <c r="E6" s="25" t="s">
        <v>0</v>
      </c>
      <c r="F6" s="26" t="s">
        <v>2</v>
      </c>
      <c r="G6" s="27" t="s">
        <v>3</v>
      </c>
      <c r="H6" s="25" t="s">
        <v>0</v>
      </c>
      <c r="I6" s="26" t="s">
        <v>2</v>
      </c>
      <c r="J6" s="27" t="s">
        <v>3</v>
      </c>
      <c r="K6" s="25" t="s">
        <v>0</v>
      </c>
      <c r="L6" s="26" t="s">
        <v>2</v>
      </c>
      <c r="M6" s="27" t="s">
        <v>3</v>
      </c>
      <c r="N6" s="25" t="s">
        <v>0</v>
      </c>
      <c r="O6" s="26" t="s">
        <v>2</v>
      </c>
      <c r="P6" s="27" t="s">
        <v>3</v>
      </c>
      <c r="Q6" s="25" t="s">
        <v>0</v>
      </c>
      <c r="R6" s="26" t="s">
        <v>2</v>
      </c>
      <c r="S6" s="27" t="s">
        <v>3</v>
      </c>
      <c r="T6" s="25" t="s">
        <v>0</v>
      </c>
      <c r="U6" s="26" t="s">
        <v>2</v>
      </c>
      <c r="V6" s="27" t="s">
        <v>3</v>
      </c>
      <c r="W6" s="25" t="s">
        <v>0</v>
      </c>
      <c r="X6" s="26" t="s">
        <v>2</v>
      </c>
      <c r="Y6" s="27" t="s">
        <v>3</v>
      </c>
      <c r="Z6" s="29" t="s">
        <v>0</v>
      </c>
      <c r="AA6" s="26" t="s">
        <v>2</v>
      </c>
      <c r="AB6" s="27" t="s">
        <v>3</v>
      </c>
      <c r="AC6" s="29" t="s">
        <v>0</v>
      </c>
      <c r="AD6" s="26" t="s">
        <v>2</v>
      </c>
      <c r="AE6" s="27" t="s">
        <v>3</v>
      </c>
      <c r="AF6" s="29" t="s">
        <v>0</v>
      </c>
      <c r="AG6" s="26" t="s">
        <v>2</v>
      </c>
      <c r="AH6" s="27" t="s">
        <v>3</v>
      </c>
      <c r="AI6" s="29" t="s">
        <v>0</v>
      </c>
      <c r="AJ6" s="26" t="s">
        <v>2</v>
      </c>
      <c r="AK6" s="27" t="s">
        <v>3</v>
      </c>
      <c r="AL6" s="29" t="s">
        <v>0</v>
      </c>
      <c r="AM6" s="30" t="s">
        <v>2</v>
      </c>
      <c r="AN6" s="31" t="s">
        <v>3</v>
      </c>
      <c r="AO6" s="29" t="s">
        <v>0</v>
      </c>
      <c r="AP6" s="30" t="s">
        <v>2</v>
      </c>
      <c r="AQ6" s="38" t="s">
        <v>3</v>
      </c>
      <c r="AR6" s="29" t="s">
        <v>0</v>
      </c>
      <c r="AS6" s="30" t="s">
        <v>2</v>
      </c>
      <c r="AT6" s="38" t="s">
        <v>3</v>
      </c>
      <c r="AU6" s="29" t="s">
        <v>0</v>
      </c>
      <c r="AV6" s="30" t="s">
        <v>2</v>
      </c>
      <c r="AW6" s="38" t="s">
        <v>3</v>
      </c>
      <c r="AX6" s="29" t="s">
        <v>0</v>
      </c>
      <c r="AY6" s="30" t="s">
        <v>2</v>
      </c>
      <c r="AZ6" s="38" t="s">
        <v>3</v>
      </c>
      <c r="BA6" s="29" t="s">
        <v>0</v>
      </c>
      <c r="BB6" s="30" t="s">
        <v>2</v>
      </c>
      <c r="BC6" s="38" t="s">
        <v>3</v>
      </c>
      <c r="BD6" s="29" t="s">
        <v>0</v>
      </c>
      <c r="BE6" s="30" t="s">
        <v>2</v>
      </c>
      <c r="BF6" s="38" t="s">
        <v>3</v>
      </c>
      <c r="BG6" s="29" t="s">
        <v>0</v>
      </c>
      <c r="BH6" s="30" t="s">
        <v>2</v>
      </c>
      <c r="BI6" s="38" t="s">
        <v>3</v>
      </c>
      <c r="BJ6" s="29" t="s">
        <v>0</v>
      </c>
      <c r="BK6" s="30" t="s">
        <v>2</v>
      </c>
      <c r="BL6" s="38" t="s">
        <v>3</v>
      </c>
      <c r="BM6" s="29" t="s">
        <v>0</v>
      </c>
      <c r="BN6" s="30" t="s">
        <v>2</v>
      </c>
      <c r="BO6" s="31" t="s">
        <v>3</v>
      </c>
      <c r="BP6" s="38" t="s">
        <v>27</v>
      </c>
      <c r="BQ6" s="38" t="s">
        <v>2</v>
      </c>
      <c r="BR6" s="38" t="s">
        <v>3</v>
      </c>
      <c r="BS6" s="29" t="s">
        <v>0</v>
      </c>
      <c r="BT6" s="26" t="s">
        <v>2</v>
      </c>
      <c r="BU6" s="27" t="s">
        <v>3</v>
      </c>
      <c r="BV6" s="29" t="s">
        <v>0</v>
      </c>
      <c r="BW6" s="26" t="s">
        <v>2</v>
      </c>
      <c r="BX6" s="27" t="s">
        <v>3</v>
      </c>
      <c r="BY6" s="29" t="s">
        <v>0</v>
      </c>
      <c r="BZ6" s="30" t="s">
        <v>2</v>
      </c>
      <c r="CA6" s="31" t="s">
        <v>3</v>
      </c>
    </row>
    <row r="7" spans="1:79" ht="13.5" customHeight="1" x14ac:dyDescent="0.2">
      <c r="A7" s="343" t="s">
        <v>1</v>
      </c>
      <c r="B7" s="344">
        <v>0</v>
      </c>
      <c r="C7" s="345">
        <v>0</v>
      </c>
      <c r="D7" s="346">
        <v>0</v>
      </c>
      <c r="E7" s="344">
        <v>0</v>
      </c>
      <c r="F7" s="345">
        <v>0</v>
      </c>
      <c r="G7" s="346">
        <v>0</v>
      </c>
      <c r="H7" s="344">
        <v>0</v>
      </c>
      <c r="I7" s="345">
        <v>0</v>
      </c>
      <c r="J7" s="346">
        <v>0</v>
      </c>
      <c r="K7" s="344">
        <v>0</v>
      </c>
      <c r="L7" s="345">
        <v>0</v>
      </c>
      <c r="M7" s="346">
        <v>0</v>
      </c>
      <c r="N7" s="344">
        <v>0</v>
      </c>
      <c r="O7" s="345">
        <v>0</v>
      </c>
      <c r="P7" s="346">
        <v>0</v>
      </c>
      <c r="Q7" s="344">
        <v>0</v>
      </c>
      <c r="R7" s="345">
        <v>0</v>
      </c>
      <c r="S7" s="346">
        <v>0</v>
      </c>
      <c r="T7" s="344">
        <v>0</v>
      </c>
      <c r="U7" s="345">
        <v>0</v>
      </c>
      <c r="V7" s="346">
        <v>0</v>
      </c>
      <c r="W7" s="344">
        <v>0</v>
      </c>
      <c r="X7" s="346">
        <v>0</v>
      </c>
      <c r="Y7" s="346">
        <v>0</v>
      </c>
      <c r="Z7" s="344">
        <v>0</v>
      </c>
      <c r="AA7" s="346">
        <v>0</v>
      </c>
      <c r="AB7" s="346">
        <v>0</v>
      </c>
      <c r="AC7" s="344">
        <v>23.1</v>
      </c>
      <c r="AD7" s="346">
        <v>47.3</v>
      </c>
      <c r="AE7" s="346">
        <v>0</v>
      </c>
      <c r="AF7" s="344">
        <v>0</v>
      </c>
      <c r="AG7" s="346">
        <v>0</v>
      </c>
      <c r="AH7" s="346">
        <v>0</v>
      </c>
      <c r="AI7" s="346">
        <v>0</v>
      </c>
      <c r="AJ7" s="346">
        <v>0</v>
      </c>
      <c r="AK7" s="346">
        <v>0</v>
      </c>
      <c r="AL7" s="344">
        <v>2</v>
      </c>
      <c r="AM7" s="345">
        <v>4</v>
      </c>
      <c r="AN7" s="346">
        <v>0</v>
      </c>
      <c r="AO7" s="347">
        <v>0</v>
      </c>
      <c r="AP7" s="348">
        <v>0</v>
      </c>
      <c r="AQ7" s="349">
        <v>0</v>
      </c>
      <c r="AR7" s="347">
        <v>0</v>
      </c>
      <c r="AS7" s="348">
        <v>0</v>
      </c>
      <c r="AT7" s="349">
        <v>0</v>
      </c>
      <c r="AU7" s="347">
        <v>0</v>
      </c>
      <c r="AV7" s="348">
        <v>0</v>
      </c>
      <c r="AW7" s="349">
        <v>0</v>
      </c>
      <c r="AX7" s="347">
        <v>0</v>
      </c>
      <c r="AY7" s="348">
        <v>0</v>
      </c>
      <c r="AZ7" s="349">
        <v>0</v>
      </c>
      <c r="BA7" s="347">
        <v>0</v>
      </c>
      <c r="BB7" s="349">
        <v>0</v>
      </c>
      <c r="BC7" s="349">
        <v>0</v>
      </c>
      <c r="BD7" s="347">
        <v>0</v>
      </c>
      <c r="BE7" s="349">
        <v>0</v>
      </c>
      <c r="BF7" s="349">
        <v>0</v>
      </c>
      <c r="BG7" s="347">
        <v>0</v>
      </c>
      <c r="BH7" s="349">
        <v>0</v>
      </c>
      <c r="BI7" s="349">
        <v>0</v>
      </c>
      <c r="BJ7" s="347">
        <v>0</v>
      </c>
      <c r="BK7" s="349">
        <v>0</v>
      </c>
      <c r="BL7" s="350">
        <v>0</v>
      </c>
      <c r="BM7" s="349">
        <v>0</v>
      </c>
      <c r="BN7" s="349">
        <v>0</v>
      </c>
      <c r="BO7" s="350">
        <v>0</v>
      </c>
      <c r="BP7" s="349">
        <v>1</v>
      </c>
      <c r="BQ7" s="349">
        <v>1</v>
      </c>
      <c r="BR7" s="349">
        <v>0</v>
      </c>
      <c r="BS7" s="349">
        <v>0</v>
      </c>
      <c r="BT7" s="349">
        <v>0</v>
      </c>
      <c r="BU7" s="349">
        <v>0</v>
      </c>
      <c r="BV7" s="349">
        <v>0</v>
      </c>
      <c r="BW7" s="349">
        <v>0</v>
      </c>
      <c r="BX7" s="349">
        <v>0</v>
      </c>
      <c r="BY7" s="347">
        <v>1</v>
      </c>
      <c r="BZ7" s="348">
        <v>1</v>
      </c>
      <c r="CA7" s="349">
        <v>0</v>
      </c>
    </row>
    <row r="8" spans="1:79" ht="13.5" customHeight="1" x14ac:dyDescent="0.2">
      <c r="A8" s="351" t="s">
        <v>5</v>
      </c>
      <c r="B8" s="352">
        <v>0</v>
      </c>
      <c r="C8" s="353">
        <v>0</v>
      </c>
      <c r="D8" s="354">
        <v>0</v>
      </c>
      <c r="E8" s="352">
        <v>0</v>
      </c>
      <c r="F8" s="353">
        <v>0</v>
      </c>
      <c r="G8" s="354">
        <v>0</v>
      </c>
      <c r="H8" s="352">
        <v>0</v>
      </c>
      <c r="I8" s="353">
        <v>0</v>
      </c>
      <c r="J8" s="354">
        <v>0</v>
      </c>
      <c r="K8" s="352">
        <v>0</v>
      </c>
      <c r="L8" s="353">
        <v>0</v>
      </c>
      <c r="M8" s="354">
        <v>0</v>
      </c>
      <c r="N8" s="352">
        <v>0</v>
      </c>
      <c r="O8" s="353">
        <v>0</v>
      </c>
      <c r="P8" s="354">
        <v>0</v>
      </c>
      <c r="Q8" s="352">
        <v>0</v>
      </c>
      <c r="R8" s="353">
        <v>0</v>
      </c>
      <c r="S8" s="354">
        <v>0</v>
      </c>
      <c r="T8" s="352">
        <v>0</v>
      </c>
      <c r="U8" s="353">
        <v>0</v>
      </c>
      <c r="V8" s="354">
        <v>0</v>
      </c>
      <c r="W8" s="352">
        <v>0</v>
      </c>
      <c r="X8" s="354">
        <v>0</v>
      </c>
      <c r="Y8" s="354">
        <v>0</v>
      </c>
      <c r="Z8" s="352">
        <v>0</v>
      </c>
      <c r="AA8" s="354">
        <v>0</v>
      </c>
      <c r="AB8" s="354">
        <v>0</v>
      </c>
      <c r="AC8" s="352">
        <v>0</v>
      </c>
      <c r="AD8" s="354">
        <v>0</v>
      </c>
      <c r="AE8" s="354">
        <v>0</v>
      </c>
      <c r="AF8" s="352">
        <v>0</v>
      </c>
      <c r="AG8" s="354">
        <v>0</v>
      </c>
      <c r="AH8" s="354">
        <v>0</v>
      </c>
      <c r="AI8" s="354">
        <v>0</v>
      </c>
      <c r="AJ8" s="354">
        <v>0</v>
      </c>
      <c r="AK8" s="354">
        <v>0</v>
      </c>
      <c r="AL8" s="352">
        <v>0</v>
      </c>
      <c r="AM8" s="353">
        <v>0</v>
      </c>
      <c r="AN8" s="354">
        <v>0</v>
      </c>
      <c r="AO8" s="355">
        <v>0</v>
      </c>
      <c r="AP8" s="356">
        <v>0</v>
      </c>
      <c r="AQ8" s="357">
        <v>0</v>
      </c>
      <c r="AR8" s="355">
        <v>0</v>
      </c>
      <c r="AS8" s="356">
        <v>0</v>
      </c>
      <c r="AT8" s="357">
        <v>0</v>
      </c>
      <c r="AU8" s="355">
        <v>0</v>
      </c>
      <c r="AV8" s="356">
        <v>0</v>
      </c>
      <c r="AW8" s="357">
        <v>0</v>
      </c>
      <c r="AX8" s="355">
        <v>0</v>
      </c>
      <c r="AY8" s="356">
        <v>0</v>
      </c>
      <c r="AZ8" s="357">
        <v>0</v>
      </c>
      <c r="BA8" s="355">
        <v>0</v>
      </c>
      <c r="BB8" s="357">
        <v>0</v>
      </c>
      <c r="BC8" s="357">
        <v>0</v>
      </c>
      <c r="BD8" s="355">
        <v>0</v>
      </c>
      <c r="BE8" s="357">
        <v>0</v>
      </c>
      <c r="BF8" s="357">
        <v>0</v>
      </c>
      <c r="BG8" s="355">
        <v>0</v>
      </c>
      <c r="BH8" s="357">
        <v>0</v>
      </c>
      <c r="BI8" s="357">
        <v>0</v>
      </c>
      <c r="BJ8" s="355">
        <v>0</v>
      </c>
      <c r="BK8" s="357">
        <v>0</v>
      </c>
      <c r="BL8" s="358">
        <v>0</v>
      </c>
      <c r="BM8" s="357">
        <v>0</v>
      </c>
      <c r="BN8" s="357">
        <v>0</v>
      </c>
      <c r="BO8" s="358">
        <v>0</v>
      </c>
      <c r="BP8" s="357">
        <v>0</v>
      </c>
      <c r="BQ8" s="357">
        <v>0</v>
      </c>
      <c r="BR8" s="357">
        <v>0</v>
      </c>
      <c r="BS8" s="357">
        <v>0</v>
      </c>
      <c r="BT8" s="357">
        <v>0</v>
      </c>
      <c r="BU8" s="357">
        <v>0</v>
      </c>
      <c r="BV8" s="357">
        <v>0</v>
      </c>
      <c r="BW8" s="357">
        <v>0</v>
      </c>
      <c r="BX8" s="357">
        <v>0</v>
      </c>
      <c r="BY8" s="355">
        <v>0</v>
      </c>
      <c r="BZ8" s="356">
        <v>0</v>
      </c>
      <c r="CA8" s="357">
        <v>0</v>
      </c>
    </row>
    <row r="9" spans="1:79" ht="13.5" customHeight="1" x14ac:dyDescent="0.2">
      <c r="A9" s="351" t="s">
        <v>4</v>
      </c>
      <c r="B9" s="352">
        <v>0</v>
      </c>
      <c r="C9" s="353">
        <v>0</v>
      </c>
      <c r="D9" s="354">
        <v>0</v>
      </c>
      <c r="E9" s="352">
        <v>0</v>
      </c>
      <c r="F9" s="353">
        <v>0</v>
      </c>
      <c r="G9" s="354">
        <v>0</v>
      </c>
      <c r="H9" s="352">
        <v>0</v>
      </c>
      <c r="I9" s="353">
        <v>0</v>
      </c>
      <c r="J9" s="354">
        <v>0</v>
      </c>
      <c r="K9" s="352">
        <v>0</v>
      </c>
      <c r="L9" s="353">
        <v>0</v>
      </c>
      <c r="M9" s="354">
        <v>0</v>
      </c>
      <c r="N9" s="352">
        <v>0</v>
      </c>
      <c r="O9" s="353">
        <v>0</v>
      </c>
      <c r="P9" s="354">
        <v>0</v>
      </c>
      <c r="Q9" s="352">
        <v>0</v>
      </c>
      <c r="R9" s="353">
        <v>0</v>
      </c>
      <c r="S9" s="354">
        <v>0</v>
      </c>
      <c r="T9" s="352">
        <v>0</v>
      </c>
      <c r="U9" s="353">
        <v>0</v>
      </c>
      <c r="V9" s="354">
        <v>0</v>
      </c>
      <c r="W9" s="352">
        <v>0</v>
      </c>
      <c r="X9" s="354">
        <v>0</v>
      </c>
      <c r="Y9" s="354">
        <v>0</v>
      </c>
      <c r="Z9" s="352">
        <v>0</v>
      </c>
      <c r="AA9" s="354">
        <v>0</v>
      </c>
      <c r="AB9" s="354">
        <v>0</v>
      </c>
      <c r="AC9" s="352">
        <v>0</v>
      </c>
      <c r="AD9" s="354">
        <v>0</v>
      </c>
      <c r="AE9" s="354">
        <v>0</v>
      </c>
      <c r="AF9" s="352">
        <v>0</v>
      </c>
      <c r="AG9" s="354">
        <v>0</v>
      </c>
      <c r="AH9" s="354">
        <v>0</v>
      </c>
      <c r="AI9" s="354">
        <v>4.4000000000000004</v>
      </c>
      <c r="AJ9" s="354">
        <v>0</v>
      </c>
      <c r="AK9" s="354">
        <v>8.6</v>
      </c>
      <c r="AL9" s="352">
        <v>0.3</v>
      </c>
      <c r="AM9" s="353">
        <v>0</v>
      </c>
      <c r="AN9" s="354">
        <v>0.7</v>
      </c>
      <c r="AO9" s="355">
        <v>0</v>
      </c>
      <c r="AP9" s="356">
        <v>0</v>
      </c>
      <c r="AQ9" s="357">
        <v>0</v>
      </c>
      <c r="AR9" s="355">
        <v>0</v>
      </c>
      <c r="AS9" s="356">
        <v>0</v>
      </c>
      <c r="AT9" s="357">
        <v>0</v>
      </c>
      <c r="AU9" s="355">
        <v>0</v>
      </c>
      <c r="AV9" s="356">
        <v>0</v>
      </c>
      <c r="AW9" s="357">
        <v>0</v>
      </c>
      <c r="AX9" s="355">
        <v>0</v>
      </c>
      <c r="AY9" s="356">
        <v>0</v>
      </c>
      <c r="AZ9" s="357">
        <v>0</v>
      </c>
      <c r="BA9" s="355">
        <v>0</v>
      </c>
      <c r="BB9" s="357">
        <v>0</v>
      </c>
      <c r="BC9" s="357">
        <v>0</v>
      </c>
      <c r="BD9" s="355">
        <v>0</v>
      </c>
      <c r="BE9" s="357">
        <v>0</v>
      </c>
      <c r="BF9" s="357">
        <v>0</v>
      </c>
      <c r="BG9" s="355">
        <v>0</v>
      </c>
      <c r="BH9" s="357">
        <v>0</v>
      </c>
      <c r="BI9" s="357">
        <v>0</v>
      </c>
      <c r="BJ9" s="355">
        <v>0</v>
      </c>
      <c r="BK9" s="357">
        <v>0</v>
      </c>
      <c r="BL9" s="358">
        <v>0</v>
      </c>
      <c r="BM9" s="357">
        <v>0</v>
      </c>
      <c r="BN9" s="357">
        <v>0</v>
      </c>
      <c r="BO9" s="358">
        <v>0</v>
      </c>
      <c r="BP9" s="357">
        <v>0</v>
      </c>
      <c r="BQ9" s="357">
        <v>0</v>
      </c>
      <c r="BR9" s="357">
        <v>0</v>
      </c>
      <c r="BS9" s="357">
        <v>0</v>
      </c>
      <c r="BT9" s="357">
        <v>0</v>
      </c>
      <c r="BU9" s="357">
        <v>0</v>
      </c>
      <c r="BV9" s="357">
        <v>1</v>
      </c>
      <c r="BW9" s="357">
        <v>0</v>
      </c>
      <c r="BX9" s="357">
        <v>1</v>
      </c>
      <c r="BY9" s="355">
        <v>1</v>
      </c>
      <c r="BZ9" s="356">
        <v>0</v>
      </c>
      <c r="CA9" s="357">
        <v>1</v>
      </c>
    </row>
    <row r="10" spans="1:79" ht="13.5" customHeight="1" x14ac:dyDescent="0.2">
      <c r="A10" s="351" t="s">
        <v>6</v>
      </c>
      <c r="B10" s="352">
        <v>0</v>
      </c>
      <c r="C10" s="353">
        <v>0</v>
      </c>
      <c r="D10" s="354">
        <v>0</v>
      </c>
      <c r="E10" s="352">
        <v>0</v>
      </c>
      <c r="F10" s="353">
        <v>0</v>
      </c>
      <c r="G10" s="354">
        <v>0</v>
      </c>
      <c r="H10" s="352">
        <v>0</v>
      </c>
      <c r="I10" s="353">
        <v>0</v>
      </c>
      <c r="J10" s="354">
        <v>0</v>
      </c>
      <c r="K10" s="352">
        <v>0</v>
      </c>
      <c r="L10" s="353">
        <v>0</v>
      </c>
      <c r="M10" s="354">
        <v>0</v>
      </c>
      <c r="N10" s="352">
        <v>0</v>
      </c>
      <c r="O10" s="353">
        <v>0</v>
      </c>
      <c r="P10" s="354">
        <v>0</v>
      </c>
      <c r="Q10" s="352">
        <v>0</v>
      </c>
      <c r="R10" s="353">
        <v>0</v>
      </c>
      <c r="S10" s="354">
        <v>0</v>
      </c>
      <c r="T10" s="352">
        <v>0</v>
      </c>
      <c r="U10" s="353">
        <v>0</v>
      </c>
      <c r="V10" s="354">
        <v>0</v>
      </c>
      <c r="W10" s="352">
        <v>0</v>
      </c>
      <c r="X10" s="354">
        <v>0</v>
      </c>
      <c r="Y10" s="354">
        <v>0</v>
      </c>
      <c r="Z10" s="352">
        <v>0</v>
      </c>
      <c r="AA10" s="354">
        <v>0</v>
      </c>
      <c r="AB10" s="354">
        <v>0</v>
      </c>
      <c r="AC10" s="352">
        <v>0</v>
      </c>
      <c r="AD10" s="354">
        <v>0</v>
      </c>
      <c r="AE10" s="354">
        <v>0</v>
      </c>
      <c r="AF10" s="352">
        <v>0</v>
      </c>
      <c r="AG10" s="354">
        <v>0</v>
      </c>
      <c r="AH10" s="354">
        <v>0</v>
      </c>
      <c r="AI10" s="354">
        <v>0</v>
      </c>
      <c r="AJ10" s="354">
        <v>0</v>
      </c>
      <c r="AK10" s="354">
        <v>0</v>
      </c>
      <c r="AL10" s="352">
        <v>0</v>
      </c>
      <c r="AM10" s="353">
        <v>0</v>
      </c>
      <c r="AN10" s="354">
        <v>0</v>
      </c>
      <c r="AO10" s="355">
        <v>0</v>
      </c>
      <c r="AP10" s="356">
        <v>0</v>
      </c>
      <c r="AQ10" s="357">
        <v>0</v>
      </c>
      <c r="AR10" s="355">
        <v>0</v>
      </c>
      <c r="AS10" s="356">
        <v>0</v>
      </c>
      <c r="AT10" s="357">
        <v>0</v>
      </c>
      <c r="AU10" s="355">
        <v>0</v>
      </c>
      <c r="AV10" s="356">
        <v>0</v>
      </c>
      <c r="AW10" s="357">
        <v>0</v>
      </c>
      <c r="AX10" s="355">
        <v>0</v>
      </c>
      <c r="AY10" s="356">
        <v>0</v>
      </c>
      <c r="AZ10" s="357">
        <v>0</v>
      </c>
      <c r="BA10" s="355">
        <v>0</v>
      </c>
      <c r="BB10" s="357">
        <v>0</v>
      </c>
      <c r="BC10" s="357">
        <v>0</v>
      </c>
      <c r="BD10" s="355">
        <v>0</v>
      </c>
      <c r="BE10" s="357">
        <v>0</v>
      </c>
      <c r="BF10" s="357">
        <v>0</v>
      </c>
      <c r="BG10" s="355">
        <v>0</v>
      </c>
      <c r="BH10" s="357">
        <v>0</v>
      </c>
      <c r="BI10" s="357">
        <v>0</v>
      </c>
      <c r="BJ10" s="355">
        <v>0</v>
      </c>
      <c r="BK10" s="357">
        <v>0</v>
      </c>
      <c r="BL10" s="358">
        <v>0</v>
      </c>
      <c r="BM10" s="357">
        <v>0</v>
      </c>
      <c r="BN10" s="357">
        <v>0</v>
      </c>
      <c r="BO10" s="358">
        <v>0</v>
      </c>
      <c r="BP10" s="357">
        <v>0</v>
      </c>
      <c r="BQ10" s="357">
        <v>0</v>
      </c>
      <c r="BR10" s="357">
        <v>0</v>
      </c>
      <c r="BS10" s="357">
        <v>0</v>
      </c>
      <c r="BT10" s="357">
        <v>0</v>
      </c>
      <c r="BU10" s="357">
        <v>0</v>
      </c>
      <c r="BV10" s="357">
        <v>0</v>
      </c>
      <c r="BW10" s="357">
        <v>0</v>
      </c>
      <c r="BX10" s="357">
        <v>0</v>
      </c>
      <c r="BY10" s="355">
        <v>0</v>
      </c>
      <c r="BZ10" s="356">
        <v>0</v>
      </c>
      <c r="CA10" s="357">
        <v>0</v>
      </c>
    </row>
    <row r="11" spans="1:79" ht="13.5" customHeight="1" x14ac:dyDescent="0.2">
      <c r="A11" s="359" t="s">
        <v>7</v>
      </c>
      <c r="B11" s="352">
        <v>0</v>
      </c>
      <c r="C11" s="353">
        <v>0</v>
      </c>
      <c r="D11" s="354">
        <v>0</v>
      </c>
      <c r="E11" s="352">
        <v>0</v>
      </c>
      <c r="F11" s="353">
        <v>0</v>
      </c>
      <c r="G11" s="354">
        <v>0</v>
      </c>
      <c r="H11" s="352">
        <v>0</v>
      </c>
      <c r="I11" s="353">
        <v>0</v>
      </c>
      <c r="J11" s="354">
        <v>0</v>
      </c>
      <c r="K11" s="352">
        <v>0</v>
      </c>
      <c r="L11" s="353">
        <v>0</v>
      </c>
      <c r="M11" s="354">
        <v>0</v>
      </c>
      <c r="N11" s="352">
        <v>0</v>
      </c>
      <c r="O11" s="353">
        <v>0</v>
      </c>
      <c r="P11" s="354">
        <v>0</v>
      </c>
      <c r="Q11" s="352">
        <v>0</v>
      </c>
      <c r="R11" s="353">
        <v>0</v>
      </c>
      <c r="S11" s="354">
        <v>0</v>
      </c>
      <c r="T11" s="352">
        <v>0</v>
      </c>
      <c r="U11" s="353">
        <v>0</v>
      </c>
      <c r="V11" s="354">
        <v>0</v>
      </c>
      <c r="W11" s="352">
        <v>0</v>
      </c>
      <c r="X11" s="354">
        <v>0</v>
      </c>
      <c r="Y11" s="354">
        <v>0</v>
      </c>
      <c r="Z11" s="352">
        <v>4.4000000000000004</v>
      </c>
      <c r="AA11" s="354">
        <v>0</v>
      </c>
      <c r="AB11" s="354">
        <v>8.5</v>
      </c>
      <c r="AC11" s="352">
        <v>0</v>
      </c>
      <c r="AD11" s="354">
        <v>0</v>
      </c>
      <c r="AE11" s="354">
        <v>0</v>
      </c>
      <c r="AF11" s="352">
        <v>0</v>
      </c>
      <c r="AG11" s="354">
        <v>0</v>
      </c>
      <c r="AH11" s="354">
        <v>0</v>
      </c>
      <c r="AI11" s="354">
        <v>0</v>
      </c>
      <c r="AJ11" s="354">
        <v>0</v>
      </c>
      <c r="AK11" s="354">
        <v>0</v>
      </c>
      <c r="AL11" s="352">
        <v>0.4</v>
      </c>
      <c r="AM11" s="353">
        <v>0</v>
      </c>
      <c r="AN11" s="354">
        <v>0.7</v>
      </c>
      <c r="AO11" s="355">
        <v>0</v>
      </c>
      <c r="AP11" s="356">
        <v>0</v>
      </c>
      <c r="AQ11" s="357">
        <v>0</v>
      </c>
      <c r="AR11" s="355">
        <v>0</v>
      </c>
      <c r="AS11" s="356">
        <v>0</v>
      </c>
      <c r="AT11" s="357">
        <v>0</v>
      </c>
      <c r="AU11" s="355">
        <v>0</v>
      </c>
      <c r="AV11" s="356">
        <v>0</v>
      </c>
      <c r="AW11" s="357">
        <v>0</v>
      </c>
      <c r="AX11" s="355">
        <v>0</v>
      </c>
      <c r="AY11" s="356">
        <v>0</v>
      </c>
      <c r="AZ11" s="357">
        <v>0</v>
      </c>
      <c r="BA11" s="355">
        <v>0</v>
      </c>
      <c r="BB11" s="357">
        <v>0</v>
      </c>
      <c r="BC11" s="357">
        <v>0</v>
      </c>
      <c r="BD11" s="355">
        <v>0</v>
      </c>
      <c r="BE11" s="357">
        <v>0</v>
      </c>
      <c r="BF11" s="357">
        <v>0</v>
      </c>
      <c r="BG11" s="355">
        <v>0</v>
      </c>
      <c r="BH11" s="357">
        <v>0</v>
      </c>
      <c r="BI11" s="357">
        <v>0</v>
      </c>
      <c r="BJ11" s="355">
        <v>0</v>
      </c>
      <c r="BK11" s="357">
        <v>0</v>
      </c>
      <c r="BL11" s="358">
        <v>0</v>
      </c>
      <c r="BM11" s="357">
        <v>1</v>
      </c>
      <c r="BN11" s="357">
        <v>0</v>
      </c>
      <c r="BO11" s="358">
        <v>1</v>
      </c>
      <c r="BP11" s="357">
        <v>0</v>
      </c>
      <c r="BQ11" s="357">
        <v>0</v>
      </c>
      <c r="BR11" s="357">
        <v>0</v>
      </c>
      <c r="BS11" s="357">
        <v>0</v>
      </c>
      <c r="BT11" s="357">
        <v>0</v>
      </c>
      <c r="BU11" s="357">
        <v>0</v>
      </c>
      <c r="BV11" s="357">
        <v>0</v>
      </c>
      <c r="BW11" s="357">
        <v>0</v>
      </c>
      <c r="BX11" s="357">
        <v>0</v>
      </c>
      <c r="BY11" s="355">
        <v>1</v>
      </c>
      <c r="BZ11" s="356">
        <v>0</v>
      </c>
      <c r="CA11" s="357">
        <v>1</v>
      </c>
    </row>
    <row r="12" spans="1:79" ht="13.5" customHeight="1" x14ac:dyDescent="0.2">
      <c r="A12" s="359" t="s">
        <v>8</v>
      </c>
      <c r="B12" s="352">
        <v>0</v>
      </c>
      <c r="C12" s="353">
        <v>0</v>
      </c>
      <c r="D12" s="354">
        <v>0</v>
      </c>
      <c r="E12" s="352">
        <v>0</v>
      </c>
      <c r="F12" s="353">
        <v>0</v>
      </c>
      <c r="G12" s="354">
        <v>0</v>
      </c>
      <c r="H12" s="352">
        <v>0</v>
      </c>
      <c r="I12" s="353">
        <v>0</v>
      </c>
      <c r="J12" s="354">
        <v>0</v>
      </c>
      <c r="K12" s="352">
        <v>0</v>
      </c>
      <c r="L12" s="353">
        <v>0</v>
      </c>
      <c r="M12" s="354">
        <v>0</v>
      </c>
      <c r="N12" s="352">
        <v>0</v>
      </c>
      <c r="O12" s="353">
        <v>0</v>
      </c>
      <c r="P12" s="354">
        <v>0</v>
      </c>
      <c r="Q12" s="352">
        <v>0</v>
      </c>
      <c r="R12" s="353">
        <v>0</v>
      </c>
      <c r="S12" s="354">
        <v>0</v>
      </c>
      <c r="T12" s="352">
        <v>0</v>
      </c>
      <c r="U12" s="353">
        <v>0</v>
      </c>
      <c r="V12" s="354">
        <v>0</v>
      </c>
      <c r="W12" s="352">
        <v>3.5</v>
      </c>
      <c r="X12" s="354">
        <v>0</v>
      </c>
      <c r="Y12" s="354">
        <v>6.9</v>
      </c>
      <c r="Z12" s="352">
        <v>0</v>
      </c>
      <c r="AA12" s="354">
        <v>0</v>
      </c>
      <c r="AB12" s="354">
        <v>0</v>
      </c>
      <c r="AC12" s="352">
        <v>3.5</v>
      </c>
      <c r="AD12" s="354">
        <v>7.1</v>
      </c>
      <c r="AE12" s="354">
        <v>0</v>
      </c>
      <c r="AF12" s="352">
        <v>3.5</v>
      </c>
      <c r="AG12" s="354">
        <v>7.1</v>
      </c>
      <c r="AH12" s="354">
        <v>0</v>
      </c>
      <c r="AI12" s="354">
        <v>3.9</v>
      </c>
      <c r="AJ12" s="354">
        <v>0</v>
      </c>
      <c r="AK12" s="354">
        <v>7.7</v>
      </c>
      <c r="AL12" s="352">
        <v>1.2</v>
      </c>
      <c r="AM12" s="353">
        <v>1.2</v>
      </c>
      <c r="AN12" s="354">
        <v>1.2</v>
      </c>
      <c r="AO12" s="355">
        <v>0</v>
      </c>
      <c r="AP12" s="356">
        <v>0</v>
      </c>
      <c r="AQ12" s="357">
        <v>0</v>
      </c>
      <c r="AR12" s="355">
        <v>0</v>
      </c>
      <c r="AS12" s="356">
        <v>0</v>
      </c>
      <c r="AT12" s="357">
        <v>0</v>
      </c>
      <c r="AU12" s="355">
        <v>0</v>
      </c>
      <c r="AV12" s="356">
        <v>0</v>
      </c>
      <c r="AW12" s="357">
        <v>0</v>
      </c>
      <c r="AX12" s="355">
        <v>0</v>
      </c>
      <c r="AY12" s="356">
        <v>0</v>
      </c>
      <c r="AZ12" s="357">
        <v>0</v>
      </c>
      <c r="BA12" s="355">
        <v>0</v>
      </c>
      <c r="BB12" s="357">
        <v>0</v>
      </c>
      <c r="BC12" s="357">
        <v>0</v>
      </c>
      <c r="BD12" s="355">
        <v>0</v>
      </c>
      <c r="BE12" s="357">
        <v>0</v>
      </c>
      <c r="BF12" s="357">
        <v>0</v>
      </c>
      <c r="BG12" s="355">
        <v>0</v>
      </c>
      <c r="BH12" s="357">
        <v>0</v>
      </c>
      <c r="BI12" s="357">
        <v>0</v>
      </c>
      <c r="BJ12" s="355">
        <v>1</v>
      </c>
      <c r="BK12" s="357">
        <v>0</v>
      </c>
      <c r="BL12" s="358">
        <v>1</v>
      </c>
      <c r="BM12" s="357">
        <v>0</v>
      </c>
      <c r="BN12" s="357">
        <v>0</v>
      </c>
      <c r="BO12" s="358">
        <v>0</v>
      </c>
      <c r="BP12" s="357">
        <v>1</v>
      </c>
      <c r="BQ12" s="357">
        <v>1</v>
      </c>
      <c r="BR12" s="357">
        <v>0</v>
      </c>
      <c r="BS12" s="357">
        <v>1</v>
      </c>
      <c r="BT12" s="357">
        <v>1</v>
      </c>
      <c r="BU12" s="357">
        <v>0</v>
      </c>
      <c r="BV12" s="357">
        <v>1</v>
      </c>
      <c r="BW12" s="357">
        <v>0</v>
      </c>
      <c r="BX12" s="357">
        <v>1</v>
      </c>
      <c r="BY12" s="355">
        <v>4</v>
      </c>
      <c r="BZ12" s="356">
        <v>2</v>
      </c>
      <c r="CA12" s="357">
        <v>2</v>
      </c>
    </row>
    <row r="13" spans="1:79" ht="13.5" customHeight="1" x14ac:dyDescent="0.2">
      <c r="A13" s="359" t="s">
        <v>9</v>
      </c>
      <c r="B13" s="352">
        <v>0</v>
      </c>
      <c r="C13" s="353">
        <v>0</v>
      </c>
      <c r="D13" s="354">
        <v>0</v>
      </c>
      <c r="E13" s="352">
        <v>3.2</v>
      </c>
      <c r="F13" s="353">
        <v>6.5</v>
      </c>
      <c r="G13" s="354">
        <v>0</v>
      </c>
      <c r="H13" s="352">
        <v>0</v>
      </c>
      <c r="I13" s="353">
        <v>0</v>
      </c>
      <c r="J13" s="354">
        <v>0</v>
      </c>
      <c r="K13" s="352">
        <v>0</v>
      </c>
      <c r="L13" s="353">
        <v>0</v>
      </c>
      <c r="M13" s="354">
        <v>0</v>
      </c>
      <c r="N13" s="352">
        <v>0</v>
      </c>
      <c r="O13" s="353">
        <v>0</v>
      </c>
      <c r="P13" s="354">
        <v>0</v>
      </c>
      <c r="Q13" s="352">
        <v>0</v>
      </c>
      <c r="R13" s="353">
        <v>0</v>
      </c>
      <c r="S13" s="354">
        <v>0</v>
      </c>
      <c r="T13" s="352">
        <v>0</v>
      </c>
      <c r="U13" s="353">
        <v>0</v>
      </c>
      <c r="V13" s="354">
        <v>0</v>
      </c>
      <c r="W13" s="352">
        <v>0</v>
      </c>
      <c r="X13" s="354">
        <v>0</v>
      </c>
      <c r="Y13" s="354">
        <v>0</v>
      </c>
      <c r="Z13" s="352">
        <v>0</v>
      </c>
      <c r="AA13" s="354">
        <v>0</v>
      </c>
      <c r="AB13" s="354">
        <v>0</v>
      </c>
      <c r="AC13" s="352">
        <v>0</v>
      </c>
      <c r="AD13" s="354">
        <v>0</v>
      </c>
      <c r="AE13" s="354">
        <v>0</v>
      </c>
      <c r="AF13" s="352">
        <v>3.1</v>
      </c>
      <c r="AG13" s="354">
        <v>0</v>
      </c>
      <c r="AH13" s="354">
        <v>6.3</v>
      </c>
      <c r="AI13" s="354">
        <v>0</v>
      </c>
      <c r="AJ13" s="354">
        <v>0</v>
      </c>
      <c r="AK13" s="354">
        <v>0</v>
      </c>
      <c r="AL13" s="352">
        <v>0.5</v>
      </c>
      <c r="AM13" s="353">
        <v>0.5</v>
      </c>
      <c r="AN13" s="354">
        <v>0.5</v>
      </c>
      <c r="AO13" s="355">
        <v>0</v>
      </c>
      <c r="AP13" s="356">
        <v>0</v>
      </c>
      <c r="AQ13" s="357">
        <v>0</v>
      </c>
      <c r="AR13" s="355">
        <v>1</v>
      </c>
      <c r="AS13" s="356">
        <v>1</v>
      </c>
      <c r="AT13" s="357">
        <v>0</v>
      </c>
      <c r="AU13" s="355">
        <v>0</v>
      </c>
      <c r="AV13" s="356">
        <v>0</v>
      </c>
      <c r="AW13" s="357">
        <v>0</v>
      </c>
      <c r="AX13" s="355">
        <v>0</v>
      </c>
      <c r="AY13" s="356">
        <v>0</v>
      </c>
      <c r="AZ13" s="357">
        <v>0</v>
      </c>
      <c r="BA13" s="355">
        <v>0</v>
      </c>
      <c r="BB13" s="357">
        <v>0</v>
      </c>
      <c r="BC13" s="357">
        <v>0</v>
      </c>
      <c r="BD13" s="355">
        <v>0</v>
      </c>
      <c r="BE13" s="357">
        <v>0</v>
      </c>
      <c r="BF13" s="357">
        <v>0</v>
      </c>
      <c r="BG13" s="355">
        <v>0</v>
      </c>
      <c r="BH13" s="357">
        <v>0</v>
      </c>
      <c r="BI13" s="357">
        <v>0</v>
      </c>
      <c r="BJ13" s="355">
        <v>0</v>
      </c>
      <c r="BK13" s="357">
        <v>0</v>
      </c>
      <c r="BL13" s="358">
        <v>0</v>
      </c>
      <c r="BM13" s="357">
        <v>0</v>
      </c>
      <c r="BN13" s="357">
        <v>0</v>
      </c>
      <c r="BO13" s="358">
        <v>0</v>
      </c>
      <c r="BP13" s="357">
        <v>0</v>
      </c>
      <c r="BQ13" s="357">
        <v>0</v>
      </c>
      <c r="BR13" s="357">
        <v>0</v>
      </c>
      <c r="BS13" s="357">
        <v>1</v>
      </c>
      <c r="BT13" s="357">
        <v>0</v>
      </c>
      <c r="BU13" s="357">
        <v>1</v>
      </c>
      <c r="BV13" s="357">
        <v>0</v>
      </c>
      <c r="BW13" s="357">
        <v>0</v>
      </c>
      <c r="BX13" s="357">
        <v>0</v>
      </c>
      <c r="BY13" s="355">
        <v>2</v>
      </c>
      <c r="BZ13" s="356">
        <v>1</v>
      </c>
      <c r="CA13" s="357">
        <v>1</v>
      </c>
    </row>
    <row r="14" spans="1:79" ht="13.5" customHeight="1" x14ac:dyDescent="0.2">
      <c r="A14" s="359" t="s">
        <v>10</v>
      </c>
      <c r="B14" s="352">
        <v>3.2</v>
      </c>
      <c r="C14" s="353">
        <v>6.3</v>
      </c>
      <c r="D14" s="354">
        <v>0</v>
      </c>
      <c r="E14" s="352">
        <v>6.5</v>
      </c>
      <c r="F14" s="353">
        <v>6.5</v>
      </c>
      <c r="G14" s="354">
        <v>6.6</v>
      </c>
      <c r="H14" s="352">
        <v>0</v>
      </c>
      <c r="I14" s="353">
        <v>0</v>
      </c>
      <c r="J14" s="354">
        <v>0</v>
      </c>
      <c r="K14" s="352">
        <v>0</v>
      </c>
      <c r="L14" s="353">
        <v>0</v>
      </c>
      <c r="M14" s="354">
        <v>0</v>
      </c>
      <c r="N14" s="352">
        <v>0</v>
      </c>
      <c r="O14" s="353">
        <v>0</v>
      </c>
      <c r="P14" s="354">
        <v>0</v>
      </c>
      <c r="Q14" s="352">
        <v>0</v>
      </c>
      <c r="R14" s="353">
        <v>0</v>
      </c>
      <c r="S14" s="354">
        <v>0</v>
      </c>
      <c r="T14" s="352">
        <v>0</v>
      </c>
      <c r="U14" s="353">
        <v>0</v>
      </c>
      <c r="V14" s="354">
        <v>0</v>
      </c>
      <c r="W14" s="352">
        <v>6.3</v>
      </c>
      <c r="X14" s="354">
        <v>6.2</v>
      </c>
      <c r="Y14" s="354">
        <v>6.3</v>
      </c>
      <c r="Z14" s="352">
        <v>0</v>
      </c>
      <c r="AA14" s="354">
        <v>0</v>
      </c>
      <c r="AB14" s="354">
        <v>0</v>
      </c>
      <c r="AC14" s="352">
        <v>0</v>
      </c>
      <c r="AD14" s="354">
        <v>0</v>
      </c>
      <c r="AE14" s="354">
        <v>0</v>
      </c>
      <c r="AF14" s="352">
        <v>9.3000000000000007</v>
      </c>
      <c r="AG14" s="354">
        <v>6.2</v>
      </c>
      <c r="AH14" s="354">
        <v>12.6</v>
      </c>
      <c r="AI14" s="354">
        <v>3.4</v>
      </c>
      <c r="AJ14" s="354">
        <v>0</v>
      </c>
      <c r="AK14" s="354">
        <v>6.9</v>
      </c>
      <c r="AL14" s="352">
        <v>2.4</v>
      </c>
      <c r="AM14" s="353">
        <v>2.1</v>
      </c>
      <c r="AN14" s="354">
        <v>2.7</v>
      </c>
      <c r="AO14" s="355">
        <v>1</v>
      </c>
      <c r="AP14" s="356">
        <v>1</v>
      </c>
      <c r="AQ14" s="357">
        <v>0</v>
      </c>
      <c r="AR14" s="355">
        <v>2</v>
      </c>
      <c r="AS14" s="356">
        <v>1</v>
      </c>
      <c r="AT14" s="357">
        <v>1</v>
      </c>
      <c r="AU14" s="355">
        <v>0</v>
      </c>
      <c r="AV14" s="356">
        <v>0</v>
      </c>
      <c r="AW14" s="357">
        <v>0</v>
      </c>
      <c r="AX14" s="355">
        <v>0</v>
      </c>
      <c r="AY14" s="356">
        <v>0</v>
      </c>
      <c r="AZ14" s="357">
        <v>0</v>
      </c>
      <c r="BA14" s="355">
        <v>0</v>
      </c>
      <c r="BB14" s="357">
        <v>0</v>
      </c>
      <c r="BC14" s="357">
        <v>0</v>
      </c>
      <c r="BD14" s="355">
        <v>0</v>
      </c>
      <c r="BE14" s="357">
        <v>0</v>
      </c>
      <c r="BF14" s="357">
        <v>0</v>
      </c>
      <c r="BG14" s="355">
        <v>0</v>
      </c>
      <c r="BH14" s="357">
        <v>0</v>
      </c>
      <c r="BI14" s="357">
        <v>0</v>
      </c>
      <c r="BJ14" s="355">
        <v>2</v>
      </c>
      <c r="BK14" s="357">
        <v>1</v>
      </c>
      <c r="BL14" s="358">
        <v>1</v>
      </c>
      <c r="BM14" s="357">
        <v>0</v>
      </c>
      <c r="BN14" s="357">
        <v>0</v>
      </c>
      <c r="BO14" s="358">
        <v>0</v>
      </c>
      <c r="BP14" s="357">
        <v>0</v>
      </c>
      <c r="BQ14" s="357">
        <v>0</v>
      </c>
      <c r="BR14" s="357">
        <v>0</v>
      </c>
      <c r="BS14" s="357">
        <v>3</v>
      </c>
      <c r="BT14" s="357">
        <v>1</v>
      </c>
      <c r="BU14" s="357">
        <v>2</v>
      </c>
      <c r="BV14" s="357">
        <v>1</v>
      </c>
      <c r="BW14" s="357">
        <v>0</v>
      </c>
      <c r="BX14" s="357">
        <v>1</v>
      </c>
      <c r="BY14" s="355">
        <v>9</v>
      </c>
      <c r="BZ14" s="356">
        <v>4</v>
      </c>
      <c r="CA14" s="357">
        <v>5</v>
      </c>
    </row>
    <row r="15" spans="1:79" ht="13.5" customHeight="1" x14ac:dyDescent="0.2">
      <c r="A15" s="359" t="s">
        <v>11</v>
      </c>
      <c r="B15" s="352">
        <v>6.7</v>
      </c>
      <c r="C15" s="353">
        <v>6.5</v>
      </c>
      <c r="D15" s="354">
        <v>6.8</v>
      </c>
      <c r="E15" s="352">
        <v>13.8</v>
      </c>
      <c r="F15" s="353">
        <v>13.5</v>
      </c>
      <c r="G15" s="354">
        <v>14.1</v>
      </c>
      <c r="H15" s="352">
        <v>10</v>
      </c>
      <c r="I15" s="353">
        <v>6.5</v>
      </c>
      <c r="J15" s="354">
        <v>13.6</v>
      </c>
      <c r="K15" s="352">
        <v>0</v>
      </c>
      <c r="L15" s="353">
        <v>0</v>
      </c>
      <c r="M15" s="354">
        <v>0</v>
      </c>
      <c r="N15" s="352">
        <v>0</v>
      </c>
      <c r="O15" s="353">
        <v>0</v>
      </c>
      <c r="P15" s="354">
        <v>0</v>
      </c>
      <c r="Q15" s="352">
        <v>0</v>
      </c>
      <c r="R15" s="353">
        <v>0</v>
      </c>
      <c r="S15" s="354">
        <v>0</v>
      </c>
      <c r="T15" s="352">
        <v>0</v>
      </c>
      <c r="U15" s="353">
        <v>0</v>
      </c>
      <c r="V15" s="354">
        <v>0</v>
      </c>
      <c r="W15" s="352">
        <v>3.3</v>
      </c>
      <c r="X15" s="354">
        <v>0</v>
      </c>
      <c r="Y15" s="354">
        <v>6.8</v>
      </c>
      <c r="Z15" s="352">
        <v>6.9</v>
      </c>
      <c r="AA15" s="354">
        <v>6.7</v>
      </c>
      <c r="AB15" s="354">
        <v>7</v>
      </c>
      <c r="AC15" s="352">
        <v>6.6</v>
      </c>
      <c r="AD15" s="354">
        <v>0</v>
      </c>
      <c r="AE15" s="354">
        <v>13.6</v>
      </c>
      <c r="AF15" s="352">
        <v>16.5</v>
      </c>
      <c r="AG15" s="354">
        <v>12.9</v>
      </c>
      <c r="AH15" s="354">
        <v>20.3</v>
      </c>
      <c r="AI15" s="354">
        <v>3.7</v>
      </c>
      <c r="AJ15" s="354">
        <v>0</v>
      </c>
      <c r="AK15" s="354">
        <v>7.5</v>
      </c>
      <c r="AL15" s="352">
        <v>5.6</v>
      </c>
      <c r="AM15" s="353">
        <v>3.9</v>
      </c>
      <c r="AN15" s="354">
        <v>7.5</v>
      </c>
      <c r="AO15" s="355">
        <v>2</v>
      </c>
      <c r="AP15" s="356">
        <v>1</v>
      </c>
      <c r="AQ15" s="357">
        <v>1</v>
      </c>
      <c r="AR15" s="355">
        <v>4</v>
      </c>
      <c r="AS15" s="356">
        <v>2</v>
      </c>
      <c r="AT15" s="357">
        <v>2</v>
      </c>
      <c r="AU15" s="355">
        <v>3</v>
      </c>
      <c r="AV15" s="356">
        <v>1</v>
      </c>
      <c r="AW15" s="357">
        <v>2</v>
      </c>
      <c r="AX15" s="355">
        <v>0</v>
      </c>
      <c r="AY15" s="356">
        <v>0</v>
      </c>
      <c r="AZ15" s="357">
        <v>0</v>
      </c>
      <c r="BA15" s="355">
        <v>0</v>
      </c>
      <c r="BB15" s="357">
        <v>0</v>
      </c>
      <c r="BC15" s="357">
        <v>0</v>
      </c>
      <c r="BD15" s="355">
        <v>0</v>
      </c>
      <c r="BE15" s="357">
        <v>0</v>
      </c>
      <c r="BF15" s="357">
        <v>0</v>
      </c>
      <c r="BG15" s="355">
        <v>0</v>
      </c>
      <c r="BH15" s="357">
        <v>0</v>
      </c>
      <c r="BI15" s="357">
        <v>0</v>
      </c>
      <c r="BJ15" s="355">
        <v>1</v>
      </c>
      <c r="BK15" s="357">
        <v>0</v>
      </c>
      <c r="BL15" s="358">
        <v>1</v>
      </c>
      <c r="BM15" s="357">
        <v>2</v>
      </c>
      <c r="BN15" s="357">
        <v>1</v>
      </c>
      <c r="BO15" s="358">
        <v>1</v>
      </c>
      <c r="BP15" s="357">
        <v>2</v>
      </c>
      <c r="BQ15" s="357">
        <v>0</v>
      </c>
      <c r="BR15" s="357">
        <v>2</v>
      </c>
      <c r="BS15" s="357">
        <v>5</v>
      </c>
      <c r="BT15" s="357">
        <v>2</v>
      </c>
      <c r="BU15" s="357">
        <v>3</v>
      </c>
      <c r="BV15" s="357">
        <v>1</v>
      </c>
      <c r="BW15" s="357">
        <v>0</v>
      </c>
      <c r="BX15" s="357">
        <v>1</v>
      </c>
      <c r="BY15" s="355">
        <v>20</v>
      </c>
      <c r="BZ15" s="356">
        <v>7</v>
      </c>
      <c r="CA15" s="357">
        <v>13</v>
      </c>
    </row>
    <row r="16" spans="1:79" ht="13.5" customHeight="1" x14ac:dyDescent="0.2">
      <c r="A16" s="359" t="s">
        <v>12</v>
      </c>
      <c r="B16" s="352">
        <v>7.3</v>
      </c>
      <c r="C16" s="353">
        <v>0</v>
      </c>
      <c r="D16" s="354">
        <v>14.9</v>
      </c>
      <c r="E16" s="352">
        <v>30.2</v>
      </c>
      <c r="F16" s="353">
        <v>37.1</v>
      </c>
      <c r="G16" s="354">
        <v>23</v>
      </c>
      <c r="H16" s="352">
        <v>18.3</v>
      </c>
      <c r="I16" s="353">
        <v>14.4</v>
      </c>
      <c r="J16" s="354">
        <v>22.3</v>
      </c>
      <c r="K16" s="352">
        <v>7.5</v>
      </c>
      <c r="L16" s="353">
        <v>7.4</v>
      </c>
      <c r="M16" s="354">
        <v>7.7</v>
      </c>
      <c r="N16" s="352">
        <v>0</v>
      </c>
      <c r="O16" s="353">
        <v>0</v>
      </c>
      <c r="P16" s="354">
        <v>0</v>
      </c>
      <c r="Q16" s="352">
        <v>0</v>
      </c>
      <c r="R16" s="353">
        <v>0</v>
      </c>
      <c r="S16" s="354">
        <v>0</v>
      </c>
      <c r="T16" s="352">
        <v>0</v>
      </c>
      <c r="U16" s="353">
        <v>0</v>
      </c>
      <c r="V16" s="354">
        <v>0</v>
      </c>
      <c r="W16" s="352">
        <v>3.6</v>
      </c>
      <c r="X16" s="354">
        <v>0</v>
      </c>
      <c r="Y16" s="354">
        <v>7.4</v>
      </c>
      <c r="Z16" s="352">
        <v>14.9</v>
      </c>
      <c r="AA16" s="354">
        <v>14.7</v>
      </c>
      <c r="AB16" s="354">
        <v>15.2</v>
      </c>
      <c r="AC16" s="352">
        <v>0</v>
      </c>
      <c r="AD16" s="354">
        <v>0</v>
      </c>
      <c r="AE16" s="354">
        <v>0</v>
      </c>
      <c r="AF16" s="352">
        <v>25.2</v>
      </c>
      <c r="AG16" s="354">
        <v>21.2</v>
      </c>
      <c r="AH16" s="354">
        <v>29.2</v>
      </c>
      <c r="AI16" s="354">
        <v>31.8</v>
      </c>
      <c r="AJ16" s="354">
        <v>46.9</v>
      </c>
      <c r="AK16" s="354">
        <v>16.2</v>
      </c>
      <c r="AL16" s="352">
        <v>11.4</v>
      </c>
      <c r="AM16" s="353">
        <v>11.5</v>
      </c>
      <c r="AN16" s="354">
        <v>11.3</v>
      </c>
      <c r="AO16" s="355">
        <v>2</v>
      </c>
      <c r="AP16" s="356">
        <v>0</v>
      </c>
      <c r="AQ16" s="357">
        <v>2</v>
      </c>
      <c r="AR16" s="355">
        <v>8</v>
      </c>
      <c r="AS16" s="356">
        <v>5</v>
      </c>
      <c r="AT16" s="357">
        <v>3</v>
      </c>
      <c r="AU16" s="355">
        <v>5</v>
      </c>
      <c r="AV16" s="356">
        <v>2</v>
      </c>
      <c r="AW16" s="357">
        <v>3</v>
      </c>
      <c r="AX16" s="355">
        <v>2</v>
      </c>
      <c r="AY16" s="356">
        <v>1</v>
      </c>
      <c r="AZ16" s="357">
        <v>1</v>
      </c>
      <c r="BA16" s="355">
        <v>0</v>
      </c>
      <c r="BB16" s="357">
        <v>0</v>
      </c>
      <c r="BC16" s="357">
        <v>0</v>
      </c>
      <c r="BD16" s="355">
        <v>0</v>
      </c>
      <c r="BE16" s="357">
        <v>0</v>
      </c>
      <c r="BF16" s="357">
        <v>0</v>
      </c>
      <c r="BG16" s="355">
        <v>0</v>
      </c>
      <c r="BH16" s="357">
        <v>0</v>
      </c>
      <c r="BI16" s="357">
        <v>0</v>
      </c>
      <c r="BJ16" s="355">
        <v>1</v>
      </c>
      <c r="BK16" s="357">
        <v>0</v>
      </c>
      <c r="BL16" s="358">
        <v>1</v>
      </c>
      <c r="BM16" s="357">
        <v>4</v>
      </c>
      <c r="BN16" s="357">
        <v>2</v>
      </c>
      <c r="BO16" s="358">
        <v>2</v>
      </c>
      <c r="BP16" s="357">
        <v>0</v>
      </c>
      <c r="BQ16" s="357">
        <v>0</v>
      </c>
      <c r="BR16" s="357">
        <v>0</v>
      </c>
      <c r="BS16" s="357">
        <v>7</v>
      </c>
      <c r="BT16" s="357">
        <v>3</v>
      </c>
      <c r="BU16" s="357">
        <v>4</v>
      </c>
      <c r="BV16" s="357">
        <v>8</v>
      </c>
      <c r="BW16" s="357">
        <v>6</v>
      </c>
      <c r="BX16" s="357">
        <v>2</v>
      </c>
      <c r="BY16" s="355">
        <v>37</v>
      </c>
      <c r="BZ16" s="356">
        <v>19</v>
      </c>
      <c r="CA16" s="357">
        <v>18</v>
      </c>
    </row>
    <row r="17" spans="1:79" ht="13.5" customHeight="1" x14ac:dyDescent="0.2">
      <c r="A17" s="359" t="s">
        <v>13</v>
      </c>
      <c r="B17" s="352">
        <v>13.4</v>
      </c>
      <c r="C17" s="353">
        <v>6.5</v>
      </c>
      <c r="D17" s="354">
        <v>20.7</v>
      </c>
      <c r="E17" s="352">
        <v>83.1</v>
      </c>
      <c r="F17" s="353">
        <v>40.299999999999997</v>
      </c>
      <c r="G17" s="354">
        <v>128.80000000000001</v>
      </c>
      <c r="H17" s="352">
        <v>33.6</v>
      </c>
      <c r="I17" s="353">
        <v>32.6</v>
      </c>
      <c r="J17" s="354">
        <v>34.700000000000003</v>
      </c>
      <c r="K17" s="352">
        <v>7</v>
      </c>
      <c r="L17" s="353">
        <v>6.8</v>
      </c>
      <c r="M17" s="354">
        <v>7.2</v>
      </c>
      <c r="N17" s="352">
        <v>0</v>
      </c>
      <c r="O17" s="353">
        <v>0</v>
      </c>
      <c r="P17" s="354">
        <v>0</v>
      </c>
      <c r="Q17" s="352">
        <v>0</v>
      </c>
      <c r="R17" s="353">
        <v>0</v>
      </c>
      <c r="S17" s="354">
        <v>0</v>
      </c>
      <c r="T17" s="352">
        <v>0</v>
      </c>
      <c r="U17" s="353">
        <v>0</v>
      </c>
      <c r="V17" s="354">
        <v>0</v>
      </c>
      <c r="W17" s="352">
        <v>10.199999999999999</v>
      </c>
      <c r="X17" s="354">
        <v>13.2</v>
      </c>
      <c r="Y17" s="354">
        <v>7</v>
      </c>
      <c r="Z17" s="352">
        <v>38.9</v>
      </c>
      <c r="AA17" s="354">
        <v>41.2</v>
      </c>
      <c r="AB17" s="354">
        <v>36.4</v>
      </c>
      <c r="AC17" s="352">
        <v>48</v>
      </c>
      <c r="AD17" s="354">
        <v>53.3</v>
      </c>
      <c r="AE17" s="354">
        <v>42.4</v>
      </c>
      <c r="AF17" s="352">
        <v>61.8</v>
      </c>
      <c r="AG17" s="354">
        <v>80</v>
      </c>
      <c r="AH17" s="354">
        <v>42.4</v>
      </c>
      <c r="AI17" s="354">
        <v>22.9</v>
      </c>
      <c r="AJ17" s="354">
        <v>0</v>
      </c>
      <c r="AK17" s="354">
        <v>47.1</v>
      </c>
      <c r="AL17" s="352">
        <v>26.5</v>
      </c>
      <c r="AM17" s="353">
        <v>22.9</v>
      </c>
      <c r="AN17" s="354">
        <v>30.3</v>
      </c>
      <c r="AO17" s="355">
        <v>4</v>
      </c>
      <c r="AP17" s="356">
        <v>1</v>
      </c>
      <c r="AQ17" s="357">
        <v>3</v>
      </c>
      <c r="AR17" s="355">
        <v>24</v>
      </c>
      <c r="AS17" s="356">
        <v>6</v>
      </c>
      <c r="AT17" s="357">
        <v>18</v>
      </c>
      <c r="AU17" s="355">
        <v>10</v>
      </c>
      <c r="AV17" s="356">
        <v>5</v>
      </c>
      <c r="AW17" s="357">
        <v>5</v>
      </c>
      <c r="AX17" s="355">
        <v>2</v>
      </c>
      <c r="AY17" s="356">
        <v>1</v>
      </c>
      <c r="AZ17" s="357">
        <v>1</v>
      </c>
      <c r="BA17" s="355">
        <v>0</v>
      </c>
      <c r="BB17" s="357">
        <v>0</v>
      </c>
      <c r="BC17" s="357">
        <v>0</v>
      </c>
      <c r="BD17" s="355">
        <v>0</v>
      </c>
      <c r="BE17" s="357">
        <v>0</v>
      </c>
      <c r="BF17" s="357">
        <v>0</v>
      </c>
      <c r="BG17" s="355">
        <v>0</v>
      </c>
      <c r="BH17" s="357">
        <v>0</v>
      </c>
      <c r="BI17" s="357">
        <v>0</v>
      </c>
      <c r="BJ17" s="355">
        <v>3</v>
      </c>
      <c r="BK17" s="357">
        <v>2</v>
      </c>
      <c r="BL17" s="358">
        <v>1</v>
      </c>
      <c r="BM17" s="357">
        <v>11</v>
      </c>
      <c r="BN17" s="357">
        <v>6</v>
      </c>
      <c r="BO17" s="358">
        <v>5</v>
      </c>
      <c r="BP17" s="357">
        <v>14</v>
      </c>
      <c r="BQ17" s="357">
        <v>8</v>
      </c>
      <c r="BR17" s="357">
        <v>6</v>
      </c>
      <c r="BS17" s="357">
        <v>18</v>
      </c>
      <c r="BT17" s="357">
        <v>12</v>
      </c>
      <c r="BU17" s="357">
        <v>6</v>
      </c>
      <c r="BV17" s="357">
        <v>6</v>
      </c>
      <c r="BW17" s="357">
        <v>0</v>
      </c>
      <c r="BX17" s="357">
        <v>6</v>
      </c>
      <c r="BY17" s="355">
        <v>92</v>
      </c>
      <c r="BZ17" s="356">
        <v>41</v>
      </c>
      <c r="CA17" s="357">
        <v>51</v>
      </c>
    </row>
    <row r="18" spans="1:79" ht="13.5" customHeight="1" x14ac:dyDescent="0.2">
      <c r="A18" s="359" t="s">
        <v>14</v>
      </c>
      <c r="B18" s="352">
        <v>23.9</v>
      </c>
      <c r="C18" s="353">
        <v>11.5</v>
      </c>
      <c r="D18" s="354">
        <v>37.1</v>
      </c>
      <c r="E18" s="352">
        <v>123.6</v>
      </c>
      <c r="F18" s="353">
        <v>53.8</v>
      </c>
      <c r="G18" s="354">
        <v>198.6</v>
      </c>
      <c r="H18" s="352">
        <v>39</v>
      </c>
      <c r="I18" s="353">
        <v>46.3</v>
      </c>
      <c r="J18" s="354">
        <v>31.1</v>
      </c>
      <c r="K18" s="352">
        <v>6.2</v>
      </c>
      <c r="L18" s="353">
        <v>0</v>
      </c>
      <c r="M18" s="354">
        <v>12.9</v>
      </c>
      <c r="N18" s="352">
        <v>0</v>
      </c>
      <c r="O18" s="353">
        <v>0</v>
      </c>
      <c r="P18" s="354">
        <v>0</v>
      </c>
      <c r="Q18" s="352">
        <v>0</v>
      </c>
      <c r="R18" s="353">
        <v>0</v>
      </c>
      <c r="S18" s="354">
        <v>0</v>
      </c>
      <c r="T18" s="352">
        <v>0</v>
      </c>
      <c r="U18" s="353">
        <v>0</v>
      </c>
      <c r="V18" s="354">
        <v>0</v>
      </c>
      <c r="W18" s="352">
        <v>39.200000000000003</v>
      </c>
      <c r="X18" s="354">
        <v>40.700000000000003</v>
      </c>
      <c r="Y18" s="354">
        <v>37.5</v>
      </c>
      <c r="Z18" s="352">
        <v>81</v>
      </c>
      <c r="AA18" s="354">
        <v>36.1</v>
      </c>
      <c r="AB18" s="354">
        <v>129.30000000000001</v>
      </c>
      <c r="AC18" s="352">
        <v>51.3</v>
      </c>
      <c r="AD18" s="354">
        <v>40.700000000000003</v>
      </c>
      <c r="AE18" s="354">
        <v>62.6</v>
      </c>
      <c r="AF18" s="352">
        <v>93.4</v>
      </c>
      <c r="AG18" s="354">
        <v>81.3</v>
      </c>
      <c r="AH18" s="354">
        <v>106.3</v>
      </c>
      <c r="AI18" s="354">
        <v>70.099999999999994</v>
      </c>
      <c r="AJ18" s="354">
        <v>51.5</v>
      </c>
      <c r="AK18" s="354">
        <v>90.1</v>
      </c>
      <c r="AL18" s="352">
        <v>43.7</v>
      </c>
      <c r="AM18" s="353">
        <v>30.1</v>
      </c>
      <c r="AN18" s="354">
        <v>58.3</v>
      </c>
      <c r="AO18" s="355">
        <v>8</v>
      </c>
      <c r="AP18" s="356">
        <v>2</v>
      </c>
      <c r="AQ18" s="357">
        <v>6</v>
      </c>
      <c r="AR18" s="355">
        <v>40</v>
      </c>
      <c r="AS18" s="356">
        <v>9</v>
      </c>
      <c r="AT18" s="357">
        <v>31</v>
      </c>
      <c r="AU18" s="355">
        <v>13</v>
      </c>
      <c r="AV18" s="356">
        <v>8</v>
      </c>
      <c r="AW18" s="357">
        <v>5</v>
      </c>
      <c r="AX18" s="355">
        <v>2</v>
      </c>
      <c r="AY18" s="356">
        <v>0</v>
      </c>
      <c r="AZ18" s="357">
        <v>2</v>
      </c>
      <c r="BA18" s="355">
        <v>0</v>
      </c>
      <c r="BB18" s="357">
        <v>0</v>
      </c>
      <c r="BC18" s="357">
        <v>0</v>
      </c>
      <c r="BD18" s="355">
        <v>0</v>
      </c>
      <c r="BE18" s="357">
        <v>0</v>
      </c>
      <c r="BF18" s="357">
        <v>0</v>
      </c>
      <c r="BG18" s="355">
        <v>0</v>
      </c>
      <c r="BH18" s="357">
        <v>0</v>
      </c>
      <c r="BI18" s="357">
        <v>0</v>
      </c>
      <c r="BJ18" s="355">
        <v>13</v>
      </c>
      <c r="BK18" s="357">
        <v>7</v>
      </c>
      <c r="BL18" s="358">
        <v>6</v>
      </c>
      <c r="BM18" s="357">
        <v>26</v>
      </c>
      <c r="BN18" s="357">
        <v>6</v>
      </c>
      <c r="BO18" s="358">
        <v>20</v>
      </c>
      <c r="BP18" s="357">
        <v>17</v>
      </c>
      <c r="BQ18" s="357">
        <v>7</v>
      </c>
      <c r="BR18" s="357">
        <v>10</v>
      </c>
      <c r="BS18" s="357">
        <v>31</v>
      </c>
      <c r="BT18" s="357">
        <v>14</v>
      </c>
      <c r="BU18" s="357">
        <v>17</v>
      </c>
      <c r="BV18" s="357">
        <v>21</v>
      </c>
      <c r="BW18" s="357">
        <v>8</v>
      </c>
      <c r="BX18" s="357">
        <v>13</v>
      </c>
      <c r="BY18" s="355">
        <v>171</v>
      </c>
      <c r="BZ18" s="356">
        <v>61</v>
      </c>
      <c r="CA18" s="357">
        <v>110</v>
      </c>
    </row>
    <row r="19" spans="1:79" ht="13.5" customHeight="1" x14ac:dyDescent="0.2">
      <c r="A19" s="359" t="s">
        <v>15</v>
      </c>
      <c r="B19" s="352">
        <v>38.6</v>
      </c>
      <c r="C19" s="353">
        <v>17.3</v>
      </c>
      <c r="D19" s="354">
        <v>61.3</v>
      </c>
      <c r="E19" s="352">
        <v>199.2</v>
      </c>
      <c r="F19" s="353">
        <v>142.69999999999999</v>
      </c>
      <c r="G19" s="354">
        <v>259.3</v>
      </c>
      <c r="H19" s="352">
        <v>59.2</v>
      </c>
      <c r="I19" s="353">
        <v>51.7</v>
      </c>
      <c r="J19" s="354">
        <v>67.2</v>
      </c>
      <c r="K19" s="352">
        <v>18.3</v>
      </c>
      <c r="L19" s="353">
        <v>5.9</v>
      </c>
      <c r="M19" s="354">
        <v>31.5</v>
      </c>
      <c r="N19" s="352">
        <v>0</v>
      </c>
      <c r="O19" s="353">
        <v>0</v>
      </c>
      <c r="P19" s="354">
        <v>0</v>
      </c>
      <c r="Q19" s="352">
        <v>3</v>
      </c>
      <c r="R19" s="353">
        <v>0</v>
      </c>
      <c r="S19" s="354">
        <v>6.1</v>
      </c>
      <c r="T19" s="352">
        <v>0</v>
      </c>
      <c r="U19" s="353">
        <v>0</v>
      </c>
      <c r="V19" s="354">
        <v>0</v>
      </c>
      <c r="W19" s="352">
        <v>44.3</v>
      </c>
      <c r="X19" s="354">
        <v>34.299999999999997</v>
      </c>
      <c r="Y19" s="354">
        <v>54.9</v>
      </c>
      <c r="Z19" s="352">
        <v>70.099999999999994</v>
      </c>
      <c r="AA19" s="354">
        <v>41.4</v>
      </c>
      <c r="AB19" s="354">
        <v>100.8</v>
      </c>
      <c r="AC19" s="352">
        <v>64.900000000000006</v>
      </c>
      <c r="AD19" s="354">
        <v>57.2</v>
      </c>
      <c r="AE19" s="354">
        <v>73.2</v>
      </c>
      <c r="AF19" s="352">
        <v>161.80000000000001</v>
      </c>
      <c r="AG19" s="354">
        <v>148.19999999999999</v>
      </c>
      <c r="AH19" s="354">
        <v>176.4</v>
      </c>
      <c r="AI19" s="354">
        <v>127</v>
      </c>
      <c r="AJ19" s="354">
        <v>145</v>
      </c>
      <c r="AK19" s="354">
        <v>107.7</v>
      </c>
      <c r="AL19" s="352">
        <v>65</v>
      </c>
      <c r="AM19" s="353">
        <v>53</v>
      </c>
      <c r="AN19" s="354">
        <v>77.7</v>
      </c>
      <c r="AO19" s="355">
        <v>13</v>
      </c>
      <c r="AP19" s="356">
        <v>3</v>
      </c>
      <c r="AQ19" s="357">
        <v>10</v>
      </c>
      <c r="AR19" s="355">
        <v>65</v>
      </c>
      <c r="AS19" s="356">
        <v>24</v>
      </c>
      <c r="AT19" s="357">
        <v>41</v>
      </c>
      <c r="AU19" s="355">
        <v>20</v>
      </c>
      <c r="AV19" s="356">
        <v>9</v>
      </c>
      <c r="AW19" s="357">
        <v>11</v>
      </c>
      <c r="AX19" s="355">
        <v>6</v>
      </c>
      <c r="AY19" s="356">
        <v>1</v>
      </c>
      <c r="AZ19" s="357">
        <v>5</v>
      </c>
      <c r="BA19" s="355">
        <v>0</v>
      </c>
      <c r="BB19" s="357">
        <v>0</v>
      </c>
      <c r="BC19" s="357">
        <v>0</v>
      </c>
      <c r="BD19" s="355">
        <v>1</v>
      </c>
      <c r="BE19" s="357">
        <v>0</v>
      </c>
      <c r="BF19" s="357">
        <v>1</v>
      </c>
      <c r="BG19" s="355">
        <v>0</v>
      </c>
      <c r="BH19" s="357">
        <v>0</v>
      </c>
      <c r="BI19" s="357">
        <v>0</v>
      </c>
      <c r="BJ19" s="355">
        <v>15</v>
      </c>
      <c r="BK19" s="357">
        <v>6</v>
      </c>
      <c r="BL19" s="358">
        <v>9</v>
      </c>
      <c r="BM19" s="357">
        <v>23</v>
      </c>
      <c r="BN19" s="357">
        <v>7</v>
      </c>
      <c r="BO19" s="358">
        <v>16</v>
      </c>
      <c r="BP19" s="357">
        <v>22</v>
      </c>
      <c r="BQ19" s="357">
        <v>10</v>
      </c>
      <c r="BR19" s="357">
        <v>12</v>
      </c>
      <c r="BS19" s="357">
        <v>55</v>
      </c>
      <c r="BT19" s="357">
        <v>26</v>
      </c>
      <c r="BU19" s="357">
        <v>29</v>
      </c>
      <c r="BV19" s="357">
        <v>39</v>
      </c>
      <c r="BW19" s="357">
        <v>23</v>
      </c>
      <c r="BX19" s="357">
        <v>16</v>
      </c>
      <c r="BY19" s="355">
        <v>259</v>
      </c>
      <c r="BZ19" s="356">
        <v>109</v>
      </c>
      <c r="CA19" s="357">
        <v>150</v>
      </c>
    </row>
    <row r="20" spans="1:79" ht="13.5" customHeight="1" x14ac:dyDescent="0.2">
      <c r="A20" s="359" t="s">
        <v>16</v>
      </c>
      <c r="B20" s="352">
        <v>50.5</v>
      </c>
      <c r="C20" s="353">
        <v>32.700000000000003</v>
      </c>
      <c r="D20" s="354">
        <v>69.599999999999994</v>
      </c>
      <c r="E20" s="352">
        <v>274.5</v>
      </c>
      <c r="F20" s="353">
        <v>188.7</v>
      </c>
      <c r="G20" s="354">
        <v>366</v>
      </c>
      <c r="H20" s="352">
        <v>141</v>
      </c>
      <c r="I20" s="353">
        <v>97.6</v>
      </c>
      <c r="J20" s="354">
        <v>187.1</v>
      </c>
      <c r="K20" s="352">
        <v>10.4</v>
      </c>
      <c r="L20" s="353">
        <v>6.7</v>
      </c>
      <c r="M20" s="354">
        <v>14.3</v>
      </c>
      <c r="N20" s="352">
        <v>10</v>
      </c>
      <c r="O20" s="353">
        <v>13</v>
      </c>
      <c r="P20" s="354">
        <v>6.9</v>
      </c>
      <c r="Q20" s="352">
        <v>3.3</v>
      </c>
      <c r="R20" s="353">
        <v>6.5</v>
      </c>
      <c r="S20" s="354">
        <v>0</v>
      </c>
      <c r="T20" s="352">
        <v>10.3</v>
      </c>
      <c r="U20" s="353">
        <v>0</v>
      </c>
      <c r="V20" s="354">
        <v>21.3</v>
      </c>
      <c r="W20" s="352">
        <v>76.5</v>
      </c>
      <c r="X20" s="354">
        <v>38.700000000000003</v>
      </c>
      <c r="Y20" s="354">
        <v>116.7</v>
      </c>
      <c r="Z20" s="352">
        <v>216.1</v>
      </c>
      <c r="AA20" s="354">
        <v>133</v>
      </c>
      <c r="AB20" s="354">
        <v>304.60000000000002</v>
      </c>
      <c r="AC20" s="352">
        <v>129.19999999999999</v>
      </c>
      <c r="AD20" s="354">
        <v>70.599999999999994</v>
      </c>
      <c r="AE20" s="354">
        <v>191.6</v>
      </c>
      <c r="AF20" s="352">
        <v>313.2</v>
      </c>
      <c r="AG20" s="354">
        <v>249.2</v>
      </c>
      <c r="AH20" s="354">
        <v>381.4</v>
      </c>
      <c r="AI20" s="354">
        <v>244.1</v>
      </c>
      <c r="AJ20" s="354">
        <v>169.5</v>
      </c>
      <c r="AK20" s="354">
        <v>323.7</v>
      </c>
      <c r="AL20" s="352">
        <v>122.6</v>
      </c>
      <c r="AM20" s="353">
        <v>83.4</v>
      </c>
      <c r="AN20" s="354">
        <v>164.3</v>
      </c>
      <c r="AO20" s="355">
        <v>15</v>
      </c>
      <c r="AP20" s="356">
        <v>5</v>
      </c>
      <c r="AQ20" s="357">
        <v>10</v>
      </c>
      <c r="AR20" s="355">
        <v>79</v>
      </c>
      <c r="AS20" s="356">
        <v>28</v>
      </c>
      <c r="AT20" s="357">
        <v>51</v>
      </c>
      <c r="AU20" s="355">
        <v>42</v>
      </c>
      <c r="AV20" s="356">
        <v>15</v>
      </c>
      <c r="AW20" s="357">
        <v>27</v>
      </c>
      <c r="AX20" s="355">
        <v>3</v>
      </c>
      <c r="AY20" s="356">
        <v>1</v>
      </c>
      <c r="AZ20" s="357">
        <v>2</v>
      </c>
      <c r="BA20" s="355">
        <v>3</v>
      </c>
      <c r="BB20" s="357">
        <v>2</v>
      </c>
      <c r="BC20" s="357">
        <v>1</v>
      </c>
      <c r="BD20" s="355">
        <v>1</v>
      </c>
      <c r="BE20" s="357">
        <v>1</v>
      </c>
      <c r="BF20" s="357">
        <v>0</v>
      </c>
      <c r="BG20" s="355">
        <v>3</v>
      </c>
      <c r="BH20" s="357">
        <v>0</v>
      </c>
      <c r="BI20" s="357">
        <v>3</v>
      </c>
      <c r="BJ20" s="355">
        <v>23</v>
      </c>
      <c r="BK20" s="357">
        <v>6</v>
      </c>
      <c r="BL20" s="358">
        <v>17</v>
      </c>
      <c r="BM20" s="357">
        <v>63</v>
      </c>
      <c r="BN20" s="357">
        <v>20</v>
      </c>
      <c r="BO20" s="358">
        <v>43</v>
      </c>
      <c r="BP20" s="357">
        <v>39</v>
      </c>
      <c r="BQ20" s="357">
        <v>11</v>
      </c>
      <c r="BR20" s="357">
        <v>28</v>
      </c>
      <c r="BS20" s="357">
        <v>95</v>
      </c>
      <c r="BT20" s="357">
        <v>39</v>
      </c>
      <c r="BU20" s="357">
        <v>56</v>
      </c>
      <c r="BV20" s="357">
        <v>67</v>
      </c>
      <c r="BW20" s="357">
        <v>24</v>
      </c>
      <c r="BX20" s="357">
        <v>43</v>
      </c>
      <c r="BY20" s="355">
        <v>433</v>
      </c>
      <c r="BZ20" s="356">
        <v>152</v>
      </c>
      <c r="CA20" s="357">
        <v>281</v>
      </c>
    </row>
    <row r="21" spans="1:79" ht="13.5" customHeight="1" x14ac:dyDescent="0.2">
      <c r="A21" s="359" t="s">
        <v>17</v>
      </c>
      <c r="B21" s="352">
        <v>82.6</v>
      </c>
      <c r="C21" s="353">
        <v>22.8</v>
      </c>
      <c r="D21" s="354">
        <v>146.9</v>
      </c>
      <c r="E21" s="352">
        <v>503.6</v>
      </c>
      <c r="F21" s="353">
        <v>368.2</v>
      </c>
      <c r="G21" s="354">
        <v>649.5</v>
      </c>
      <c r="H21" s="352">
        <v>192.5</v>
      </c>
      <c r="I21" s="353">
        <v>90.9</v>
      </c>
      <c r="J21" s="354">
        <v>302</v>
      </c>
      <c r="K21" s="352">
        <v>32.5</v>
      </c>
      <c r="L21" s="353">
        <v>39.1</v>
      </c>
      <c r="M21" s="354">
        <v>25.3</v>
      </c>
      <c r="N21" s="352">
        <v>3.9</v>
      </c>
      <c r="O21" s="353">
        <v>0</v>
      </c>
      <c r="P21" s="354">
        <v>8.1999999999999993</v>
      </c>
      <c r="Q21" s="352">
        <v>3.9</v>
      </c>
      <c r="R21" s="353">
        <v>7.6</v>
      </c>
      <c r="S21" s="354">
        <v>0</v>
      </c>
      <c r="T21" s="352">
        <v>0</v>
      </c>
      <c r="U21" s="353">
        <v>0</v>
      </c>
      <c r="V21" s="354">
        <v>0</v>
      </c>
      <c r="W21" s="352">
        <v>125.1</v>
      </c>
      <c r="X21" s="354">
        <v>128.1</v>
      </c>
      <c r="Y21" s="354">
        <v>121.8</v>
      </c>
      <c r="Z21" s="352">
        <v>282.39999999999998</v>
      </c>
      <c r="AA21" s="354">
        <v>186.7</v>
      </c>
      <c r="AB21" s="354">
        <v>385.6</v>
      </c>
      <c r="AC21" s="352">
        <v>218.4</v>
      </c>
      <c r="AD21" s="354">
        <v>157.9</v>
      </c>
      <c r="AE21" s="354">
        <v>283.60000000000002</v>
      </c>
      <c r="AF21" s="352">
        <v>419.5</v>
      </c>
      <c r="AG21" s="354">
        <v>329.4</v>
      </c>
      <c r="AH21" s="354">
        <v>516.5</v>
      </c>
      <c r="AI21" s="354">
        <v>322.10000000000002</v>
      </c>
      <c r="AJ21" s="354">
        <v>207</v>
      </c>
      <c r="AK21" s="354">
        <v>446.2</v>
      </c>
      <c r="AL21" s="352">
        <v>181.1</v>
      </c>
      <c r="AM21" s="353">
        <v>127.5</v>
      </c>
      <c r="AN21" s="354">
        <v>238.9</v>
      </c>
      <c r="AO21" s="355">
        <v>21</v>
      </c>
      <c r="AP21" s="356">
        <v>3</v>
      </c>
      <c r="AQ21" s="357">
        <v>18</v>
      </c>
      <c r="AR21" s="355">
        <v>124</v>
      </c>
      <c r="AS21" s="356">
        <v>47</v>
      </c>
      <c r="AT21" s="357">
        <v>77</v>
      </c>
      <c r="AU21" s="355">
        <v>49</v>
      </c>
      <c r="AV21" s="356">
        <v>12</v>
      </c>
      <c r="AW21" s="357">
        <v>37</v>
      </c>
      <c r="AX21" s="355">
        <v>8</v>
      </c>
      <c r="AY21" s="356">
        <v>5</v>
      </c>
      <c r="AZ21" s="357">
        <v>3</v>
      </c>
      <c r="BA21" s="355">
        <v>1</v>
      </c>
      <c r="BB21" s="357">
        <v>0</v>
      </c>
      <c r="BC21" s="357">
        <v>1</v>
      </c>
      <c r="BD21" s="355">
        <v>1</v>
      </c>
      <c r="BE21" s="357">
        <v>1</v>
      </c>
      <c r="BF21" s="357">
        <v>0</v>
      </c>
      <c r="BG21" s="355">
        <v>0</v>
      </c>
      <c r="BH21" s="357">
        <v>0</v>
      </c>
      <c r="BI21" s="357">
        <v>0</v>
      </c>
      <c r="BJ21" s="355">
        <v>32</v>
      </c>
      <c r="BK21" s="357">
        <v>17</v>
      </c>
      <c r="BL21" s="358">
        <v>15</v>
      </c>
      <c r="BM21" s="357">
        <v>70</v>
      </c>
      <c r="BN21" s="357">
        <v>24</v>
      </c>
      <c r="BO21" s="358">
        <v>46</v>
      </c>
      <c r="BP21" s="357">
        <v>56</v>
      </c>
      <c r="BQ21" s="357">
        <v>21</v>
      </c>
      <c r="BR21" s="357">
        <v>35</v>
      </c>
      <c r="BS21" s="357">
        <v>108</v>
      </c>
      <c r="BT21" s="357">
        <v>44</v>
      </c>
      <c r="BU21" s="357">
        <v>64</v>
      </c>
      <c r="BV21" s="357">
        <v>75</v>
      </c>
      <c r="BW21" s="357">
        <v>25</v>
      </c>
      <c r="BX21" s="357">
        <v>50</v>
      </c>
      <c r="BY21" s="355">
        <v>545</v>
      </c>
      <c r="BZ21" s="356">
        <v>199</v>
      </c>
      <c r="CA21" s="357">
        <v>346</v>
      </c>
    </row>
    <row r="22" spans="1:79" ht="13.5" customHeight="1" x14ac:dyDescent="0.2">
      <c r="A22" s="359" t="s">
        <v>18</v>
      </c>
      <c r="B22" s="352">
        <v>208.2</v>
      </c>
      <c r="C22" s="353">
        <v>166.5</v>
      </c>
      <c r="D22" s="354">
        <v>254.3</v>
      </c>
      <c r="E22" s="352">
        <v>1022.1</v>
      </c>
      <c r="F22" s="353">
        <v>695.2</v>
      </c>
      <c r="G22" s="354">
        <v>1383.5</v>
      </c>
      <c r="H22" s="352">
        <v>414.8</v>
      </c>
      <c r="I22" s="353">
        <v>379.2</v>
      </c>
      <c r="J22" s="354">
        <v>454.1</v>
      </c>
      <c r="K22" s="352">
        <v>42.8</v>
      </c>
      <c r="L22" s="353">
        <v>40.700000000000003</v>
      </c>
      <c r="M22" s="354">
        <v>45</v>
      </c>
      <c r="N22" s="352">
        <v>8.3000000000000007</v>
      </c>
      <c r="O22" s="353">
        <v>15.7</v>
      </c>
      <c r="P22" s="354">
        <v>0</v>
      </c>
      <c r="Q22" s="352">
        <v>4.0999999999999996</v>
      </c>
      <c r="R22" s="353">
        <v>0</v>
      </c>
      <c r="S22" s="354">
        <v>8.6999999999999993</v>
      </c>
      <c r="T22" s="352">
        <v>21.3</v>
      </c>
      <c r="U22" s="353">
        <v>8.1</v>
      </c>
      <c r="V22" s="354">
        <v>35.9</v>
      </c>
      <c r="W22" s="352">
        <v>263.60000000000002</v>
      </c>
      <c r="X22" s="354">
        <v>188.2</v>
      </c>
      <c r="Y22" s="354">
        <v>347</v>
      </c>
      <c r="Z22" s="352">
        <v>459.1</v>
      </c>
      <c r="AA22" s="354">
        <v>412.7</v>
      </c>
      <c r="AB22" s="354">
        <v>510.3</v>
      </c>
      <c r="AC22" s="352">
        <v>493</v>
      </c>
      <c r="AD22" s="354">
        <v>375.4</v>
      </c>
      <c r="AE22" s="354">
        <v>623.20000000000005</v>
      </c>
      <c r="AF22" s="352">
        <v>855.3</v>
      </c>
      <c r="AG22" s="354">
        <v>646.5</v>
      </c>
      <c r="AH22" s="354">
        <v>1086.3</v>
      </c>
      <c r="AI22" s="354">
        <v>547.6</v>
      </c>
      <c r="AJ22" s="354">
        <v>447.9</v>
      </c>
      <c r="AK22" s="354">
        <v>658</v>
      </c>
      <c r="AL22" s="352">
        <v>360.2</v>
      </c>
      <c r="AM22" s="353">
        <v>280.3</v>
      </c>
      <c r="AN22" s="354">
        <v>448.7</v>
      </c>
      <c r="AO22" s="355">
        <v>50</v>
      </c>
      <c r="AP22" s="356">
        <v>21</v>
      </c>
      <c r="AQ22" s="357">
        <v>29</v>
      </c>
      <c r="AR22" s="355">
        <v>238</v>
      </c>
      <c r="AS22" s="356">
        <v>85</v>
      </c>
      <c r="AT22" s="357">
        <v>153</v>
      </c>
      <c r="AU22" s="355">
        <v>100</v>
      </c>
      <c r="AV22" s="356">
        <v>48</v>
      </c>
      <c r="AW22" s="357">
        <v>52</v>
      </c>
      <c r="AX22" s="355">
        <v>10</v>
      </c>
      <c r="AY22" s="356">
        <v>5</v>
      </c>
      <c r="AZ22" s="357">
        <v>5</v>
      </c>
      <c r="BA22" s="355">
        <v>2</v>
      </c>
      <c r="BB22" s="357">
        <v>2</v>
      </c>
      <c r="BC22" s="357">
        <v>0</v>
      </c>
      <c r="BD22" s="355">
        <v>1</v>
      </c>
      <c r="BE22" s="357">
        <v>0</v>
      </c>
      <c r="BF22" s="357">
        <v>1</v>
      </c>
      <c r="BG22" s="355">
        <v>5</v>
      </c>
      <c r="BH22" s="357">
        <v>1</v>
      </c>
      <c r="BI22" s="357">
        <v>4</v>
      </c>
      <c r="BJ22" s="355">
        <v>64</v>
      </c>
      <c r="BK22" s="357">
        <v>24</v>
      </c>
      <c r="BL22" s="358">
        <v>40</v>
      </c>
      <c r="BM22" s="357">
        <v>108</v>
      </c>
      <c r="BN22" s="357">
        <v>51</v>
      </c>
      <c r="BO22" s="358">
        <v>57</v>
      </c>
      <c r="BP22" s="357">
        <v>120</v>
      </c>
      <c r="BQ22" s="357">
        <v>48</v>
      </c>
      <c r="BR22" s="357">
        <v>72</v>
      </c>
      <c r="BS22" s="357">
        <v>209</v>
      </c>
      <c r="BT22" s="357">
        <v>83</v>
      </c>
      <c r="BU22" s="357">
        <v>126</v>
      </c>
      <c r="BV22" s="357">
        <v>121</v>
      </c>
      <c r="BW22" s="357">
        <v>52</v>
      </c>
      <c r="BX22" s="357">
        <v>69</v>
      </c>
      <c r="BY22" s="355">
        <v>1028</v>
      </c>
      <c r="BZ22" s="356">
        <v>420</v>
      </c>
      <c r="CA22" s="357">
        <v>608</v>
      </c>
    </row>
    <row r="23" spans="1:79" ht="13.5" customHeight="1" x14ac:dyDescent="0.2">
      <c r="A23" s="359" t="s">
        <v>19</v>
      </c>
      <c r="B23" s="352">
        <v>274.3</v>
      </c>
      <c r="C23" s="353">
        <v>184.4</v>
      </c>
      <c r="D23" s="354">
        <v>384.1</v>
      </c>
      <c r="E23" s="352">
        <v>2283.1</v>
      </c>
      <c r="F23" s="353">
        <v>1634.7</v>
      </c>
      <c r="G23" s="354">
        <v>3074.5</v>
      </c>
      <c r="H23" s="352">
        <v>868.4</v>
      </c>
      <c r="I23" s="353">
        <v>692.8</v>
      </c>
      <c r="J23" s="354">
        <v>1082.5</v>
      </c>
      <c r="K23" s="352">
        <v>184.2</v>
      </c>
      <c r="L23" s="353">
        <v>190</v>
      </c>
      <c r="M23" s="354">
        <v>177.1</v>
      </c>
      <c r="N23" s="352">
        <v>35.6</v>
      </c>
      <c r="O23" s="353">
        <v>32.4</v>
      </c>
      <c r="P23" s="354">
        <v>39.4</v>
      </c>
      <c r="Q23" s="352">
        <v>5.9</v>
      </c>
      <c r="R23" s="353">
        <v>10.8</v>
      </c>
      <c r="S23" s="354">
        <v>0</v>
      </c>
      <c r="T23" s="352">
        <v>48.8</v>
      </c>
      <c r="U23" s="353">
        <v>22.2</v>
      </c>
      <c r="V23" s="354">
        <v>81</v>
      </c>
      <c r="W23" s="352">
        <v>406</v>
      </c>
      <c r="X23" s="354">
        <v>279.2</v>
      </c>
      <c r="Y23" s="354">
        <v>559.70000000000005</v>
      </c>
      <c r="Z23" s="352">
        <v>915.9</v>
      </c>
      <c r="AA23" s="354">
        <v>686.7</v>
      </c>
      <c r="AB23" s="354">
        <v>1193.3</v>
      </c>
      <c r="AC23" s="352">
        <v>731.8</v>
      </c>
      <c r="AD23" s="354">
        <v>631.1</v>
      </c>
      <c r="AE23" s="354">
        <v>853.5</v>
      </c>
      <c r="AF23" s="352">
        <v>1275.3</v>
      </c>
      <c r="AG23" s="354">
        <v>1139.2</v>
      </c>
      <c r="AH23" s="354">
        <v>1439.6</v>
      </c>
      <c r="AI23" s="354">
        <v>1029.0999999999999</v>
      </c>
      <c r="AJ23" s="354">
        <v>823.7</v>
      </c>
      <c r="AK23" s="354">
        <v>1276.8</v>
      </c>
      <c r="AL23" s="352">
        <v>667.4</v>
      </c>
      <c r="AM23" s="353">
        <v>524.5</v>
      </c>
      <c r="AN23" s="354">
        <v>841</v>
      </c>
      <c r="AO23" s="355">
        <v>46</v>
      </c>
      <c r="AP23" s="356">
        <v>17</v>
      </c>
      <c r="AQ23" s="357">
        <v>29</v>
      </c>
      <c r="AR23" s="355">
        <v>371</v>
      </c>
      <c r="AS23" s="356">
        <v>146</v>
      </c>
      <c r="AT23" s="357">
        <v>225</v>
      </c>
      <c r="AU23" s="355">
        <v>146</v>
      </c>
      <c r="AV23" s="356">
        <v>64</v>
      </c>
      <c r="AW23" s="357">
        <v>82</v>
      </c>
      <c r="AX23" s="355">
        <v>30</v>
      </c>
      <c r="AY23" s="356">
        <v>17</v>
      </c>
      <c r="AZ23" s="357">
        <v>13</v>
      </c>
      <c r="BA23" s="355">
        <v>6</v>
      </c>
      <c r="BB23" s="357">
        <v>3</v>
      </c>
      <c r="BC23" s="357">
        <v>3</v>
      </c>
      <c r="BD23" s="355">
        <v>1</v>
      </c>
      <c r="BE23" s="357">
        <v>1</v>
      </c>
      <c r="BF23" s="357">
        <v>0</v>
      </c>
      <c r="BG23" s="355">
        <v>8</v>
      </c>
      <c r="BH23" s="357">
        <v>2</v>
      </c>
      <c r="BI23" s="357">
        <v>6</v>
      </c>
      <c r="BJ23" s="355">
        <v>69</v>
      </c>
      <c r="BK23" s="357">
        <v>26</v>
      </c>
      <c r="BL23" s="358">
        <v>43</v>
      </c>
      <c r="BM23" s="357">
        <v>151</v>
      </c>
      <c r="BN23" s="357">
        <v>62</v>
      </c>
      <c r="BO23" s="358">
        <v>89</v>
      </c>
      <c r="BP23" s="357">
        <v>125</v>
      </c>
      <c r="BQ23" s="357">
        <v>59</v>
      </c>
      <c r="BR23" s="357">
        <v>66</v>
      </c>
      <c r="BS23" s="357">
        <v>219</v>
      </c>
      <c r="BT23" s="357">
        <v>107</v>
      </c>
      <c r="BU23" s="357">
        <v>112</v>
      </c>
      <c r="BV23" s="357">
        <v>160</v>
      </c>
      <c r="BW23" s="357">
        <v>70</v>
      </c>
      <c r="BX23" s="357">
        <v>90</v>
      </c>
      <c r="BY23" s="355">
        <v>1332</v>
      </c>
      <c r="BZ23" s="356">
        <v>574</v>
      </c>
      <c r="CA23" s="357">
        <v>758</v>
      </c>
    </row>
    <row r="24" spans="1:79" ht="13.5" customHeight="1" x14ac:dyDescent="0.2">
      <c r="A24" s="359" t="s">
        <v>20</v>
      </c>
      <c r="B24" s="352">
        <v>501</v>
      </c>
      <c r="C24" s="353">
        <v>396.6</v>
      </c>
      <c r="D24" s="354">
        <v>644.79999999999995</v>
      </c>
      <c r="E24" s="352">
        <v>4070.2</v>
      </c>
      <c r="F24" s="353">
        <v>3365</v>
      </c>
      <c r="G24" s="354">
        <v>5042.3</v>
      </c>
      <c r="H24" s="352">
        <v>1812.1</v>
      </c>
      <c r="I24" s="353">
        <v>1542.4</v>
      </c>
      <c r="J24" s="354">
        <v>2183.6</v>
      </c>
      <c r="K24" s="352">
        <v>321.7</v>
      </c>
      <c r="L24" s="353">
        <v>263.10000000000002</v>
      </c>
      <c r="M24" s="354">
        <v>402.5</v>
      </c>
      <c r="N24" s="352">
        <v>81.900000000000006</v>
      </c>
      <c r="O24" s="353">
        <v>70.7</v>
      </c>
      <c r="P24" s="354">
        <v>97.3</v>
      </c>
      <c r="Q24" s="352">
        <v>24.6</v>
      </c>
      <c r="R24" s="353">
        <v>14.1</v>
      </c>
      <c r="S24" s="354">
        <v>38.9</v>
      </c>
      <c r="T24" s="352">
        <v>101.6</v>
      </c>
      <c r="U24" s="353">
        <v>58.5</v>
      </c>
      <c r="V24" s="354">
        <v>160.9</v>
      </c>
      <c r="W24" s="352">
        <v>983.4</v>
      </c>
      <c r="X24" s="354">
        <v>792.8</v>
      </c>
      <c r="Y24" s="354">
        <v>1245.4000000000001</v>
      </c>
      <c r="Z24" s="352">
        <v>1685.5</v>
      </c>
      <c r="AA24" s="354">
        <v>1170.7</v>
      </c>
      <c r="AB24" s="354">
        <v>2392.8000000000002</v>
      </c>
      <c r="AC24" s="352">
        <v>1647.8</v>
      </c>
      <c r="AD24" s="354">
        <v>1204.2</v>
      </c>
      <c r="AE24" s="354">
        <v>2257.1</v>
      </c>
      <c r="AF24" s="352">
        <v>2371.3000000000002</v>
      </c>
      <c r="AG24" s="354">
        <v>1809</v>
      </c>
      <c r="AH24" s="354">
        <v>3143.3</v>
      </c>
      <c r="AI24" s="354">
        <v>1684.1</v>
      </c>
      <c r="AJ24" s="354">
        <v>1471.3</v>
      </c>
      <c r="AK24" s="354">
        <v>1976.2</v>
      </c>
      <c r="AL24" s="352">
        <v>1267.4000000000001</v>
      </c>
      <c r="AM24" s="353">
        <v>1007.2</v>
      </c>
      <c r="AN24" s="354">
        <v>1625.2</v>
      </c>
      <c r="AO24" s="355">
        <v>61</v>
      </c>
      <c r="AP24" s="356">
        <v>28</v>
      </c>
      <c r="AQ24" s="357">
        <v>33</v>
      </c>
      <c r="AR24" s="355">
        <v>480</v>
      </c>
      <c r="AS24" s="356">
        <v>230</v>
      </c>
      <c r="AT24" s="357">
        <v>250</v>
      </c>
      <c r="AU24" s="355">
        <v>221</v>
      </c>
      <c r="AV24" s="356">
        <v>109</v>
      </c>
      <c r="AW24" s="357">
        <v>112</v>
      </c>
      <c r="AX24" s="355">
        <v>38</v>
      </c>
      <c r="AY24" s="356">
        <v>18</v>
      </c>
      <c r="AZ24" s="357">
        <v>20</v>
      </c>
      <c r="BA24" s="355">
        <v>10</v>
      </c>
      <c r="BB24" s="357">
        <v>5</v>
      </c>
      <c r="BC24" s="357">
        <v>5</v>
      </c>
      <c r="BD24" s="355">
        <v>3</v>
      </c>
      <c r="BE24" s="357">
        <v>1</v>
      </c>
      <c r="BF24" s="357">
        <v>2</v>
      </c>
      <c r="BG24" s="355">
        <v>12</v>
      </c>
      <c r="BH24" s="357">
        <v>4</v>
      </c>
      <c r="BI24" s="357">
        <v>8</v>
      </c>
      <c r="BJ24" s="355">
        <v>120</v>
      </c>
      <c r="BK24" s="357">
        <v>56</v>
      </c>
      <c r="BL24" s="358">
        <v>64</v>
      </c>
      <c r="BM24" s="357">
        <v>199</v>
      </c>
      <c r="BN24" s="357">
        <v>80</v>
      </c>
      <c r="BO24" s="358">
        <v>119</v>
      </c>
      <c r="BP24" s="357">
        <v>201</v>
      </c>
      <c r="BQ24" s="357">
        <v>85</v>
      </c>
      <c r="BR24" s="357">
        <v>116</v>
      </c>
      <c r="BS24" s="357">
        <v>290</v>
      </c>
      <c r="BT24" s="357">
        <v>128</v>
      </c>
      <c r="BU24" s="357">
        <v>162</v>
      </c>
      <c r="BV24" s="357">
        <v>186</v>
      </c>
      <c r="BW24" s="357">
        <v>94</v>
      </c>
      <c r="BX24" s="357">
        <v>92</v>
      </c>
      <c r="BY24" s="355">
        <v>1821</v>
      </c>
      <c r="BZ24" s="356">
        <v>838</v>
      </c>
      <c r="CA24" s="357">
        <v>983</v>
      </c>
    </row>
    <row r="25" spans="1:79" ht="13.5" customHeight="1" x14ac:dyDescent="0.2">
      <c r="A25" s="359" t="s">
        <v>21</v>
      </c>
      <c r="B25" s="352">
        <v>600.9</v>
      </c>
      <c r="C25" s="353">
        <v>541.4</v>
      </c>
      <c r="D25" s="354">
        <v>697.6</v>
      </c>
      <c r="E25" s="352">
        <v>7829.1</v>
      </c>
      <c r="F25" s="353">
        <v>6847.3</v>
      </c>
      <c r="G25" s="354">
        <v>9424.7000000000007</v>
      </c>
      <c r="H25" s="352">
        <v>3566.7</v>
      </c>
      <c r="I25" s="353">
        <v>3422.9</v>
      </c>
      <c r="J25" s="354">
        <v>3800</v>
      </c>
      <c r="K25" s="352">
        <v>646.9</v>
      </c>
      <c r="L25" s="353">
        <v>720.7</v>
      </c>
      <c r="M25" s="354">
        <v>527.29999999999995</v>
      </c>
      <c r="N25" s="352">
        <v>83.3</v>
      </c>
      <c r="O25" s="353">
        <v>112.4</v>
      </c>
      <c r="P25" s="354">
        <v>36.4</v>
      </c>
      <c r="Q25" s="352">
        <v>69.400000000000006</v>
      </c>
      <c r="R25" s="353">
        <v>89.8</v>
      </c>
      <c r="S25" s="354">
        <v>36.299999999999997</v>
      </c>
      <c r="T25" s="352">
        <v>114.5</v>
      </c>
      <c r="U25" s="353">
        <v>92.7</v>
      </c>
      <c r="V25" s="354">
        <v>149.69999999999999</v>
      </c>
      <c r="W25" s="352">
        <v>1189.4000000000001</v>
      </c>
      <c r="X25" s="354">
        <v>806.5</v>
      </c>
      <c r="Y25" s="354">
        <v>1807.3</v>
      </c>
      <c r="Z25" s="352">
        <v>2982.7</v>
      </c>
      <c r="AA25" s="354">
        <v>2474.1999999999998</v>
      </c>
      <c r="AB25" s="354">
        <v>3802.3</v>
      </c>
      <c r="AC25" s="352">
        <v>3185.6</v>
      </c>
      <c r="AD25" s="354">
        <v>2615.3000000000002</v>
      </c>
      <c r="AE25" s="354">
        <v>4104.2</v>
      </c>
      <c r="AF25" s="352">
        <v>5135.8999999999996</v>
      </c>
      <c r="AG25" s="354">
        <v>4052.5</v>
      </c>
      <c r="AH25" s="354">
        <v>6879.1</v>
      </c>
      <c r="AI25" s="354">
        <v>2975.8</v>
      </c>
      <c r="AJ25" s="354">
        <v>2708.9</v>
      </c>
      <c r="AK25" s="354">
        <v>3404.9</v>
      </c>
      <c r="AL25" s="352">
        <v>2355.9</v>
      </c>
      <c r="AM25" s="353">
        <v>2030.5</v>
      </c>
      <c r="AN25" s="354">
        <v>2882</v>
      </c>
      <c r="AO25" s="355">
        <v>43</v>
      </c>
      <c r="AP25" s="356">
        <v>24</v>
      </c>
      <c r="AQ25" s="357">
        <v>19</v>
      </c>
      <c r="AR25" s="355">
        <v>543</v>
      </c>
      <c r="AS25" s="356">
        <v>294</v>
      </c>
      <c r="AT25" s="357">
        <v>249</v>
      </c>
      <c r="AU25" s="355">
        <v>256</v>
      </c>
      <c r="AV25" s="356">
        <v>152</v>
      </c>
      <c r="AW25" s="357">
        <v>104</v>
      </c>
      <c r="AX25" s="355">
        <v>45</v>
      </c>
      <c r="AY25" s="356">
        <v>31</v>
      </c>
      <c r="AZ25" s="357">
        <v>14</v>
      </c>
      <c r="BA25" s="355">
        <v>6</v>
      </c>
      <c r="BB25" s="357">
        <v>5</v>
      </c>
      <c r="BC25" s="357">
        <v>1</v>
      </c>
      <c r="BD25" s="355">
        <v>5</v>
      </c>
      <c r="BE25" s="357">
        <v>4</v>
      </c>
      <c r="BF25" s="357">
        <v>1</v>
      </c>
      <c r="BG25" s="355">
        <v>8</v>
      </c>
      <c r="BH25" s="357">
        <v>4</v>
      </c>
      <c r="BI25" s="357">
        <v>4</v>
      </c>
      <c r="BJ25" s="355">
        <v>86</v>
      </c>
      <c r="BK25" s="357">
        <v>36</v>
      </c>
      <c r="BL25" s="358">
        <v>50</v>
      </c>
      <c r="BM25" s="357">
        <v>209</v>
      </c>
      <c r="BN25" s="357">
        <v>107</v>
      </c>
      <c r="BO25" s="358">
        <v>102</v>
      </c>
      <c r="BP25" s="357">
        <v>231</v>
      </c>
      <c r="BQ25" s="357">
        <v>117</v>
      </c>
      <c r="BR25" s="357">
        <v>114</v>
      </c>
      <c r="BS25" s="357">
        <v>374</v>
      </c>
      <c r="BT25" s="357">
        <v>182</v>
      </c>
      <c r="BU25" s="357">
        <v>192</v>
      </c>
      <c r="BV25" s="357">
        <v>196</v>
      </c>
      <c r="BW25" s="357">
        <v>110</v>
      </c>
      <c r="BX25" s="357">
        <v>86</v>
      </c>
      <c r="BY25" s="355">
        <v>2002</v>
      </c>
      <c r="BZ25" s="356">
        <v>1066</v>
      </c>
      <c r="CA25" s="357">
        <v>936</v>
      </c>
    </row>
    <row r="26" spans="1:79" ht="13.5" customHeight="1" x14ac:dyDescent="0.2">
      <c r="A26" s="360" t="s">
        <v>22</v>
      </c>
      <c r="B26" s="352">
        <v>861.7</v>
      </c>
      <c r="C26" s="353">
        <v>742</v>
      </c>
      <c r="D26" s="354">
        <v>1127.5999999999999</v>
      </c>
      <c r="E26" s="352">
        <v>14656.8</v>
      </c>
      <c r="F26" s="353">
        <v>14043.8</v>
      </c>
      <c r="G26" s="354">
        <v>16015.9</v>
      </c>
      <c r="H26" s="352">
        <v>8339.2999999999993</v>
      </c>
      <c r="I26" s="353">
        <v>8045.6</v>
      </c>
      <c r="J26" s="354">
        <v>8989.2999999999993</v>
      </c>
      <c r="K26" s="352">
        <v>1444.8</v>
      </c>
      <c r="L26" s="353">
        <v>1372.2</v>
      </c>
      <c r="M26" s="354">
        <v>1605</v>
      </c>
      <c r="N26" s="352">
        <v>241.7</v>
      </c>
      <c r="O26" s="353">
        <v>273.2</v>
      </c>
      <c r="P26" s="354">
        <v>172.1</v>
      </c>
      <c r="Q26" s="352">
        <v>160.80000000000001</v>
      </c>
      <c r="R26" s="353">
        <v>194.9</v>
      </c>
      <c r="S26" s="354">
        <v>85.7</v>
      </c>
      <c r="T26" s="352">
        <v>221.1</v>
      </c>
      <c r="U26" s="353">
        <v>201.2</v>
      </c>
      <c r="V26" s="354">
        <v>264.60000000000002</v>
      </c>
      <c r="W26" s="352">
        <v>1521</v>
      </c>
      <c r="X26" s="354">
        <v>1361.2</v>
      </c>
      <c r="Y26" s="354">
        <v>1870.4</v>
      </c>
      <c r="Z26" s="352">
        <v>5751.3</v>
      </c>
      <c r="AA26" s="354">
        <v>5218.1000000000004</v>
      </c>
      <c r="AB26" s="354">
        <v>6913.8</v>
      </c>
      <c r="AC26" s="352">
        <v>4889.7</v>
      </c>
      <c r="AD26" s="354">
        <v>4539.1000000000004</v>
      </c>
      <c r="AE26" s="354">
        <v>5652</v>
      </c>
      <c r="AF26" s="352">
        <v>9256</v>
      </c>
      <c r="AG26" s="354">
        <v>9119.4</v>
      </c>
      <c r="AH26" s="354">
        <v>9552.2000000000007</v>
      </c>
      <c r="AI26" s="354">
        <v>5230.7</v>
      </c>
      <c r="AJ26" s="354">
        <v>4914.2</v>
      </c>
      <c r="AK26" s="354">
        <v>5915.4</v>
      </c>
      <c r="AL26" s="352">
        <v>4365.6000000000004</v>
      </c>
      <c r="AM26" s="353">
        <v>4154.3999999999996</v>
      </c>
      <c r="AN26" s="354">
        <v>4829</v>
      </c>
      <c r="AO26" s="355">
        <v>32</v>
      </c>
      <c r="AP26" s="356">
        <v>19</v>
      </c>
      <c r="AQ26" s="357">
        <v>13</v>
      </c>
      <c r="AR26" s="355">
        <v>527</v>
      </c>
      <c r="AS26" s="356">
        <v>348</v>
      </c>
      <c r="AT26" s="357">
        <v>179</v>
      </c>
      <c r="AU26" s="355">
        <v>310</v>
      </c>
      <c r="AV26" s="356">
        <v>206</v>
      </c>
      <c r="AW26" s="357">
        <v>104</v>
      </c>
      <c r="AX26" s="355">
        <v>52</v>
      </c>
      <c r="AY26" s="356">
        <v>34</v>
      </c>
      <c r="AZ26" s="357">
        <v>18</v>
      </c>
      <c r="BA26" s="355">
        <v>9</v>
      </c>
      <c r="BB26" s="357">
        <v>7</v>
      </c>
      <c r="BC26" s="357">
        <v>2</v>
      </c>
      <c r="BD26" s="355">
        <v>6</v>
      </c>
      <c r="BE26" s="357">
        <v>5</v>
      </c>
      <c r="BF26" s="357">
        <v>1</v>
      </c>
      <c r="BG26" s="355">
        <v>8</v>
      </c>
      <c r="BH26" s="357">
        <v>5</v>
      </c>
      <c r="BI26" s="357">
        <v>3</v>
      </c>
      <c r="BJ26" s="355">
        <v>57</v>
      </c>
      <c r="BK26" s="357">
        <v>35</v>
      </c>
      <c r="BL26" s="358">
        <v>22</v>
      </c>
      <c r="BM26" s="357">
        <v>209</v>
      </c>
      <c r="BN26" s="357">
        <v>130</v>
      </c>
      <c r="BO26" s="358">
        <v>79</v>
      </c>
      <c r="BP26" s="357">
        <v>184</v>
      </c>
      <c r="BQ26" s="357">
        <v>117</v>
      </c>
      <c r="BR26" s="357">
        <v>67</v>
      </c>
      <c r="BS26" s="357">
        <v>350</v>
      </c>
      <c r="BT26" s="357">
        <v>236</v>
      </c>
      <c r="BU26" s="357">
        <v>114</v>
      </c>
      <c r="BV26" s="357">
        <v>179</v>
      </c>
      <c r="BW26" s="357">
        <v>115</v>
      </c>
      <c r="BX26" s="357">
        <v>64</v>
      </c>
      <c r="BY26" s="355">
        <v>1923</v>
      </c>
      <c r="BZ26" s="356">
        <v>1257</v>
      </c>
      <c r="CA26" s="357">
        <v>666</v>
      </c>
    </row>
    <row r="27" spans="1:79" ht="13.5" customHeight="1" x14ac:dyDescent="0.2">
      <c r="A27" s="360"/>
      <c r="B27" s="354"/>
      <c r="C27" s="353"/>
      <c r="D27" s="354"/>
      <c r="E27" s="354"/>
      <c r="F27" s="353"/>
      <c r="G27" s="354"/>
      <c r="H27" s="354"/>
      <c r="I27" s="353"/>
      <c r="J27" s="354"/>
      <c r="K27" s="354"/>
      <c r="L27" s="353"/>
      <c r="M27" s="354"/>
      <c r="N27" s="354"/>
      <c r="O27" s="354"/>
      <c r="P27" s="354"/>
      <c r="Q27" s="354"/>
      <c r="R27" s="354"/>
      <c r="S27" s="354"/>
      <c r="T27" s="354"/>
      <c r="U27" s="354"/>
      <c r="V27" s="354"/>
      <c r="W27" s="354"/>
      <c r="X27" s="354"/>
      <c r="Y27" s="354"/>
      <c r="Z27" s="354"/>
      <c r="AA27" s="354"/>
      <c r="AB27" s="354"/>
      <c r="AC27" s="354"/>
      <c r="AD27" s="354"/>
      <c r="AE27" s="354"/>
      <c r="AF27" s="354"/>
      <c r="AG27" s="354"/>
      <c r="AH27" s="354"/>
      <c r="AI27" s="354"/>
      <c r="AJ27" s="354"/>
      <c r="AK27" s="354"/>
      <c r="AL27" s="354"/>
      <c r="AM27" s="353"/>
      <c r="AN27" s="354"/>
      <c r="AO27" s="357"/>
      <c r="AP27" s="356"/>
      <c r="AQ27" s="357"/>
      <c r="AR27" s="357"/>
      <c r="AS27" s="356"/>
      <c r="AT27" s="357"/>
      <c r="AU27" s="357"/>
      <c r="AV27" s="356"/>
      <c r="AW27" s="357"/>
      <c r="AX27" s="354"/>
      <c r="AY27" s="353"/>
      <c r="AZ27" s="354"/>
      <c r="BA27" s="354"/>
      <c r="BB27" s="354"/>
      <c r="BC27" s="354"/>
      <c r="BD27" s="354"/>
      <c r="BE27" s="354"/>
      <c r="BF27" s="354"/>
      <c r="BG27" s="354"/>
      <c r="BH27" s="354"/>
      <c r="BI27" s="354"/>
      <c r="BJ27" s="354"/>
      <c r="BK27" s="354"/>
      <c r="BL27" s="354"/>
      <c r="BM27" s="354"/>
      <c r="BN27" s="354"/>
      <c r="BO27" s="354"/>
      <c r="BP27" s="354"/>
      <c r="BQ27" s="354"/>
      <c r="BR27" s="354"/>
      <c r="BS27" s="354"/>
      <c r="BT27" s="354"/>
      <c r="BU27" s="354"/>
      <c r="BV27" s="354"/>
      <c r="BW27" s="354"/>
      <c r="BX27" s="354"/>
      <c r="BY27" s="357"/>
      <c r="BZ27" s="356"/>
      <c r="CA27" s="357"/>
    </row>
    <row r="28" spans="1:79" s="57" customFormat="1" ht="13.5" customHeight="1" x14ac:dyDescent="0.2">
      <c r="A28" s="671" t="s">
        <v>74</v>
      </c>
      <c r="B28" s="671"/>
      <c r="C28" s="671"/>
      <c r="D28" s="671"/>
      <c r="E28" s="670"/>
      <c r="F28" s="670"/>
      <c r="G28" s="670"/>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670"/>
      <c r="AM28" s="670"/>
      <c r="AN28" s="670"/>
      <c r="AO28" s="35"/>
      <c r="AP28" s="35"/>
      <c r="AQ28" s="35"/>
      <c r="AR28" s="669"/>
      <c r="AS28" s="669"/>
      <c r="AT28" s="669"/>
      <c r="AU28" s="35"/>
      <c r="AV28" s="35"/>
      <c r="AW28" s="35"/>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669"/>
      <c r="BZ28" s="669"/>
      <c r="CA28" s="669"/>
    </row>
    <row r="29" spans="1:79" s="57" customFormat="1" ht="13.5" customHeight="1" x14ac:dyDescent="0.2">
      <c r="A29" s="28"/>
      <c r="B29" s="663" t="s">
        <v>24</v>
      </c>
      <c r="C29" s="661"/>
      <c r="D29" s="661"/>
      <c r="E29" s="661" t="s">
        <v>25</v>
      </c>
      <c r="F29" s="661"/>
      <c r="G29" s="661"/>
      <c r="H29" s="661" t="s">
        <v>106</v>
      </c>
      <c r="I29" s="661"/>
      <c r="J29" s="661"/>
      <c r="K29" s="661" t="s">
        <v>2761</v>
      </c>
      <c r="L29" s="661"/>
      <c r="M29" s="661"/>
      <c r="N29" s="661" t="s">
        <v>2764</v>
      </c>
      <c r="O29" s="661"/>
      <c r="P29" s="661"/>
      <c r="Q29" s="661" t="s">
        <v>2769</v>
      </c>
      <c r="R29" s="661"/>
      <c r="S29" s="661"/>
      <c r="T29" s="661" t="s">
        <v>2936</v>
      </c>
      <c r="U29" s="661"/>
      <c r="V29" s="661"/>
      <c r="W29" s="661" t="s">
        <v>2954</v>
      </c>
      <c r="X29" s="661"/>
      <c r="Y29" s="661"/>
      <c r="Z29" s="661" t="s">
        <v>3034</v>
      </c>
      <c r="AA29" s="661"/>
      <c r="AB29" s="661"/>
      <c r="AC29" s="661" t="s">
        <v>3042</v>
      </c>
      <c r="AD29" s="661"/>
      <c r="AE29" s="661"/>
      <c r="AF29" s="661" t="s">
        <v>3090</v>
      </c>
      <c r="AG29" s="661"/>
      <c r="AH29" s="661"/>
      <c r="AI29" s="661" t="s">
        <v>3136</v>
      </c>
      <c r="AJ29" s="661"/>
      <c r="AK29" s="661"/>
      <c r="AL29" s="661" t="s">
        <v>3137</v>
      </c>
      <c r="AM29" s="661"/>
      <c r="AN29" s="662"/>
      <c r="AO29" s="663" t="s">
        <v>24</v>
      </c>
      <c r="AP29" s="661"/>
      <c r="AQ29" s="661"/>
      <c r="AR29" s="661" t="s">
        <v>25</v>
      </c>
      <c r="AS29" s="661"/>
      <c r="AT29" s="661"/>
      <c r="AU29" s="661" t="s">
        <v>106</v>
      </c>
      <c r="AV29" s="661"/>
      <c r="AW29" s="661"/>
      <c r="AX29" s="661" t="s">
        <v>2761</v>
      </c>
      <c r="AY29" s="661"/>
      <c r="AZ29" s="661"/>
      <c r="BA29" s="661" t="s">
        <v>2764</v>
      </c>
      <c r="BB29" s="661"/>
      <c r="BC29" s="661"/>
      <c r="BD29" s="661" t="s">
        <v>2769</v>
      </c>
      <c r="BE29" s="661"/>
      <c r="BF29" s="661"/>
      <c r="BG29" s="661" t="s">
        <v>2936</v>
      </c>
      <c r="BH29" s="661"/>
      <c r="BI29" s="661"/>
      <c r="BJ29" s="661" t="s">
        <v>2954</v>
      </c>
      <c r="BK29" s="661"/>
      <c r="BL29" s="661"/>
      <c r="BM29" s="661" t="s">
        <v>3034</v>
      </c>
      <c r="BN29" s="661"/>
      <c r="BO29" s="661"/>
      <c r="BP29" s="661" t="s">
        <v>3042</v>
      </c>
      <c r="BQ29" s="661"/>
      <c r="BR29" s="661"/>
      <c r="BS29" s="661" t="s">
        <v>3090</v>
      </c>
      <c r="BT29" s="661"/>
      <c r="BU29" s="661"/>
      <c r="BV29" s="661" t="s">
        <v>3136</v>
      </c>
      <c r="BW29" s="661"/>
      <c r="BX29" s="661"/>
      <c r="BY29" s="661" t="s">
        <v>3137</v>
      </c>
      <c r="BZ29" s="661"/>
      <c r="CA29" s="662"/>
    </row>
    <row r="30" spans="1:79" ht="13.5" customHeight="1" x14ac:dyDescent="0.2">
      <c r="A30" s="24"/>
      <c r="B30" s="33" t="s">
        <v>0</v>
      </c>
      <c r="C30" s="34" t="s">
        <v>2</v>
      </c>
      <c r="D30" s="34" t="s">
        <v>3</v>
      </c>
      <c r="E30" s="33" t="s">
        <v>0</v>
      </c>
      <c r="F30" s="34" t="s">
        <v>2</v>
      </c>
      <c r="G30" s="34" t="s">
        <v>3</v>
      </c>
      <c r="H30" s="33" t="s">
        <v>0</v>
      </c>
      <c r="I30" s="34" t="s">
        <v>2</v>
      </c>
      <c r="J30" s="34" t="s">
        <v>3</v>
      </c>
      <c r="K30" s="33" t="s">
        <v>0</v>
      </c>
      <c r="L30" s="34" t="s">
        <v>2</v>
      </c>
      <c r="M30" s="34" t="s">
        <v>3</v>
      </c>
      <c r="N30" s="33" t="s">
        <v>0</v>
      </c>
      <c r="O30" s="34" t="s">
        <v>2</v>
      </c>
      <c r="P30" s="34" t="s">
        <v>3</v>
      </c>
      <c r="Q30" s="33" t="s">
        <v>0</v>
      </c>
      <c r="R30" s="34" t="s">
        <v>2</v>
      </c>
      <c r="S30" s="34" t="s">
        <v>3</v>
      </c>
      <c r="T30" s="25" t="s">
        <v>0</v>
      </c>
      <c r="U30" s="26" t="s">
        <v>2</v>
      </c>
      <c r="V30" s="27" t="s">
        <v>3</v>
      </c>
      <c r="W30" s="25" t="s">
        <v>0</v>
      </c>
      <c r="X30" s="26" t="s">
        <v>2</v>
      </c>
      <c r="Y30" s="27" t="s">
        <v>3</v>
      </c>
      <c r="Z30" s="29" t="s">
        <v>0</v>
      </c>
      <c r="AA30" s="26" t="s">
        <v>2</v>
      </c>
      <c r="AB30" s="27" t="s">
        <v>3</v>
      </c>
      <c r="AC30" s="29" t="s">
        <v>0</v>
      </c>
      <c r="AD30" s="26" t="s">
        <v>2</v>
      </c>
      <c r="AE30" s="27" t="s">
        <v>3</v>
      </c>
      <c r="AF30" s="29" t="s">
        <v>0</v>
      </c>
      <c r="AG30" s="26" t="s">
        <v>2</v>
      </c>
      <c r="AH30" s="27" t="s">
        <v>3</v>
      </c>
      <c r="AI30" s="29" t="s">
        <v>0</v>
      </c>
      <c r="AJ30" s="26" t="s">
        <v>2</v>
      </c>
      <c r="AK30" s="27" t="s">
        <v>3</v>
      </c>
      <c r="AL30" s="29" t="s">
        <v>0</v>
      </c>
      <c r="AM30" s="30" t="s">
        <v>2</v>
      </c>
      <c r="AN30" s="31" t="s">
        <v>3</v>
      </c>
      <c r="AO30" s="25" t="s">
        <v>0</v>
      </c>
      <c r="AP30" s="36" t="s">
        <v>2</v>
      </c>
      <c r="AQ30" s="36" t="s">
        <v>3</v>
      </c>
      <c r="AR30" s="25" t="s">
        <v>0</v>
      </c>
      <c r="AS30" s="36" t="s">
        <v>2</v>
      </c>
      <c r="AT30" s="36" t="s">
        <v>3</v>
      </c>
      <c r="AU30" s="25" t="s">
        <v>0</v>
      </c>
      <c r="AV30" s="36" t="s">
        <v>2</v>
      </c>
      <c r="AW30" s="36" t="s">
        <v>3</v>
      </c>
      <c r="AX30" s="33" t="s">
        <v>0</v>
      </c>
      <c r="AY30" s="34" t="s">
        <v>2</v>
      </c>
      <c r="AZ30" s="34" t="s">
        <v>3</v>
      </c>
      <c r="BA30" s="29" t="s">
        <v>0</v>
      </c>
      <c r="BB30" s="30" t="s">
        <v>2</v>
      </c>
      <c r="BC30" s="38" t="s">
        <v>3</v>
      </c>
      <c r="BD30" s="29" t="s">
        <v>0</v>
      </c>
      <c r="BE30" s="30" t="s">
        <v>2</v>
      </c>
      <c r="BF30" s="38" t="s">
        <v>3</v>
      </c>
      <c r="BG30" s="29" t="s">
        <v>0</v>
      </c>
      <c r="BH30" s="30" t="s">
        <v>2</v>
      </c>
      <c r="BI30" s="38" t="s">
        <v>3</v>
      </c>
      <c r="BJ30" s="29" t="s">
        <v>0</v>
      </c>
      <c r="BK30" s="30" t="s">
        <v>2</v>
      </c>
      <c r="BL30" s="38" t="s">
        <v>3</v>
      </c>
      <c r="BM30" s="29" t="s">
        <v>0</v>
      </c>
      <c r="BN30" s="30" t="s">
        <v>2</v>
      </c>
      <c r="BO30" s="31" t="s">
        <v>3</v>
      </c>
      <c r="BP30" s="38" t="s">
        <v>27</v>
      </c>
      <c r="BQ30" s="38" t="s">
        <v>2</v>
      </c>
      <c r="BR30" s="38" t="s">
        <v>3</v>
      </c>
      <c r="BS30" s="29" t="s">
        <v>0</v>
      </c>
      <c r="BT30" s="26" t="s">
        <v>2</v>
      </c>
      <c r="BU30" s="27" t="s">
        <v>3</v>
      </c>
      <c r="BV30" s="29" t="s">
        <v>0</v>
      </c>
      <c r="BW30" s="26" t="s">
        <v>2</v>
      </c>
      <c r="BX30" s="27" t="s">
        <v>3</v>
      </c>
      <c r="BY30" s="29" t="s">
        <v>0</v>
      </c>
      <c r="BZ30" s="30" t="s">
        <v>2</v>
      </c>
      <c r="CA30" s="31" t="s">
        <v>3</v>
      </c>
    </row>
    <row r="31" spans="1:79" ht="13.5" customHeight="1" x14ac:dyDescent="0.2">
      <c r="A31" s="343" t="s">
        <v>1</v>
      </c>
      <c r="B31" s="344">
        <v>0</v>
      </c>
      <c r="C31" s="345">
        <v>0</v>
      </c>
      <c r="D31" s="346">
        <v>0</v>
      </c>
      <c r="E31" s="344">
        <v>0</v>
      </c>
      <c r="F31" s="345">
        <v>0</v>
      </c>
      <c r="G31" s="346">
        <v>0</v>
      </c>
      <c r="H31" s="344">
        <v>0</v>
      </c>
      <c r="I31" s="345">
        <v>0</v>
      </c>
      <c r="J31" s="346">
        <v>0</v>
      </c>
      <c r="K31" s="344">
        <v>0</v>
      </c>
      <c r="L31" s="345">
        <v>0</v>
      </c>
      <c r="M31" s="346">
        <v>0</v>
      </c>
      <c r="N31" s="344">
        <v>0</v>
      </c>
      <c r="O31" s="345">
        <v>0</v>
      </c>
      <c r="P31" s="346">
        <v>0</v>
      </c>
      <c r="Q31" s="344">
        <v>0</v>
      </c>
      <c r="R31" s="345">
        <v>0</v>
      </c>
      <c r="S31" s="346">
        <v>0</v>
      </c>
      <c r="T31" s="344">
        <v>0</v>
      </c>
      <c r="U31" s="345">
        <v>0</v>
      </c>
      <c r="V31" s="346">
        <v>0</v>
      </c>
      <c r="W31" s="344">
        <v>0</v>
      </c>
      <c r="X31" s="346">
        <v>0</v>
      </c>
      <c r="Y31" s="346">
        <v>0</v>
      </c>
      <c r="Z31" s="344">
        <v>0</v>
      </c>
      <c r="AA31" s="346">
        <v>0</v>
      </c>
      <c r="AB31" s="346">
        <v>0</v>
      </c>
      <c r="AC31" s="344">
        <v>0</v>
      </c>
      <c r="AD31" s="346">
        <v>0</v>
      </c>
      <c r="AE31" s="346">
        <v>0</v>
      </c>
      <c r="AF31" s="346">
        <v>0</v>
      </c>
      <c r="AG31" s="346">
        <v>0</v>
      </c>
      <c r="AH31" s="346">
        <v>0</v>
      </c>
      <c r="AI31" s="346">
        <v>0</v>
      </c>
      <c r="AJ31" s="346">
        <v>0</v>
      </c>
      <c r="AK31" s="346">
        <v>0</v>
      </c>
      <c r="AL31" s="344">
        <v>0</v>
      </c>
      <c r="AM31" s="345">
        <v>0</v>
      </c>
      <c r="AN31" s="346">
        <v>0</v>
      </c>
      <c r="AO31" s="347">
        <v>0</v>
      </c>
      <c r="AP31" s="348">
        <v>0</v>
      </c>
      <c r="AQ31" s="349">
        <v>0</v>
      </c>
      <c r="AR31" s="347">
        <v>0</v>
      </c>
      <c r="AS31" s="348">
        <v>0</v>
      </c>
      <c r="AT31" s="349">
        <v>0</v>
      </c>
      <c r="AU31" s="347">
        <v>0</v>
      </c>
      <c r="AV31" s="348">
        <v>0</v>
      </c>
      <c r="AW31" s="349">
        <v>0</v>
      </c>
      <c r="AX31" s="347">
        <v>0</v>
      </c>
      <c r="AY31" s="348">
        <v>0</v>
      </c>
      <c r="AZ31" s="349">
        <v>0</v>
      </c>
      <c r="BA31" s="347">
        <v>0</v>
      </c>
      <c r="BB31" s="349">
        <v>0</v>
      </c>
      <c r="BC31" s="349">
        <v>0</v>
      </c>
      <c r="BD31" s="347">
        <v>0</v>
      </c>
      <c r="BE31" s="349">
        <v>0</v>
      </c>
      <c r="BF31" s="349">
        <v>0</v>
      </c>
      <c r="BG31" s="347">
        <v>0</v>
      </c>
      <c r="BH31" s="349">
        <v>0</v>
      </c>
      <c r="BI31" s="349">
        <v>0</v>
      </c>
      <c r="BJ31" s="347">
        <v>0</v>
      </c>
      <c r="BK31" s="349">
        <v>0</v>
      </c>
      <c r="BL31" s="350">
        <v>0</v>
      </c>
      <c r="BM31" s="349">
        <v>0</v>
      </c>
      <c r="BN31" s="349">
        <v>0</v>
      </c>
      <c r="BO31" s="350">
        <v>0</v>
      </c>
      <c r="BP31" s="349">
        <v>0</v>
      </c>
      <c r="BQ31" s="349">
        <v>0</v>
      </c>
      <c r="BR31" s="349">
        <v>0</v>
      </c>
      <c r="BS31" s="349">
        <v>0</v>
      </c>
      <c r="BT31" s="349">
        <v>0</v>
      </c>
      <c r="BU31" s="349">
        <v>0</v>
      </c>
      <c r="BV31" s="349">
        <v>0</v>
      </c>
      <c r="BW31" s="349">
        <v>0</v>
      </c>
      <c r="BX31" s="349">
        <v>0</v>
      </c>
      <c r="BY31" s="347">
        <v>0</v>
      </c>
      <c r="BZ31" s="348">
        <v>0</v>
      </c>
      <c r="CA31" s="349">
        <v>0</v>
      </c>
    </row>
    <row r="32" spans="1:79" ht="13.5" customHeight="1" x14ac:dyDescent="0.2">
      <c r="A32" s="351" t="s">
        <v>5</v>
      </c>
      <c r="B32" s="352">
        <v>0</v>
      </c>
      <c r="C32" s="353">
        <v>0</v>
      </c>
      <c r="D32" s="354">
        <v>0</v>
      </c>
      <c r="E32" s="352">
        <v>0</v>
      </c>
      <c r="F32" s="353">
        <v>0</v>
      </c>
      <c r="G32" s="354">
        <v>0</v>
      </c>
      <c r="H32" s="352">
        <v>0</v>
      </c>
      <c r="I32" s="353">
        <v>0</v>
      </c>
      <c r="J32" s="354">
        <v>0</v>
      </c>
      <c r="K32" s="352">
        <v>0</v>
      </c>
      <c r="L32" s="353">
        <v>0</v>
      </c>
      <c r="M32" s="354">
        <v>0</v>
      </c>
      <c r="N32" s="352">
        <v>0</v>
      </c>
      <c r="O32" s="353">
        <v>0</v>
      </c>
      <c r="P32" s="354">
        <v>0</v>
      </c>
      <c r="Q32" s="352">
        <v>0</v>
      </c>
      <c r="R32" s="353">
        <v>0</v>
      </c>
      <c r="S32" s="354">
        <v>0</v>
      </c>
      <c r="T32" s="352">
        <v>0</v>
      </c>
      <c r="U32" s="353">
        <v>0</v>
      </c>
      <c r="V32" s="354">
        <v>0</v>
      </c>
      <c r="W32" s="352">
        <v>0</v>
      </c>
      <c r="X32" s="354">
        <v>0</v>
      </c>
      <c r="Y32" s="354">
        <v>0</v>
      </c>
      <c r="Z32" s="352">
        <v>0</v>
      </c>
      <c r="AA32" s="354">
        <v>0</v>
      </c>
      <c r="AB32" s="354">
        <v>0</v>
      </c>
      <c r="AC32" s="352">
        <v>0</v>
      </c>
      <c r="AD32" s="354">
        <v>0</v>
      </c>
      <c r="AE32" s="354">
        <v>0</v>
      </c>
      <c r="AF32" s="354">
        <v>0</v>
      </c>
      <c r="AG32" s="354">
        <v>0</v>
      </c>
      <c r="AH32" s="354">
        <v>0</v>
      </c>
      <c r="AI32" s="354">
        <v>0</v>
      </c>
      <c r="AJ32" s="354">
        <v>0</v>
      </c>
      <c r="AK32" s="354">
        <v>0</v>
      </c>
      <c r="AL32" s="352">
        <v>0</v>
      </c>
      <c r="AM32" s="353">
        <v>0</v>
      </c>
      <c r="AN32" s="354">
        <v>0</v>
      </c>
      <c r="AO32" s="355">
        <v>0</v>
      </c>
      <c r="AP32" s="356">
        <v>0</v>
      </c>
      <c r="AQ32" s="357">
        <v>0</v>
      </c>
      <c r="AR32" s="355">
        <v>0</v>
      </c>
      <c r="AS32" s="356">
        <v>0</v>
      </c>
      <c r="AT32" s="357">
        <v>0</v>
      </c>
      <c r="AU32" s="355">
        <v>0</v>
      </c>
      <c r="AV32" s="356">
        <v>0</v>
      </c>
      <c r="AW32" s="357">
        <v>0</v>
      </c>
      <c r="AX32" s="355">
        <v>0</v>
      </c>
      <c r="AY32" s="356">
        <v>0</v>
      </c>
      <c r="AZ32" s="357">
        <v>0</v>
      </c>
      <c r="BA32" s="355">
        <v>0</v>
      </c>
      <c r="BB32" s="357">
        <v>0</v>
      </c>
      <c r="BC32" s="357">
        <v>0</v>
      </c>
      <c r="BD32" s="355">
        <v>0</v>
      </c>
      <c r="BE32" s="357">
        <v>0</v>
      </c>
      <c r="BF32" s="357">
        <v>0</v>
      </c>
      <c r="BG32" s="355">
        <v>0</v>
      </c>
      <c r="BH32" s="357">
        <v>0</v>
      </c>
      <c r="BI32" s="357">
        <v>0</v>
      </c>
      <c r="BJ32" s="355">
        <v>0</v>
      </c>
      <c r="BK32" s="357">
        <v>0</v>
      </c>
      <c r="BL32" s="358">
        <v>0</v>
      </c>
      <c r="BM32" s="357">
        <v>0</v>
      </c>
      <c r="BN32" s="357">
        <v>0</v>
      </c>
      <c r="BO32" s="358">
        <v>0</v>
      </c>
      <c r="BP32" s="357">
        <v>0</v>
      </c>
      <c r="BQ32" s="357">
        <v>0</v>
      </c>
      <c r="BR32" s="357">
        <v>0</v>
      </c>
      <c r="BS32" s="357">
        <v>0</v>
      </c>
      <c r="BT32" s="357">
        <v>0</v>
      </c>
      <c r="BU32" s="357">
        <v>0</v>
      </c>
      <c r="BV32" s="357">
        <v>0</v>
      </c>
      <c r="BW32" s="357">
        <v>0</v>
      </c>
      <c r="BX32" s="357">
        <v>0</v>
      </c>
      <c r="BY32" s="355">
        <v>0</v>
      </c>
      <c r="BZ32" s="356">
        <v>0</v>
      </c>
      <c r="CA32" s="357">
        <v>0</v>
      </c>
    </row>
    <row r="33" spans="1:79" ht="13.5" customHeight="1" x14ac:dyDescent="0.2">
      <c r="A33" s="351" t="s">
        <v>4</v>
      </c>
      <c r="B33" s="352">
        <v>0</v>
      </c>
      <c r="C33" s="353">
        <v>0</v>
      </c>
      <c r="D33" s="354">
        <v>0</v>
      </c>
      <c r="E33" s="352">
        <v>0</v>
      </c>
      <c r="F33" s="353">
        <v>0</v>
      </c>
      <c r="G33" s="354">
        <v>0</v>
      </c>
      <c r="H33" s="352">
        <v>0</v>
      </c>
      <c r="I33" s="353">
        <v>0</v>
      </c>
      <c r="J33" s="354">
        <v>0</v>
      </c>
      <c r="K33" s="352">
        <v>0</v>
      </c>
      <c r="L33" s="353">
        <v>0</v>
      </c>
      <c r="M33" s="354">
        <v>0</v>
      </c>
      <c r="N33" s="352">
        <v>0</v>
      </c>
      <c r="O33" s="353">
        <v>0</v>
      </c>
      <c r="P33" s="354">
        <v>0</v>
      </c>
      <c r="Q33" s="352">
        <v>0</v>
      </c>
      <c r="R33" s="353">
        <v>0</v>
      </c>
      <c r="S33" s="354">
        <v>0</v>
      </c>
      <c r="T33" s="352">
        <v>0</v>
      </c>
      <c r="U33" s="353">
        <v>0</v>
      </c>
      <c r="V33" s="354">
        <v>0</v>
      </c>
      <c r="W33" s="352">
        <v>0</v>
      </c>
      <c r="X33" s="354">
        <v>0</v>
      </c>
      <c r="Y33" s="354">
        <v>0</v>
      </c>
      <c r="Z33" s="352">
        <v>0</v>
      </c>
      <c r="AA33" s="354">
        <v>0</v>
      </c>
      <c r="AB33" s="354">
        <v>0</v>
      </c>
      <c r="AC33" s="352">
        <v>0</v>
      </c>
      <c r="AD33" s="354">
        <v>0</v>
      </c>
      <c r="AE33" s="354">
        <v>0</v>
      </c>
      <c r="AF33" s="354">
        <v>0</v>
      </c>
      <c r="AG33" s="354">
        <v>0</v>
      </c>
      <c r="AH33" s="354">
        <v>0</v>
      </c>
      <c r="AI33" s="354">
        <v>0</v>
      </c>
      <c r="AJ33" s="354">
        <v>0</v>
      </c>
      <c r="AK33" s="354">
        <v>0</v>
      </c>
      <c r="AL33" s="352">
        <v>0</v>
      </c>
      <c r="AM33" s="353">
        <v>0</v>
      </c>
      <c r="AN33" s="354">
        <v>0</v>
      </c>
      <c r="AO33" s="355">
        <v>0</v>
      </c>
      <c r="AP33" s="356">
        <v>0</v>
      </c>
      <c r="AQ33" s="357">
        <v>0</v>
      </c>
      <c r="AR33" s="355">
        <v>0</v>
      </c>
      <c r="AS33" s="356">
        <v>0</v>
      </c>
      <c r="AT33" s="357">
        <v>0</v>
      </c>
      <c r="AU33" s="355">
        <v>0</v>
      </c>
      <c r="AV33" s="356">
        <v>0</v>
      </c>
      <c r="AW33" s="357">
        <v>0</v>
      </c>
      <c r="AX33" s="355">
        <v>0</v>
      </c>
      <c r="AY33" s="356">
        <v>0</v>
      </c>
      <c r="AZ33" s="357">
        <v>0</v>
      </c>
      <c r="BA33" s="355">
        <v>0</v>
      </c>
      <c r="BB33" s="357">
        <v>0</v>
      </c>
      <c r="BC33" s="357">
        <v>0</v>
      </c>
      <c r="BD33" s="355">
        <v>0</v>
      </c>
      <c r="BE33" s="357">
        <v>0</v>
      </c>
      <c r="BF33" s="357">
        <v>0</v>
      </c>
      <c r="BG33" s="355">
        <v>0</v>
      </c>
      <c r="BH33" s="357">
        <v>0</v>
      </c>
      <c r="BI33" s="357">
        <v>0</v>
      </c>
      <c r="BJ33" s="355">
        <v>0</v>
      </c>
      <c r="BK33" s="357">
        <v>0</v>
      </c>
      <c r="BL33" s="358">
        <v>0</v>
      </c>
      <c r="BM33" s="357">
        <v>0</v>
      </c>
      <c r="BN33" s="357">
        <v>0</v>
      </c>
      <c r="BO33" s="358">
        <v>0</v>
      </c>
      <c r="BP33" s="357">
        <v>0</v>
      </c>
      <c r="BQ33" s="357">
        <v>0</v>
      </c>
      <c r="BR33" s="357">
        <v>0</v>
      </c>
      <c r="BS33" s="357">
        <v>0</v>
      </c>
      <c r="BT33" s="357">
        <v>0</v>
      </c>
      <c r="BU33" s="357">
        <v>0</v>
      </c>
      <c r="BV33" s="357">
        <v>0</v>
      </c>
      <c r="BW33" s="357">
        <v>0</v>
      </c>
      <c r="BX33" s="357">
        <v>0</v>
      </c>
      <c r="BY33" s="355">
        <v>0</v>
      </c>
      <c r="BZ33" s="356">
        <v>0</v>
      </c>
      <c r="CA33" s="357">
        <v>0</v>
      </c>
    </row>
    <row r="34" spans="1:79" ht="13.5" customHeight="1" x14ac:dyDescent="0.2">
      <c r="A34" s="351" t="s">
        <v>6</v>
      </c>
      <c r="B34" s="352">
        <v>0</v>
      </c>
      <c r="C34" s="353">
        <v>0</v>
      </c>
      <c r="D34" s="354">
        <v>0</v>
      </c>
      <c r="E34" s="352">
        <v>0</v>
      </c>
      <c r="F34" s="353">
        <v>0</v>
      </c>
      <c r="G34" s="354">
        <v>0</v>
      </c>
      <c r="H34" s="352">
        <v>0</v>
      </c>
      <c r="I34" s="353">
        <v>0</v>
      </c>
      <c r="J34" s="354">
        <v>0</v>
      </c>
      <c r="K34" s="352">
        <v>0</v>
      </c>
      <c r="L34" s="353">
        <v>0</v>
      </c>
      <c r="M34" s="354">
        <v>0</v>
      </c>
      <c r="N34" s="352">
        <v>0</v>
      </c>
      <c r="O34" s="353">
        <v>0</v>
      </c>
      <c r="P34" s="354">
        <v>0</v>
      </c>
      <c r="Q34" s="352">
        <v>0</v>
      </c>
      <c r="R34" s="353">
        <v>0</v>
      </c>
      <c r="S34" s="354">
        <v>0</v>
      </c>
      <c r="T34" s="352">
        <v>0</v>
      </c>
      <c r="U34" s="353">
        <v>0</v>
      </c>
      <c r="V34" s="354">
        <v>0</v>
      </c>
      <c r="W34" s="352">
        <v>0</v>
      </c>
      <c r="X34" s="354">
        <v>0</v>
      </c>
      <c r="Y34" s="354">
        <v>0</v>
      </c>
      <c r="Z34" s="352">
        <v>0</v>
      </c>
      <c r="AA34" s="354">
        <v>0</v>
      </c>
      <c r="AB34" s="354">
        <v>0</v>
      </c>
      <c r="AC34" s="352">
        <v>0</v>
      </c>
      <c r="AD34" s="354">
        <v>0</v>
      </c>
      <c r="AE34" s="354">
        <v>0</v>
      </c>
      <c r="AF34" s="354">
        <v>0</v>
      </c>
      <c r="AG34" s="354">
        <v>0</v>
      </c>
      <c r="AH34" s="354">
        <v>0</v>
      </c>
      <c r="AI34" s="354">
        <v>0</v>
      </c>
      <c r="AJ34" s="354">
        <v>0</v>
      </c>
      <c r="AK34" s="354">
        <v>0</v>
      </c>
      <c r="AL34" s="352">
        <v>0</v>
      </c>
      <c r="AM34" s="353">
        <v>0</v>
      </c>
      <c r="AN34" s="354">
        <v>0</v>
      </c>
      <c r="AO34" s="355">
        <v>0</v>
      </c>
      <c r="AP34" s="356">
        <v>0</v>
      </c>
      <c r="AQ34" s="357">
        <v>0</v>
      </c>
      <c r="AR34" s="355">
        <v>0</v>
      </c>
      <c r="AS34" s="356">
        <v>0</v>
      </c>
      <c r="AT34" s="357">
        <v>0</v>
      </c>
      <c r="AU34" s="355">
        <v>0</v>
      </c>
      <c r="AV34" s="356">
        <v>0</v>
      </c>
      <c r="AW34" s="357">
        <v>0</v>
      </c>
      <c r="AX34" s="355">
        <v>0</v>
      </c>
      <c r="AY34" s="356">
        <v>0</v>
      </c>
      <c r="AZ34" s="357">
        <v>0</v>
      </c>
      <c r="BA34" s="355">
        <v>0</v>
      </c>
      <c r="BB34" s="357">
        <v>0</v>
      </c>
      <c r="BC34" s="357">
        <v>0</v>
      </c>
      <c r="BD34" s="355">
        <v>0</v>
      </c>
      <c r="BE34" s="357">
        <v>0</v>
      </c>
      <c r="BF34" s="357">
        <v>0</v>
      </c>
      <c r="BG34" s="355">
        <v>0</v>
      </c>
      <c r="BH34" s="357">
        <v>0</v>
      </c>
      <c r="BI34" s="357">
        <v>0</v>
      </c>
      <c r="BJ34" s="355">
        <v>0</v>
      </c>
      <c r="BK34" s="357">
        <v>0</v>
      </c>
      <c r="BL34" s="358">
        <v>0</v>
      </c>
      <c r="BM34" s="357">
        <v>0</v>
      </c>
      <c r="BN34" s="357">
        <v>0</v>
      </c>
      <c r="BO34" s="358">
        <v>0</v>
      </c>
      <c r="BP34" s="357">
        <v>0</v>
      </c>
      <c r="BQ34" s="357">
        <v>0</v>
      </c>
      <c r="BR34" s="357">
        <v>0</v>
      </c>
      <c r="BS34" s="357">
        <v>0</v>
      </c>
      <c r="BT34" s="357">
        <v>0</v>
      </c>
      <c r="BU34" s="357">
        <v>0</v>
      </c>
      <c r="BV34" s="357">
        <v>0</v>
      </c>
      <c r="BW34" s="357">
        <v>0</v>
      </c>
      <c r="BX34" s="357">
        <v>0</v>
      </c>
      <c r="BY34" s="355">
        <v>0</v>
      </c>
      <c r="BZ34" s="356">
        <v>0</v>
      </c>
      <c r="CA34" s="357">
        <v>0</v>
      </c>
    </row>
    <row r="35" spans="1:79" ht="13.5" customHeight="1" x14ac:dyDescent="0.2">
      <c r="A35" s="359" t="s">
        <v>7</v>
      </c>
      <c r="B35" s="352">
        <v>0</v>
      </c>
      <c r="C35" s="353">
        <v>0</v>
      </c>
      <c r="D35" s="354">
        <v>0</v>
      </c>
      <c r="E35" s="352">
        <v>0</v>
      </c>
      <c r="F35" s="353">
        <v>0</v>
      </c>
      <c r="G35" s="354">
        <v>0</v>
      </c>
      <c r="H35" s="352">
        <v>0</v>
      </c>
      <c r="I35" s="353">
        <v>0</v>
      </c>
      <c r="J35" s="354">
        <v>0</v>
      </c>
      <c r="K35" s="352">
        <v>0</v>
      </c>
      <c r="L35" s="353">
        <v>0</v>
      </c>
      <c r="M35" s="354">
        <v>0</v>
      </c>
      <c r="N35" s="352">
        <v>0</v>
      </c>
      <c r="O35" s="353">
        <v>0</v>
      </c>
      <c r="P35" s="354">
        <v>0</v>
      </c>
      <c r="Q35" s="352">
        <v>0</v>
      </c>
      <c r="R35" s="353">
        <v>0</v>
      </c>
      <c r="S35" s="354">
        <v>0</v>
      </c>
      <c r="T35" s="352">
        <v>0</v>
      </c>
      <c r="U35" s="353">
        <v>0</v>
      </c>
      <c r="V35" s="354">
        <v>0</v>
      </c>
      <c r="W35" s="352">
        <v>0</v>
      </c>
      <c r="X35" s="354">
        <v>0</v>
      </c>
      <c r="Y35" s="354">
        <v>0</v>
      </c>
      <c r="Z35" s="352">
        <v>0</v>
      </c>
      <c r="AA35" s="354">
        <v>0</v>
      </c>
      <c r="AB35" s="354">
        <v>0</v>
      </c>
      <c r="AC35" s="352">
        <v>0</v>
      </c>
      <c r="AD35" s="354">
        <v>0</v>
      </c>
      <c r="AE35" s="354">
        <v>0</v>
      </c>
      <c r="AF35" s="354">
        <v>0</v>
      </c>
      <c r="AG35" s="354">
        <v>0</v>
      </c>
      <c r="AH35" s="354">
        <v>0</v>
      </c>
      <c r="AI35" s="354">
        <v>0</v>
      </c>
      <c r="AJ35" s="354">
        <v>0</v>
      </c>
      <c r="AK35" s="354">
        <v>0</v>
      </c>
      <c r="AL35" s="352">
        <v>0</v>
      </c>
      <c r="AM35" s="353">
        <v>0</v>
      </c>
      <c r="AN35" s="354">
        <v>0</v>
      </c>
      <c r="AO35" s="355">
        <v>0</v>
      </c>
      <c r="AP35" s="356">
        <v>0</v>
      </c>
      <c r="AQ35" s="357">
        <v>0</v>
      </c>
      <c r="AR35" s="355">
        <v>0</v>
      </c>
      <c r="AS35" s="356">
        <v>0</v>
      </c>
      <c r="AT35" s="357">
        <v>0</v>
      </c>
      <c r="AU35" s="355">
        <v>0</v>
      </c>
      <c r="AV35" s="356">
        <v>0</v>
      </c>
      <c r="AW35" s="357">
        <v>0</v>
      </c>
      <c r="AX35" s="355">
        <v>0</v>
      </c>
      <c r="AY35" s="356">
        <v>0</v>
      </c>
      <c r="AZ35" s="357">
        <v>0</v>
      </c>
      <c r="BA35" s="355">
        <v>0</v>
      </c>
      <c r="BB35" s="357">
        <v>0</v>
      </c>
      <c r="BC35" s="357">
        <v>0</v>
      </c>
      <c r="BD35" s="355">
        <v>0</v>
      </c>
      <c r="BE35" s="357">
        <v>0</v>
      </c>
      <c r="BF35" s="357">
        <v>0</v>
      </c>
      <c r="BG35" s="355">
        <v>0</v>
      </c>
      <c r="BH35" s="357">
        <v>0</v>
      </c>
      <c r="BI35" s="357">
        <v>0</v>
      </c>
      <c r="BJ35" s="355">
        <v>0</v>
      </c>
      <c r="BK35" s="357">
        <v>0</v>
      </c>
      <c r="BL35" s="358">
        <v>0</v>
      </c>
      <c r="BM35" s="357">
        <v>0</v>
      </c>
      <c r="BN35" s="357">
        <v>0</v>
      </c>
      <c r="BO35" s="358">
        <v>0</v>
      </c>
      <c r="BP35" s="357">
        <v>0</v>
      </c>
      <c r="BQ35" s="357">
        <v>0</v>
      </c>
      <c r="BR35" s="357">
        <v>0</v>
      </c>
      <c r="BS35" s="357">
        <v>0</v>
      </c>
      <c r="BT35" s="357">
        <v>0</v>
      </c>
      <c r="BU35" s="357">
        <v>0</v>
      </c>
      <c r="BV35" s="357">
        <v>0</v>
      </c>
      <c r="BW35" s="357">
        <v>0</v>
      </c>
      <c r="BX35" s="357">
        <v>0</v>
      </c>
      <c r="BY35" s="355">
        <v>0</v>
      </c>
      <c r="BZ35" s="356">
        <v>0</v>
      </c>
      <c r="CA35" s="357">
        <v>0</v>
      </c>
    </row>
    <row r="36" spans="1:79" ht="13.5" customHeight="1" x14ac:dyDescent="0.2">
      <c r="A36" s="359" t="s">
        <v>8</v>
      </c>
      <c r="B36" s="352">
        <v>0</v>
      </c>
      <c r="C36" s="353">
        <v>0</v>
      </c>
      <c r="D36" s="354">
        <v>0</v>
      </c>
      <c r="E36" s="352">
        <v>0</v>
      </c>
      <c r="F36" s="353">
        <v>0</v>
      </c>
      <c r="G36" s="354">
        <v>0</v>
      </c>
      <c r="H36" s="352">
        <v>0</v>
      </c>
      <c r="I36" s="353">
        <v>0</v>
      </c>
      <c r="J36" s="354">
        <v>0</v>
      </c>
      <c r="K36" s="352">
        <v>0</v>
      </c>
      <c r="L36" s="353">
        <v>0</v>
      </c>
      <c r="M36" s="354">
        <v>0</v>
      </c>
      <c r="N36" s="352">
        <v>0</v>
      </c>
      <c r="O36" s="353">
        <v>0</v>
      </c>
      <c r="P36" s="354">
        <v>0</v>
      </c>
      <c r="Q36" s="352">
        <v>0</v>
      </c>
      <c r="R36" s="353">
        <v>0</v>
      </c>
      <c r="S36" s="354">
        <v>0</v>
      </c>
      <c r="T36" s="352">
        <v>0</v>
      </c>
      <c r="U36" s="353">
        <v>0</v>
      </c>
      <c r="V36" s="354">
        <v>0</v>
      </c>
      <c r="W36" s="352">
        <v>0</v>
      </c>
      <c r="X36" s="354">
        <v>0</v>
      </c>
      <c r="Y36" s="354">
        <v>0</v>
      </c>
      <c r="Z36" s="352">
        <v>0</v>
      </c>
      <c r="AA36" s="354">
        <v>0</v>
      </c>
      <c r="AB36" s="354">
        <v>0</v>
      </c>
      <c r="AC36" s="352">
        <v>3.5</v>
      </c>
      <c r="AD36" s="354">
        <v>7.1</v>
      </c>
      <c r="AE36" s="354">
        <v>0</v>
      </c>
      <c r="AF36" s="354">
        <v>0</v>
      </c>
      <c r="AG36" s="354">
        <v>0</v>
      </c>
      <c r="AH36" s="354">
        <v>0</v>
      </c>
      <c r="AI36" s="354">
        <v>3.9</v>
      </c>
      <c r="AJ36" s="354">
        <v>0</v>
      </c>
      <c r="AK36" s="354">
        <v>7.7</v>
      </c>
      <c r="AL36" s="352">
        <v>0.6</v>
      </c>
      <c r="AM36" s="353">
        <v>0.6</v>
      </c>
      <c r="AN36" s="354">
        <v>0.6</v>
      </c>
      <c r="AO36" s="355">
        <v>0</v>
      </c>
      <c r="AP36" s="356">
        <v>0</v>
      </c>
      <c r="AQ36" s="357">
        <v>0</v>
      </c>
      <c r="AR36" s="355">
        <v>0</v>
      </c>
      <c r="AS36" s="356">
        <v>0</v>
      </c>
      <c r="AT36" s="357">
        <v>0</v>
      </c>
      <c r="AU36" s="355">
        <v>0</v>
      </c>
      <c r="AV36" s="356">
        <v>0</v>
      </c>
      <c r="AW36" s="357">
        <v>0</v>
      </c>
      <c r="AX36" s="355">
        <v>0</v>
      </c>
      <c r="AY36" s="356">
        <v>0</v>
      </c>
      <c r="AZ36" s="357">
        <v>0</v>
      </c>
      <c r="BA36" s="355">
        <v>0</v>
      </c>
      <c r="BB36" s="357">
        <v>0</v>
      </c>
      <c r="BC36" s="357">
        <v>0</v>
      </c>
      <c r="BD36" s="355">
        <v>0</v>
      </c>
      <c r="BE36" s="357">
        <v>0</v>
      </c>
      <c r="BF36" s="357">
        <v>0</v>
      </c>
      <c r="BG36" s="355">
        <v>0</v>
      </c>
      <c r="BH36" s="357">
        <v>0</v>
      </c>
      <c r="BI36" s="357">
        <v>0</v>
      </c>
      <c r="BJ36" s="355">
        <v>0</v>
      </c>
      <c r="BK36" s="357">
        <v>0</v>
      </c>
      <c r="BL36" s="358">
        <v>0</v>
      </c>
      <c r="BM36" s="357">
        <v>0</v>
      </c>
      <c r="BN36" s="357">
        <v>0</v>
      </c>
      <c r="BO36" s="358">
        <v>0</v>
      </c>
      <c r="BP36" s="357">
        <v>1</v>
      </c>
      <c r="BQ36" s="357">
        <v>1</v>
      </c>
      <c r="BR36" s="357">
        <v>0</v>
      </c>
      <c r="BS36" s="357">
        <v>0</v>
      </c>
      <c r="BT36" s="357">
        <v>0</v>
      </c>
      <c r="BU36" s="357">
        <v>0</v>
      </c>
      <c r="BV36" s="357">
        <v>1</v>
      </c>
      <c r="BW36" s="357">
        <v>0</v>
      </c>
      <c r="BX36" s="357">
        <v>1</v>
      </c>
      <c r="BY36" s="355">
        <v>2</v>
      </c>
      <c r="BZ36" s="356">
        <v>1</v>
      </c>
      <c r="CA36" s="357">
        <v>1</v>
      </c>
    </row>
    <row r="37" spans="1:79" ht="13.5" customHeight="1" x14ac:dyDescent="0.2">
      <c r="A37" s="359" t="s">
        <v>9</v>
      </c>
      <c r="B37" s="352">
        <v>0</v>
      </c>
      <c r="C37" s="353">
        <v>0</v>
      </c>
      <c r="D37" s="354">
        <v>0</v>
      </c>
      <c r="E37" s="352">
        <v>0</v>
      </c>
      <c r="F37" s="353">
        <v>0</v>
      </c>
      <c r="G37" s="354">
        <v>0</v>
      </c>
      <c r="H37" s="352">
        <v>0</v>
      </c>
      <c r="I37" s="353">
        <v>0</v>
      </c>
      <c r="J37" s="354">
        <v>0</v>
      </c>
      <c r="K37" s="352">
        <v>0</v>
      </c>
      <c r="L37" s="353">
        <v>0</v>
      </c>
      <c r="M37" s="354">
        <v>0</v>
      </c>
      <c r="N37" s="352">
        <v>0</v>
      </c>
      <c r="O37" s="353">
        <v>0</v>
      </c>
      <c r="P37" s="354">
        <v>0</v>
      </c>
      <c r="Q37" s="352">
        <v>0</v>
      </c>
      <c r="R37" s="353">
        <v>0</v>
      </c>
      <c r="S37" s="354">
        <v>0</v>
      </c>
      <c r="T37" s="352">
        <v>0</v>
      </c>
      <c r="U37" s="353">
        <v>0</v>
      </c>
      <c r="V37" s="354">
        <v>0</v>
      </c>
      <c r="W37" s="352">
        <v>0</v>
      </c>
      <c r="X37" s="354">
        <v>0</v>
      </c>
      <c r="Y37" s="354">
        <v>0</v>
      </c>
      <c r="Z37" s="352">
        <v>0</v>
      </c>
      <c r="AA37" s="354">
        <v>0</v>
      </c>
      <c r="AB37" s="354">
        <v>0</v>
      </c>
      <c r="AC37" s="352">
        <v>0</v>
      </c>
      <c r="AD37" s="354">
        <v>0</v>
      </c>
      <c r="AE37" s="354">
        <v>0</v>
      </c>
      <c r="AF37" s="354">
        <v>3.1</v>
      </c>
      <c r="AG37" s="354">
        <v>0</v>
      </c>
      <c r="AH37" s="354">
        <v>6.3</v>
      </c>
      <c r="AI37" s="354">
        <v>0</v>
      </c>
      <c r="AJ37" s="354">
        <v>0</v>
      </c>
      <c r="AK37" s="354">
        <v>0</v>
      </c>
      <c r="AL37" s="352">
        <v>0.3</v>
      </c>
      <c r="AM37" s="353">
        <v>0</v>
      </c>
      <c r="AN37" s="354">
        <v>0.5</v>
      </c>
      <c r="AO37" s="355">
        <v>0</v>
      </c>
      <c r="AP37" s="356">
        <v>0</v>
      </c>
      <c r="AQ37" s="357">
        <v>0</v>
      </c>
      <c r="AR37" s="355">
        <v>0</v>
      </c>
      <c r="AS37" s="356">
        <v>0</v>
      </c>
      <c r="AT37" s="357">
        <v>0</v>
      </c>
      <c r="AU37" s="355">
        <v>0</v>
      </c>
      <c r="AV37" s="356">
        <v>0</v>
      </c>
      <c r="AW37" s="357">
        <v>0</v>
      </c>
      <c r="AX37" s="355">
        <v>0</v>
      </c>
      <c r="AY37" s="356">
        <v>0</v>
      </c>
      <c r="AZ37" s="357">
        <v>0</v>
      </c>
      <c r="BA37" s="355">
        <v>0</v>
      </c>
      <c r="BB37" s="357">
        <v>0</v>
      </c>
      <c r="BC37" s="357">
        <v>0</v>
      </c>
      <c r="BD37" s="355">
        <v>0</v>
      </c>
      <c r="BE37" s="357">
        <v>0</v>
      </c>
      <c r="BF37" s="357">
        <v>0</v>
      </c>
      <c r="BG37" s="355">
        <v>0</v>
      </c>
      <c r="BH37" s="357">
        <v>0</v>
      </c>
      <c r="BI37" s="357">
        <v>0</v>
      </c>
      <c r="BJ37" s="355">
        <v>0</v>
      </c>
      <c r="BK37" s="357">
        <v>0</v>
      </c>
      <c r="BL37" s="358">
        <v>0</v>
      </c>
      <c r="BM37" s="357">
        <v>0</v>
      </c>
      <c r="BN37" s="357">
        <v>0</v>
      </c>
      <c r="BO37" s="358">
        <v>0</v>
      </c>
      <c r="BP37" s="357">
        <v>0</v>
      </c>
      <c r="BQ37" s="357">
        <v>0</v>
      </c>
      <c r="BR37" s="357">
        <v>0</v>
      </c>
      <c r="BS37" s="357">
        <v>1</v>
      </c>
      <c r="BT37" s="357">
        <v>0</v>
      </c>
      <c r="BU37" s="357">
        <v>1</v>
      </c>
      <c r="BV37" s="357">
        <v>0</v>
      </c>
      <c r="BW37" s="357">
        <v>0</v>
      </c>
      <c r="BX37" s="357">
        <v>0</v>
      </c>
      <c r="BY37" s="355">
        <v>1</v>
      </c>
      <c r="BZ37" s="356">
        <v>0</v>
      </c>
      <c r="CA37" s="357">
        <v>1</v>
      </c>
    </row>
    <row r="38" spans="1:79" ht="13.5" customHeight="1" x14ac:dyDescent="0.2">
      <c r="A38" s="359" t="s">
        <v>10</v>
      </c>
      <c r="B38" s="352">
        <v>3.2</v>
      </c>
      <c r="C38" s="353">
        <v>6.3</v>
      </c>
      <c r="D38" s="354">
        <v>0</v>
      </c>
      <c r="E38" s="352">
        <v>6.5</v>
      </c>
      <c r="F38" s="353">
        <v>6.5</v>
      </c>
      <c r="G38" s="354">
        <v>6.6</v>
      </c>
      <c r="H38" s="352">
        <v>0</v>
      </c>
      <c r="I38" s="353">
        <v>0</v>
      </c>
      <c r="J38" s="354">
        <v>0</v>
      </c>
      <c r="K38" s="352">
        <v>0</v>
      </c>
      <c r="L38" s="353">
        <v>0</v>
      </c>
      <c r="M38" s="354">
        <v>0</v>
      </c>
      <c r="N38" s="352">
        <v>0</v>
      </c>
      <c r="O38" s="353">
        <v>0</v>
      </c>
      <c r="P38" s="354">
        <v>0</v>
      </c>
      <c r="Q38" s="352">
        <v>0</v>
      </c>
      <c r="R38" s="353">
        <v>0</v>
      </c>
      <c r="S38" s="354">
        <v>0</v>
      </c>
      <c r="T38" s="352">
        <v>0</v>
      </c>
      <c r="U38" s="353">
        <v>0</v>
      </c>
      <c r="V38" s="354">
        <v>0</v>
      </c>
      <c r="W38" s="352">
        <v>6.3</v>
      </c>
      <c r="X38" s="354">
        <v>6.2</v>
      </c>
      <c r="Y38" s="354">
        <v>6.3</v>
      </c>
      <c r="Z38" s="352">
        <v>0</v>
      </c>
      <c r="AA38" s="354">
        <v>0</v>
      </c>
      <c r="AB38" s="354">
        <v>0</v>
      </c>
      <c r="AC38" s="352">
        <v>0</v>
      </c>
      <c r="AD38" s="354">
        <v>0</v>
      </c>
      <c r="AE38" s="354">
        <v>0</v>
      </c>
      <c r="AF38" s="354">
        <v>3.1</v>
      </c>
      <c r="AG38" s="354">
        <v>6.2</v>
      </c>
      <c r="AH38" s="354">
        <v>0</v>
      </c>
      <c r="AI38" s="354">
        <v>3.4</v>
      </c>
      <c r="AJ38" s="354">
        <v>0</v>
      </c>
      <c r="AK38" s="354">
        <v>6.9</v>
      </c>
      <c r="AL38" s="352">
        <v>1.9</v>
      </c>
      <c r="AM38" s="353">
        <v>2.1</v>
      </c>
      <c r="AN38" s="354">
        <v>1.6</v>
      </c>
      <c r="AO38" s="355">
        <v>1</v>
      </c>
      <c r="AP38" s="356">
        <v>1</v>
      </c>
      <c r="AQ38" s="357">
        <v>0</v>
      </c>
      <c r="AR38" s="355">
        <v>2</v>
      </c>
      <c r="AS38" s="356">
        <v>1</v>
      </c>
      <c r="AT38" s="357">
        <v>1</v>
      </c>
      <c r="AU38" s="355">
        <v>0</v>
      </c>
      <c r="AV38" s="356">
        <v>0</v>
      </c>
      <c r="AW38" s="357">
        <v>0</v>
      </c>
      <c r="AX38" s="355">
        <v>0</v>
      </c>
      <c r="AY38" s="356">
        <v>0</v>
      </c>
      <c r="AZ38" s="357">
        <v>0</v>
      </c>
      <c r="BA38" s="355">
        <v>0</v>
      </c>
      <c r="BB38" s="357">
        <v>0</v>
      </c>
      <c r="BC38" s="357">
        <v>0</v>
      </c>
      <c r="BD38" s="355">
        <v>0</v>
      </c>
      <c r="BE38" s="357">
        <v>0</v>
      </c>
      <c r="BF38" s="357">
        <v>0</v>
      </c>
      <c r="BG38" s="355">
        <v>0</v>
      </c>
      <c r="BH38" s="357">
        <v>0</v>
      </c>
      <c r="BI38" s="357">
        <v>0</v>
      </c>
      <c r="BJ38" s="355">
        <v>2</v>
      </c>
      <c r="BK38" s="357">
        <v>1</v>
      </c>
      <c r="BL38" s="358">
        <v>1</v>
      </c>
      <c r="BM38" s="357">
        <v>0</v>
      </c>
      <c r="BN38" s="357">
        <v>0</v>
      </c>
      <c r="BO38" s="358">
        <v>0</v>
      </c>
      <c r="BP38" s="357">
        <v>0</v>
      </c>
      <c r="BQ38" s="357">
        <v>0</v>
      </c>
      <c r="BR38" s="357">
        <v>0</v>
      </c>
      <c r="BS38" s="357">
        <v>1</v>
      </c>
      <c r="BT38" s="357">
        <v>1</v>
      </c>
      <c r="BU38" s="357">
        <v>0</v>
      </c>
      <c r="BV38" s="357">
        <v>1</v>
      </c>
      <c r="BW38" s="357">
        <v>0</v>
      </c>
      <c r="BX38" s="357">
        <v>1</v>
      </c>
      <c r="BY38" s="355">
        <v>7</v>
      </c>
      <c r="BZ38" s="356">
        <v>4</v>
      </c>
      <c r="CA38" s="357">
        <v>3</v>
      </c>
    </row>
    <row r="39" spans="1:79" ht="13.5" customHeight="1" x14ac:dyDescent="0.2">
      <c r="A39" s="359" t="s">
        <v>11</v>
      </c>
      <c r="B39" s="352">
        <v>6.7</v>
      </c>
      <c r="C39" s="353">
        <v>6.5</v>
      </c>
      <c r="D39" s="354">
        <v>6.8</v>
      </c>
      <c r="E39" s="352">
        <v>13.8</v>
      </c>
      <c r="F39" s="353">
        <v>13.5</v>
      </c>
      <c r="G39" s="354">
        <v>14.1</v>
      </c>
      <c r="H39" s="352">
        <v>6.7</v>
      </c>
      <c r="I39" s="353">
        <v>6.5</v>
      </c>
      <c r="J39" s="354">
        <v>6.8</v>
      </c>
      <c r="K39" s="352">
        <v>0</v>
      </c>
      <c r="L39" s="353">
        <v>0</v>
      </c>
      <c r="M39" s="354">
        <v>0</v>
      </c>
      <c r="N39" s="352">
        <v>0</v>
      </c>
      <c r="O39" s="353">
        <v>0</v>
      </c>
      <c r="P39" s="354">
        <v>0</v>
      </c>
      <c r="Q39" s="352">
        <v>0</v>
      </c>
      <c r="R39" s="353">
        <v>0</v>
      </c>
      <c r="S39" s="354">
        <v>0</v>
      </c>
      <c r="T39" s="352">
        <v>0</v>
      </c>
      <c r="U39" s="353">
        <v>0</v>
      </c>
      <c r="V39" s="354">
        <v>0</v>
      </c>
      <c r="W39" s="352">
        <v>3.3</v>
      </c>
      <c r="X39" s="354">
        <v>0</v>
      </c>
      <c r="Y39" s="354">
        <v>6.8</v>
      </c>
      <c r="Z39" s="352">
        <v>6.9</v>
      </c>
      <c r="AA39" s="354">
        <v>6.7</v>
      </c>
      <c r="AB39" s="354">
        <v>7</v>
      </c>
      <c r="AC39" s="352">
        <v>6.6</v>
      </c>
      <c r="AD39" s="354">
        <v>0</v>
      </c>
      <c r="AE39" s="354">
        <v>13.6</v>
      </c>
      <c r="AF39" s="354">
        <v>13.2</v>
      </c>
      <c r="AG39" s="354">
        <v>6.5</v>
      </c>
      <c r="AH39" s="354">
        <v>20.3</v>
      </c>
      <c r="AI39" s="354">
        <v>3.7</v>
      </c>
      <c r="AJ39" s="354">
        <v>0</v>
      </c>
      <c r="AK39" s="354">
        <v>7.5</v>
      </c>
      <c r="AL39" s="352">
        <v>5.0999999999999996</v>
      </c>
      <c r="AM39" s="353">
        <v>3.3</v>
      </c>
      <c r="AN39" s="354">
        <v>6.9</v>
      </c>
      <c r="AO39" s="355">
        <v>2</v>
      </c>
      <c r="AP39" s="356">
        <v>1</v>
      </c>
      <c r="AQ39" s="357">
        <v>1</v>
      </c>
      <c r="AR39" s="355">
        <v>4</v>
      </c>
      <c r="AS39" s="356">
        <v>2</v>
      </c>
      <c r="AT39" s="357">
        <v>2</v>
      </c>
      <c r="AU39" s="355">
        <v>2</v>
      </c>
      <c r="AV39" s="356">
        <v>1</v>
      </c>
      <c r="AW39" s="357">
        <v>1</v>
      </c>
      <c r="AX39" s="355">
        <v>0</v>
      </c>
      <c r="AY39" s="356">
        <v>0</v>
      </c>
      <c r="AZ39" s="357">
        <v>0</v>
      </c>
      <c r="BA39" s="355">
        <v>0</v>
      </c>
      <c r="BB39" s="357">
        <v>0</v>
      </c>
      <c r="BC39" s="357">
        <v>0</v>
      </c>
      <c r="BD39" s="355">
        <v>0</v>
      </c>
      <c r="BE39" s="357">
        <v>0</v>
      </c>
      <c r="BF39" s="357">
        <v>0</v>
      </c>
      <c r="BG39" s="355">
        <v>0</v>
      </c>
      <c r="BH39" s="357">
        <v>0</v>
      </c>
      <c r="BI39" s="357">
        <v>0</v>
      </c>
      <c r="BJ39" s="355">
        <v>1</v>
      </c>
      <c r="BK39" s="357">
        <v>0</v>
      </c>
      <c r="BL39" s="358">
        <v>1</v>
      </c>
      <c r="BM39" s="357">
        <v>2</v>
      </c>
      <c r="BN39" s="357">
        <v>1</v>
      </c>
      <c r="BO39" s="358">
        <v>1</v>
      </c>
      <c r="BP39" s="357">
        <v>2</v>
      </c>
      <c r="BQ39" s="357">
        <v>0</v>
      </c>
      <c r="BR39" s="357">
        <v>2</v>
      </c>
      <c r="BS39" s="357">
        <v>4</v>
      </c>
      <c r="BT39" s="357">
        <v>1</v>
      </c>
      <c r="BU39" s="357">
        <v>3</v>
      </c>
      <c r="BV39" s="357">
        <v>1</v>
      </c>
      <c r="BW39" s="357">
        <v>0</v>
      </c>
      <c r="BX39" s="357">
        <v>1</v>
      </c>
      <c r="BY39" s="355">
        <v>18</v>
      </c>
      <c r="BZ39" s="356">
        <v>6</v>
      </c>
      <c r="CA39" s="357">
        <v>12</v>
      </c>
    </row>
    <row r="40" spans="1:79" ht="13.5" customHeight="1" x14ac:dyDescent="0.2">
      <c r="A40" s="359" t="s">
        <v>12</v>
      </c>
      <c r="B40" s="352">
        <v>7.3</v>
      </c>
      <c r="C40" s="353">
        <v>0</v>
      </c>
      <c r="D40" s="354">
        <v>14.9</v>
      </c>
      <c r="E40" s="352">
        <v>26.4</v>
      </c>
      <c r="F40" s="353">
        <v>29.7</v>
      </c>
      <c r="G40" s="354">
        <v>23</v>
      </c>
      <c r="H40" s="352">
        <v>14.6</v>
      </c>
      <c r="I40" s="353">
        <v>7.2</v>
      </c>
      <c r="J40" s="354">
        <v>22.3</v>
      </c>
      <c r="K40" s="352">
        <v>7.5</v>
      </c>
      <c r="L40" s="353">
        <v>7.4</v>
      </c>
      <c r="M40" s="354">
        <v>7.7</v>
      </c>
      <c r="N40" s="352">
        <v>0</v>
      </c>
      <c r="O40" s="353">
        <v>0</v>
      </c>
      <c r="P40" s="354">
        <v>0</v>
      </c>
      <c r="Q40" s="352">
        <v>0</v>
      </c>
      <c r="R40" s="353">
        <v>0</v>
      </c>
      <c r="S40" s="354">
        <v>0</v>
      </c>
      <c r="T40" s="352">
        <v>0</v>
      </c>
      <c r="U40" s="353">
        <v>0</v>
      </c>
      <c r="V40" s="354">
        <v>0</v>
      </c>
      <c r="W40" s="352">
        <v>0</v>
      </c>
      <c r="X40" s="354">
        <v>0</v>
      </c>
      <c r="Y40" s="354">
        <v>0</v>
      </c>
      <c r="Z40" s="352">
        <v>11.2</v>
      </c>
      <c r="AA40" s="354">
        <v>14.7</v>
      </c>
      <c r="AB40" s="354">
        <v>7.6</v>
      </c>
      <c r="AC40" s="352">
        <v>0</v>
      </c>
      <c r="AD40" s="354">
        <v>0</v>
      </c>
      <c r="AE40" s="354">
        <v>0</v>
      </c>
      <c r="AF40" s="354">
        <v>21.6</v>
      </c>
      <c r="AG40" s="354">
        <v>14.1</v>
      </c>
      <c r="AH40" s="354">
        <v>29.2</v>
      </c>
      <c r="AI40" s="354">
        <v>31.8</v>
      </c>
      <c r="AJ40" s="354">
        <v>46.9</v>
      </c>
      <c r="AK40" s="354">
        <v>16.2</v>
      </c>
      <c r="AL40" s="352">
        <v>9.9</v>
      </c>
      <c r="AM40" s="353">
        <v>9.6999999999999993</v>
      </c>
      <c r="AN40" s="354">
        <v>10</v>
      </c>
      <c r="AO40" s="355">
        <v>2</v>
      </c>
      <c r="AP40" s="356">
        <v>0</v>
      </c>
      <c r="AQ40" s="357">
        <v>2</v>
      </c>
      <c r="AR40" s="355">
        <v>7</v>
      </c>
      <c r="AS40" s="356">
        <v>4</v>
      </c>
      <c r="AT40" s="357">
        <v>3</v>
      </c>
      <c r="AU40" s="355">
        <v>4</v>
      </c>
      <c r="AV40" s="356">
        <v>1</v>
      </c>
      <c r="AW40" s="357">
        <v>3</v>
      </c>
      <c r="AX40" s="355">
        <v>2</v>
      </c>
      <c r="AY40" s="356">
        <v>1</v>
      </c>
      <c r="AZ40" s="357">
        <v>1</v>
      </c>
      <c r="BA40" s="355">
        <v>0</v>
      </c>
      <c r="BB40" s="357">
        <v>0</v>
      </c>
      <c r="BC40" s="357">
        <v>0</v>
      </c>
      <c r="BD40" s="355">
        <v>0</v>
      </c>
      <c r="BE40" s="357">
        <v>0</v>
      </c>
      <c r="BF40" s="357">
        <v>0</v>
      </c>
      <c r="BG40" s="355">
        <v>0</v>
      </c>
      <c r="BH40" s="357">
        <v>0</v>
      </c>
      <c r="BI40" s="357">
        <v>0</v>
      </c>
      <c r="BJ40" s="355">
        <v>0</v>
      </c>
      <c r="BK40" s="357">
        <v>0</v>
      </c>
      <c r="BL40" s="358">
        <v>0</v>
      </c>
      <c r="BM40" s="357">
        <v>3</v>
      </c>
      <c r="BN40" s="357">
        <v>2</v>
      </c>
      <c r="BO40" s="358">
        <v>1</v>
      </c>
      <c r="BP40" s="357">
        <v>0</v>
      </c>
      <c r="BQ40" s="357">
        <v>0</v>
      </c>
      <c r="BR40" s="357">
        <v>0</v>
      </c>
      <c r="BS40" s="357">
        <v>6</v>
      </c>
      <c r="BT40" s="357">
        <v>2</v>
      </c>
      <c r="BU40" s="357">
        <v>4</v>
      </c>
      <c r="BV40" s="357">
        <v>8</v>
      </c>
      <c r="BW40" s="357">
        <v>6</v>
      </c>
      <c r="BX40" s="357">
        <v>2</v>
      </c>
      <c r="BY40" s="355">
        <v>32</v>
      </c>
      <c r="BZ40" s="356">
        <v>16</v>
      </c>
      <c r="CA40" s="357">
        <v>16</v>
      </c>
    </row>
    <row r="41" spans="1:79" ht="13.5" customHeight="1" x14ac:dyDescent="0.2">
      <c r="A41" s="359" t="s">
        <v>13</v>
      </c>
      <c r="B41" s="352">
        <v>13.4</v>
      </c>
      <c r="C41" s="353">
        <v>6.5</v>
      </c>
      <c r="D41" s="354">
        <v>20.7</v>
      </c>
      <c r="E41" s="352">
        <v>72.7</v>
      </c>
      <c r="F41" s="353">
        <v>40.299999999999997</v>
      </c>
      <c r="G41" s="354">
        <v>107.3</v>
      </c>
      <c r="H41" s="352">
        <v>30.2</v>
      </c>
      <c r="I41" s="353">
        <v>26.1</v>
      </c>
      <c r="J41" s="354">
        <v>34.700000000000003</v>
      </c>
      <c r="K41" s="352">
        <v>3.5</v>
      </c>
      <c r="L41" s="353">
        <v>6.8</v>
      </c>
      <c r="M41" s="354">
        <v>0</v>
      </c>
      <c r="N41" s="352">
        <v>0</v>
      </c>
      <c r="O41" s="353">
        <v>0</v>
      </c>
      <c r="P41" s="354">
        <v>0</v>
      </c>
      <c r="Q41" s="352">
        <v>0</v>
      </c>
      <c r="R41" s="353">
        <v>0</v>
      </c>
      <c r="S41" s="354">
        <v>0</v>
      </c>
      <c r="T41" s="352">
        <v>0</v>
      </c>
      <c r="U41" s="353">
        <v>0</v>
      </c>
      <c r="V41" s="354">
        <v>0</v>
      </c>
      <c r="W41" s="352">
        <v>6.8</v>
      </c>
      <c r="X41" s="354">
        <v>6.6</v>
      </c>
      <c r="Y41" s="354">
        <v>7</v>
      </c>
      <c r="Z41" s="352">
        <v>28.3</v>
      </c>
      <c r="AA41" s="354">
        <v>41.2</v>
      </c>
      <c r="AB41" s="354">
        <v>14.6</v>
      </c>
      <c r="AC41" s="352">
        <v>37.700000000000003</v>
      </c>
      <c r="AD41" s="354">
        <v>46.7</v>
      </c>
      <c r="AE41" s="354">
        <v>28.3</v>
      </c>
      <c r="AF41" s="354">
        <v>58.4</v>
      </c>
      <c r="AG41" s="354">
        <v>73.400000000000006</v>
      </c>
      <c r="AH41" s="354">
        <v>42.4</v>
      </c>
      <c r="AI41" s="354">
        <v>15.2</v>
      </c>
      <c r="AJ41" s="354">
        <v>0</v>
      </c>
      <c r="AK41" s="354">
        <v>31.4</v>
      </c>
      <c r="AL41" s="352">
        <v>22.2</v>
      </c>
      <c r="AM41" s="353">
        <v>20.7</v>
      </c>
      <c r="AN41" s="354">
        <v>23.8</v>
      </c>
      <c r="AO41" s="355">
        <v>4</v>
      </c>
      <c r="AP41" s="356">
        <v>1</v>
      </c>
      <c r="AQ41" s="357">
        <v>3</v>
      </c>
      <c r="AR41" s="355">
        <v>21</v>
      </c>
      <c r="AS41" s="356">
        <v>6</v>
      </c>
      <c r="AT41" s="357">
        <v>15</v>
      </c>
      <c r="AU41" s="355">
        <v>9</v>
      </c>
      <c r="AV41" s="356">
        <v>4</v>
      </c>
      <c r="AW41" s="357">
        <v>5</v>
      </c>
      <c r="AX41" s="355">
        <v>1</v>
      </c>
      <c r="AY41" s="356">
        <v>1</v>
      </c>
      <c r="AZ41" s="357">
        <v>0</v>
      </c>
      <c r="BA41" s="355">
        <v>0</v>
      </c>
      <c r="BB41" s="357">
        <v>0</v>
      </c>
      <c r="BC41" s="357">
        <v>0</v>
      </c>
      <c r="BD41" s="355">
        <v>0</v>
      </c>
      <c r="BE41" s="357">
        <v>0</v>
      </c>
      <c r="BF41" s="357">
        <v>0</v>
      </c>
      <c r="BG41" s="355">
        <v>0</v>
      </c>
      <c r="BH41" s="357">
        <v>0</v>
      </c>
      <c r="BI41" s="357">
        <v>0</v>
      </c>
      <c r="BJ41" s="355">
        <v>2</v>
      </c>
      <c r="BK41" s="357">
        <v>1</v>
      </c>
      <c r="BL41" s="358">
        <v>1</v>
      </c>
      <c r="BM41" s="357">
        <v>8</v>
      </c>
      <c r="BN41" s="357">
        <v>6</v>
      </c>
      <c r="BO41" s="358">
        <v>2</v>
      </c>
      <c r="BP41" s="357">
        <v>11</v>
      </c>
      <c r="BQ41" s="357">
        <v>7</v>
      </c>
      <c r="BR41" s="357">
        <v>4</v>
      </c>
      <c r="BS41" s="357">
        <v>17</v>
      </c>
      <c r="BT41" s="357">
        <v>11</v>
      </c>
      <c r="BU41" s="357">
        <v>6</v>
      </c>
      <c r="BV41" s="357">
        <v>4</v>
      </c>
      <c r="BW41" s="357">
        <v>0</v>
      </c>
      <c r="BX41" s="357">
        <v>4</v>
      </c>
      <c r="BY41" s="355">
        <v>77</v>
      </c>
      <c r="BZ41" s="356">
        <v>37</v>
      </c>
      <c r="CA41" s="357">
        <v>40</v>
      </c>
    </row>
    <row r="42" spans="1:79" ht="13.5" customHeight="1" x14ac:dyDescent="0.2">
      <c r="A42" s="359" t="s">
        <v>14</v>
      </c>
      <c r="B42" s="352">
        <v>20.9</v>
      </c>
      <c r="C42" s="353">
        <v>11.5</v>
      </c>
      <c r="D42" s="354">
        <v>30.9</v>
      </c>
      <c r="E42" s="352">
        <v>117.5</v>
      </c>
      <c r="F42" s="353">
        <v>53.8</v>
      </c>
      <c r="G42" s="354">
        <v>185.8</v>
      </c>
      <c r="H42" s="352">
        <v>27</v>
      </c>
      <c r="I42" s="353">
        <v>34.700000000000003</v>
      </c>
      <c r="J42" s="354">
        <v>18.600000000000001</v>
      </c>
      <c r="K42" s="352">
        <v>3.1</v>
      </c>
      <c r="L42" s="353">
        <v>0</v>
      </c>
      <c r="M42" s="354">
        <v>6.4</v>
      </c>
      <c r="N42" s="352">
        <v>0</v>
      </c>
      <c r="O42" s="353">
        <v>0</v>
      </c>
      <c r="P42" s="354">
        <v>0</v>
      </c>
      <c r="Q42" s="352">
        <v>0</v>
      </c>
      <c r="R42" s="353">
        <v>0</v>
      </c>
      <c r="S42" s="354">
        <v>0</v>
      </c>
      <c r="T42" s="352">
        <v>0</v>
      </c>
      <c r="U42" s="353">
        <v>0</v>
      </c>
      <c r="V42" s="354">
        <v>0</v>
      </c>
      <c r="W42" s="352">
        <v>36.200000000000003</v>
      </c>
      <c r="X42" s="354">
        <v>34.9</v>
      </c>
      <c r="Y42" s="354">
        <v>37.5</v>
      </c>
      <c r="Z42" s="352">
        <v>74.8</v>
      </c>
      <c r="AA42" s="354">
        <v>30.1</v>
      </c>
      <c r="AB42" s="354">
        <v>122.9</v>
      </c>
      <c r="AC42" s="352">
        <v>42.2</v>
      </c>
      <c r="AD42" s="354">
        <v>40.700000000000003</v>
      </c>
      <c r="AE42" s="354">
        <v>43.9</v>
      </c>
      <c r="AF42" s="354">
        <v>81.3</v>
      </c>
      <c r="AG42" s="354">
        <v>75.5</v>
      </c>
      <c r="AH42" s="354">
        <v>87.6</v>
      </c>
      <c r="AI42" s="354">
        <v>66.7</v>
      </c>
      <c r="AJ42" s="354">
        <v>51.5</v>
      </c>
      <c r="AK42" s="354">
        <v>83.2</v>
      </c>
      <c r="AL42" s="352">
        <v>38.799999999999997</v>
      </c>
      <c r="AM42" s="353">
        <v>27.6</v>
      </c>
      <c r="AN42" s="354">
        <v>50.8</v>
      </c>
      <c r="AO42" s="355">
        <v>7</v>
      </c>
      <c r="AP42" s="356">
        <v>2</v>
      </c>
      <c r="AQ42" s="357">
        <v>5</v>
      </c>
      <c r="AR42" s="355">
        <v>38</v>
      </c>
      <c r="AS42" s="356">
        <v>9</v>
      </c>
      <c r="AT42" s="357">
        <v>29</v>
      </c>
      <c r="AU42" s="355">
        <v>9</v>
      </c>
      <c r="AV42" s="356">
        <v>6</v>
      </c>
      <c r="AW42" s="357">
        <v>3</v>
      </c>
      <c r="AX42" s="355">
        <v>1</v>
      </c>
      <c r="AY42" s="356">
        <v>0</v>
      </c>
      <c r="AZ42" s="357">
        <v>1</v>
      </c>
      <c r="BA42" s="355">
        <v>0</v>
      </c>
      <c r="BB42" s="357">
        <v>0</v>
      </c>
      <c r="BC42" s="357">
        <v>0</v>
      </c>
      <c r="BD42" s="355">
        <v>0</v>
      </c>
      <c r="BE42" s="357">
        <v>0</v>
      </c>
      <c r="BF42" s="357">
        <v>0</v>
      </c>
      <c r="BG42" s="355">
        <v>0</v>
      </c>
      <c r="BH42" s="357">
        <v>0</v>
      </c>
      <c r="BI42" s="357">
        <v>0</v>
      </c>
      <c r="BJ42" s="355">
        <v>12</v>
      </c>
      <c r="BK42" s="357">
        <v>6</v>
      </c>
      <c r="BL42" s="358">
        <v>6</v>
      </c>
      <c r="BM42" s="357">
        <v>24</v>
      </c>
      <c r="BN42" s="357">
        <v>5</v>
      </c>
      <c r="BO42" s="358">
        <v>19</v>
      </c>
      <c r="BP42" s="357">
        <v>14</v>
      </c>
      <c r="BQ42" s="357">
        <v>7</v>
      </c>
      <c r="BR42" s="357">
        <v>7</v>
      </c>
      <c r="BS42" s="357">
        <v>27</v>
      </c>
      <c r="BT42" s="357">
        <v>13</v>
      </c>
      <c r="BU42" s="357">
        <v>14</v>
      </c>
      <c r="BV42" s="357">
        <v>20</v>
      </c>
      <c r="BW42" s="357">
        <v>8</v>
      </c>
      <c r="BX42" s="357">
        <v>12</v>
      </c>
      <c r="BY42" s="355">
        <v>152</v>
      </c>
      <c r="BZ42" s="356">
        <v>56</v>
      </c>
      <c r="CA42" s="357">
        <v>96</v>
      </c>
    </row>
    <row r="43" spans="1:79" ht="13.5" customHeight="1" x14ac:dyDescent="0.2">
      <c r="A43" s="359" t="s">
        <v>15</v>
      </c>
      <c r="B43" s="352">
        <v>29.7</v>
      </c>
      <c r="C43" s="353">
        <v>17.3</v>
      </c>
      <c r="D43" s="354">
        <v>42.9</v>
      </c>
      <c r="E43" s="352">
        <v>193</v>
      </c>
      <c r="F43" s="353">
        <v>142.69999999999999</v>
      </c>
      <c r="G43" s="354">
        <v>246.6</v>
      </c>
      <c r="H43" s="352">
        <v>47.4</v>
      </c>
      <c r="I43" s="353">
        <v>46</v>
      </c>
      <c r="J43" s="354">
        <v>48.9</v>
      </c>
      <c r="K43" s="352">
        <v>9.1999999999999993</v>
      </c>
      <c r="L43" s="353">
        <v>0</v>
      </c>
      <c r="M43" s="354">
        <v>18.899999999999999</v>
      </c>
      <c r="N43" s="352">
        <v>0</v>
      </c>
      <c r="O43" s="353">
        <v>0</v>
      </c>
      <c r="P43" s="354">
        <v>0</v>
      </c>
      <c r="Q43" s="352">
        <v>0</v>
      </c>
      <c r="R43" s="353">
        <v>0</v>
      </c>
      <c r="S43" s="354">
        <v>0</v>
      </c>
      <c r="T43" s="352">
        <v>0</v>
      </c>
      <c r="U43" s="353">
        <v>0</v>
      </c>
      <c r="V43" s="354">
        <v>0</v>
      </c>
      <c r="W43" s="352">
        <v>38.4</v>
      </c>
      <c r="X43" s="354">
        <v>28.6</v>
      </c>
      <c r="Y43" s="354">
        <v>48.8</v>
      </c>
      <c r="Z43" s="352">
        <v>57.9</v>
      </c>
      <c r="AA43" s="354">
        <v>29.5</v>
      </c>
      <c r="AB43" s="354">
        <v>88.2</v>
      </c>
      <c r="AC43" s="352">
        <v>53.1</v>
      </c>
      <c r="AD43" s="354">
        <v>45.7</v>
      </c>
      <c r="AE43" s="354">
        <v>61</v>
      </c>
      <c r="AF43" s="354">
        <v>126.5</v>
      </c>
      <c r="AG43" s="354">
        <v>102.6</v>
      </c>
      <c r="AH43" s="354">
        <v>152</v>
      </c>
      <c r="AI43" s="354">
        <v>104.2</v>
      </c>
      <c r="AJ43" s="354">
        <v>119.8</v>
      </c>
      <c r="AK43" s="354">
        <v>87.5</v>
      </c>
      <c r="AL43" s="352">
        <v>54.5</v>
      </c>
      <c r="AM43" s="353">
        <v>43.8</v>
      </c>
      <c r="AN43" s="354">
        <v>65.8</v>
      </c>
      <c r="AO43" s="355">
        <v>10</v>
      </c>
      <c r="AP43" s="356">
        <v>3</v>
      </c>
      <c r="AQ43" s="357">
        <v>7</v>
      </c>
      <c r="AR43" s="355">
        <v>63</v>
      </c>
      <c r="AS43" s="356">
        <v>24</v>
      </c>
      <c r="AT43" s="357">
        <v>39</v>
      </c>
      <c r="AU43" s="355">
        <v>16</v>
      </c>
      <c r="AV43" s="356">
        <v>8</v>
      </c>
      <c r="AW43" s="357">
        <v>8</v>
      </c>
      <c r="AX43" s="355">
        <v>3</v>
      </c>
      <c r="AY43" s="356">
        <v>0</v>
      </c>
      <c r="AZ43" s="357">
        <v>3</v>
      </c>
      <c r="BA43" s="355">
        <v>0</v>
      </c>
      <c r="BB43" s="357">
        <v>0</v>
      </c>
      <c r="BC43" s="357">
        <v>0</v>
      </c>
      <c r="BD43" s="355">
        <v>0</v>
      </c>
      <c r="BE43" s="357">
        <v>0</v>
      </c>
      <c r="BF43" s="357">
        <v>0</v>
      </c>
      <c r="BG43" s="355">
        <v>0</v>
      </c>
      <c r="BH43" s="357">
        <v>0</v>
      </c>
      <c r="BI43" s="357">
        <v>0</v>
      </c>
      <c r="BJ43" s="355">
        <v>13</v>
      </c>
      <c r="BK43" s="357">
        <v>5</v>
      </c>
      <c r="BL43" s="358">
        <v>8</v>
      </c>
      <c r="BM43" s="357">
        <v>19</v>
      </c>
      <c r="BN43" s="357">
        <v>5</v>
      </c>
      <c r="BO43" s="358">
        <v>14</v>
      </c>
      <c r="BP43" s="357">
        <v>18</v>
      </c>
      <c r="BQ43" s="357">
        <v>8</v>
      </c>
      <c r="BR43" s="357">
        <v>10</v>
      </c>
      <c r="BS43" s="357">
        <v>43</v>
      </c>
      <c r="BT43" s="357">
        <v>18</v>
      </c>
      <c r="BU43" s="357">
        <v>25</v>
      </c>
      <c r="BV43" s="357">
        <v>32</v>
      </c>
      <c r="BW43" s="357">
        <v>19</v>
      </c>
      <c r="BX43" s="357">
        <v>13</v>
      </c>
      <c r="BY43" s="355">
        <v>217</v>
      </c>
      <c r="BZ43" s="356">
        <v>90</v>
      </c>
      <c r="CA43" s="357">
        <v>127</v>
      </c>
    </row>
    <row r="44" spans="1:79" ht="13.5" customHeight="1" x14ac:dyDescent="0.2">
      <c r="A44" s="359" t="s">
        <v>16</v>
      </c>
      <c r="B44" s="352">
        <v>40.4</v>
      </c>
      <c r="C44" s="353">
        <v>26.1</v>
      </c>
      <c r="D44" s="354">
        <v>55.7</v>
      </c>
      <c r="E44" s="352">
        <v>264.10000000000002</v>
      </c>
      <c r="F44" s="353">
        <v>188.7</v>
      </c>
      <c r="G44" s="354">
        <v>344.4</v>
      </c>
      <c r="H44" s="352">
        <v>117.5</v>
      </c>
      <c r="I44" s="353">
        <v>71.599999999999994</v>
      </c>
      <c r="J44" s="354">
        <v>166.3</v>
      </c>
      <c r="K44" s="352">
        <v>10.4</v>
      </c>
      <c r="L44" s="353">
        <v>6.7</v>
      </c>
      <c r="M44" s="354">
        <v>14.3</v>
      </c>
      <c r="N44" s="352">
        <v>6.7</v>
      </c>
      <c r="O44" s="353">
        <v>13</v>
      </c>
      <c r="P44" s="354">
        <v>0</v>
      </c>
      <c r="Q44" s="352">
        <v>0</v>
      </c>
      <c r="R44" s="353">
        <v>0</v>
      </c>
      <c r="S44" s="354">
        <v>0</v>
      </c>
      <c r="T44" s="352">
        <v>6.9</v>
      </c>
      <c r="U44" s="353">
        <v>0</v>
      </c>
      <c r="V44" s="354">
        <v>14.2</v>
      </c>
      <c r="W44" s="352">
        <v>66.5</v>
      </c>
      <c r="X44" s="354">
        <v>38.700000000000003</v>
      </c>
      <c r="Y44" s="354">
        <v>96.1</v>
      </c>
      <c r="Z44" s="352">
        <v>185.2</v>
      </c>
      <c r="AA44" s="354">
        <v>113</v>
      </c>
      <c r="AB44" s="354">
        <v>262.10000000000002</v>
      </c>
      <c r="AC44" s="352">
        <v>106</v>
      </c>
      <c r="AD44" s="354">
        <v>51.4</v>
      </c>
      <c r="AE44" s="354">
        <v>164.2</v>
      </c>
      <c r="AF44" s="354">
        <v>267.10000000000002</v>
      </c>
      <c r="AG44" s="354">
        <v>217.3</v>
      </c>
      <c r="AH44" s="354">
        <v>320.10000000000002</v>
      </c>
      <c r="AI44" s="354">
        <v>215</v>
      </c>
      <c r="AJ44" s="354">
        <v>148.30000000000001</v>
      </c>
      <c r="AK44" s="354">
        <v>286.10000000000002</v>
      </c>
      <c r="AL44" s="352">
        <v>106.4</v>
      </c>
      <c r="AM44" s="353">
        <v>72.400000000000006</v>
      </c>
      <c r="AN44" s="354">
        <v>142.6</v>
      </c>
      <c r="AO44" s="355">
        <v>12</v>
      </c>
      <c r="AP44" s="356">
        <v>4</v>
      </c>
      <c r="AQ44" s="357">
        <v>8</v>
      </c>
      <c r="AR44" s="355">
        <v>76</v>
      </c>
      <c r="AS44" s="356">
        <v>28</v>
      </c>
      <c r="AT44" s="357">
        <v>48</v>
      </c>
      <c r="AU44" s="355">
        <v>35</v>
      </c>
      <c r="AV44" s="356">
        <v>11</v>
      </c>
      <c r="AW44" s="357">
        <v>24</v>
      </c>
      <c r="AX44" s="355">
        <v>3</v>
      </c>
      <c r="AY44" s="356">
        <v>1</v>
      </c>
      <c r="AZ44" s="357">
        <v>2</v>
      </c>
      <c r="BA44" s="355">
        <v>2</v>
      </c>
      <c r="BB44" s="357">
        <v>2</v>
      </c>
      <c r="BC44" s="357">
        <v>0</v>
      </c>
      <c r="BD44" s="355">
        <v>0</v>
      </c>
      <c r="BE44" s="357">
        <v>0</v>
      </c>
      <c r="BF44" s="357">
        <v>0</v>
      </c>
      <c r="BG44" s="355">
        <v>2</v>
      </c>
      <c r="BH44" s="357">
        <v>0</v>
      </c>
      <c r="BI44" s="357">
        <v>2</v>
      </c>
      <c r="BJ44" s="355">
        <v>20</v>
      </c>
      <c r="BK44" s="357">
        <v>6</v>
      </c>
      <c r="BL44" s="358">
        <v>14</v>
      </c>
      <c r="BM44" s="357">
        <v>54</v>
      </c>
      <c r="BN44" s="357">
        <v>17</v>
      </c>
      <c r="BO44" s="358">
        <v>37</v>
      </c>
      <c r="BP44" s="357">
        <v>32</v>
      </c>
      <c r="BQ44" s="357">
        <v>8</v>
      </c>
      <c r="BR44" s="357">
        <v>24</v>
      </c>
      <c r="BS44" s="357">
        <v>81</v>
      </c>
      <c r="BT44" s="357">
        <v>34</v>
      </c>
      <c r="BU44" s="357">
        <v>47</v>
      </c>
      <c r="BV44" s="357">
        <v>59</v>
      </c>
      <c r="BW44" s="357">
        <v>21</v>
      </c>
      <c r="BX44" s="357">
        <v>38</v>
      </c>
      <c r="BY44" s="355">
        <v>376</v>
      </c>
      <c r="BZ44" s="356">
        <v>132</v>
      </c>
      <c r="CA44" s="357">
        <v>244</v>
      </c>
    </row>
    <row r="45" spans="1:79" ht="13.5" customHeight="1" x14ac:dyDescent="0.2">
      <c r="A45" s="359" t="s">
        <v>17</v>
      </c>
      <c r="B45" s="352">
        <v>78.599999999999994</v>
      </c>
      <c r="C45" s="353">
        <v>22.8</v>
      </c>
      <c r="D45" s="354">
        <v>138.80000000000001</v>
      </c>
      <c r="E45" s="352">
        <v>479.3</v>
      </c>
      <c r="F45" s="353">
        <v>336.9</v>
      </c>
      <c r="G45" s="354">
        <v>632.6</v>
      </c>
      <c r="H45" s="352">
        <v>169</v>
      </c>
      <c r="I45" s="353">
        <v>68.2</v>
      </c>
      <c r="J45" s="354">
        <v>277.5</v>
      </c>
      <c r="K45" s="352">
        <v>20.3</v>
      </c>
      <c r="L45" s="353">
        <v>31.3</v>
      </c>
      <c r="M45" s="354">
        <v>8.4</v>
      </c>
      <c r="N45" s="352">
        <v>0</v>
      </c>
      <c r="O45" s="353">
        <v>0</v>
      </c>
      <c r="P45" s="354">
        <v>0</v>
      </c>
      <c r="Q45" s="352">
        <v>3.9</v>
      </c>
      <c r="R45" s="353">
        <v>7.6</v>
      </c>
      <c r="S45" s="354">
        <v>0</v>
      </c>
      <c r="T45" s="352">
        <v>0</v>
      </c>
      <c r="U45" s="353">
        <v>0</v>
      </c>
      <c r="V45" s="354">
        <v>0</v>
      </c>
      <c r="W45" s="352">
        <v>117.3</v>
      </c>
      <c r="X45" s="354">
        <v>113.1</v>
      </c>
      <c r="Y45" s="354">
        <v>121.8</v>
      </c>
      <c r="Z45" s="352">
        <v>234</v>
      </c>
      <c r="AA45" s="354">
        <v>163.4</v>
      </c>
      <c r="AB45" s="354">
        <v>310.2</v>
      </c>
      <c r="AC45" s="352">
        <v>148.19999999999999</v>
      </c>
      <c r="AD45" s="354">
        <v>97.7</v>
      </c>
      <c r="AE45" s="354">
        <v>202.6</v>
      </c>
      <c r="AF45" s="354">
        <v>349.6</v>
      </c>
      <c r="AG45" s="354">
        <v>254.6</v>
      </c>
      <c r="AH45" s="354">
        <v>451.9</v>
      </c>
      <c r="AI45" s="354">
        <v>270.60000000000002</v>
      </c>
      <c r="AJ45" s="354">
        <v>182.1</v>
      </c>
      <c r="AK45" s="354">
        <v>365.9</v>
      </c>
      <c r="AL45" s="352">
        <v>154.9</v>
      </c>
      <c r="AM45" s="353">
        <v>105.7</v>
      </c>
      <c r="AN45" s="354">
        <v>207.8</v>
      </c>
      <c r="AO45" s="355">
        <v>20</v>
      </c>
      <c r="AP45" s="356">
        <v>3</v>
      </c>
      <c r="AQ45" s="357">
        <v>17</v>
      </c>
      <c r="AR45" s="355">
        <v>118</v>
      </c>
      <c r="AS45" s="356">
        <v>43</v>
      </c>
      <c r="AT45" s="357">
        <v>75</v>
      </c>
      <c r="AU45" s="355">
        <v>43</v>
      </c>
      <c r="AV45" s="356">
        <v>9</v>
      </c>
      <c r="AW45" s="357">
        <v>34</v>
      </c>
      <c r="AX45" s="355">
        <v>5</v>
      </c>
      <c r="AY45" s="356">
        <v>4</v>
      </c>
      <c r="AZ45" s="357">
        <v>1</v>
      </c>
      <c r="BA45" s="355">
        <v>0</v>
      </c>
      <c r="BB45" s="357">
        <v>0</v>
      </c>
      <c r="BC45" s="357">
        <v>0</v>
      </c>
      <c r="BD45" s="355">
        <v>1</v>
      </c>
      <c r="BE45" s="357">
        <v>1</v>
      </c>
      <c r="BF45" s="357">
        <v>0</v>
      </c>
      <c r="BG45" s="355">
        <v>0</v>
      </c>
      <c r="BH45" s="357">
        <v>0</v>
      </c>
      <c r="BI45" s="357">
        <v>0</v>
      </c>
      <c r="BJ45" s="355">
        <v>30</v>
      </c>
      <c r="BK45" s="357">
        <v>15</v>
      </c>
      <c r="BL45" s="358">
        <v>15</v>
      </c>
      <c r="BM45" s="357">
        <v>58</v>
      </c>
      <c r="BN45" s="357">
        <v>21</v>
      </c>
      <c r="BO45" s="358">
        <v>37</v>
      </c>
      <c r="BP45" s="357">
        <v>38</v>
      </c>
      <c r="BQ45" s="357">
        <v>13</v>
      </c>
      <c r="BR45" s="357">
        <v>25</v>
      </c>
      <c r="BS45" s="357">
        <v>90</v>
      </c>
      <c r="BT45" s="357">
        <v>34</v>
      </c>
      <c r="BU45" s="357">
        <v>56</v>
      </c>
      <c r="BV45" s="357">
        <v>63</v>
      </c>
      <c r="BW45" s="357">
        <v>22</v>
      </c>
      <c r="BX45" s="357">
        <v>41</v>
      </c>
      <c r="BY45" s="355">
        <v>466</v>
      </c>
      <c r="BZ45" s="356">
        <v>165</v>
      </c>
      <c r="CA45" s="357">
        <v>301</v>
      </c>
    </row>
    <row r="46" spans="1:79" ht="13.5" customHeight="1" x14ac:dyDescent="0.2">
      <c r="A46" s="359" t="s">
        <v>18</v>
      </c>
      <c r="B46" s="352">
        <v>166.6</v>
      </c>
      <c r="C46" s="353">
        <v>126.9</v>
      </c>
      <c r="D46" s="354">
        <v>210.4</v>
      </c>
      <c r="E46" s="352">
        <v>966.2</v>
      </c>
      <c r="F46" s="353">
        <v>687</v>
      </c>
      <c r="G46" s="354">
        <v>1275</v>
      </c>
      <c r="H46" s="352">
        <v>360.8</v>
      </c>
      <c r="I46" s="353">
        <v>323.89999999999998</v>
      </c>
      <c r="J46" s="354">
        <v>401.7</v>
      </c>
      <c r="K46" s="352">
        <v>34.200000000000003</v>
      </c>
      <c r="L46" s="353">
        <v>40.700000000000003</v>
      </c>
      <c r="M46" s="354">
        <v>27</v>
      </c>
      <c r="N46" s="352">
        <v>0</v>
      </c>
      <c r="O46" s="353">
        <v>0</v>
      </c>
      <c r="P46" s="354">
        <v>0</v>
      </c>
      <c r="Q46" s="352">
        <v>0</v>
      </c>
      <c r="R46" s="353">
        <v>0</v>
      </c>
      <c r="S46" s="354">
        <v>0</v>
      </c>
      <c r="T46" s="352">
        <v>12.8</v>
      </c>
      <c r="U46" s="353">
        <v>0</v>
      </c>
      <c r="V46" s="354">
        <v>26.9</v>
      </c>
      <c r="W46" s="352">
        <v>247.1</v>
      </c>
      <c r="X46" s="354">
        <v>164.7</v>
      </c>
      <c r="Y46" s="354">
        <v>338.3</v>
      </c>
      <c r="Z46" s="352">
        <v>395.3</v>
      </c>
      <c r="AA46" s="354">
        <v>315.60000000000002</v>
      </c>
      <c r="AB46" s="354">
        <v>483.5</v>
      </c>
      <c r="AC46" s="352">
        <v>402.6</v>
      </c>
      <c r="AD46" s="354">
        <v>312.8</v>
      </c>
      <c r="AE46" s="354">
        <v>502</v>
      </c>
      <c r="AF46" s="354">
        <v>765.2</v>
      </c>
      <c r="AG46" s="354">
        <v>568.6</v>
      </c>
      <c r="AH46" s="354">
        <v>982.9</v>
      </c>
      <c r="AI46" s="354">
        <v>452.5</v>
      </c>
      <c r="AJ46" s="354">
        <v>387.6</v>
      </c>
      <c r="AK46" s="354">
        <v>524.5</v>
      </c>
      <c r="AL46" s="352">
        <v>315.7</v>
      </c>
      <c r="AM46" s="353">
        <v>242.9</v>
      </c>
      <c r="AN46" s="354">
        <v>396.3</v>
      </c>
      <c r="AO46" s="355">
        <v>40</v>
      </c>
      <c r="AP46" s="356">
        <v>16</v>
      </c>
      <c r="AQ46" s="357">
        <v>24</v>
      </c>
      <c r="AR46" s="355">
        <v>225</v>
      </c>
      <c r="AS46" s="356">
        <v>84</v>
      </c>
      <c r="AT46" s="357">
        <v>141</v>
      </c>
      <c r="AU46" s="355">
        <v>87</v>
      </c>
      <c r="AV46" s="356">
        <v>41</v>
      </c>
      <c r="AW46" s="357">
        <v>46</v>
      </c>
      <c r="AX46" s="355">
        <v>8</v>
      </c>
      <c r="AY46" s="356">
        <v>5</v>
      </c>
      <c r="AZ46" s="357">
        <v>3</v>
      </c>
      <c r="BA46" s="355">
        <v>0</v>
      </c>
      <c r="BB46" s="357">
        <v>0</v>
      </c>
      <c r="BC46" s="357">
        <v>0</v>
      </c>
      <c r="BD46" s="355">
        <v>0</v>
      </c>
      <c r="BE46" s="357">
        <v>0</v>
      </c>
      <c r="BF46" s="357">
        <v>0</v>
      </c>
      <c r="BG46" s="355">
        <v>3</v>
      </c>
      <c r="BH46" s="357">
        <v>0</v>
      </c>
      <c r="BI46" s="357">
        <v>3</v>
      </c>
      <c r="BJ46" s="355">
        <v>60</v>
      </c>
      <c r="BK46" s="357">
        <v>21</v>
      </c>
      <c r="BL46" s="358">
        <v>39</v>
      </c>
      <c r="BM46" s="357">
        <v>93</v>
      </c>
      <c r="BN46" s="357">
        <v>39</v>
      </c>
      <c r="BO46" s="358">
        <v>54</v>
      </c>
      <c r="BP46" s="357">
        <v>98</v>
      </c>
      <c r="BQ46" s="357">
        <v>40</v>
      </c>
      <c r="BR46" s="357">
        <v>58</v>
      </c>
      <c r="BS46" s="357">
        <v>187</v>
      </c>
      <c r="BT46" s="357">
        <v>73</v>
      </c>
      <c r="BU46" s="357">
        <v>114</v>
      </c>
      <c r="BV46" s="357">
        <v>100</v>
      </c>
      <c r="BW46" s="357">
        <v>45</v>
      </c>
      <c r="BX46" s="357">
        <v>55</v>
      </c>
      <c r="BY46" s="355">
        <v>901</v>
      </c>
      <c r="BZ46" s="356">
        <v>364</v>
      </c>
      <c r="CA46" s="357">
        <v>537</v>
      </c>
    </row>
    <row r="47" spans="1:79" ht="13.5" customHeight="1" x14ac:dyDescent="0.2">
      <c r="A47" s="359" t="s">
        <v>19</v>
      </c>
      <c r="B47" s="352">
        <v>250.4</v>
      </c>
      <c r="C47" s="353">
        <v>162.69999999999999</v>
      </c>
      <c r="D47" s="354">
        <v>357.6</v>
      </c>
      <c r="E47" s="352">
        <v>2166.1999999999998</v>
      </c>
      <c r="F47" s="353">
        <v>1533.9</v>
      </c>
      <c r="G47" s="354">
        <v>2937.9</v>
      </c>
      <c r="H47" s="352">
        <v>773.3</v>
      </c>
      <c r="I47" s="353">
        <v>649.5</v>
      </c>
      <c r="J47" s="354">
        <v>924.1</v>
      </c>
      <c r="K47" s="352">
        <v>122.8</v>
      </c>
      <c r="L47" s="353">
        <v>122.9</v>
      </c>
      <c r="M47" s="354">
        <v>122.6</v>
      </c>
      <c r="N47" s="352">
        <v>17.8</v>
      </c>
      <c r="O47" s="353">
        <v>10.8</v>
      </c>
      <c r="P47" s="354">
        <v>26.3</v>
      </c>
      <c r="Q47" s="352">
        <v>5.9</v>
      </c>
      <c r="R47" s="353">
        <v>10.8</v>
      </c>
      <c r="S47" s="354">
        <v>0</v>
      </c>
      <c r="T47" s="352">
        <v>48.8</v>
      </c>
      <c r="U47" s="353">
        <v>22.2</v>
      </c>
      <c r="V47" s="354">
        <v>81</v>
      </c>
      <c r="W47" s="352">
        <v>382.5</v>
      </c>
      <c r="X47" s="354">
        <v>247</v>
      </c>
      <c r="Y47" s="354">
        <v>546.70000000000005</v>
      </c>
      <c r="Z47" s="352">
        <v>770.3</v>
      </c>
      <c r="AA47" s="354">
        <v>587</v>
      </c>
      <c r="AB47" s="354">
        <v>992.2</v>
      </c>
      <c r="AC47" s="352">
        <v>638.1</v>
      </c>
      <c r="AD47" s="354">
        <v>556.29999999999995</v>
      </c>
      <c r="AE47" s="354">
        <v>737.1</v>
      </c>
      <c r="AF47" s="354">
        <v>1083.0999999999999</v>
      </c>
      <c r="AG47" s="354">
        <v>936.9</v>
      </c>
      <c r="AH47" s="354">
        <v>1259.5999999999999</v>
      </c>
      <c r="AI47" s="354">
        <v>881.2</v>
      </c>
      <c r="AJ47" s="354">
        <v>717.8</v>
      </c>
      <c r="AK47" s="354">
        <v>1078.2</v>
      </c>
      <c r="AL47" s="352">
        <v>591.20000000000005</v>
      </c>
      <c r="AM47" s="353">
        <v>460.5</v>
      </c>
      <c r="AN47" s="354">
        <v>750</v>
      </c>
      <c r="AO47" s="355">
        <v>42</v>
      </c>
      <c r="AP47" s="356">
        <v>15</v>
      </c>
      <c r="AQ47" s="357">
        <v>27</v>
      </c>
      <c r="AR47" s="355">
        <v>352</v>
      </c>
      <c r="AS47" s="356">
        <v>137</v>
      </c>
      <c r="AT47" s="357">
        <v>215</v>
      </c>
      <c r="AU47" s="355">
        <v>130</v>
      </c>
      <c r="AV47" s="356">
        <v>60</v>
      </c>
      <c r="AW47" s="357">
        <v>70</v>
      </c>
      <c r="AX47" s="355">
        <v>20</v>
      </c>
      <c r="AY47" s="356">
        <v>11</v>
      </c>
      <c r="AZ47" s="357">
        <v>9</v>
      </c>
      <c r="BA47" s="355">
        <v>3</v>
      </c>
      <c r="BB47" s="357">
        <v>1</v>
      </c>
      <c r="BC47" s="357">
        <v>2</v>
      </c>
      <c r="BD47" s="355">
        <v>1</v>
      </c>
      <c r="BE47" s="357">
        <v>1</v>
      </c>
      <c r="BF47" s="357">
        <v>0</v>
      </c>
      <c r="BG47" s="355">
        <v>8</v>
      </c>
      <c r="BH47" s="357">
        <v>2</v>
      </c>
      <c r="BI47" s="357">
        <v>6</v>
      </c>
      <c r="BJ47" s="355">
        <v>65</v>
      </c>
      <c r="BK47" s="357">
        <v>23</v>
      </c>
      <c r="BL47" s="358">
        <v>42</v>
      </c>
      <c r="BM47" s="357">
        <v>127</v>
      </c>
      <c r="BN47" s="357">
        <v>53</v>
      </c>
      <c r="BO47" s="358">
        <v>74</v>
      </c>
      <c r="BP47" s="357">
        <v>109</v>
      </c>
      <c r="BQ47" s="357">
        <v>52</v>
      </c>
      <c r="BR47" s="357">
        <v>57</v>
      </c>
      <c r="BS47" s="357">
        <v>186</v>
      </c>
      <c r="BT47" s="357">
        <v>88</v>
      </c>
      <c r="BU47" s="357">
        <v>98</v>
      </c>
      <c r="BV47" s="357">
        <v>137</v>
      </c>
      <c r="BW47" s="357">
        <v>61</v>
      </c>
      <c r="BX47" s="357">
        <v>76</v>
      </c>
      <c r="BY47" s="355">
        <v>1180</v>
      </c>
      <c r="BZ47" s="356">
        <v>504</v>
      </c>
      <c r="CA47" s="357">
        <v>676</v>
      </c>
    </row>
    <row r="48" spans="1:79" ht="13.5" customHeight="1" x14ac:dyDescent="0.2">
      <c r="A48" s="359" t="s">
        <v>20</v>
      </c>
      <c r="B48" s="352">
        <v>476.3</v>
      </c>
      <c r="C48" s="353">
        <v>382.5</v>
      </c>
      <c r="D48" s="354">
        <v>605.70000000000005</v>
      </c>
      <c r="E48" s="352">
        <v>3926</v>
      </c>
      <c r="F48" s="353">
        <v>3189.4</v>
      </c>
      <c r="G48" s="354">
        <v>4941.5</v>
      </c>
      <c r="H48" s="352">
        <v>1623.5</v>
      </c>
      <c r="I48" s="353">
        <v>1301.9000000000001</v>
      </c>
      <c r="J48" s="354">
        <v>2066.6</v>
      </c>
      <c r="K48" s="352">
        <v>228.6</v>
      </c>
      <c r="L48" s="353">
        <v>175.4</v>
      </c>
      <c r="M48" s="354">
        <v>301.89999999999998</v>
      </c>
      <c r="N48" s="352">
        <v>41</v>
      </c>
      <c r="O48" s="353">
        <v>42.4</v>
      </c>
      <c r="P48" s="354">
        <v>38.9</v>
      </c>
      <c r="Q48" s="352">
        <v>16.399999999999999</v>
      </c>
      <c r="R48" s="353">
        <v>14.1</v>
      </c>
      <c r="S48" s="354">
        <v>19.5</v>
      </c>
      <c r="T48" s="352">
        <v>84.7</v>
      </c>
      <c r="U48" s="353">
        <v>58.5</v>
      </c>
      <c r="V48" s="354">
        <v>120.7</v>
      </c>
      <c r="W48" s="352">
        <v>852.3</v>
      </c>
      <c r="X48" s="354">
        <v>637.1</v>
      </c>
      <c r="Y48" s="354">
        <v>1148.0999999999999</v>
      </c>
      <c r="Z48" s="352">
        <v>1507.6</v>
      </c>
      <c r="AA48" s="354">
        <v>995.1</v>
      </c>
      <c r="AB48" s="354">
        <v>2211.8000000000002</v>
      </c>
      <c r="AC48" s="352">
        <v>1434.6</v>
      </c>
      <c r="AD48" s="354">
        <v>991.7</v>
      </c>
      <c r="AE48" s="354">
        <v>2043</v>
      </c>
      <c r="AF48" s="354">
        <v>2117.8000000000002</v>
      </c>
      <c r="AG48" s="354">
        <v>1597</v>
      </c>
      <c r="AH48" s="354">
        <v>2832.8</v>
      </c>
      <c r="AI48" s="354">
        <v>1367.2</v>
      </c>
      <c r="AJ48" s="354">
        <v>1236.5</v>
      </c>
      <c r="AK48" s="354">
        <v>1546.6</v>
      </c>
      <c r="AL48" s="352">
        <v>1134.4000000000001</v>
      </c>
      <c r="AM48" s="353">
        <v>879.8</v>
      </c>
      <c r="AN48" s="354">
        <v>1484.7</v>
      </c>
      <c r="AO48" s="355">
        <v>58</v>
      </c>
      <c r="AP48" s="356">
        <v>27</v>
      </c>
      <c r="AQ48" s="357">
        <v>31</v>
      </c>
      <c r="AR48" s="355">
        <v>463</v>
      </c>
      <c r="AS48" s="356">
        <v>218</v>
      </c>
      <c r="AT48" s="357">
        <v>245</v>
      </c>
      <c r="AU48" s="355">
        <v>198</v>
      </c>
      <c r="AV48" s="356">
        <v>92</v>
      </c>
      <c r="AW48" s="357">
        <v>106</v>
      </c>
      <c r="AX48" s="355">
        <v>27</v>
      </c>
      <c r="AY48" s="356">
        <v>12</v>
      </c>
      <c r="AZ48" s="357">
        <v>15</v>
      </c>
      <c r="BA48" s="355">
        <v>5</v>
      </c>
      <c r="BB48" s="357">
        <v>3</v>
      </c>
      <c r="BC48" s="357">
        <v>2</v>
      </c>
      <c r="BD48" s="355">
        <v>2</v>
      </c>
      <c r="BE48" s="357">
        <v>1</v>
      </c>
      <c r="BF48" s="357">
        <v>1</v>
      </c>
      <c r="BG48" s="355">
        <v>10</v>
      </c>
      <c r="BH48" s="357">
        <v>4</v>
      </c>
      <c r="BI48" s="357">
        <v>6</v>
      </c>
      <c r="BJ48" s="355">
        <v>104</v>
      </c>
      <c r="BK48" s="357">
        <v>45</v>
      </c>
      <c r="BL48" s="358">
        <v>59</v>
      </c>
      <c r="BM48" s="357">
        <v>178</v>
      </c>
      <c r="BN48" s="357">
        <v>68</v>
      </c>
      <c r="BO48" s="358">
        <v>110</v>
      </c>
      <c r="BP48" s="357">
        <v>175</v>
      </c>
      <c r="BQ48" s="357">
        <v>70</v>
      </c>
      <c r="BR48" s="357">
        <v>105</v>
      </c>
      <c r="BS48" s="357">
        <v>259</v>
      </c>
      <c r="BT48" s="357">
        <v>113</v>
      </c>
      <c r="BU48" s="357">
        <v>146</v>
      </c>
      <c r="BV48" s="357">
        <v>151</v>
      </c>
      <c r="BW48" s="357">
        <v>79</v>
      </c>
      <c r="BX48" s="357">
        <v>72</v>
      </c>
      <c r="BY48" s="355">
        <v>1630</v>
      </c>
      <c r="BZ48" s="356">
        <v>732</v>
      </c>
      <c r="CA48" s="357">
        <v>898</v>
      </c>
    </row>
    <row r="49" spans="1:79" ht="13.5" customHeight="1" x14ac:dyDescent="0.2">
      <c r="A49" s="359" t="s">
        <v>21</v>
      </c>
      <c r="B49" s="352">
        <v>517</v>
      </c>
      <c r="C49" s="353">
        <v>473.7</v>
      </c>
      <c r="D49" s="354">
        <v>587.5</v>
      </c>
      <c r="E49" s="352">
        <v>7598.4</v>
      </c>
      <c r="F49" s="353">
        <v>6591.1</v>
      </c>
      <c r="G49" s="354">
        <v>9235.4</v>
      </c>
      <c r="H49" s="352">
        <v>3357.7</v>
      </c>
      <c r="I49" s="353">
        <v>3220.2</v>
      </c>
      <c r="J49" s="354">
        <v>3580.8</v>
      </c>
      <c r="K49" s="352">
        <v>560.70000000000005</v>
      </c>
      <c r="L49" s="353">
        <v>627.70000000000005</v>
      </c>
      <c r="M49" s="354">
        <v>452</v>
      </c>
      <c r="N49" s="352">
        <v>27.8</v>
      </c>
      <c r="O49" s="353">
        <v>45</v>
      </c>
      <c r="P49" s="354">
        <v>0</v>
      </c>
      <c r="Q49" s="352">
        <v>27.7</v>
      </c>
      <c r="R49" s="353">
        <v>44.9</v>
      </c>
      <c r="S49" s="354">
        <v>0</v>
      </c>
      <c r="T49" s="352">
        <v>85.9</v>
      </c>
      <c r="U49" s="353">
        <v>69.5</v>
      </c>
      <c r="V49" s="354">
        <v>112.3</v>
      </c>
      <c r="W49" s="352">
        <v>1078.8</v>
      </c>
      <c r="X49" s="354">
        <v>739.3</v>
      </c>
      <c r="Y49" s="354">
        <v>1626.6</v>
      </c>
      <c r="Z49" s="352">
        <v>2526</v>
      </c>
      <c r="AA49" s="354">
        <v>2081.1</v>
      </c>
      <c r="AB49" s="354">
        <v>3243.2</v>
      </c>
      <c r="AC49" s="352">
        <v>2634</v>
      </c>
      <c r="AD49" s="354">
        <v>2123.5</v>
      </c>
      <c r="AE49" s="354">
        <v>3456.2</v>
      </c>
      <c r="AF49" s="354">
        <v>4490.5</v>
      </c>
      <c r="AG49" s="354">
        <v>3495.8</v>
      </c>
      <c r="AH49" s="354">
        <v>6090.9</v>
      </c>
      <c r="AI49" s="354">
        <v>2444.4</v>
      </c>
      <c r="AJ49" s="354">
        <v>2216.4</v>
      </c>
      <c r="AK49" s="354">
        <v>2811</v>
      </c>
      <c r="AL49" s="352">
        <v>2104.1</v>
      </c>
      <c r="AM49" s="353">
        <v>1801.9</v>
      </c>
      <c r="AN49" s="354">
        <v>2592.6</v>
      </c>
      <c r="AO49" s="355">
        <v>37</v>
      </c>
      <c r="AP49" s="356">
        <v>21</v>
      </c>
      <c r="AQ49" s="357">
        <v>16</v>
      </c>
      <c r="AR49" s="355">
        <v>527</v>
      </c>
      <c r="AS49" s="356">
        <v>283</v>
      </c>
      <c r="AT49" s="357">
        <v>244</v>
      </c>
      <c r="AU49" s="355">
        <v>241</v>
      </c>
      <c r="AV49" s="356">
        <v>143</v>
      </c>
      <c r="AW49" s="357">
        <v>98</v>
      </c>
      <c r="AX49" s="355">
        <v>39</v>
      </c>
      <c r="AY49" s="356">
        <v>27</v>
      </c>
      <c r="AZ49" s="357">
        <v>12</v>
      </c>
      <c r="BA49" s="355">
        <v>2</v>
      </c>
      <c r="BB49" s="357">
        <v>2</v>
      </c>
      <c r="BC49" s="357">
        <v>0</v>
      </c>
      <c r="BD49" s="355">
        <v>2</v>
      </c>
      <c r="BE49" s="357">
        <v>2</v>
      </c>
      <c r="BF49" s="357">
        <v>0</v>
      </c>
      <c r="BG49" s="355">
        <v>6</v>
      </c>
      <c r="BH49" s="357">
        <v>3</v>
      </c>
      <c r="BI49" s="357">
        <v>3</v>
      </c>
      <c r="BJ49" s="355">
        <v>78</v>
      </c>
      <c r="BK49" s="357">
        <v>33</v>
      </c>
      <c r="BL49" s="358">
        <v>45</v>
      </c>
      <c r="BM49" s="357">
        <v>177</v>
      </c>
      <c r="BN49" s="357">
        <v>90</v>
      </c>
      <c r="BO49" s="358">
        <v>87</v>
      </c>
      <c r="BP49" s="357">
        <v>191</v>
      </c>
      <c r="BQ49" s="357">
        <v>95</v>
      </c>
      <c r="BR49" s="357">
        <v>96</v>
      </c>
      <c r="BS49" s="357">
        <v>327</v>
      </c>
      <c r="BT49" s="357">
        <v>157</v>
      </c>
      <c r="BU49" s="357">
        <v>170</v>
      </c>
      <c r="BV49" s="357">
        <v>161</v>
      </c>
      <c r="BW49" s="357">
        <v>90</v>
      </c>
      <c r="BX49" s="357">
        <v>71</v>
      </c>
      <c r="BY49" s="355">
        <v>1788</v>
      </c>
      <c r="BZ49" s="356">
        <v>946</v>
      </c>
      <c r="CA49" s="357">
        <v>842</v>
      </c>
    </row>
    <row r="50" spans="1:79" ht="13.5" customHeight="1" x14ac:dyDescent="0.2">
      <c r="A50" s="360" t="s">
        <v>22</v>
      </c>
      <c r="B50" s="352">
        <v>834.8</v>
      </c>
      <c r="C50" s="353">
        <v>702.9</v>
      </c>
      <c r="D50" s="354">
        <v>1127.5999999999999</v>
      </c>
      <c r="E50" s="352">
        <v>14323</v>
      </c>
      <c r="F50" s="353">
        <v>13720.9</v>
      </c>
      <c r="G50" s="354">
        <v>15658</v>
      </c>
      <c r="H50" s="352">
        <v>7801.3</v>
      </c>
      <c r="I50" s="353">
        <v>7615.9</v>
      </c>
      <c r="J50" s="354">
        <v>8211.4</v>
      </c>
      <c r="K50" s="352">
        <v>1194.7</v>
      </c>
      <c r="L50" s="353">
        <v>1170.4000000000001</v>
      </c>
      <c r="M50" s="354">
        <v>1248.3</v>
      </c>
      <c r="N50" s="352">
        <v>107.4</v>
      </c>
      <c r="O50" s="353">
        <v>117.1</v>
      </c>
      <c r="P50" s="354">
        <v>86</v>
      </c>
      <c r="Q50" s="352">
        <v>80.400000000000006</v>
      </c>
      <c r="R50" s="353">
        <v>117</v>
      </c>
      <c r="S50" s="354">
        <v>0</v>
      </c>
      <c r="T50" s="352">
        <v>165.8</v>
      </c>
      <c r="U50" s="353">
        <v>120.7</v>
      </c>
      <c r="V50" s="354">
        <v>264.60000000000002</v>
      </c>
      <c r="W50" s="352">
        <v>1414.3</v>
      </c>
      <c r="X50" s="354">
        <v>1244.5</v>
      </c>
      <c r="Y50" s="354">
        <v>1785.4</v>
      </c>
      <c r="Z50" s="352">
        <v>5255.9</v>
      </c>
      <c r="AA50" s="354">
        <v>4816.7</v>
      </c>
      <c r="AB50" s="354">
        <v>6213.7</v>
      </c>
      <c r="AC50" s="352">
        <v>4145.6000000000004</v>
      </c>
      <c r="AD50" s="354">
        <v>3840.8</v>
      </c>
      <c r="AE50" s="354">
        <v>4808.5</v>
      </c>
      <c r="AF50" s="354">
        <v>8171.7</v>
      </c>
      <c r="AG50" s="354">
        <v>7960.2</v>
      </c>
      <c r="AH50" s="354">
        <v>8630.5</v>
      </c>
      <c r="AI50" s="354">
        <v>4237.2</v>
      </c>
      <c r="AJ50" s="354">
        <v>4016.8</v>
      </c>
      <c r="AK50" s="354">
        <v>4713.8</v>
      </c>
      <c r="AL50" s="352">
        <v>3963.8</v>
      </c>
      <c r="AM50" s="353">
        <v>3774.3</v>
      </c>
      <c r="AN50" s="354">
        <v>4379.5</v>
      </c>
      <c r="AO50" s="355">
        <v>31</v>
      </c>
      <c r="AP50" s="356">
        <v>18</v>
      </c>
      <c r="AQ50" s="357">
        <v>13</v>
      </c>
      <c r="AR50" s="355">
        <v>515</v>
      </c>
      <c r="AS50" s="356">
        <v>340</v>
      </c>
      <c r="AT50" s="357">
        <v>175</v>
      </c>
      <c r="AU50" s="355">
        <v>290</v>
      </c>
      <c r="AV50" s="356">
        <v>195</v>
      </c>
      <c r="AW50" s="357">
        <v>95</v>
      </c>
      <c r="AX50" s="355">
        <v>43</v>
      </c>
      <c r="AY50" s="356">
        <v>29</v>
      </c>
      <c r="AZ50" s="357">
        <v>14</v>
      </c>
      <c r="BA50" s="355">
        <v>4</v>
      </c>
      <c r="BB50" s="357">
        <v>3</v>
      </c>
      <c r="BC50" s="357">
        <v>1</v>
      </c>
      <c r="BD50" s="355">
        <v>3</v>
      </c>
      <c r="BE50" s="357">
        <v>3</v>
      </c>
      <c r="BF50" s="357">
        <v>0</v>
      </c>
      <c r="BG50" s="355">
        <v>6</v>
      </c>
      <c r="BH50" s="357">
        <v>3</v>
      </c>
      <c r="BI50" s="357">
        <v>3</v>
      </c>
      <c r="BJ50" s="355">
        <v>53</v>
      </c>
      <c r="BK50" s="357">
        <v>32</v>
      </c>
      <c r="BL50" s="358">
        <v>21</v>
      </c>
      <c r="BM50" s="357">
        <v>191</v>
      </c>
      <c r="BN50" s="357">
        <v>120</v>
      </c>
      <c r="BO50" s="358">
        <v>71</v>
      </c>
      <c r="BP50" s="357">
        <v>156</v>
      </c>
      <c r="BQ50" s="357">
        <v>99</v>
      </c>
      <c r="BR50" s="357">
        <v>57</v>
      </c>
      <c r="BS50" s="357">
        <v>309</v>
      </c>
      <c r="BT50" s="357">
        <v>206</v>
      </c>
      <c r="BU50" s="357">
        <v>103</v>
      </c>
      <c r="BV50" s="357">
        <v>145</v>
      </c>
      <c r="BW50" s="357">
        <v>94</v>
      </c>
      <c r="BX50" s="357">
        <v>51</v>
      </c>
      <c r="BY50" s="355">
        <v>1746</v>
      </c>
      <c r="BZ50" s="356">
        <v>1142</v>
      </c>
      <c r="CA50" s="357">
        <v>604</v>
      </c>
    </row>
    <row r="51" spans="1:79" ht="13.5" customHeight="1" x14ac:dyDescent="0.2">
      <c r="A51" s="360"/>
      <c r="B51" s="354"/>
      <c r="C51" s="353"/>
      <c r="D51" s="354"/>
      <c r="E51" s="354"/>
      <c r="F51" s="353"/>
      <c r="G51" s="354"/>
      <c r="H51" s="354"/>
      <c r="I51" s="353"/>
      <c r="J51" s="354"/>
      <c r="K51" s="354"/>
      <c r="L51" s="353"/>
      <c r="M51" s="354"/>
      <c r="N51" s="354"/>
      <c r="O51" s="354"/>
      <c r="P51" s="354"/>
      <c r="Q51" s="354"/>
      <c r="R51" s="354"/>
      <c r="S51" s="354"/>
      <c r="T51" s="354"/>
      <c r="U51" s="354"/>
      <c r="V51" s="354"/>
      <c r="W51" s="354"/>
      <c r="X51" s="354"/>
      <c r="Y51" s="354"/>
      <c r="Z51" s="354"/>
      <c r="AA51" s="354"/>
      <c r="AB51" s="354"/>
      <c r="AC51" s="354"/>
      <c r="AD51" s="354"/>
      <c r="AE51" s="354"/>
      <c r="AF51" s="354"/>
      <c r="AG51" s="354"/>
      <c r="AH51" s="354"/>
      <c r="AI51" s="354"/>
      <c r="AJ51" s="354"/>
      <c r="AK51" s="354"/>
      <c r="AL51" s="354"/>
      <c r="AM51" s="353"/>
      <c r="AN51" s="354"/>
      <c r="AO51" s="357"/>
      <c r="AP51" s="356"/>
      <c r="AQ51" s="357"/>
      <c r="AR51" s="357"/>
      <c r="AS51" s="356"/>
      <c r="AT51" s="357"/>
      <c r="AU51" s="357"/>
      <c r="AV51" s="356"/>
      <c r="AW51" s="357"/>
      <c r="AX51" s="354"/>
      <c r="AY51" s="353"/>
      <c r="AZ51" s="354"/>
      <c r="BA51" s="354"/>
      <c r="BB51" s="354"/>
      <c r="BC51" s="354"/>
      <c r="BD51" s="354"/>
      <c r="BE51" s="354"/>
      <c r="BF51" s="354"/>
      <c r="BG51" s="354"/>
      <c r="BH51" s="354"/>
      <c r="BI51" s="354"/>
      <c r="BJ51" s="354"/>
      <c r="BK51" s="354"/>
      <c r="BL51" s="354"/>
      <c r="BM51" s="354"/>
      <c r="BN51" s="354"/>
      <c r="BO51" s="354"/>
      <c r="BP51" s="354"/>
      <c r="BQ51" s="354"/>
      <c r="BR51" s="354"/>
      <c r="BS51" s="354"/>
      <c r="BT51" s="354"/>
      <c r="BU51" s="354"/>
      <c r="BV51" s="354"/>
      <c r="BW51" s="354"/>
      <c r="BX51" s="354"/>
      <c r="BY51" s="357"/>
      <c r="BZ51" s="356"/>
      <c r="CA51" s="357"/>
    </row>
    <row r="52" spans="1:79" s="57" customFormat="1" ht="13.5" customHeight="1" x14ac:dyDescent="0.2">
      <c r="A52" s="23" t="s">
        <v>75</v>
      </c>
      <c r="B52" s="361"/>
      <c r="C52" s="361"/>
      <c r="D52" s="361"/>
      <c r="E52" s="361"/>
      <c r="F52" s="361"/>
      <c r="G52" s="361"/>
      <c r="H52" s="361"/>
      <c r="I52" s="361"/>
      <c r="J52" s="361"/>
      <c r="K52" s="361"/>
      <c r="L52" s="361"/>
      <c r="M52" s="361"/>
      <c r="N52" s="361"/>
      <c r="O52" s="361"/>
      <c r="P52" s="361"/>
      <c r="Q52" s="361"/>
      <c r="R52" s="361"/>
      <c r="S52" s="361"/>
      <c r="T52" s="361"/>
      <c r="U52" s="361"/>
      <c r="V52" s="361"/>
      <c r="W52" s="361"/>
      <c r="X52" s="361"/>
      <c r="Y52" s="361"/>
      <c r="Z52" s="361"/>
      <c r="AA52" s="361"/>
      <c r="AB52" s="361"/>
      <c r="AC52" s="361"/>
      <c r="AD52" s="361"/>
      <c r="AE52" s="361"/>
      <c r="AF52" s="361"/>
      <c r="AG52" s="361"/>
      <c r="AH52" s="361"/>
      <c r="AI52" s="361"/>
      <c r="AJ52" s="361"/>
      <c r="AK52" s="361"/>
      <c r="AL52" s="361"/>
      <c r="AM52" s="361"/>
      <c r="AN52" s="361"/>
      <c r="AO52" s="362"/>
      <c r="AP52" s="362"/>
      <c r="AQ52" s="362"/>
      <c r="AR52" s="362"/>
      <c r="AS52" s="362"/>
      <c r="AT52" s="362"/>
      <c r="AU52" s="362"/>
      <c r="AV52" s="362"/>
      <c r="AW52" s="362"/>
      <c r="AX52" s="361"/>
      <c r="AY52" s="361"/>
      <c r="AZ52" s="361"/>
      <c r="BA52" s="361"/>
      <c r="BB52" s="361"/>
      <c r="BC52" s="361"/>
      <c r="BD52" s="361"/>
      <c r="BE52" s="361"/>
      <c r="BF52" s="361"/>
      <c r="BG52" s="361"/>
      <c r="BH52" s="361"/>
      <c r="BI52" s="361"/>
      <c r="BJ52" s="361"/>
      <c r="BK52" s="361"/>
      <c r="BL52" s="361"/>
      <c r="BM52" s="361"/>
      <c r="BN52" s="361"/>
      <c r="BO52" s="361"/>
      <c r="BP52" s="361"/>
      <c r="BQ52" s="361"/>
      <c r="BR52" s="361"/>
      <c r="BS52" s="361"/>
      <c r="BT52" s="361"/>
      <c r="BU52" s="361"/>
      <c r="BV52" s="361"/>
      <c r="BW52" s="361"/>
      <c r="BX52" s="361"/>
      <c r="BY52" s="362"/>
      <c r="BZ52" s="362"/>
      <c r="CA52" s="362"/>
    </row>
    <row r="53" spans="1:79" s="57" customFormat="1" ht="13.5" customHeight="1" x14ac:dyDescent="0.2">
      <c r="A53" s="28"/>
      <c r="B53" s="663" t="s">
        <v>24</v>
      </c>
      <c r="C53" s="661"/>
      <c r="D53" s="661"/>
      <c r="E53" s="661" t="s">
        <v>25</v>
      </c>
      <c r="F53" s="661"/>
      <c r="G53" s="661"/>
      <c r="H53" s="661" t="s">
        <v>106</v>
      </c>
      <c r="I53" s="661"/>
      <c r="J53" s="661"/>
      <c r="K53" s="661" t="s">
        <v>2761</v>
      </c>
      <c r="L53" s="661"/>
      <c r="M53" s="661"/>
      <c r="N53" s="661" t="s">
        <v>2764</v>
      </c>
      <c r="O53" s="661"/>
      <c r="P53" s="661"/>
      <c r="Q53" s="661" t="s">
        <v>2769</v>
      </c>
      <c r="R53" s="661"/>
      <c r="S53" s="661"/>
      <c r="T53" s="661" t="s">
        <v>2936</v>
      </c>
      <c r="U53" s="661"/>
      <c r="V53" s="661"/>
      <c r="W53" s="661" t="s">
        <v>2954</v>
      </c>
      <c r="X53" s="661"/>
      <c r="Y53" s="661"/>
      <c r="Z53" s="661" t="s">
        <v>3034</v>
      </c>
      <c r="AA53" s="661"/>
      <c r="AB53" s="661"/>
      <c r="AC53" s="661" t="s">
        <v>3042</v>
      </c>
      <c r="AD53" s="661"/>
      <c r="AE53" s="661"/>
      <c r="AF53" s="661" t="s">
        <v>3090</v>
      </c>
      <c r="AG53" s="661"/>
      <c r="AH53" s="661"/>
      <c r="AI53" s="661" t="s">
        <v>3136</v>
      </c>
      <c r="AJ53" s="661"/>
      <c r="AK53" s="661"/>
      <c r="AL53" s="661" t="s">
        <v>3137</v>
      </c>
      <c r="AM53" s="661"/>
      <c r="AN53" s="662"/>
      <c r="AO53" s="663" t="s">
        <v>24</v>
      </c>
      <c r="AP53" s="661"/>
      <c r="AQ53" s="661"/>
      <c r="AR53" s="661" t="s">
        <v>25</v>
      </c>
      <c r="AS53" s="661"/>
      <c r="AT53" s="661"/>
      <c r="AU53" s="661" t="s">
        <v>106</v>
      </c>
      <c r="AV53" s="661"/>
      <c r="AW53" s="661"/>
      <c r="AX53" s="661" t="s">
        <v>2761</v>
      </c>
      <c r="AY53" s="661"/>
      <c r="AZ53" s="661"/>
      <c r="BA53" s="661" t="s">
        <v>2764</v>
      </c>
      <c r="BB53" s="661"/>
      <c r="BC53" s="661"/>
      <c r="BD53" s="661" t="s">
        <v>2769</v>
      </c>
      <c r="BE53" s="661"/>
      <c r="BF53" s="661"/>
      <c r="BG53" s="661" t="s">
        <v>2936</v>
      </c>
      <c r="BH53" s="661"/>
      <c r="BI53" s="661"/>
      <c r="BJ53" s="661" t="s">
        <v>2954</v>
      </c>
      <c r="BK53" s="661"/>
      <c r="BL53" s="661"/>
      <c r="BM53" s="661" t="s">
        <v>3034</v>
      </c>
      <c r="BN53" s="661"/>
      <c r="BO53" s="661"/>
      <c r="BP53" s="661" t="s">
        <v>3042</v>
      </c>
      <c r="BQ53" s="661"/>
      <c r="BR53" s="661"/>
      <c r="BS53" s="661" t="s">
        <v>3090</v>
      </c>
      <c r="BT53" s="661"/>
      <c r="BU53" s="661"/>
      <c r="BV53" s="661" t="s">
        <v>3136</v>
      </c>
      <c r="BW53" s="661"/>
      <c r="BX53" s="661"/>
      <c r="BY53" s="661" t="s">
        <v>3137</v>
      </c>
      <c r="BZ53" s="661"/>
      <c r="CA53" s="662"/>
    </row>
    <row r="54" spans="1:79" ht="13.5" customHeight="1" x14ac:dyDescent="0.2">
      <c r="A54" s="24"/>
      <c r="B54" s="33" t="s">
        <v>0</v>
      </c>
      <c r="C54" s="34" t="s">
        <v>2</v>
      </c>
      <c r="D54" s="34" t="s">
        <v>3</v>
      </c>
      <c r="E54" s="33" t="s">
        <v>0</v>
      </c>
      <c r="F54" s="34" t="s">
        <v>2</v>
      </c>
      <c r="G54" s="34" t="s">
        <v>3</v>
      </c>
      <c r="H54" s="33" t="s">
        <v>0</v>
      </c>
      <c r="I54" s="34" t="s">
        <v>2</v>
      </c>
      <c r="J54" s="34" t="s">
        <v>3</v>
      </c>
      <c r="K54" s="33" t="s">
        <v>0</v>
      </c>
      <c r="L54" s="34" t="s">
        <v>2</v>
      </c>
      <c r="M54" s="34" t="s">
        <v>3</v>
      </c>
      <c r="N54" s="33" t="s">
        <v>0</v>
      </c>
      <c r="O54" s="34" t="s">
        <v>2</v>
      </c>
      <c r="P54" s="34" t="s">
        <v>3</v>
      </c>
      <c r="Q54" s="33" t="s">
        <v>0</v>
      </c>
      <c r="R54" s="34" t="s">
        <v>2</v>
      </c>
      <c r="S54" s="34" t="s">
        <v>3</v>
      </c>
      <c r="T54" s="25" t="s">
        <v>0</v>
      </c>
      <c r="U54" s="26" t="s">
        <v>2</v>
      </c>
      <c r="V54" s="27" t="s">
        <v>3</v>
      </c>
      <c r="W54" s="25" t="s">
        <v>0</v>
      </c>
      <c r="X54" s="26" t="s">
        <v>2</v>
      </c>
      <c r="Y54" s="27" t="s">
        <v>3</v>
      </c>
      <c r="Z54" s="29" t="s">
        <v>0</v>
      </c>
      <c r="AA54" s="26" t="s">
        <v>2</v>
      </c>
      <c r="AB54" s="27" t="s">
        <v>3</v>
      </c>
      <c r="AC54" s="29" t="s">
        <v>0</v>
      </c>
      <c r="AD54" s="26" t="s">
        <v>2</v>
      </c>
      <c r="AE54" s="27" t="s">
        <v>3</v>
      </c>
      <c r="AF54" s="29" t="s">
        <v>0</v>
      </c>
      <c r="AG54" s="26" t="s">
        <v>2</v>
      </c>
      <c r="AH54" s="27" t="s">
        <v>3</v>
      </c>
      <c r="AI54" s="29" t="s">
        <v>0</v>
      </c>
      <c r="AJ54" s="26" t="s">
        <v>2</v>
      </c>
      <c r="AK54" s="27" t="s">
        <v>3</v>
      </c>
      <c r="AL54" s="29" t="s">
        <v>0</v>
      </c>
      <c r="AM54" s="30" t="s">
        <v>2</v>
      </c>
      <c r="AN54" s="31" t="s">
        <v>3</v>
      </c>
      <c r="AO54" s="25" t="s">
        <v>0</v>
      </c>
      <c r="AP54" s="36" t="s">
        <v>2</v>
      </c>
      <c r="AQ54" s="36" t="s">
        <v>3</v>
      </c>
      <c r="AR54" s="25" t="s">
        <v>0</v>
      </c>
      <c r="AS54" s="36" t="s">
        <v>2</v>
      </c>
      <c r="AT54" s="36" t="s">
        <v>3</v>
      </c>
      <c r="AU54" s="25" t="s">
        <v>0</v>
      </c>
      <c r="AV54" s="36" t="s">
        <v>2</v>
      </c>
      <c r="AW54" s="36" t="s">
        <v>3</v>
      </c>
      <c r="AX54" s="33" t="s">
        <v>0</v>
      </c>
      <c r="AY54" s="34" t="s">
        <v>2</v>
      </c>
      <c r="AZ54" s="34" t="s">
        <v>3</v>
      </c>
      <c r="BA54" s="29" t="s">
        <v>0</v>
      </c>
      <c r="BB54" s="30" t="s">
        <v>2</v>
      </c>
      <c r="BC54" s="38" t="s">
        <v>3</v>
      </c>
      <c r="BD54" s="29" t="s">
        <v>0</v>
      </c>
      <c r="BE54" s="30" t="s">
        <v>2</v>
      </c>
      <c r="BF54" s="38" t="s">
        <v>3</v>
      </c>
      <c r="BG54" s="29" t="s">
        <v>0</v>
      </c>
      <c r="BH54" s="30" t="s">
        <v>2</v>
      </c>
      <c r="BI54" s="38" t="s">
        <v>3</v>
      </c>
      <c r="BJ54" s="29" t="s">
        <v>0</v>
      </c>
      <c r="BK54" s="30" t="s">
        <v>2</v>
      </c>
      <c r="BL54" s="38" t="s">
        <v>3</v>
      </c>
      <c r="BM54" s="29" t="s">
        <v>0</v>
      </c>
      <c r="BN54" s="30" t="s">
        <v>2</v>
      </c>
      <c r="BO54" s="31" t="s">
        <v>3</v>
      </c>
      <c r="BP54" s="38" t="s">
        <v>27</v>
      </c>
      <c r="BQ54" s="38" t="s">
        <v>2</v>
      </c>
      <c r="BR54" s="38" t="s">
        <v>3</v>
      </c>
      <c r="BS54" s="29" t="s">
        <v>0</v>
      </c>
      <c r="BT54" s="26" t="s">
        <v>2</v>
      </c>
      <c r="BU54" s="27" t="s">
        <v>3</v>
      </c>
      <c r="BV54" s="29" t="s">
        <v>0</v>
      </c>
      <c r="BW54" s="26" t="s">
        <v>2</v>
      </c>
      <c r="BX54" s="27" t="s">
        <v>3</v>
      </c>
      <c r="BY54" s="29" t="s">
        <v>0</v>
      </c>
      <c r="BZ54" s="30" t="s">
        <v>2</v>
      </c>
      <c r="CA54" s="31" t="s">
        <v>3</v>
      </c>
    </row>
    <row r="55" spans="1:79" ht="13.5" customHeight="1" x14ac:dyDescent="0.2">
      <c r="A55" s="343" t="s">
        <v>1</v>
      </c>
      <c r="B55" s="344">
        <v>415.9</v>
      </c>
      <c r="C55" s="345">
        <v>664</v>
      </c>
      <c r="D55" s="346">
        <v>180.2</v>
      </c>
      <c r="E55" s="344">
        <v>286.3</v>
      </c>
      <c r="F55" s="345">
        <v>293.7</v>
      </c>
      <c r="G55" s="346">
        <v>279.2</v>
      </c>
      <c r="H55" s="344">
        <v>346</v>
      </c>
      <c r="I55" s="345">
        <v>283.89999999999998</v>
      </c>
      <c r="J55" s="346">
        <v>405.2</v>
      </c>
      <c r="K55" s="344">
        <v>238.2</v>
      </c>
      <c r="L55" s="345">
        <v>244.2</v>
      </c>
      <c r="M55" s="346">
        <v>232.5</v>
      </c>
      <c r="N55" s="344">
        <v>161.30000000000001</v>
      </c>
      <c r="O55" s="345">
        <v>141.69999999999999</v>
      </c>
      <c r="P55" s="346">
        <v>180</v>
      </c>
      <c r="Q55" s="344">
        <v>207.5</v>
      </c>
      <c r="R55" s="345">
        <v>236.2</v>
      </c>
      <c r="S55" s="346">
        <v>180.1</v>
      </c>
      <c r="T55" s="344">
        <v>500.3</v>
      </c>
      <c r="U55" s="345">
        <v>488.3</v>
      </c>
      <c r="V55" s="346">
        <v>511.8</v>
      </c>
      <c r="W55" s="344">
        <v>230.6</v>
      </c>
      <c r="X55" s="346">
        <v>94.5</v>
      </c>
      <c r="Y55" s="346">
        <v>360.3</v>
      </c>
      <c r="Z55" s="344">
        <v>333.7</v>
      </c>
      <c r="AA55" s="346">
        <v>342</v>
      </c>
      <c r="AB55" s="346">
        <v>325.8</v>
      </c>
      <c r="AC55" s="344">
        <v>207.6</v>
      </c>
      <c r="AD55" s="346">
        <v>94.6</v>
      </c>
      <c r="AE55" s="346">
        <v>315.39999999999998</v>
      </c>
      <c r="AF55" s="346">
        <v>299.2</v>
      </c>
      <c r="AG55" s="346">
        <v>377.3</v>
      </c>
      <c r="AH55" s="346">
        <v>224.7</v>
      </c>
      <c r="AI55" s="346">
        <v>254.8</v>
      </c>
      <c r="AJ55" s="346">
        <v>261.2</v>
      </c>
      <c r="AK55" s="346">
        <v>248.8</v>
      </c>
      <c r="AL55" s="344">
        <v>289.8</v>
      </c>
      <c r="AM55" s="345">
        <v>293.10000000000002</v>
      </c>
      <c r="AN55" s="346">
        <v>286.7</v>
      </c>
      <c r="AO55" s="347">
        <v>18</v>
      </c>
      <c r="AP55" s="348">
        <v>14</v>
      </c>
      <c r="AQ55" s="349">
        <v>4</v>
      </c>
      <c r="AR55" s="347">
        <v>12</v>
      </c>
      <c r="AS55" s="348">
        <v>6</v>
      </c>
      <c r="AT55" s="349">
        <v>6</v>
      </c>
      <c r="AU55" s="347">
        <v>15</v>
      </c>
      <c r="AV55" s="348">
        <v>6</v>
      </c>
      <c r="AW55" s="349">
        <v>9</v>
      </c>
      <c r="AX55" s="347">
        <v>10</v>
      </c>
      <c r="AY55" s="348">
        <v>5</v>
      </c>
      <c r="AZ55" s="349">
        <v>5</v>
      </c>
      <c r="BA55" s="347">
        <v>7</v>
      </c>
      <c r="BB55" s="349">
        <v>3</v>
      </c>
      <c r="BC55" s="349">
        <v>4</v>
      </c>
      <c r="BD55" s="347">
        <v>9</v>
      </c>
      <c r="BE55" s="349">
        <v>5</v>
      </c>
      <c r="BF55" s="349">
        <v>4</v>
      </c>
      <c r="BG55" s="347">
        <v>21</v>
      </c>
      <c r="BH55" s="349">
        <v>10</v>
      </c>
      <c r="BI55" s="349">
        <v>11</v>
      </c>
      <c r="BJ55" s="347">
        <v>10</v>
      </c>
      <c r="BK55" s="349">
        <v>2</v>
      </c>
      <c r="BL55" s="350">
        <v>8</v>
      </c>
      <c r="BM55" s="349">
        <v>14</v>
      </c>
      <c r="BN55" s="349">
        <v>7</v>
      </c>
      <c r="BO55" s="350">
        <v>7</v>
      </c>
      <c r="BP55" s="349">
        <v>9</v>
      </c>
      <c r="BQ55" s="349">
        <v>2</v>
      </c>
      <c r="BR55" s="349">
        <v>7</v>
      </c>
      <c r="BS55" s="349">
        <v>13</v>
      </c>
      <c r="BT55" s="349">
        <v>8</v>
      </c>
      <c r="BU55" s="349">
        <v>5</v>
      </c>
      <c r="BV55" s="349">
        <v>10</v>
      </c>
      <c r="BW55" s="349">
        <v>5</v>
      </c>
      <c r="BX55" s="349">
        <v>5</v>
      </c>
      <c r="BY55" s="347">
        <v>148</v>
      </c>
      <c r="BZ55" s="348">
        <v>73</v>
      </c>
      <c r="CA55" s="349">
        <v>75</v>
      </c>
    </row>
    <row r="56" spans="1:79" ht="13.5" customHeight="1" x14ac:dyDescent="0.2">
      <c r="A56" s="351" t="s">
        <v>5</v>
      </c>
      <c r="B56" s="352">
        <v>16.3</v>
      </c>
      <c r="C56" s="353">
        <v>11.2</v>
      </c>
      <c r="D56" s="354">
        <v>21.2</v>
      </c>
      <c r="E56" s="352">
        <v>11.3</v>
      </c>
      <c r="F56" s="353">
        <v>11.6</v>
      </c>
      <c r="G56" s="354">
        <v>11</v>
      </c>
      <c r="H56" s="352">
        <v>10.9</v>
      </c>
      <c r="I56" s="353">
        <v>11.3</v>
      </c>
      <c r="J56" s="354">
        <v>10.6</v>
      </c>
      <c r="K56" s="352">
        <v>11.3</v>
      </c>
      <c r="L56" s="353">
        <v>11.7</v>
      </c>
      <c r="M56" s="354">
        <v>11</v>
      </c>
      <c r="N56" s="352">
        <v>5.5</v>
      </c>
      <c r="O56" s="353">
        <v>11.3</v>
      </c>
      <c r="P56" s="354">
        <v>0</v>
      </c>
      <c r="Q56" s="352">
        <v>11</v>
      </c>
      <c r="R56" s="353">
        <v>11.4</v>
      </c>
      <c r="S56" s="354">
        <v>10.7</v>
      </c>
      <c r="T56" s="352">
        <v>11.4</v>
      </c>
      <c r="U56" s="353">
        <v>11.7</v>
      </c>
      <c r="V56" s="354">
        <v>11.1</v>
      </c>
      <c r="W56" s="352">
        <v>11.1</v>
      </c>
      <c r="X56" s="354">
        <v>11.4</v>
      </c>
      <c r="Y56" s="354">
        <v>10.7</v>
      </c>
      <c r="Z56" s="352">
        <v>22.9</v>
      </c>
      <c r="AA56" s="354">
        <v>11.8</v>
      </c>
      <c r="AB56" s="354">
        <v>33.4</v>
      </c>
      <c r="AC56" s="352">
        <v>22.2</v>
      </c>
      <c r="AD56" s="354">
        <v>22.8</v>
      </c>
      <c r="AE56" s="354">
        <v>21.6</v>
      </c>
      <c r="AF56" s="354">
        <v>0</v>
      </c>
      <c r="AG56" s="354">
        <v>0</v>
      </c>
      <c r="AH56" s="354">
        <v>0</v>
      </c>
      <c r="AI56" s="354">
        <v>12.3</v>
      </c>
      <c r="AJ56" s="354">
        <v>0</v>
      </c>
      <c r="AK56" s="354">
        <v>23.9</v>
      </c>
      <c r="AL56" s="352">
        <v>12.2</v>
      </c>
      <c r="AM56" s="353">
        <v>10.6</v>
      </c>
      <c r="AN56" s="354">
        <v>13.6</v>
      </c>
      <c r="AO56" s="355">
        <v>3</v>
      </c>
      <c r="AP56" s="356">
        <v>1</v>
      </c>
      <c r="AQ56" s="357">
        <v>2</v>
      </c>
      <c r="AR56" s="355">
        <v>2</v>
      </c>
      <c r="AS56" s="356">
        <v>1</v>
      </c>
      <c r="AT56" s="357">
        <v>1</v>
      </c>
      <c r="AU56" s="355">
        <v>2</v>
      </c>
      <c r="AV56" s="356">
        <v>1</v>
      </c>
      <c r="AW56" s="357">
        <v>1</v>
      </c>
      <c r="AX56" s="355">
        <v>2</v>
      </c>
      <c r="AY56" s="356">
        <v>1</v>
      </c>
      <c r="AZ56" s="357">
        <v>1</v>
      </c>
      <c r="BA56" s="355">
        <v>1</v>
      </c>
      <c r="BB56" s="357">
        <v>1</v>
      </c>
      <c r="BC56" s="357">
        <v>0</v>
      </c>
      <c r="BD56" s="355">
        <v>2</v>
      </c>
      <c r="BE56" s="357">
        <v>1</v>
      </c>
      <c r="BF56" s="357">
        <v>1</v>
      </c>
      <c r="BG56" s="355">
        <v>2</v>
      </c>
      <c r="BH56" s="357">
        <v>1</v>
      </c>
      <c r="BI56" s="357">
        <v>1</v>
      </c>
      <c r="BJ56" s="355">
        <v>2</v>
      </c>
      <c r="BK56" s="357">
        <v>1</v>
      </c>
      <c r="BL56" s="358">
        <v>1</v>
      </c>
      <c r="BM56" s="357">
        <v>4</v>
      </c>
      <c r="BN56" s="357">
        <v>1</v>
      </c>
      <c r="BO56" s="358">
        <v>3</v>
      </c>
      <c r="BP56" s="357">
        <v>4</v>
      </c>
      <c r="BQ56" s="357">
        <v>2</v>
      </c>
      <c r="BR56" s="357">
        <v>2</v>
      </c>
      <c r="BS56" s="357">
        <v>0</v>
      </c>
      <c r="BT56" s="357">
        <v>0</v>
      </c>
      <c r="BU56" s="357">
        <v>0</v>
      </c>
      <c r="BV56" s="357">
        <v>2</v>
      </c>
      <c r="BW56" s="357">
        <v>0</v>
      </c>
      <c r="BX56" s="357">
        <v>2</v>
      </c>
      <c r="BY56" s="355">
        <v>26</v>
      </c>
      <c r="BZ56" s="356">
        <v>11</v>
      </c>
      <c r="CA56" s="357">
        <v>15</v>
      </c>
    </row>
    <row r="57" spans="1:79" ht="13.5" customHeight="1" x14ac:dyDescent="0.2">
      <c r="A57" s="351" t="s">
        <v>4</v>
      </c>
      <c r="B57" s="352">
        <v>0</v>
      </c>
      <c r="C57" s="353">
        <v>0</v>
      </c>
      <c r="D57" s="354">
        <v>0</v>
      </c>
      <c r="E57" s="352">
        <v>4.0999999999999996</v>
      </c>
      <c r="F57" s="353">
        <v>8.4</v>
      </c>
      <c r="G57" s="354">
        <v>0</v>
      </c>
      <c r="H57" s="352">
        <v>11.9</v>
      </c>
      <c r="I57" s="353">
        <v>8.1</v>
      </c>
      <c r="J57" s="354">
        <v>15.5</v>
      </c>
      <c r="K57" s="352">
        <v>12.3</v>
      </c>
      <c r="L57" s="353">
        <v>0</v>
      </c>
      <c r="M57" s="354">
        <v>24</v>
      </c>
      <c r="N57" s="352">
        <v>4</v>
      </c>
      <c r="O57" s="353">
        <v>8.1</v>
      </c>
      <c r="P57" s="354">
        <v>0</v>
      </c>
      <c r="Q57" s="352">
        <v>7.9</v>
      </c>
      <c r="R57" s="353">
        <v>16.3</v>
      </c>
      <c r="S57" s="354">
        <v>0</v>
      </c>
      <c r="T57" s="352">
        <v>0</v>
      </c>
      <c r="U57" s="353">
        <v>0</v>
      </c>
      <c r="V57" s="354">
        <v>0</v>
      </c>
      <c r="W57" s="352">
        <v>4</v>
      </c>
      <c r="X57" s="354">
        <v>8.1999999999999993</v>
      </c>
      <c r="Y57" s="354">
        <v>0</v>
      </c>
      <c r="Z57" s="352">
        <v>8.1999999999999993</v>
      </c>
      <c r="AA57" s="354">
        <v>17</v>
      </c>
      <c r="AB57" s="354">
        <v>0</v>
      </c>
      <c r="AC57" s="352">
        <v>4</v>
      </c>
      <c r="AD57" s="354">
        <v>8.1999999999999993</v>
      </c>
      <c r="AE57" s="354">
        <v>0</v>
      </c>
      <c r="AF57" s="354">
        <v>8</v>
      </c>
      <c r="AG57" s="354">
        <v>8.1999999999999993</v>
      </c>
      <c r="AH57" s="354">
        <v>7.8</v>
      </c>
      <c r="AI57" s="354">
        <v>8.8000000000000007</v>
      </c>
      <c r="AJ57" s="354">
        <v>0</v>
      </c>
      <c r="AK57" s="354">
        <v>17.2</v>
      </c>
      <c r="AL57" s="352">
        <v>6.1</v>
      </c>
      <c r="AM57" s="353">
        <v>6.9</v>
      </c>
      <c r="AN57" s="354">
        <v>5.3</v>
      </c>
      <c r="AO57" s="355">
        <v>0</v>
      </c>
      <c r="AP57" s="356">
        <v>0</v>
      </c>
      <c r="AQ57" s="357">
        <v>0</v>
      </c>
      <c r="AR57" s="355">
        <v>1</v>
      </c>
      <c r="AS57" s="356">
        <v>1</v>
      </c>
      <c r="AT57" s="357">
        <v>0</v>
      </c>
      <c r="AU57" s="355">
        <v>3</v>
      </c>
      <c r="AV57" s="356">
        <v>1</v>
      </c>
      <c r="AW57" s="357">
        <v>2</v>
      </c>
      <c r="AX57" s="355">
        <v>3</v>
      </c>
      <c r="AY57" s="356">
        <v>0</v>
      </c>
      <c r="AZ57" s="357">
        <v>3</v>
      </c>
      <c r="BA57" s="355">
        <v>1</v>
      </c>
      <c r="BB57" s="357">
        <v>1</v>
      </c>
      <c r="BC57" s="357">
        <v>0</v>
      </c>
      <c r="BD57" s="355">
        <v>2</v>
      </c>
      <c r="BE57" s="357">
        <v>2</v>
      </c>
      <c r="BF57" s="357">
        <v>0</v>
      </c>
      <c r="BG57" s="355">
        <v>0</v>
      </c>
      <c r="BH57" s="357">
        <v>0</v>
      </c>
      <c r="BI57" s="357">
        <v>0</v>
      </c>
      <c r="BJ57" s="355">
        <v>1</v>
      </c>
      <c r="BK57" s="357">
        <v>1</v>
      </c>
      <c r="BL57" s="358">
        <v>0</v>
      </c>
      <c r="BM57" s="357">
        <v>2</v>
      </c>
      <c r="BN57" s="357">
        <v>2</v>
      </c>
      <c r="BO57" s="358">
        <v>0</v>
      </c>
      <c r="BP57" s="357">
        <v>1</v>
      </c>
      <c r="BQ57" s="357">
        <v>1</v>
      </c>
      <c r="BR57" s="357">
        <v>0</v>
      </c>
      <c r="BS57" s="357">
        <v>2</v>
      </c>
      <c r="BT57" s="357">
        <v>1</v>
      </c>
      <c r="BU57" s="357">
        <v>1</v>
      </c>
      <c r="BV57" s="357">
        <v>2</v>
      </c>
      <c r="BW57" s="357">
        <v>0</v>
      </c>
      <c r="BX57" s="357">
        <v>2</v>
      </c>
      <c r="BY57" s="355">
        <v>18</v>
      </c>
      <c r="BZ57" s="356">
        <v>10</v>
      </c>
      <c r="CA57" s="357">
        <v>8</v>
      </c>
    </row>
    <row r="58" spans="1:79" ht="13.5" customHeight="1" x14ac:dyDescent="0.2">
      <c r="A58" s="351" t="s">
        <v>6</v>
      </c>
      <c r="B58" s="352">
        <v>11.9</v>
      </c>
      <c r="C58" s="353">
        <v>0</v>
      </c>
      <c r="D58" s="354">
        <v>23.4</v>
      </c>
      <c r="E58" s="352">
        <v>4.0999999999999996</v>
      </c>
      <c r="F58" s="353">
        <v>0</v>
      </c>
      <c r="G58" s="354">
        <v>8.1</v>
      </c>
      <c r="H58" s="352">
        <v>11.9</v>
      </c>
      <c r="I58" s="353">
        <v>8.1</v>
      </c>
      <c r="J58" s="354">
        <v>15.6</v>
      </c>
      <c r="K58" s="352">
        <v>16.399999999999999</v>
      </c>
      <c r="L58" s="353">
        <v>8.4</v>
      </c>
      <c r="M58" s="354">
        <v>24.1</v>
      </c>
      <c r="N58" s="352">
        <v>19.8</v>
      </c>
      <c r="O58" s="353">
        <v>16.2</v>
      </c>
      <c r="P58" s="354">
        <v>23.3</v>
      </c>
      <c r="Q58" s="352">
        <v>7.9</v>
      </c>
      <c r="R58" s="353">
        <v>16.100000000000001</v>
      </c>
      <c r="S58" s="354">
        <v>0</v>
      </c>
      <c r="T58" s="352">
        <v>4.0999999999999996</v>
      </c>
      <c r="U58" s="353">
        <v>0</v>
      </c>
      <c r="V58" s="354">
        <v>8</v>
      </c>
      <c r="W58" s="352">
        <v>7.9</v>
      </c>
      <c r="X58" s="354">
        <v>0</v>
      </c>
      <c r="Y58" s="354">
        <v>15.5</v>
      </c>
      <c r="Z58" s="352">
        <v>4.0999999999999996</v>
      </c>
      <c r="AA58" s="354">
        <v>0</v>
      </c>
      <c r="AB58" s="354">
        <v>8</v>
      </c>
      <c r="AC58" s="352">
        <v>3.9</v>
      </c>
      <c r="AD58" s="354">
        <v>0</v>
      </c>
      <c r="AE58" s="354">
        <v>7.7</v>
      </c>
      <c r="AF58" s="354">
        <v>7.8</v>
      </c>
      <c r="AG58" s="354">
        <v>8</v>
      </c>
      <c r="AH58" s="354">
        <v>7.7</v>
      </c>
      <c r="AI58" s="354">
        <v>4.3</v>
      </c>
      <c r="AJ58" s="354">
        <v>0</v>
      </c>
      <c r="AK58" s="354">
        <v>8.5</v>
      </c>
      <c r="AL58" s="352">
        <v>8.6999999999999993</v>
      </c>
      <c r="AM58" s="353">
        <v>4.8</v>
      </c>
      <c r="AN58" s="354">
        <v>12.5</v>
      </c>
      <c r="AO58" s="355">
        <v>3</v>
      </c>
      <c r="AP58" s="356">
        <v>0</v>
      </c>
      <c r="AQ58" s="357">
        <v>3</v>
      </c>
      <c r="AR58" s="355">
        <v>1</v>
      </c>
      <c r="AS58" s="356">
        <v>0</v>
      </c>
      <c r="AT58" s="357">
        <v>1</v>
      </c>
      <c r="AU58" s="355">
        <v>3</v>
      </c>
      <c r="AV58" s="356">
        <v>1</v>
      </c>
      <c r="AW58" s="357">
        <v>2</v>
      </c>
      <c r="AX58" s="355">
        <v>4</v>
      </c>
      <c r="AY58" s="356">
        <v>1</v>
      </c>
      <c r="AZ58" s="357">
        <v>3</v>
      </c>
      <c r="BA58" s="355">
        <v>5</v>
      </c>
      <c r="BB58" s="357">
        <v>2</v>
      </c>
      <c r="BC58" s="357">
        <v>3</v>
      </c>
      <c r="BD58" s="355">
        <v>2</v>
      </c>
      <c r="BE58" s="357">
        <v>2</v>
      </c>
      <c r="BF58" s="357">
        <v>0</v>
      </c>
      <c r="BG58" s="355">
        <v>1</v>
      </c>
      <c r="BH58" s="357">
        <v>0</v>
      </c>
      <c r="BI58" s="357">
        <v>1</v>
      </c>
      <c r="BJ58" s="355">
        <v>2</v>
      </c>
      <c r="BK58" s="357">
        <v>0</v>
      </c>
      <c r="BL58" s="358">
        <v>2</v>
      </c>
      <c r="BM58" s="357">
        <v>1</v>
      </c>
      <c r="BN58" s="357">
        <v>0</v>
      </c>
      <c r="BO58" s="358">
        <v>1</v>
      </c>
      <c r="BP58" s="357">
        <v>1</v>
      </c>
      <c r="BQ58" s="357">
        <v>0</v>
      </c>
      <c r="BR58" s="357">
        <v>1</v>
      </c>
      <c r="BS58" s="357">
        <v>2</v>
      </c>
      <c r="BT58" s="357">
        <v>1</v>
      </c>
      <c r="BU58" s="357">
        <v>1</v>
      </c>
      <c r="BV58" s="357">
        <v>1</v>
      </c>
      <c r="BW58" s="357">
        <v>0</v>
      </c>
      <c r="BX58" s="357">
        <v>1</v>
      </c>
      <c r="BY58" s="355">
        <v>26</v>
      </c>
      <c r="BZ58" s="356">
        <v>7</v>
      </c>
      <c r="CA58" s="357">
        <v>19</v>
      </c>
    </row>
    <row r="59" spans="1:79" ht="13.5" customHeight="1" x14ac:dyDescent="0.2">
      <c r="A59" s="359" t="s">
        <v>7</v>
      </c>
      <c r="B59" s="352">
        <v>29.5</v>
      </c>
      <c r="C59" s="353">
        <v>8.6</v>
      </c>
      <c r="D59" s="354">
        <v>49.5</v>
      </c>
      <c r="E59" s="352">
        <v>17.5</v>
      </c>
      <c r="F59" s="353">
        <v>0</v>
      </c>
      <c r="G59" s="354">
        <v>34.1</v>
      </c>
      <c r="H59" s="352">
        <v>25.4</v>
      </c>
      <c r="I59" s="353">
        <v>17.3</v>
      </c>
      <c r="J59" s="354">
        <v>33.1</v>
      </c>
      <c r="K59" s="352">
        <v>52.5</v>
      </c>
      <c r="L59" s="353">
        <v>26.8</v>
      </c>
      <c r="M59" s="354">
        <v>77</v>
      </c>
      <c r="N59" s="352">
        <v>42.3</v>
      </c>
      <c r="O59" s="353">
        <v>34.6</v>
      </c>
      <c r="P59" s="354">
        <v>49.7</v>
      </c>
      <c r="Q59" s="352">
        <v>33.799999999999997</v>
      </c>
      <c r="R59" s="353">
        <v>0</v>
      </c>
      <c r="S59" s="354">
        <v>66.2</v>
      </c>
      <c r="T59" s="352">
        <v>30.6</v>
      </c>
      <c r="U59" s="353">
        <v>8.9</v>
      </c>
      <c r="V59" s="354">
        <v>51.3</v>
      </c>
      <c r="W59" s="352">
        <v>29.6</v>
      </c>
      <c r="X59" s="354">
        <v>8.6</v>
      </c>
      <c r="Y59" s="354">
        <v>49.6</v>
      </c>
      <c r="Z59" s="352">
        <v>39.299999999999997</v>
      </c>
      <c r="AA59" s="354">
        <v>17.899999999999999</v>
      </c>
      <c r="AB59" s="354">
        <v>59.7</v>
      </c>
      <c r="AC59" s="352">
        <v>59.1</v>
      </c>
      <c r="AD59" s="354">
        <v>25.9</v>
      </c>
      <c r="AE59" s="354">
        <v>90.8</v>
      </c>
      <c r="AF59" s="354">
        <v>42.1</v>
      </c>
      <c r="AG59" s="354">
        <v>25.8</v>
      </c>
      <c r="AH59" s="354">
        <v>57.6</v>
      </c>
      <c r="AI59" s="354">
        <v>46.5</v>
      </c>
      <c r="AJ59" s="354">
        <v>38.1</v>
      </c>
      <c r="AK59" s="354">
        <v>54.6</v>
      </c>
      <c r="AL59" s="352">
        <v>37.299999999999997</v>
      </c>
      <c r="AM59" s="353">
        <v>17.600000000000001</v>
      </c>
      <c r="AN59" s="354">
        <v>56.1</v>
      </c>
      <c r="AO59" s="355">
        <v>7</v>
      </c>
      <c r="AP59" s="356">
        <v>1</v>
      </c>
      <c r="AQ59" s="357">
        <v>6</v>
      </c>
      <c r="AR59" s="355">
        <v>4</v>
      </c>
      <c r="AS59" s="356">
        <v>0</v>
      </c>
      <c r="AT59" s="357">
        <v>4</v>
      </c>
      <c r="AU59" s="355">
        <v>6</v>
      </c>
      <c r="AV59" s="356">
        <v>2</v>
      </c>
      <c r="AW59" s="357">
        <v>4</v>
      </c>
      <c r="AX59" s="355">
        <v>12</v>
      </c>
      <c r="AY59" s="356">
        <v>3</v>
      </c>
      <c r="AZ59" s="357">
        <v>9</v>
      </c>
      <c r="BA59" s="355">
        <v>10</v>
      </c>
      <c r="BB59" s="357">
        <v>4</v>
      </c>
      <c r="BC59" s="357">
        <v>6</v>
      </c>
      <c r="BD59" s="355">
        <v>8</v>
      </c>
      <c r="BE59" s="357">
        <v>0</v>
      </c>
      <c r="BF59" s="357">
        <v>8</v>
      </c>
      <c r="BG59" s="355">
        <v>7</v>
      </c>
      <c r="BH59" s="357">
        <v>1</v>
      </c>
      <c r="BI59" s="357">
        <v>6</v>
      </c>
      <c r="BJ59" s="355">
        <v>7</v>
      </c>
      <c r="BK59" s="357">
        <v>1</v>
      </c>
      <c r="BL59" s="358">
        <v>6</v>
      </c>
      <c r="BM59" s="357">
        <v>9</v>
      </c>
      <c r="BN59" s="357">
        <v>2</v>
      </c>
      <c r="BO59" s="358">
        <v>7</v>
      </c>
      <c r="BP59" s="357">
        <v>14</v>
      </c>
      <c r="BQ59" s="357">
        <v>3</v>
      </c>
      <c r="BR59" s="357">
        <v>11</v>
      </c>
      <c r="BS59" s="357">
        <v>10</v>
      </c>
      <c r="BT59" s="357">
        <v>3</v>
      </c>
      <c r="BU59" s="357">
        <v>7</v>
      </c>
      <c r="BV59" s="357">
        <v>10</v>
      </c>
      <c r="BW59" s="357">
        <v>4</v>
      </c>
      <c r="BX59" s="357">
        <v>6</v>
      </c>
      <c r="BY59" s="355">
        <v>104</v>
      </c>
      <c r="BZ59" s="356">
        <v>24</v>
      </c>
      <c r="CA59" s="357">
        <v>80</v>
      </c>
    </row>
    <row r="60" spans="1:79" ht="13.5" customHeight="1" x14ac:dyDescent="0.2">
      <c r="A60" s="359" t="s">
        <v>8</v>
      </c>
      <c r="B60" s="352">
        <v>72.3</v>
      </c>
      <c r="C60" s="353">
        <v>55.8</v>
      </c>
      <c r="D60" s="354">
        <v>88.3</v>
      </c>
      <c r="E60" s="352">
        <v>92.6</v>
      </c>
      <c r="F60" s="353">
        <v>43.3</v>
      </c>
      <c r="G60" s="354">
        <v>140.5</v>
      </c>
      <c r="H60" s="352">
        <v>62.1</v>
      </c>
      <c r="I60" s="353">
        <v>28</v>
      </c>
      <c r="J60" s="354">
        <v>95.3</v>
      </c>
      <c r="K60" s="352">
        <v>50</v>
      </c>
      <c r="L60" s="353">
        <v>21.7</v>
      </c>
      <c r="M60" s="354">
        <v>77.5</v>
      </c>
      <c r="N60" s="352">
        <v>45</v>
      </c>
      <c r="O60" s="353">
        <v>28.1</v>
      </c>
      <c r="P60" s="354">
        <v>61.5</v>
      </c>
      <c r="Q60" s="352">
        <v>65.900000000000006</v>
      </c>
      <c r="R60" s="353">
        <v>42.2</v>
      </c>
      <c r="S60" s="354">
        <v>89</v>
      </c>
      <c r="T60" s="352">
        <v>46.7</v>
      </c>
      <c r="U60" s="353">
        <v>14.6</v>
      </c>
      <c r="V60" s="354">
        <v>78</v>
      </c>
      <c r="W60" s="352">
        <v>48.8</v>
      </c>
      <c r="X60" s="354">
        <v>21.2</v>
      </c>
      <c r="Y60" s="354">
        <v>75.599999999999994</v>
      </c>
      <c r="Z60" s="352">
        <v>54.1</v>
      </c>
      <c r="AA60" s="354">
        <v>51.1</v>
      </c>
      <c r="AB60" s="354">
        <v>56.9</v>
      </c>
      <c r="AC60" s="352">
        <v>55.9</v>
      </c>
      <c r="AD60" s="354">
        <v>35.4</v>
      </c>
      <c r="AE60" s="354">
        <v>75.900000000000006</v>
      </c>
      <c r="AF60" s="354">
        <v>55.9</v>
      </c>
      <c r="AG60" s="354">
        <v>49.5</v>
      </c>
      <c r="AH60" s="354">
        <v>62.1</v>
      </c>
      <c r="AI60" s="354">
        <v>46.5</v>
      </c>
      <c r="AJ60" s="354">
        <v>15.7</v>
      </c>
      <c r="AK60" s="354">
        <v>76.5</v>
      </c>
      <c r="AL60" s="352">
        <v>58.1</v>
      </c>
      <c r="AM60" s="353">
        <v>34.1</v>
      </c>
      <c r="AN60" s="354">
        <v>81.5</v>
      </c>
      <c r="AO60" s="355">
        <v>21</v>
      </c>
      <c r="AP60" s="356">
        <v>8</v>
      </c>
      <c r="AQ60" s="357">
        <v>13</v>
      </c>
      <c r="AR60" s="355">
        <v>26</v>
      </c>
      <c r="AS60" s="356">
        <v>6</v>
      </c>
      <c r="AT60" s="357">
        <v>20</v>
      </c>
      <c r="AU60" s="355">
        <v>18</v>
      </c>
      <c r="AV60" s="356">
        <v>4</v>
      </c>
      <c r="AW60" s="357">
        <v>14</v>
      </c>
      <c r="AX60" s="355">
        <v>14</v>
      </c>
      <c r="AY60" s="356">
        <v>3</v>
      </c>
      <c r="AZ60" s="357">
        <v>11</v>
      </c>
      <c r="BA60" s="355">
        <v>13</v>
      </c>
      <c r="BB60" s="357">
        <v>4</v>
      </c>
      <c r="BC60" s="357">
        <v>9</v>
      </c>
      <c r="BD60" s="355">
        <v>19</v>
      </c>
      <c r="BE60" s="357">
        <v>6</v>
      </c>
      <c r="BF60" s="357">
        <v>13</v>
      </c>
      <c r="BG60" s="355">
        <v>13</v>
      </c>
      <c r="BH60" s="357">
        <v>2</v>
      </c>
      <c r="BI60" s="357">
        <v>11</v>
      </c>
      <c r="BJ60" s="355">
        <v>14</v>
      </c>
      <c r="BK60" s="357">
        <v>3</v>
      </c>
      <c r="BL60" s="358">
        <v>11</v>
      </c>
      <c r="BM60" s="357">
        <v>15</v>
      </c>
      <c r="BN60" s="357">
        <v>7</v>
      </c>
      <c r="BO60" s="358">
        <v>8</v>
      </c>
      <c r="BP60" s="357">
        <v>16</v>
      </c>
      <c r="BQ60" s="357">
        <v>5</v>
      </c>
      <c r="BR60" s="357">
        <v>11</v>
      </c>
      <c r="BS60" s="357">
        <v>16</v>
      </c>
      <c r="BT60" s="357">
        <v>7</v>
      </c>
      <c r="BU60" s="357">
        <v>9</v>
      </c>
      <c r="BV60" s="357">
        <v>12</v>
      </c>
      <c r="BW60" s="357">
        <v>2</v>
      </c>
      <c r="BX60" s="357">
        <v>10</v>
      </c>
      <c r="BY60" s="355">
        <v>197</v>
      </c>
      <c r="BZ60" s="356">
        <v>57</v>
      </c>
      <c r="CA60" s="357">
        <v>140</v>
      </c>
    </row>
    <row r="61" spans="1:79" ht="13.5" customHeight="1" x14ac:dyDescent="0.2">
      <c r="A61" s="359" t="s">
        <v>9</v>
      </c>
      <c r="B61" s="352">
        <v>84.1</v>
      </c>
      <c r="C61" s="353">
        <v>37.4</v>
      </c>
      <c r="D61" s="354">
        <v>130.6</v>
      </c>
      <c r="E61" s="352">
        <v>103.1</v>
      </c>
      <c r="F61" s="353">
        <v>45.2</v>
      </c>
      <c r="G61" s="354">
        <v>160.80000000000001</v>
      </c>
      <c r="H61" s="352">
        <v>71.8</v>
      </c>
      <c r="I61" s="353">
        <v>43.8</v>
      </c>
      <c r="J61" s="354">
        <v>99.7</v>
      </c>
      <c r="K61" s="352">
        <v>74.2</v>
      </c>
      <c r="L61" s="353">
        <v>32.299999999999997</v>
      </c>
      <c r="M61" s="354">
        <v>116</v>
      </c>
      <c r="N61" s="352">
        <v>84.4</v>
      </c>
      <c r="O61" s="353">
        <v>56.4</v>
      </c>
      <c r="P61" s="354">
        <v>112.3</v>
      </c>
      <c r="Q61" s="352">
        <v>59.5</v>
      </c>
      <c r="R61" s="353">
        <v>50.2</v>
      </c>
      <c r="S61" s="354">
        <v>68.7</v>
      </c>
      <c r="T61" s="352">
        <v>68.099999999999994</v>
      </c>
      <c r="U61" s="353">
        <v>26</v>
      </c>
      <c r="V61" s="354">
        <v>109.9</v>
      </c>
      <c r="W61" s="352">
        <v>56.5</v>
      </c>
      <c r="X61" s="354">
        <v>31.5</v>
      </c>
      <c r="Y61" s="354">
        <v>81.400000000000006</v>
      </c>
      <c r="Z61" s="352">
        <v>74.8</v>
      </c>
      <c r="AA61" s="354">
        <v>19.600000000000001</v>
      </c>
      <c r="AB61" s="354">
        <v>129.6</v>
      </c>
      <c r="AC61" s="352">
        <v>85.1</v>
      </c>
      <c r="AD61" s="354">
        <v>25.3</v>
      </c>
      <c r="AE61" s="354">
        <v>144.4</v>
      </c>
      <c r="AF61" s="354">
        <v>59.8</v>
      </c>
      <c r="AG61" s="354">
        <v>25.3</v>
      </c>
      <c r="AH61" s="354">
        <v>94</v>
      </c>
      <c r="AI61" s="354">
        <v>45.4</v>
      </c>
      <c r="AJ61" s="354">
        <v>14</v>
      </c>
      <c r="AK61" s="354">
        <v>76.400000000000006</v>
      </c>
      <c r="AL61" s="352">
        <v>72.400000000000006</v>
      </c>
      <c r="AM61" s="353">
        <v>34.200000000000003</v>
      </c>
      <c r="AN61" s="354">
        <v>110.4</v>
      </c>
      <c r="AO61" s="355">
        <v>27</v>
      </c>
      <c r="AP61" s="356">
        <v>6</v>
      </c>
      <c r="AQ61" s="357">
        <v>21</v>
      </c>
      <c r="AR61" s="355">
        <v>32</v>
      </c>
      <c r="AS61" s="356">
        <v>7</v>
      </c>
      <c r="AT61" s="357">
        <v>25</v>
      </c>
      <c r="AU61" s="355">
        <v>23</v>
      </c>
      <c r="AV61" s="356">
        <v>7</v>
      </c>
      <c r="AW61" s="357">
        <v>16</v>
      </c>
      <c r="AX61" s="355">
        <v>23</v>
      </c>
      <c r="AY61" s="356">
        <v>5</v>
      </c>
      <c r="AZ61" s="357">
        <v>18</v>
      </c>
      <c r="BA61" s="355">
        <v>27</v>
      </c>
      <c r="BB61" s="357">
        <v>9</v>
      </c>
      <c r="BC61" s="357">
        <v>18</v>
      </c>
      <c r="BD61" s="355">
        <v>19</v>
      </c>
      <c r="BE61" s="357">
        <v>8</v>
      </c>
      <c r="BF61" s="357">
        <v>11</v>
      </c>
      <c r="BG61" s="355">
        <v>21</v>
      </c>
      <c r="BH61" s="357">
        <v>4</v>
      </c>
      <c r="BI61" s="357">
        <v>17</v>
      </c>
      <c r="BJ61" s="355">
        <v>18</v>
      </c>
      <c r="BK61" s="357">
        <v>5</v>
      </c>
      <c r="BL61" s="358">
        <v>13</v>
      </c>
      <c r="BM61" s="357">
        <v>23</v>
      </c>
      <c r="BN61" s="357">
        <v>3</v>
      </c>
      <c r="BO61" s="358">
        <v>20</v>
      </c>
      <c r="BP61" s="357">
        <v>27</v>
      </c>
      <c r="BQ61" s="357">
        <v>4</v>
      </c>
      <c r="BR61" s="357">
        <v>23</v>
      </c>
      <c r="BS61" s="357">
        <v>19</v>
      </c>
      <c r="BT61" s="357">
        <v>4</v>
      </c>
      <c r="BU61" s="357">
        <v>15</v>
      </c>
      <c r="BV61" s="357">
        <v>13</v>
      </c>
      <c r="BW61" s="357">
        <v>2</v>
      </c>
      <c r="BX61" s="357">
        <v>11</v>
      </c>
      <c r="BY61" s="355">
        <v>272</v>
      </c>
      <c r="BZ61" s="356">
        <v>64</v>
      </c>
      <c r="CA61" s="357">
        <v>208</v>
      </c>
    </row>
    <row r="62" spans="1:79" ht="13.5" customHeight="1" x14ac:dyDescent="0.2">
      <c r="A62" s="359" t="s">
        <v>10</v>
      </c>
      <c r="B62" s="352">
        <v>126.8</v>
      </c>
      <c r="C62" s="353">
        <v>106.9</v>
      </c>
      <c r="D62" s="354">
        <v>147.1</v>
      </c>
      <c r="E62" s="352">
        <v>88.4</v>
      </c>
      <c r="F62" s="353">
        <v>77.900000000000006</v>
      </c>
      <c r="G62" s="354">
        <v>99</v>
      </c>
      <c r="H62" s="352">
        <v>148.69999999999999</v>
      </c>
      <c r="I62" s="353">
        <v>81.599999999999994</v>
      </c>
      <c r="J62" s="354">
        <v>217</v>
      </c>
      <c r="K62" s="352">
        <v>114.3</v>
      </c>
      <c r="L62" s="353">
        <v>58.3</v>
      </c>
      <c r="M62" s="354">
        <v>171.2</v>
      </c>
      <c r="N62" s="352">
        <v>120</v>
      </c>
      <c r="O62" s="353">
        <v>94</v>
      </c>
      <c r="P62" s="354">
        <v>146.4</v>
      </c>
      <c r="Q62" s="352">
        <v>110.3</v>
      </c>
      <c r="R62" s="353">
        <v>62.6</v>
      </c>
      <c r="S62" s="354">
        <v>158.80000000000001</v>
      </c>
      <c r="T62" s="352">
        <v>120.3</v>
      </c>
      <c r="U62" s="353">
        <v>71</v>
      </c>
      <c r="V62" s="354">
        <v>170.3</v>
      </c>
      <c r="W62" s="352">
        <v>97.4</v>
      </c>
      <c r="X62" s="354">
        <v>68.599999999999994</v>
      </c>
      <c r="Y62" s="354">
        <v>126.6</v>
      </c>
      <c r="Z62" s="352">
        <v>90.7</v>
      </c>
      <c r="AA62" s="354">
        <v>70.8</v>
      </c>
      <c r="AB62" s="354">
        <v>111</v>
      </c>
      <c r="AC62" s="352">
        <v>103.3</v>
      </c>
      <c r="AD62" s="354">
        <v>68.400000000000006</v>
      </c>
      <c r="AE62" s="354">
        <v>138.69999999999999</v>
      </c>
      <c r="AF62" s="354">
        <v>121.5</v>
      </c>
      <c r="AG62" s="354">
        <v>80.5</v>
      </c>
      <c r="AH62" s="354">
        <v>163.19999999999999</v>
      </c>
      <c r="AI62" s="354">
        <v>75.8</v>
      </c>
      <c r="AJ62" s="354">
        <v>54.8</v>
      </c>
      <c r="AK62" s="354">
        <v>97.1</v>
      </c>
      <c r="AL62" s="352">
        <v>110.1</v>
      </c>
      <c r="AM62" s="353">
        <v>74.8</v>
      </c>
      <c r="AN62" s="354">
        <v>145.9</v>
      </c>
      <c r="AO62" s="355">
        <v>40</v>
      </c>
      <c r="AP62" s="356">
        <v>17</v>
      </c>
      <c r="AQ62" s="357">
        <v>23</v>
      </c>
      <c r="AR62" s="355">
        <v>27</v>
      </c>
      <c r="AS62" s="356">
        <v>12</v>
      </c>
      <c r="AT62" s="357">
        <v>15</v>
      </c>
      <c r="AU62" s="355">
        <v>47</v>
      </c>
      <c r="AV62" s="356">
        <v>13</v>
      </c>
      <c r="AW62" s="357">
        <v>34</v>
      </c>
      <c r="AX62" s="355">
        <v>35</v>
      </c>
      <c r="AY62" s="356">
        <v>9</v>
      </c>
      <c r="AZ62" s="357">
        <v>26</v>
      </c>
      <c r="BA62" s="355">
        <v>38</v>
      </c>
      <c r="BB62" s="357">
        <v>15</v>
      </c>
      <c r="BC62" s="357">
        <v>23</v>
      </c>
      <c r="BD62" s="355">
        <v>35</v>
      </c>
      <c r="BE62" s="357">
        <v>10</v>
      </c>
      <c r="BF62" s="357">
        <v>25</v>
      </c>
      <c r="BG62" s="355">
        <v>37</v>
      </c>
      <c r="BH62" s="357">
        <v>11</v>
      </c>
      <c r="BI62" s="357">
        <v>26</v>
      </c>
      <c r="BJ62" s="355">
        <v>31</v>
      </c>
      <c r="BK62" s="357">
        <v>11</v>
      </c>
      <c r="BL62" s="358">
        <v>20</v>
      </c>
      <c r="BM62" s="357">
        <v>28</v>
      </c>
      <c r="BN62" s="357">
        <v>11</v>
      </c>
      <c r="BO62" s="358">
        <v>17</v>
      </c>
      <c r="BP62" s="357">
        <v>33</v>
      </c>
      <c r="BQ62" s="357">
        <v>11</v>
      </c>
      <c r="BR62" s="357">
        <v>22</v>
      </c>
      <c r="BS62" s="357">
        <v>39</v>
      </c>
      <c r="BT62" s="357">
        <v>13</v>
      </c>
      <c r="BU62" s="357">
        <v>26</v>
      </c>
      <c r="BV62" s="357">
        <v>22</v>
      </c>
      <c r="BW62" s="357">
        <v>8</v>
      </c>
      <c r="BX62" s="357">
        <v>14</v>
      </c>
      <c r="BY62" s="355">
        <v>412</v>
      </c>
      <c r="BZ62" s="356">
        <v>141</v>
      </c>
      <c r="CA62" s="357">
        <v>271</v>
      </c>
    </row>
    <row r="63" spans="1:79" ht="13.5" customHeight="1" x14ac:dyDescent="0.2">
      <c r="A63" s="359" t="s">
        <v>11</v>
      </c>
      <c r="B63" s="352">
        <v>176.7</v>
      </c>
      <c r="C63" s="353">
        <v>163.1</v>
      </c>
      <c r="D63" s="354">
        <v>191</v>
      </c>
      <c r="E63" s="352">
        <v>189.4</v>
      </c>
      <c r="F63" s="353">
        <v>128</v>
      </c>
      <c r="G63" s="354">
        <v>253.6</v>
      </c>
      <c r="H63" s="352">
        <v>189.9</v>
      </c>
      <c r="I63" s="353">
        <v>123.8</v>
      </c>
      <c r="J63" s="354">
        <v>259</v>
      </c>
      <c r="K63" s="352">
        <v>199.6</v>
      </c>
      <c r="L63" s="353">
        <v>134.6</v>
      </c>
      <c r="M63" s="354">
        <v>267.5</v>
      </c>
      <c r="N63" s="352">
        <v>176.4</v>
      </c>
      <c r="O63" s="353">
        <v>91.1</v>
      </c>
      <c r="P63" s="354">
        <v>265.60000000000002</v>
      </c>
      <c r="Q63" s="352">
        <v>153</v>
      </c>
      <c r="R63" s="353">
        <v>71.599999999999994</v>
      </c>
      <c r="S63" s="354">
        <v>238.1</v>
      </c>
      <c r="T63" s="352">
        <v>120.2</v>
      </c>
      <c r="U63" s="353">
        <v>67.2</v>
      </c>
      <c r="V63" s="354">
        <v>175.6</v>
      </c>
      <c r="W63" s="352">
        <v>169.4</v>
      </c>
      <c r="X63" s="354">
        <v>136.5</v>
      </c>
      <c r="Y63" s="354">
        <v>203.8</v>
      </c>
      <c r="Z63" s="352">
        <v>137.19999999999999</v>
      </c>
      <c r="AA63" s="354">
        <v>94</v>
      </c>
      <c r="AB63" s="354">
        <v>182.3</v>
      </c>
      <c r="AC63" s="352">
        <v>195.7</v>
      </c>
      <c r="AD63" s="354">
        <v>116.9</v>
      </c>
      <c r="AE63" s="354">
        <v>278</v>
      </c>
      <c r="AF63" s="354">
        <v>191.7</v>
      </c>
      <c r="AG63" s="354">
        <v>148.9</v>
      </c>
      <c r="AH63" s="354">
        <v>236.5</v>
      </c>
      <c r="AI63" s="354">
        <v>106.1</v>
      </c>
      <c r="AJ63" s="354">
        <v>100.3</v>
      </c>
      <c r="AK63" s="354">
        <v>112.1</v>
      </c>
      <c r="AL63" s="352">
        <v>167.6</v>
      </c>
      <c r="AM63" s="353">
        <v>114.9</v>
      </c>
      <c r="AN63" s="354">
        <v>222.8</v>
      </c>
      <c r="AO63" s="355">
        <v>53</v>
      </c>
      <c r="AP63" s="356">
        <v>25</v>
      </c>
      <c r="AQ63" s="357">
        <v>28</v>
      </c>
      <c r="AR63" s="355">
        <v>55</v>
      </c>
      <c r="AS63" s="356">
        <v>19</v>
      </c>
      <c r="AT63" s="357">
        <v>36</v>
      </c>
      <c r="AU63" s="355">
        <v>57</v>
      </c>
      <c r="AV63" s="356">
        <v>19</v>
      </c>
      <c r="AW63" s="357">
        <v>38</v>
      </c>
      <c r="AX63" s="355">
        <v>58</v>
      </c>
      <c r="AY63" s="356">
        <v>20</v>
      </c>
      <c r="AZ63" s="357">
        <v>38</v>
      </c>
      <c r="BA63" s="355">
        <v>53</v>
      </c>
      <c r="BB63" s="357">
        <v>14</v>
      </c>
      <c r="BC63" s="357">
        <v>39</v>
      </c>
      <c r="BD63" s="355">
        <v>46</v>
      </c>
      <c r="BE63" s="357">
        <v>11</v>
      </c>
      <c r="BF63" s="357">
        <v>35</v>
      </c>
      <c r="BG63" s="355">
        <v>35</v>
      </c>
      <c r="BH63" s="357">
        <v>10</v>
      </c>
      <c r="BI63" s="357">
        <v>25</v>
      </c>
      <c r="BJ63" s="355">
        <v>51</v>
      </c>
      <c r="BK63" s="357">
        <v>21</v>
      </c>
      <c r="BL63" s="358">
        <v>30</v>
      </c>
      <c r="BM63" s="357">
        <v>40</v>
      </c>
      <c r="BN63" s="357">
        <v>14</v>
      </c>
      <c r="BO63" s="358">
        <v>26</v>
      </c>
      <c r="BP63" s="357">
        <v>59</v>
      </c>
      <c r="BQ63" s="357">
        <v>18</v>
      </c>
      <c r="BR63" s="357">
        <v>41</v>
      </c>
      <c r="BS63" s="357">
        <v>58</v>
      </c>
      <c r="BT63" s="357">
        <v>23</v>
      </c>
      <c r="BU63" s="357">
        <v>35</v>
      </c>
      <c r="BV63" s="357">
        <v>29</v>
      </c>
      <c r="BW63" s="357">
        <v>14</v>
      </c>
      <c r="BX63" s="357">
        <v>15</v>
      </c>
      <c r="BY63" s="355">
        <v>594</v>
      </c>
      <c r="BZ63" s="356">
        <v>208</v>
      </c>
      <c r="CA63" s="357">
        <v>386</v>
      </c>
    </row>
    <row r="64" spans="1:79" ht="13.5" customHeight="1" x14ac:dyDescent="0.2">
      <c r="A64" s="359" t="s">
        <v>12</v>
      </c>
      <c r="B64" s="352">
        <v>179.3</v>
      </c>
      <c r="C64" s="353">
        <v>122.3</v>
      </c>
      <c r="D64" s="354">
        <v>238.2</v>
      </c>
      <c r="E64" s="352">
        <v>268.10000000000002</v>
      </c>
      <c r="F64" s="353">
        <v>200.6</v>
      </c>
      <c r="G64" s="354">
        <v>338</v>
      </c>
      <c r="H64" s="352">
        <v>284.7</v>
      </c>
      <c r="I64" s="353">
        <v>201.1</v>
      </c>
      <c r="J64" s="354">
        <v>371.2</v>
      </c>
      <c r="K64" s="352">
        <v>275.10000000000002</v>
      </c>
      <c r="L64" s="353">
        <v>177.9</v>
      </c>
      <c r="M64" s="354">
        <v>375.4</v>
      </c>
      <c r="N64" s="352">
        <v>247.6</v>
      </c>
      <c r="O64" s="353">
        <v>164.8</v>
      </c>
      <c r="P64" s="354">
        <v>333.1</v>
      </c>
      <c r="Q64" s="352">
        <v>250.8</v>
      </c>
      <c r="R64" s="353">
        <v>186</v>
      </c>
      <c r="S64" s="354">
        <v>317.8</v>
      </c>
      <c r="T64" s="352">
        <v>247.5</v>
      </c>
      <c r="U64" s="353">
        <v>169.7</v>
      </c>
      <c r="V64" s="354">
        <v>327.8</v>
      </c>
      <c r="W64" s="352">
        <v>235.5</v>
      </c>
      <c r="X64" s="354">
        <v>149.69999999999999</v>
      </c>
      <c r="Y64" s="354">
        <v>324.10000000000002</v>
      </c>
      <c r="Z64" s="352">
        <v>242.9</v>
      </c>
      <c r="AA64" s="354">
        <v>161.80000000000001</v>
      </c>
      <c r="AB64" s="354">
        <v>326.8</v>
      </c>
      <c r="AC64" s="352">
        <v>252.7</v>
      </c>
      <c r="AD64" s="354">
        <v>177.6</v>
      </c>
      <c r="AE64" s="354">
        <v>330.4</v>
      </c>
      <c r="AF64" s="354">
        <v>355.8</v>
      </c>
      <c r="AG64" s="354">
        <v>247.5</v>
      </c>
      <c r="AH64" s="354">
        <v>467.8</v>
      </c>
      <c r="AI64" s="354">
        <v>198.6</v>
      </c>
      <c r="AJ64" s="354">
        <v>156.30000000000001</v>
      </c>
      <c r="AK64" s="354">
        <v>242.4</v>
      </c>
      <c r="AL64" s="352">
        <v>253.7</v>
      </c>
      <c r="AM64" s="353">
        <v>176.5</v>
      </c>
      <c r="AN64" s="354">
        <v>333.5</v>
      </c>
      <c r="AO64" s="355">
        <v>49</v>
      </c>
      <c r="AP64" s="356">
        <v>17</v>
      </c>
      <c r="AQ64" s="357">
        <v>32</v>
      </c>
      <c r="AR64" s="355">
        <v>71</v>
      </c>
      <c r="AS64" s="356">
        <v>27</v>
      </c>
      <c r="AT64" s="357">
        <v>44</v>
      </c>
      <c r="AU64" s="355">
        <v>78</v>
      </c>
      <c r="AV64" s="356">
        <v>28</v>
      </c>
      <c r="AW64" s="357">
        <v>50</v>
      </c>
      <c r="AX64" s="355">
        <v>73</v>
      </c>
      <c r="AY64" s="356">
        <v>24</v>
      </c>
      <c r="AZ64" s="357">
        <v>49</v>
      </c>
      <c r="BA64" s="355">
        <v>68</v>
      </c>
      <c r="BB64" s="357">
        <v>23</v>
      </c>
      <c r="BC64" s="357">
        <v>45</v>
      </c>
      <c r="BD64" s="355">
        <v>69</v>
      </c>
      <c r="BE64" s="357">
        <v>26</v>
      </c>
      <c r="BF64" s="357">
        <v>43</v>
      </c>
      <c r="BG64" s="355">
        <v>66</v>
      </c>
      <c r="BH64" s="357">
        <v>23</v>
      </c>
      <c r="BI64" s="357">
        <v>43</v>
      </c>
      <c r="BJ64" s="355">
        <v>65</v>
      </c>
      <c r="BK64" s="357">
        <v>21</v>
      </c>
      <c r="BL64" s="358">
        <v>44</v>
      </c>
      <c r="BM64" s="357">
        <v>65</v>
      </c>
      <c r="BN64" s="357">
        <v>22</v>
      </c>
      <c r="BO64" s="358">
        <v>43</v>
      </c>
      <c r="BP64" s="357">
        <v>70</v>
      </c>
      <c r="BQ64" s="357">
        <v>25</v>
      </c>
      <c r="BR64" s="357">
        <v>45</v>
      </c>
      <c r="BS64" s="357">
        <v>99</v>
      </c>
      <c r="BT64" s="357">
        <v>35</v>
      </c>
      <c r="BU64" s="357">
        <v>64</v>
      </c>
      <c r="BV64" s="357">
        <v>50</v>
      </c>
      <c r="BW64" s="357">
        <v>20</v>
      </c>
      <c r="BX64" s="357">
        <v>30</v>
      </c>
      <c r="BY64" s="355">
        <v>823</v>
      </c>
      <c r="BZ64" s="356">
        <v>291</v>
      </c>
      <c r="CA64" s="357">
        <v>532</v>
      </c>
    </row>
    <row r="65" spans="1:79" ht="13.5" customHeight="1" x14ac:dyDescent="0.2">
      <c r="A65" s="359" t="s">
        <v>13</v>
      </c>
      <c r="B65" s="352">
        <v>374.4</v>
      </c>
      <c r="C65" s="353">
        <v>278.60000000000002</v>
      </c>
      <c r="D65" s="354">
        <v>476.4</v>
      </c>
      <c r="E65" s="352">
        <v>384.4</v>
      </c>
      <c r="F65" s="353">
        <v>201.4</v>
      </c>
      <c r="G65" s="354">
        <v>579.4</v>
      </c>
      <c r="H65" s="352">
        <v>447</v>
      </c>
      <c r="I65" s="353">
        <v>338.9</v>
      </c>
      <c r="J65" s="354">
        <v>562.20000000000005</v>
      </c>
      <c r="K65" s="352">
        <v>372.6</v>
      </c>
      <c r="L65" s="353">
        <v>222.8</v>
      </c>
      <c r="M65" s="354">
        <v>532.20000000000005</v>
      </c>
      <c r="N65" s="352">
        <v>324.5</v>
      </c>
      <c r="O65" s="353">
        <v>222.9</v>
      </c>
      <c r="P65" s="354">
        <v>432.6</v>
      </c>
      <c r="Q65" s="352">
        <v>386.5</v>
      </c>
      <c r="R65" s="353">
        <v>322.3</v>
      </c>
      <c r="S65" s="354">
        <v>454.8</v>
      </c>
      <c r="T65" s="352">
        <v>305.7</v>
      </c>
      <c r="U65" s="353">
        <v>293.2</v>
      </c>
      <c r="V65" s="354">
        <v>319</v>
      </c>
      <c r="W65" s="352">
        <v>303.60000000000002</v>
      </c>
      <c r="X65" s="354">
        <v>198.6</v>
      </c>
      <c r="Y65" s="354">
        <v>415.1</v>
      </c>
      <c r="Z65" s="352">
        <v>342.9</v>
      </c>
      <c r="AA65" s="354">
        <v>267.7</v>
      </c>
      <c r="AB65" s="354">
        <v>422.8</v>
      </c>
      <c r="AC65" s="352">
        <v>432.4</v>
      </c>
      <c r="AD65" s="354">
        <v>313.3</v>
      </c>
      <c r="AE65" s="354">
        <v>558.79999999999995</v>
      </c>
      <c r="AF65" s="354">
        <v>415.4</v>
      </c>
      <c r="AG65" s="354">
        <v>333.5</v>
      </c>
      <c r="AH65" s="354">
        <v>502.3</v>
      </c>
      <c r="AI65" s="354">
        <v>289.7</v>
      </c>
      <c r="AJ65" s="354">
        <v>274.10000000000002</v>
      </c>
      <c r="AK65" s="354">
        <v>306.3</v>
      </c>
      <c r="AL65" s="352">
        <v>365.8</v>
      </c>
      <c r="AM65" s="353">
        <v>272.39999999999998</v>
      </c>
      <c r="AN65" s="354">
        <v>465.1</v>
      </c>
      <c r="AO65" s="355">
        <v>112</v>
      </c>
      <c r="AP65" s="356">
        <v>43</v>
      </c>
      <c r="AQ65" s="357">
        <v>69</v>
      </c>
      <c r="AR65" s="355">
        <v>111</v>
      </c>
      <c r="AS65" s="356">
        <v>30</v>
      </c>
      <c r="AT65" s="357">
        <v>81</v>
      </c>
      <c r="AU65" s="355">
        <v>133</v>
      </c>
      <c r="AV65" s="356">
        <v>52</v>
      </c>
      <c r="AW65" s="357">
        <v>81</v>
      </c>
      <c r="AX65" s="355">
        <v>107</v>
      </c>
      <c r="AY65" s="356">
        <v>33</v>
      </c>
      <c r="AZ65" s="357">
        <v>74</v>
      </c>
      <c r="BA65" s="355">
        <v>96</v>
      </c>
      <c r="BB65" s="357">
        <v>34</v>
      </c>
      <c r="BC65" s="357">
        <v>62</v>
      </c>
      <c r="BD65" s="355">
        <v>114</v>
      </c>
      <c r="BE65" s="357">
        <v>49</v>
      </c>
      <c r="BF65" s="357">
        <v>65</v>
      </c>
      <c r="BG65" s="355">
        <v>87</v>
      </c>
      <c r="BH65" s="357">
        <v>43</v>
      </c>
      <c r="BI65" s="357">
        <v>44</v>
      </c>
      <c r="BJ65" s="355">
        <v>89</v>
      </c>
      <c r="BK65" s="357">
        <v>30</v>
      </c>
      <c r="BL65" s="358">
        <v>59</v>
      </c>
      <c r="BM65" s="357">
        <v>97</v>
      </c>
      <c r="BN65" s="357">
        <v>39</v>
      </c>
      <c r="BO65" s="358">
        <v>58</v>
      </c>
      <c r="BP65" s="357">
        <v>126</v>
      </c>
      <c r="BQ65" s="357">
        <v>47</v>
      </c>
      <c r="BR65" s="357">
        <v>79</v>
      </c>
      <c r="BS65" s="357">
        <v>121</v>
      </c>
      <c r="BT65" s="357">
        <v>50</v>
      </c>
      <c r="BU65" s="357">
        <v>71</v>
      </c>
      <c r="BV65" s="357">
        <v>76</v>
      </c>
      <c r="BW65" s="357">
        <v>37</v>
      </c>
      <c r="BX65" s="357">
        <v>39</v>
      </c>
      <c r="BY65" s="355">
        <v>1269</v>
      </c>
      <c r="BZ65" s="356">
        <v>487</v>
      </c>
      <c r="CA65" s="357">
        <v>782</v>
      </c>
    </row>
    <row r="66" spans="1:79" ht="13.5" customHeight="1" x14ac:dyDescent="0.2">
      <c r="A66" s="359" t="s">
        <v>14</v>
      </c>
      <c r="B66" s="352">
        <v>433</v>
      </c>
      <c r="C66" s="353">
        <v>329</v>
      </c>
      <c r="D66" s="354">
        <v>544.5</v>
      </c>
      <c r="E66" s="352">
        <v>562.5</v>
      </c>
      <c r="F66" s="353">
        <v>394.2</v>
      </c>
      <c r="G66" s="354">
        <v>743.1</v>
      </c>
      <c r="H66" s="352">
        <v>467.4</v>
      </c>
      <c r="I66" s="353">
        <v>289.39999999999998</v>
      </c>
      <c r="J66" s="354">
        <v>658.4</v>
      </c>
      <c r="K66" s="352">
        <v>434.2</v>
      </c>
      <c r="L66" s="353">
        <v>299.5</v>
      </c>
      <c r="M66" s="354">
        <v>578.79999999999995</v>
      </c>
      <c r="N66" s="352">
        <v>459.8</v>
      </c>
      <c r="O66" s="353">
        <v>319.2</v>
      </c>
      <c r="P66" s="354">
        <v>610.79999999999995</v>
      </c>
      <c r="Q66" s="352">
        <v>388</v>
      </c>
      <c r="R66" s="353">
        <v>272.89999999999998</v>
      </c>
      <c r="S66" s="354">
        <v>511.6</v>
      </c>
      <c r="T66" s="352">
        <v>435.5</v>
      </c>
      <c r="U66" s="353">
        <v>378.3</v>
      </c>
      <c r="V66" s="354">
        <v>496.9</v>
      </c>
      <c r="W66" s="352">
        <v>463.9</v>
      </c>
      <c r="X66" s="354">
        <v>308.10000000000002</v>
      </c>
      <c r="Y66" s="354">
        <v>631.4</v>
      </c>
      <c r="Z66" s="352">
        <v>570.1</v>
      </c>
      <c r="AA66" s="354">
        <v>426.8</v>
      </c>
      <c r="AB66" s="354">
        <v>724.3</v>
      </c>
      <c r="AC66" s="352">
        <v>606.5</v>
      </c>
      <c r="AD66" s="354">
        <v>471.5</v>
      </c>
      <c r="AE66" s="354">
        <v>751.8</v>
      </c>
      <c r="AF66" s="354">
        <v>524</v>
      </c>
      <c r="AG66" s="354">
        <v>354.3</v>
      </c>
      <c r="AH66" s="354">
        <v>706.7</v>
      </c>
      <c r="AI66" s="354">
        <v>493.9</v>
      </c>
      <c r="AJ66" s="354">
        <v>411.8</v>
      </c>
      <c r="AK66" s="354">
        <v>582.20000000000005</v>
      </c>
      <c r="AL66" s="352">
        <v>486.3</v>
      </c>
      <c r="AM66" s="353">
        <v>353.8</v>
      </c>
      <c r="AN66" s="354">
        <v>628.6</v>
      </c>
      <c r="AO66" s="355">
        <v>145</v>
      </c>
      <c r="AP66" s="356">
        <v>57</v>
      </c>
      <c r="AQ66" s="357">
        <v>88</v>
      </c>
      <c r="AR66" s="355">
        <v>182</v>
      </c>
      <c r="AS66" s="356">
        <v>66</v>
      </c>
      <c r="AT66" s="357">
        <v>116</v>
      </c>
      <c r="AU66" s="355">
        <v>156</v>
      </c>
      <c r="AV66" s="356">
        <v>50</v>
      </c>
      <c r="AW66" s="357">
        <v>106</v>
      </c>
      <c r="AX66" s="355">
        <v>140</v>
      </c>
      <c r="AY66" s="356">
        <v>50</v>
      </c>
      <c r="AZ66" s="357">
        <v>90</v>
      </c>
      <c r="BA66" s="355">
        <v>153</v>
      </c>
      <c r="BB66" s="357">
        <v>55</v>
      </c>
      <c r="BC66" s="357">
        <v>98</v>
      </c>
      <c r="BD66" s="355">
        <v>129</v>
      </c>
      <c r="BE66" s="357">
        <v>47</v>
      </c>
      <c r="BF66" s="357">
        <v>82</v>
      </c>
      <c r="BG66" s="355">
        <v>140</v>
      </c>
      <c r="BH66" s="357">
        <v>63</v>
      </c>
      <c r="BI66" s="357">
        <v>77</v>
      </c>
      <c r="BJ66" s="355">
        <v>154</v>
      </c>
      <c r="BK66" s="357">
        <v>53</v>
      </c>
      <c r="BL66" s="358">
        <v>101</v>
      </c>
      <c r="BM66" s="357">
        <v>183</v>
      </c>
      <c r="BN66" s="357">
        <v>71</v>
      </c>
      <c r="BO66" s="358">
        <v>112</v>
      </c>
      <c r="BP66" s="357">
        <v>201</v>
      </c>
      <c r="BQ66" s="357">
        <v>81</v>
      </c>
      <c r="BR66" s="357">
        <v>120</v>
      </c>
      <c r="BS66" s="357">
        <v>174</v>
      </c>
      <c r="BT66" s="357">
        <v>61</v>
      </c>
      <c r="BU66" s="357">
        <v>113</v>
      </c>
      <c r="BV66" s="357">
        <v>148</v>
      </c>
      <c r="BW66" s="357">
        <v>64</v>
      </c>
      <c r="BX66" s="357">
        <v>84</v>
      </c>
      <c r="BY66" s="355">
        <v>1905</v>
      </c>
      <c r="BZ66" s="356">
        <v>718</v>
      </c>
      <c r="CA66" s="357">
        <v>1187</v>
      </c>
    </row>
    <row r="67" spans="1:79" ht="13.5" customHeight="1" x14ac:dyDescent="0.2">
      <c r="A67" s="359" t="s">
        <v>15</v>
      </c>
      <c r="B67" s="352">
        <v>763</v>
      </c>
      <c r="C67" s="353">
        <v>610.6</v>
      </c>
      <c r="D67" s="354">
        <v>925.1</v>
      </c>
      <c r="E67" s="352">
        <v>772.1</v>
      </c>
      <c r="F67" s="353">
        <v>552.79999999999995</v>
      </c>
      <c r="G67" s="354">
        <v>1005.4</v>
      </c>
      <c r="H67" s="352">
        <v>660.3</v>
      </c>
      <c r="I67" s="353">
        <v>442.3</v>
      </c>
      <c r="J67" s="354">
        <v>892.4</v>
      </c>
      <c r="K67" s="352">
        <v>504.2</v>
      </c>
      <c r="L67" s="353">
        <v>349.7</v>
      </c>
      <c r="M67" s="354">
        <v>668.7</v>
      </c>
      <c r="N67" s="352">
        <v>552.6</v>
      </c>
      <c r="O67" s="353">
        <v>469.8</v>
      </c>
      <c r="P67" s="354">
        <v>640.6</v>
      </c>
      <c r="Q67" s="352">
        <v>581.9</v>
      </c>
      <c r="R67" s="353">
        <v>458.2</v>
      </c>
      <c r="S67" s="354">
        <v>713.8</v>
      </c>
      <c r="T67" s="352">
        <v>558.5</v>
      </c>
      <c r="U67" s="353">
        <v>437.7</v>
      </c>
      <c r="V67" s="354">
        <v>687.1</v>
      </c>
      <c r="W67" s="352">
        <v>587.5</v>
      </c>
      <c r="X67" s="354">
        <v>440.6</v>
      </c>
      <c r="Y67" s="354">
        <v>744.2</v>
      </c>
      <c r="Z67" s="352">
        <v>658.8</v>
      </c>
      <c r="AA67" s="354">
        <v>455.1</v>
      </c>
      <c r="AB67" s="354">
        <v>876.1</v>
      </c>
      <c r="AC67" s="352">
        <v>734.7</v>
      </c>
      <c r="AD67" s="354">
        <v>611.70000000000005</v>
      </c>
      <c r="AE67" s="354">
        <v>866</v>
      </c>
      <c r="AF67" s="354">
        <v>764.9</v>
      </c>
      <c r="AG67" s="354">
        <v>649.6</v>
      </c>
      <c r="AH67" s="354">
        <v>887.9</v>
      </c>
      <c r="AI67" s="354">
        <v>693.6</v>
      </c>
      <c r="AJ67" s="354">
        <v>586.5</v>
      </c>
      <c r="AK67" s="354">
        <v>807.9</v>
      </c>
      <c r="AL67" s="352">
        <v>652.6</v>
      </c>
      <c r="AM67" s="353">
        <v>505.4</v>
      </c>
      <c r="AN67" s="354">
        <v>809.5</v>
      </c>
      <c r="AO67" s="355">
        <v>257</v>
      </c>
      <c r="AP67" s="356">
        <v>106</v>
      </c>
      <c r="AQ67" s="357">
        <v>151</v>
      </c>
      <c r="AR67" s="355">
        <v>252</v>
      </c>
      <c r="AS67" s="356">
        <v>93</v>
      </c>
      <c r="AT67" s="357">
        <v>159</v>
      </c>
      <c r="AU67" s="355">
        <v>223</v>
      </c>
      <c r="AV67" s="356">
        <v>77</v>
      </c>
      <c r="AW67" s="357">
        <v>146</v>
      </c>
      <c r="AX67" s="355">
        <v>165</v>
      </c>
      <c r="AY67" s="356">
        <v>59</v>
      </c>
      <c r="AZ67" s="357">
        <v>106</v>
      </c>
      <c r="BA67" s="355">
        <v>187</v>
      </c>
      <c r="BB67" s="357">
        <v>82</v>
      </c>
      <c r="BC67" s="357">
        <v>105</v>
      </c>
      <c r="BD67" s="355">
        <v>197</v>
      </c>
      <c r="BE67" s="357">
        <v>80</v>
      </c>
      <c r="BF67" s="357">
        <v>117</v>
      </c>
      <c r="BG67" s="355">
        <v>183</v>
      </c>
      <c r="BH67" s="357">
        <v>74</v>
      </c>
      <c r="BI67" s="357">
        <v>109</v>
      </c>
      <c r="BJ67" s="355">
        <v>199</v>
      </c>
      <c r="BK67" s="357">
        <v>77</v>
      </c>
      <c r="BL67" s="358">
        <v>122</v>
      </c>
      <c r="BM67" s="357">
        <v>216</v>
      </c>
      <c r="BN67" s="357">
        <v>77</v>
      </c>
      <c r="BO67" s="358">
        <v>139</v>
      </c>
      <c r="BP67" s="357">
        <v>249</v>
      </c>
      <c r="BQ67" s="357">
        <v>107</v>
      </c>
      <c r="BR67" s="357">
        <v>142</v>
      </c>
      <c r="BS67" s="357">
        <v>260</v>
      </c>
      <c r="BT67" s="357">
        <v>114</v>
      </c>
      <c r="BU67" s="357">
        <v>146</v>
      </c>
      <c r="BV67" s="357">
        <v>213</v>
      </c>
      <c r="BW67" s="357">
        <v>93</v>
      </c>
      <c r="BX67" s="357">
        <v>120</v>
      </c>
      <c r="BY67" s="355">
        <v>2601</v>
      </c>
      <c r="BZ67" s="356">
        <v>1039</v>
      </c>
      <c r="CA67" s="357">
        <v>1562</v>
      </c>
    </row>
    <row r="68" spans="1:79" ht="13.5" customHeight="1" x14ac:dyDescent="0.2">
      <c r="A68" s="359" t="s">
        <v>16</v>
      </c>
      <c r="B68" s="352">
        <v>1024.2</v>
      </c>
      <c r="C68" s="353">
        <v>823.1</v>
      </c>
      <c r="D68" s="354">
        <v>1238.5</v>
      </c>
      <c r="E68" s="352">
        <v>1317</v>
      </c>
      <c r="F68" s="353">
        <v>882.7</v>
      </c>
      <c r="G68" s="354">
        <v>1779.6</v>
      </c>
      <c r="H68" s="352">
        <v>936.4</v>
      </c>
      <c r="I68" s="353">
        <v>735.4</v>
      </c>
      <c r="J68" s="354">
        <v>1150.5</v>
      </c>
      <c r="K68" s="352">
        <v>858.5</v>
      </c>
      <c r="L68" s="353">
        <v>651.1</v>
      </c>
      <c r="M68" s="354">
        <v>1079.3</v>
      </c>
      <c r="N68" s="352">
        <v>886.1</v>
      </c>
      <c r="O68" s="353">
        <v>745.6</v>
      </c>
      <c r="P68" s="354">
        <v>1035.5999999999999</v>
      </c>
      <c r="Q68" s="352">
        <v>877.7</v>
      </c>
      <c r="R68" s="353">
        <v>640.6</v>
      </c>
      <c r="S68" s="354">
        <v>1130.2</v>
      </c>
      <c r="T68" s="352">
        <v>960.4</v>
      </c>
      <c r="U68" s="353">
        <v>700.8</v>
      </c>
      <c r="V68" s="354">
        <v>1236.9000000000001</v>
      </c>
      <c r="W68" s="352">
        <v>970.9</v>
      </c>
      <c r="X68" s="354">
        <v>721.9</v>
      </c>
      <c r="Y68" s="354">
        <v>1236</v>
      </c>
      <c r="Z68" s="352">
        <v>1080.3</v>
      </c>
      <c r="AA68" s="354">
        <v>904.1</v>
      </c>
      <c r="AB68" s="354">
        <v>1267.9000000000001</v>
      </c>
      <c r="AC68" s="352">
        <v>1162.7</v>
      </c>
      <c r="AD68" s="354">
        <v>924.6</v>
      </c>
      <c r="AE68" s="354">
        <v>1416.4</v>
      </c>
      <c r="AF68" s="354">
        <v>1233.0999999999999</v>
      </c>
      <c r="AG68" s="354">
        <v>1054.5</v>
      </c>
      <c r="AH68" s="354">
        <v>1423.6</v>
      </c>
      <c r="AI68" s="354">
        <v>1162.4000000000001</v>
      </c>
      <c r="AJ68" s="354">
        <v>995.8</v>
      </c>
      <c r="AK68" s="354">
        <v>1340</v>
      </c>
      <c r="AL68" s="352">
        <v>1038.3</v>
      </c>
      <c r="AM68" s="353">
        <v>814.4</v>
      </c>
      <c r="AN68" s="354">
        <v>1276.8</v>
      </c>
      <c r="AO68" s="355">
        <v>304</v>
      </c>
      <c r="AP68" s="356">
        <v>126</v>
      </c>
      <c r="AQ68" s="357">
        <v>178</v>
      </c>
      <c r="AR68" s="355">
        <v>379</v>
      </c>
      <c r="AS68" s="356">
        <v>131</v>
      </c>
      <c r="AT68" s="357">
        <v>248</v>
      </c>
      <c r="AU68" s="355">
        <v>279</v>
      </c>
      <c r="AV68" s="356">
        <v>113</v>
      </c>
      <c r="AW68" s="357">
        <v>166</v>
      </c>
      <c r="AX68" s="355">
        <v>248</v>
      </c>
      <c r="AY68" s="356">
        <v>97</v>
      </c>
      <c r="AZ68" s="357">
        <v>151</v>
      </c>
      <c r="BA68" s="355">
        <v>265</v>
      </c>
      <c r="BB68" s="357">
        <v>115</v>
      </c>
      <c r="BC68" s="357">
        <v>150</v>
      </c>
      <c r="BD68" s="355">
        <v>263</v>
      </c>
      <c r="BE68" s="357">
        <v>99</v>
      </c>
      <c r="BF68" s="357">
        <v>164</v>
      </c>
      <c r="BG68" s="355">
        <v>279</v>
      </c>
      <c r="BH68" s="357">
        <v>105</v>
      </c>
      <c r="BI68" s="357">
        <v>174</v>
      </c>
      <c r="BJ68" s="355">
        <v>292</v>
      </c>
      <c r="BK68" s="357">
        <v>112</v>
      </c>
      <c r="BL68" s="358">
        <v>180</v>
      </c>
      <c r="BM68" s="357">
        <v>315</v>
      </c>
      <c r="BN68" s="357">
        <v>136</v>
      </c>
      <c r="BO68" s="358">
        <v>179</v>
      </c>
      <c r="BP68" s="357">
        <v>351</v>
      </c>
      <c r="BQ68" s="357">
        <v>144</v>
      </c>
      <c r="BR68" s="357">
        <v>207</v>
      </c>
      <c r="BS68" s="357">
        <v>374</v>
      </c>
      <c r="BT68" s="357">
        <v>165</v>
      </c>
      <c r="BU68" s="357">
        <v>209</v>
      </c>
      <c r="BV68" s="357">
        <v>319</v>
      </c>
      <c r="BW68" s="357">
        <v>141</v>
      </c>
      <c r="BX68" s="357">
        <v>178</v>
      </c>
      <c r="BY68" s="355">
        <v>3668</v>
      </c>
      <c r="BZ68" s="356">
        <v>1484</v>
      </c>
      <c r="CA68" s="357">
        <v>2184</v>
      </c>
    </row>
    <row r="69" spans="1:79" ht="13.5" customHeight="1" x14ac:dyDescent="0.2">
      <c r="A69" s="359" t="s">
        <v>17</v>
      </c>
      <c r="B69" s="352">
        <v>1706.4</v>
      </c>
      <c r="C69" s="353">
        <v>1319.8</v>
      </c>
      <c r="D69" s="354">
        <v>2122.5</v>
      </c>
      <c r="E69" s="352">
        <v>2095.8000000000002</v>
      </c>
      <c r="F69" s="353">
        <v>1598.2</v>
      </c>
      <c r="G69" s="354">
        <v>2631.6</v>
      </c>
      <c r="H69" s="352">
        <v>1622.8</v>
      </c>
      <c r="I69" s="353">
        <v>1227.5999999999999</v>
      </c>
      <c r="J69" s="354">
        <v>2048.5</v>
      </c>
      <c r="K69" s="352">
        <v>1457.2</v>
      </c>
      <c r="L69" s="353">
        <v>1158.3</v>
      </c>
      <c r="M69" s="354">
        <v>1779.2</v>
      </c>
      <c r="N69" s="352">
        <v>1318.7</v>
      </c>
      <c r="O69" s="353">
        <v>1074.5</v>
      </c>
      <c r="P69" s="354">
        <v>1582</v>
      </c>
      <c r="Q69" s="352">
        <v>1407.2</v>
      </c>
      <c r="R69" s="353">
        <v>1126</v>
      </c>
      <c r="S69" s="354">
        <v>1710.2</v>
      </c>
      <c r="T69" s="352">
        <v>1306.5999999999999</v>
      </c>
      <c r="U69" s="353">
        <v>1060.5999999999999</v>
      </c>
      <c r="V69" s="354">
        <v>1571.7</v>
      </c>
      <c r="W69" s="352">
        <v>1485.7</v>
      </c>
      <c r="X69" s="354">
        <v>1273.8</v>
      </c>
      <c r="Y69" s="354">
        <v>1714</v>
      </c>
      <c r="Z69" s="352">
        <v>1670.5</v>
      </c>
      <c r="AA69" s="354">
        <v>1384.6</v>
      </c>
      <c r="AB69" s="354">
        <v>1978.5</v>
      </c>
      <c r="AC69" s="352">
        <v>1661.3</v>
      </c>
      <c r="AD69" s="354">
        <v>1308.0999999999999</v>
      </c>
      <c r="AE69" s="354">
        <v>2041.9</v>
      </c>
      <c r="AF69" s="354">
        <v>1712.8</v>
      </c>
      <c r="AG69" s="354">
        <v>1407.6</v>
      </c>
      <c r="AH69" s="354">
        <v>2041.7</v>
      </c>
      <c r="AI69" s="354">
        <v>1743.7</v>
      </c>
      <c r="AJ69" s="354">
        <v>1366.1</v>
      </c>
      <c r="AK69" s="354">
        <v>2150.6999999999998</v>
      </c>
      <c r="AL69" s="352">
        <v>1597.6</v>
      </c>
      <c r="AM69" s="353">
        <v>1274.5999999999999</v>
      </c>
      <c r="AN69" s="354">
        <v>1945.7</v>
      </c>
      <c r="AO69" s="355">
        <v>434</v>
      </c>
      <c r="AP69" s="356">
        <v>174</v>
      </c>
      <c r="AQ69" s="357">
        <v>260</v>
      </c>
      <c r="AR69" s="355">
        <v>516</v>
      </c>
      <c r="AS69" s="356">
        <v>204</v>
      </c>
      <c r="AT69" s="357">
        <v>312</v>
      </c>
      <c r="AU69" s="355">
        <v>413</v>
      </c>
      <c r="AV69" s="356">
        <v>162</v>
      </c>
      <c r="AW69" s="357">
        <v>251</v>
      </c>
      <c r="AX69" s="355">
        <v>359</v>
      </c>
      <c r="AY69" s="356">
        <v>148</v>
      </c>
      <c r="AZ69" s="357">
        <v>211</v>
      </c>
      <c r="BA69" s="355">
        <v>336</v>
      </c>
      <c r="BB69" s="357">
        <v>142</v>
      </c>
      <c r="BC69" s="357">
        <v>194</v>
      </c>
      <c r="BD69" s="355">
        <v>359</v>
      </c>
      <c r="BE69" s="357">
        <v>149</v>
      </c>
      <c r="BF69" s="357">
        <v>210</v>
      </c>
      <c r="BG69" s="355">
        <v>323</v>
      </c>
      <c r="BH69" s="357">
        <v>136</v>
      </c>
      <c r="BI69" s="357">
        <v>187</v>
      </c>
      <c r="BJ69" s="355">
        <v>380</v>
      </c>
      <c r="BK69" s="357">
        <v>169</v>
      </c>
      <c r="BL69" s="358">
        <v>211</v>
      </c>
      <c r="BM69" s="357">
        <v>414</v>
      </c>
      <c r="BN69" s="357">
        <v>178</v>
      </c>
      <c r="BO69" s="358">
        <v>236</v>
      </c>
      <c r="BP69" s="357">
        <v>426</v>
      </c>
      <c r="BQ69" s="357">
        <v>174</v>
      </c>
      <c r="BR69" s="357">
        <v>252</v>
      </c>
      <c r="BS69" s="357">
        <v>441</v>
      </c>
      <c r="BT69" s="357">
        <v>188</v>
      </c>
      <c r="BU69" s="357">
        <v>253</v>
      </c>
      <c r="BV69" s="357">
        <v>406</v>
      </c>
      <c r="BW69" s="357">
        <v>165</v>
      </c>
      <c r="BX69" s="357">
        <v>241</v>
      </c>
      <c r="BY69" s="355">
        <v>4807</v>
      </c>
      <c r="BZ69" s="356">
        <v>1989</v>
      </c>
      <c r="CA69" s="357">
        <v>2818</v>
      </c>
    </row>
    <row r="70" spans="1:79" ht="13.5" customHeight="1" x14ac:dyDescent="0.2">
      <c r="A70" s="359" t="s">
        <v>18</v>
      </c>
      <c r="B70" s="352">
        <v>2627.4</v>
      </c>
      <c r="C70" s="353">
        <v>1974.4</v>
      </c>
      <c r="D70" s="354">
        <v>3349.5</v>
      </c>
      <c r="E70" s="352">
        <v>3199.3</v>
      </c>
      <c r="F70" s="353">
        <v>2559.8000000000002</v>
      </c>
      <c r="G70" s="354">
        <v>3906.4</v>
      </c>
      <c r="H70" s="352">
        <v>2364.1999999999998</v>
      </c>
      <c r="I70" s="353">
        <v>1864.3</v>
      </c>
      <c r="J70" s="354">
        <v>2916.8</v>
      </c>
      <c r="K70" s="352">
        <v>1997.7</v>
      </c>
      <c r="L70" s="353">
        <v>1751.8</v>
      </c>
      <c r="M70" s="354">
        <v>2269.6</v>
      </c>
      <c r="N70" s="352">
        <v>2050.1</v>
      </c>
      <c r="O70" s="353">
        <v>1739.8</v>
      </c>
      <c r="P70" s="354">
        <v>2393.1</v>
      </c>
      <c r="Q70" s="352">
        <v>2233.4</v>
      </c>
      <c r="R70" s="353">
        <v>1753.2</v>
      </c>
      <c r="S70" s="354">
        <v>2764.3</v>
      </c>
      <c r="T70" s="352">
        <v>2168.6999999999998</v>
      </c>
      <c r="U70" s="353">
        <v>1858</v>
      </c>
      <c r="V70" s="354">
        <v>2512.4</v>
      </c>
      <c r="W70" s="352">
        <v>2368</v>
      </c>
      <c r="X70" s="354">
        <v>1889.8</v>
      </c>
      <c r="Y70" s="354">
        <v>2897.1</v>
      </c>
      <c r="Z70" s="352">
        <v>2686.4</v>
      </c>
      <c r="AA70" s="354">
        <v>2363</v>
      </c>
      <c r="AB70" s="354">
        <v>3044.2</v>
      </c>
      <c r="AC70" s="352">
        <v>2777.3</v>
      </c>
      <c r="AD70" s="354">
        <v>2236.8000000000002</v>
      </c>
      <c r="AE70" s="354">
        <v>3375.5</v>
      </c>
      <c r="AF70" s="354">
        <v>3065</v>
      </c>
      <c r="AG70" s="354">
        <v>2321.1999999999998</v>
      </c>
      <c r="AH70" s="354">
        <v>3888.4</v>
      </c>
      <c r="AI70" s="354">
        <v>2661</v>
      </c>
      <c r="AJ70" s="354">
        <v>2256.6</v>
      </c>
      <c r="AK70" s="354">
        <v>3108.7</v>
      </c>
      <c r="AL70" s="352">
        <v>2515.8000000000002</v>
      </c>
      <c r="AM70" s="353">
        <v>2045.2</v>
      </c>
      <c r="AN70" s="354">
        <v>3036.3</v>
      </c>
      <c r="AO70" s="355">
        <v>631</v>
      </c>
      <c r="AP70" s="356">
        <v>249</v>
      </c>
      <c r="AQ70" s="357">
        <v>382</v>
      </c>
      <c r="AR70" s="355">
        <v>745</v>
      </c>
      <c r="AS70" s="356">
        <v>313</v>
      </c>
      <c r="AT70" s="357">
        <v>432</v>
      </c>
      <c r="AU70" s="355">
        <v>570</v>
      </c>
      <c r="AV70" s="356">
        <v>236</v>
      </c>
      <c r="AW70" s="357">
        <v>334</v>
      </c>
      <c r="AX70" s="355">
        <v>467</v>
      </c>
      <c r="AY70" s="356">
        <v>215</v>
      </c>
      <c r="AZ70" s="357">
        <v>252</v>
      </c>
      <c r="BA70" s="355">
        <v>496</v>
      </c>
      <c r="BB70" s="357">
        <v>221</v>
      </c>
      <c r="BC70" s="357">
        <v>275</v>
      </c>
      <c r="BD70" s="355">
        <v>541</v>
      </c>
      <c r="BE70" s="357">
        <v>223</v>
      </c>
      <c r="BF70" s="357">
        <v>318</v>
      </c>
      <c r="BG70" s="355">
        <v>509</v>
      </c>
      <c r="BH70" s="357">
        <v>229</v>
      </c>
      <c r="BI70" s="357">
        <v>280</v>
      </c>
      <c r="BJ70" s="355">
        <v>575</v>
      </c>
      <c r="BK70" s="357">
        <v>241</v>
      </c>
      <c r="BL70" s="358">
        <v>334</v>
      </c>
      <c r="BM70" s="357">
        <v>632</v>
      </c>
      <c r="BN70" s="357">
        <v>292</v>
      </c>
      <c r="BO70" s="358">
        <v>340</v>
      </c>
      <c r="BP70" s="357">
        <v>676</v>
      </c>
      <c r="BQ70" s="357">
        <v>286</v>
      </c>
      <c r="BR70" s="357">
        <v>390</v>
      </c>
      <c r="BS70" s="357">
        <v>749</v>
      </c>
      <c r="BT70" s="357">
        <v>298</v>
      </c>
      <c r="BU70" s="357">
        <v>451</v>
      </c>
      <c r="BV70" s="357">
        <v>588</v>
      </c>
      <c r="BW70" s="357">
        <v>262</v>
      </c>
      <c r="BX70" s="357">
        <v>326</v>
      </c>
      <c r="BY70" s="355">
        <v>7179</v>
      </c>
      <c r="BZ70" s="356">
        <v>3065</v>
      </c>
      <c r="CA70" s="357">
        <v>4114</v>
      </c>
    </row>
    <row r="71" spans="1:79" ht="13.5" customHeight="1" x14ac:dyDescent="0.2">
      <c r="A71" s="359" t="s">
        <v>19</v>
      </c>
      <c r="B71" s="352">
        <v>4370.6000000000004</v>
      </c>
      <c r="C71" s="353">
        <v>3557</v>
      </c>
      <c r="D71" s="354">
        <v>5364.3</v>
      </c>
      <c r="E71" s="352">
        <v>6584.8</v>
      </c>
      <c r="F71" s="353">
        <v>5340.7</v>
      </c>
      <c r="G71" s="354">
        <v>8103.1</v>
      </c>
      <c r="H71" s="352">
        <v>4574.1000000000004</v>
      </c>
      <c r="I71" s="353">
        <v>3843.2</v>
      </c>
      <c r="J71" s="354">
        <v>5465.5</v>
      </c>
      <c r="K71" s="352">
        <v>3640.5</v>
      </c>
      <c r="L71" s="353">
        <v>3107.2</v>
      </c>
      <c r="M71" s="354">
        <v>4290.2</v>
      </c>
      <c r="N71" s="352">
        <v>3516.2</v>
      </c>
      <c r="O71" s="353">
        <v>3175.5</v>
      </c>
      <c r="P71" s="354">
        <v>3930.9</v>
      </c>
      <c r="Q71" s="352">
        <v>3483.5</v>
      </c>
      <c r="R71" s="353">
        <v>2770.4</v>
      </c>
      <c r="S71" s="354">
        <v>4350.1000000000004</v>
      </c>
      <c r="T71" s="352">
        <v>3608.9</v>
      </c>
      <c r="U71" s="353">
        <v>2868.5</v>
      </c>
      <c r="V71" s="354">
        <v>4507.6000000000004</v>
      </c>
      <c r="W71" s="352">
        <v>4395.5</v>
      </c>
      <c r="X71" s="354">
        <v>3672.6</v>
      </c>
      <c r="Y71" s="354">
        <v>5271.9</v>
      </c>
      <c r="Z71" s="352">
        <v>4379.1000000000004</v>
      </c>
      <c r="AA71" s="354">
        <v>3477.7</v>
      </c>
      <c r="AB71" s="354">
        <v>5470.3</v>
      </c>
      <c r="AC71" s="352">
        <v>4566.5</v>
      </c>
      <c r="AD71" s="354">
        <v>3925.9</v>
      </c>
      <c r="AE71" s="354">
        <v>5341</v>
      </c>
      <c r="AF71" s="354">
        <v>5147.8</v>
      </c>
      <c r="AG71" s="354">
        <v>4407.8999999999996</v>
      </c>
      <c r="AH71" s="354">
        <v>6041.1</v>
      </c>
      <c r="AI71" s="354">
        <v>4856.1000000000004</v>
      </c>
      <c r="AJ71" s="354">
        <v>4035.9</v>
      </c>
      <c r="AK71" s="354">
        <v>5844.9</v>
      </c>
      <c r="AL71" s="352">
        <v>4422.7</v>
      </c>
      <c r="AM71" s="353">
        <v>3679.4</v>
      </c>
      <c r="AN71" s="354">
        <v>5325.3</v>
      </c>
      <c r="AO71" s="355">
        <v>733</v>
      </c>
      <c r="AP71" s="356">
        <v>328</v>
      </c>
      <c r="AQ71" s="357">
        <v>405</v>
      </c>
      <c r="AR71" s="355">
        <v>1070</v>
      </c>
      <c r="AS71" s="356">
        <v>477</v>
      </c>
      <c r="AT71" s="357">
        <v>593</v>
      </c>
      <c r="AU71" s="355">
        <v>769</v>
      </c>
      <c r="AV71" s="356">
        <v>355</v>
      </c>
      <c r="AW71" s="357">
        <v>414</v>
      </c>
      <c r="AX71" s="355">
        <v>593</v>
      </c>
      <c r="AY71" s="356">
        <v>278</v>
      </c>
      <c r="AZ71" s="357">
        <v>315</v>
      </c>
      <c r="BA71" s="355">
        <v>593</v>
      </c>
      <c r="BB71" s="357">
        <v>294</v>
      </c>
      <c r="BC71" s="357">
        <v>299</v>
      </c>
      <c r="BD71" s="355">
        <v>589</v>
      </c>
      <c r="BE71" s="357">
        <v>257</v>
      </c>
      <c r="BF71" s="357">
        <v>332</v>
      </c>
      <c r="BG71" s="355">
        <v>592</v>
      </c>
      <c r="BH71" s="357">
        <v>258</v>
      </c>
      <c r="BI71" s="357">
        <v>334</v>
      </c>
      <c r="BJ71" s="355">
        <v>747</v>
      </c>
      <c r="BK71" s="357">
        <v>342</v>
      </c>
      <c r="BL71" s="358">
        <v>405</v>
      </c>
      <c r="BM71" s="357">
        <v>722</v>
      </c>
      <c r="BN71" s="357">
        <v>314</v>
      </c>
      <c r="BO71" s="358">
        <v>408</v>
      </c>
      <c r="BP71" s="357">
        <v>780</v>
      </c>
      <c r="BQ71" s="357">
        <v>367</v>
      </c>
      <c r="BR71" s="357">
        <v>413</v>
      </c>
      <c r="BS71" s="357">
        <v>884</v>
      </c>
      <c r="BT71" s="357">
        <v>414</v>
      </c>
      <c r="BU71" s="357">
        <v>470</v>
      </c>
      <c r="BV71" s="357">
        <v>755</v>
      </c>
      <c r="BW71" s="357">
        <v>343</v>
      </c>
      <c r="BX71" s="357">
        <v>412</v>
      </c>
      <c r="BY71" s="355">
        <v>8827</v>
      </c>
      <c r="BZ71" s="356">
        <v>4027</v>
      </c>
      <c r="CA71" s="357">
        <v>4800</v>
      </c>
    </row>
    <row r="72" spans="1:79" ht="13.5" customHeight="1" x14ac:dyDescent="0.2">
      <c r="A72" s="359" t="s">
        <v>20</v>
      </c>
      <c r="B72" s="352">
        <v>7965.9</v>
      </c>
      <c r="C72" s="353">
        <v>7153.9</v>
      </c>
      <c r="D72" s="354">
        <v>9086.1</v>
      </c>
      <c r="E72" s="352">
        <v>11184.5</v>
      </c>
      <c r="F72" s="353">
        <v>9817</v>
      </c>
      <c r="G72" s="354">
        <v>13069.7</v>
      </c>
      <c r="H72" s="352">
        <v>7789.5</v>
      </c>
      <c r="I72" s="353">
        <v>6849</v>
      </c>
      <c r="J72" s="354">
        <v>9085.4</v>
      </c>
      <c r="K72" s="352">
        <v>6163.5</v>
      </c>
      <c r="L72" s="353">
        <v>5436.7</v>
      </c>
      <c r="M72" s="354">
        <v>7164.3</v>
      </c>
      <c r="N72" s="352">
        <v>6061.2</v>
      </c>
      <c r="O72" s="353">
        <v>5374</v>
      </c>
      <c r="P72" s="354">
        <v>7007</v>
      </c>
      <c r="Q72" s="352">
        <v>5734.6</v>
      </c>
      <c r="R72" s="353">
        <v>5121.2</v>
      </c>
      <c r="S72" s="354">
        <v>6578.4</v>
      </c>
      <c r="T72" s="352">
        <v>5935.2</v>
      </c>
      <c r="U72" s="353">
        <v>5279.1</v>
      </c>
      <c r="V72" s="354">
        <v>6837.4</v>
      </c>
      <c r="W72" s="352">
        <v>7154.3</v>
      </c>
      <c r="X72" s="354">
        <v>6526.3</v>
      </c>
      <c r="Y72" s="354">
        <v>8017.5</v>
      </c>
      <c r="Z72" s="352">
        <v>7588.8</v>
      </c>
      <c r="AA72" s="354">
        <v>6102.3</v>
      </c>
      <c r="AB72" s="354">
        <v>9631.4</v>
      </c>
      <c r="AC72" s="352">
        <v>8411</v>
      </c>
      <c r="AD72" s="354">
        <v>7210.8</v>
      </c>
      <c r="AE72" s="354">
        <v>10059.4</v>
      </c>
      <c r="AF72" s="354">
        <v>8692.1</v>
      </c>
      <c r="AG72" s="354">
        <v>7773.2</v>
      </c>
      <c r="AH72" s="354">
        <v>9953.7000000000007</v>
      </c>
      <c r="AI72" s="354">
        <v>7877.4</v>
      </c>
      <c r="AJ72" s="354">
        <v>6777.5</v>
      </c>
      <c r="AK72" s="354">
        <v>9386.9</v>
      </c>
      <c r="AL72" s="352">
        <v>7541.5</v>
      </c>
      <c r="AM72" s="353">
        <v>6616.4</v>
      </c>
      <c r="AN72" s="354">
        <v>8814</v>
      </c>
      <c r="AO72" s="355">
        <v>970</v>
      </c>
      <c r="AP72" s="356">
        <v>505</v>
      </c>
      <c r="AQ72" s="357">
        <v>465</v>
      </c>
      <c r="AR72" s="355">
        <v>1319</v>
      </c>
      <c r="AS72" s="356">
        <v>671</v>
      </c>
      <c r="AT72" s="357">
        <v>648</v>
      </c>
      <c r="AU72" s="355">
        <v>950</v>
      </c>
      <c r="AV72" s="356">
        <v>484</v>
      </c>
      <c r="AW72" s="357">
        <v>466</v>
      </c>
      <c r="AX72" s="355">
        <v>728</v>
      </c>
      <c r="AY72" s="356">
        <v>372</v>
      </c>
      <c r="AZ72" s="357">
        <v>356</v>
      </c>
      <c r="BA72" s="355">
        <v>740</v>
      </c>
      <c r="BB72" s="357">
        <v>380</v>
      </c>
      <c r="BC72" s="357">
        <v>360</v>
      </c>
      <c r="BD72" s="355">
        <v>700</v>
      </c>
      <c r="BE72" s="357">
        <v>362</v>
      </c>
      <c r="BF72" s="357">
        <v>338</v>
      </c>
      <c r="BG72" s="355">
        <v>701</v>
      </c>
      <c r="BH72" s="357">
        <v>361</v>
      </c>
      <c r="BI72" s="357">
        <v>340</v>
      </c>
      <c r="BJ72" s="355">
        <v>873</v>
      </c>
      <c r="BK72" s="357">
        <v>461</v>
      </c>
      <c r="BL72" s="358">
        <v>412</v>
      </c>
      <c r="BM72" s="357">
        <v>896</v>
      </c>
      <c r="BN72" s="357">
        <v>417</v>
      </c>
      <c r="BO72" s="358">
        <v>479</v>
      </c>
      <c r="BP72" s="357">
        <v>1026</v>
      </c>
      <c r="BQ72" s="357">
        <v>509</v>
      </c>
      <c r="BR72" s="357">
        <v>517</v>
      </c>
      <c r="BS72" s="357">
        <v>1063</v>
      </c>
      <c r="BT72" s="357">
        <v>550</v>
      </c>
      <c r="BU72" s="357">
        <v>513</v>
      </c>
      <c r="BV72" s="357">
        <v>870</v>
      </c>
      <c r="BW72" s="357">
        <v>433</v>
      </c>
      <c r="BX72" s="357">
        <v>437</v>
      </c>
      <c r="BY72" s="355">
        <v>10836</v>
      </c>
      <c r="BZ72" s="356">
        <v>5505</v>
      </c>
      <c r="CA72" s="357">
        <v>5331</v>
      </c>
    </row>
    <row r="73" spans="1:79" ht="13.5" customHeight="1" x14ac:dyDescent="0.2">
      <c r="A73" s="359" t="s">
        <v>21</v>
      </c>
      <c r="B73" s="352">
        <v>12827.6</v>
      </c>
      <c r="C73" s="353">
        <v>11549.8</v>
      </c>
      <c r="D73" s="354">
        <v>14907.4</v>
      </c>
      <c r="E73" s="352">
        <v>20603.599999999999</v>
      </c>
      <c r="F73" s="353">
        <v>18562.2</v>
      </c>
      <c r="G73" s="354">
        <v>23921.3</v>
      </c>
      <c r="H73" s="352">
        <v>13737.2</v>
      </c>
      <c r="I73" s="353">
        <v>12903.3</v>
      </c>
      <c r="J73" s="354">
        <v>15090.3</v>
      </c>
      <c r="K73" s="352">
        <v>9631.7999999999993</v>
      </c>
      <c r="L73" s="353">
        <v>9044</v>
      </c>
      <c r="M73" s="354">
        <v>10584.1</v>
      </c>
      <c r="N73" s="352">
        <v>9765.7000000000007</v>
      </c>
      <c r="O73" s="353">
        <v>9013.2000000000007</v>
      </c>
      <c r="P73" s="354">
        <v>10983.2</v>
      </c>
      <c r="Q73" s="352">
        <v>9390.6</v>
      </c>
      <c r="R73" s="353">
        <v>8598.9</v>
      </c>
      <c r="S73" s="354">
        <v>10670.3</v>
      </c>
      <c r="T73" s="352">
        <v>10405.4</v>
      </c>
      <c r="U73" s="353">
        <v>9733.4</v>
      </c>
      <c r="V73" s="354">
        <v>11490.6</v>
      </c>
      <c r="W73" s="352">
        <v>11991.1</v>
      </c>
      <c r="X73" s="354">
        <v>10596.2</v>
      </c>
      <c r="Y73" s="354">
        <v>14241.9</v>
      </c>
      <c r="Z73" s="352">
        <v>14014.3</v>
      </c>
      <c r="AA73" s="354">
        <v>12278.8</v>
      </c>
      <c r="AB73" s="354">
        <v>16812.3</v>
      </c>
      <c r="AC73" s="352">
        <v>14176.7</v>
      </c>
      <c r="AD73" s="354">
        <v>13232.9</v>
      </c>
      <c r="AE73" s="354">
        <v>15696.7</v>
      </c>
      <c r="AF73" s="354">
        <v>15847.1</v>
      </c>
      <c r="AG73" s="354">
        <v>13604.9</v>
      </c>
      <c r="AH73" s="354">
        <v>19455</v>
      </c>
      <c r="AI73" s="354">
        <v>13163.4</v>
      </c>
      <c r="AJ73" s="354">
        <v>12140.9</v>
      </c>
      <c r="AK73" s="354">
        <v>14807.3</v>
      </c>
      <c r="AL73" s="352">
        <v>12953.9</v>
      </c>
      <c r="AM73" s="353">
        <v>11761.8</v>
      </c>
      <c r="AN73" s="354">
        <v>14881.1</v>
      </c>
      <c r="AO73" s="355">
        <v>918</v>
      </c>
      <c r="AP73" s="356">
        <v>512</v>
      </c>
      <c r="AQ73" s="357">
        <v>406</v>
      </c>
      <c r="AR73" s="355">
        <v>1429</v>
      </c>
      <c r="AS73" s="356">
        <v>797</v>
      </c>
      <c r="AT73" s="357">
        <v>632</v>
      </c>
      <c r="AU73" s="355">
        <v>986</v>
      </c>
      <c r="AV73" s="356">
        <v>573</v>
      </c>
      <c r="AW73" s="357">
        <v>413</v>
      </c>
      <c r="AX73" s="355">
        <v>670</v>
      </c>
      <c r="AY73" s="356">
        <v>389</v>
      </c>
      <c r="AZ73" s="357">
        <v>281</v>
      </c>
      <c r="BA73" s="355">
        <v>703</v>
      </c>
      <c r="BB73" s="357">
        <v>401</v>
      </c>
      <c r="BC73" s="357">
        <v>302</v>
      </c>
      <c r="BD73" s="355">
        <v>677</v>
      </c>
      <c r="BE73" s="357">
        <v>383</v>
      </c>
      <c r="BF73" s="357">
        <v>294</v>
      </c>
      <c r="BG73" s="355">
        <v>727</v>
      </c>
      <c r="BH73" s="357">
        <v>420</v>
      </c>
      <c r="BI73" s="357">
        <v>307</v>
      </c>
      <c r="BJ73" s="355">
        <v>867</v>
      </c>
      <c r="BK73" s="357">
        <v>473</v>
      </c>
      <c r="BL73" s="358">
        <v>394</v>
      </c>
      <c r="BM73" s="357">
        <v>982</v>
      </c>
      <c r="BN73" s="357">
        <v>531</v>
      </c>
      <c r="BO73" s="358">
        <v>451</v>
      </c>
      <c r="BP73" s="357">
        <v>1028</v>
      </c>
      <c r="BQ73" s="357">
        <v>592</v>
      </c>
      <c r="BR73" s="357">
        <v>436</v>
      </c>
      <c r="BS73" s="357">
        <v>1154</v>
      </c>
      <c r="BT73" s="357">
        <v>611</v>
      </c>
      <c r="BU73" s="357">
        <v>543</v>
      </c>
      <c r="BV73" s="357">
        <v>867</v>
      </c>
      <c r="BW73" s="357">
        <v>493</v>
      </c>
      <c r="BX73" s="357">
        <v>374</v>
      </c>
      <c r="BY73" s="355">
        <v>11008</v>
      </c>
      <c r="BZ73" s="356">
        <v>6175</v>
      </c>
      <c r="CA73" s="357">
        <v>4833</v>
      </c>
    </row>
    <row r="74" spans="1:79" ht="13.5" customHeight="1" x14ac:dyDescent="0.2">
      <c r="A74" s="360" t="s">
        <v>22</v>
      </c>
      <c r="B74" s="352">
        <v>24854.400000000001</v>
      </c>
      <c r="C74" s="353">
        <v>23509.200000000001</v>
      </c>
      <c r="D74" s="354">
        <v>27842.1</v>
      </c>
      <c r="E74" s="352">
        <v>40549.5</v>
      </c>
      <c r="F74" s="353">
        <v>39387.199999999997</v>
      </c>
      <c r="G74" s="354">
        <v>43126.5</v>
      </c>
      <c r="H74" s="352">
        <v>28246</v>
      </c>
      <c r="I74" s="353">
        <v>27612.7</v>
      </c>
      <c r="J74" s="354">
        <v>29647.5</v>
      </c>
      <c r="K74" s="352">
        <v>20337.900000000001</v>
      </c>
      <c r="L74" s="353">
        <v>20785.5</v>
      </c>
      <c r="M74" s="354">
        <v>19348.900000000001</v>
      </c>
      <c r="N74" s="352">
        <v>19037.900000000001</v>
      </c>
      <c r="O74" s="353">
        <v>18580.3</v>
      </c>
      <c r="P74" s="354">
        <v>20046.599999999999</v>
      </c>
      <c r="Q74" s="352">
        <v>17309.7</v>
      </c>
      <c r="R74" s="353">
        <v>16958.8</v>
      </c>
      <c r="S74" s="354">
        <v>18080.900000000001</v>
      </c>
      <c r="T74" s="352">
        <v>20447.599999999999</v>
      </c>
      <c r="U74" s="353">
        <v>20239.2</v>
      </c>
      <c r="V74" s="354">
        <v>20904.599999999999</v>
      </c>
      <c r="W74" s="352">
        <v>22148.1</v>
      </c>
      <c r="X74" s="354">
        <v>21545.5</v>
      </c>
      <c r="Y74" s="354">
        <v>23465.5</v>
      </c>
      <c r="Z74" s="352">
        <v>27573</v>
      </c>
      <c r="AA74" s="354">
        <v>26050.2</v>
      </c>
      <c r="AB74" s="354">
        <v>30893.4</v>
      </c>
      <c r="AC74" s="352">
        <v>26415.200000000001</v>
      </c>
      <c r="AD74" s="354">
        <v>25372.7</v>
      </c>
      <c r="AE74" s="354">
        <v>28682</v>
      </c>
      <c r="AF74" s="354">
        <v>31682</v>
      </c>
      <c r="AG74" s="354">
        <v>30681.4</v>
      </c>
      <c r="AH74" s="354">
        <v>33851.699999999997</v>
      </c>
      <c r="AI74" s="354">
        <v>26124.5</v>
      </c>
      <c r="AJ74" s="354">
        <v>24870.2</v>
      </c>
      <c r="AK74" s="354">
        <v>28837.4</v>
      </c>
      <c r="AL74" s="352">
        <v>25371.8</v>
      </c>
      <c r="AM74" s="353">
        <v>24612.3</v>
      </c>
      <c r="AN74" s="354">
        <v>27038.2</v>
      </c>
      <c r="AO74" s="355">
        <v>923</v>
      </c>
      <c r="AP74" s="356">
        <v>602</v>
      </c>
      <c r="AQ74" s="357">
        <v>321</v>
      </c>
      <c r="AR74" s="355">
        <v>1458</v>
      </c>
      <c r="AS74" s="356">
        <v>976</v>
      </c>
      <c r="AT74" s="357">
        <v>482</v>
      </c>
      <c r="AU74" s="355">
        <v>1050</v>
      </c>
      <c r="AV74" s="356">
        <v>707</v>
      </c>
      <c r="AW74" s="357">
        <v>343</v>
      </c>
      <c r="AX74" s="355">
        <v>732</v>
      </c>
      <c r="AY74" s="356">
        <v>515</v>
      </c>
      <c r="AZ74" s="357">
        <v>217</v>
      </c>
      <c r="BA74" s="355">
        <v>709</v>
      </c>
      <c r="BB74" s="357">
        <v>476</v>
      </c>
      <c r="BC74" s="357">
        <v>233</v>
      </c>
      <c r="BD74" s="355">
        <v>646</v>
      </c>
      <c r="BE74" s="357">
        <v>435</v>
      </c>
      <c r="BF74" s="357">
        <v>211</v>
      </c>
      <c r="BG74" s="355">
        <v>740</v>
      </c>
      <c r="BH74" s="357">
        <v>503</v>
      </c>
      <c r="BI74" s="357">
        <v>237</v>
      </c>
      <c r="BJ74" s="355">
        <v>830</v>
      </c>
      <c r="BK74" s="357">
        <v>554</v>
      </c>
      <c r="BL74" s="358">
        <v>276</v>
      </c>
      <c r="BM74" s="357">
        <v>1002</v>
      </c>
      <c r="BN74" s="357">
        <v>649</v>
      </c>
      <c r="BO74" s="358">
        <v>353</v>
      </c>
      <c r="BP74" s="357">
        <v>994</v>
      </c>
      <c r="BQ74" s="357">
        <v>654</v>
      </c>
      <c r="BR74" s="357">
        <v>340</v>
      </c>
      <c r="BS74" s="357">
        <v>1198</v>
      </c>
      <c r="BT74" s="357">
        <v>794</v>
      </c>
      <c r="BU74" s="357">
        <v>404</v>
      </c>
      <c r="BV74" s="357">
        <v>894</v>
      </c>
      <c r="BW74" s="357">
        <v>582</v>
      </c>
      <c r="BX74" s="357">
        <v>312</v>
      </c>
      <c r="BY74" s="355">
        <v>11176</v>
      </c>
      <c r="BZ74" s="356">
        <v>7447</v>
      </c>
      <c r="CA74" s="357">
        <v>3729</v>
      </c>
    </row>
    <row r="75" spans="1:79" ht="12" customHeight="1" x14ac:dyDescent="0.2">
      <c r="A75" s="360"/>
    </row>
    <row r="76" spans="1:79" ht="12" customHeight="1" x14ac:dyDescent="0.2">
      <c r="A76" s="2" t="s">
        <v>26</v>
      </c>
    </row>
    <row r="77" spans="1:79" ht="12" customHeight="1" x14ac:dyDescent="0.2">
      <c r="A77" s="655" t="s">
        <v>3029</v>
      </c>
      <c r="B77" s="655"/>
      <c r="C77" s="655"/>
      <c r="D77" s="655"/>
      <c r="E77" s="655"/>
      <c r="F77" s="655"/>
      <c r="G77" s="655"/>
      <c r="H77" s="655"/>
      <c r="I77" s="655"/>
      <c r="J77" s="655"/>
      <c r="K77" s="655"/>
      <c r="L77" s="655"/>
      <c r="M77" s="655"/>
      <c r="N77" s="655"/>
      <c r="O77" s="655"/>
      <c r="P77" s="655"/>
      <c r="Q77" s="244"/>
      <c r="R77" s="244"/>
      <c r="S77" s="244"/>
      <c r="T77" s="244"/>
      <c r="U77" s="244"/>
      <c r="V77" s="244"/>
      <c r="W77" s="244"/>
      <c r="X77" s="244"/>
      <c r="Y77" s="244"/>
      <c r="Z77" s="244"/>
      <c r="AA77" s="244"/>
      <c r="AB77" s="244"/>
      <c r="AC77" s="387"/>
      <c r="AD77" s="387"/>
      <c r="AE77" s="387"/>
      <c r="AF77" s="406"/>
      <c r="AG77" s="406"/>
      <c r="AH77" s="406"/>
      <c r="AI77" s="457"/>
      <c r="AJ77" s="457"/>
      <c r="AK77" s="457"/>
      <c r="AL77" s="244"/>
      <c r="AM77" s="244"/>
      <c r="AN77" s="244"/>
    </row>
    <row r="78" spans="1:79" ht="12" customHeight="1" x14ac:dyDescent="0.2">
      <c r="A78" s="655" t="s">
        <v>3030</v>
      </c>
      <c r="B78" s="655"/>
      <c r="C78" s="655"/>
      <c r="D78" s="655"/>
      <c r="E78" s="655"/>
      <c r="F78" s="655"/>
      <c r="G78" s="655"/>
      <c r="H78" s="655"/>
      <c r="I78" s="655"/>
      <c r="J78" s="655"/>
      <c r="K78" s="655"/>
      <c r="L78" s="655"/>
      <c r="M78" s="655"/>
      <c r="N78" s="655"/>
      <c r="O78" s="655"/>
      <c r="P78" s="655"/>
      <c r="Q78" s="244"/>
      <c r="R78" s="244"/>
      <c r="S78" s="244"/>
      <c r="T78" s="244"/>
      <c r="U78" s="244"/>
      <c r="V78" s="244"/>
      <c r="W78" s="244"/>
      <c r="X78" s="244"/>
      <c r="Y78" s="244"/>
      <c r="Z78" s="244"/>
      <c r="AA78" s="244"/>
      <c r="AB78" s="244"/>
      <c r="AC78" s="387"/>
      <c r="AD78" s="387"/>
      <c r="AE78" s="387"/>
      <c r="AF78" s="406"/>
      <c r="AG78" s="406"/>
      <c r="AH78" s="406"/>
      <c r="AI78" s="457"/>
      <c r="AJ78" s="457"/>
      <c r="AK78" s="457"/>
      <c r="AL78" s="244"/>
      <c r="AM78" s="244"/>
      <c r="AN78" s="244"/>
    </row>
    <row r="79" spans="1:79" ht="12" customHeight="1" x14ac:dyDescent="0.2">
      <c r="A79" s="652" t="str">
        <f>CONCATENATE("3) Figures are for deaths occurring between 1st March 2020 and ",Contents!A41," 2021. Figures only include deaths that were registered by ",Contents!A42,". More information on registration delays can be found on the NRS website.")</f>
        <v>3) Figures are for deaths occurring between 1st March 2020 and 28th February 2021. Figures only include deaths that were registered by 10th March 2021. More information on registration delays can be found on the NRS website.</v>
      </c>
      <c r="B79" s="652"/>
      <c r="C79" s="652"/>
      <c r="D79" s="652"/>
      <c r="E79" s="652"/>
      <c r="F79" s="652"/>
      <c r="G79" s="652"/>
      <c r="H79" s="652"/>
      <c r="I79" s="652"/>
      <c r="J79" s="652"/>
      <c r="K79" s="652"/>
      <c r="L79" s="652"/>
      <c r="M79" s="652"/>
      <c r="N79" s="652"/>
      <c r="O79" s="652"/>
      <c r="P79" s="652"/>
      <c r="Q79" s="245"/>
      <c r="R79" s="245"/>
      <c r="S79" s="245"/>
      <c r="T79" s="245"/>
      <c r="U79" s="245"/>
      <c r="V79" s="245"/>
      <c r="W79" s="245"/>
      <c r="X79" s="245"/>
      <c r="Y79" s="245"/>
      <c r="Z79" s="245"/>
      <c r="AA79" s="245"/>
      <c r="AB79" s="245"/>
      <c r="AC79" s="386"/>
      <c r="AD79" s="386"/>
      <c r="AE79" s="386"/>
      <c r="AF79" s="407"/>
      <c r="AG79" s="407"/>
      <c r="AH79" s="407"/>
      <c r="AI79" s="467"/>
      <c r="AJ79" s="467"/>
      <c r="AK79" s="467"/>
      <c r="AL79" s="245"/>
      <c r="AM79" s="245"/>
      <c r="AN79" s="245"/>
    </row>
    <row r="80" spans="1:79" ht="12" customHeight="1" x14ac:dyDescent="0.2">
      <c r="A80" s="660" t="s">
        <v>3032</v>
      </c>
      <c r="B80" s="660"/>
      <c r="C80" s="660"/>
      <c r="D80" s="660"/>
      <c r="E80" s="660"/>
      <c r="F80" s="660"/>
      <c r="G80" s="660"/>
      <c r="H80" s="660"/>
      <c r="I80" s="660"/>
      <c r="J80" s="660"/>
      <c r="K80" s="660"/>
      <c r="L80" s="660"/>
      <c r="M80" s="660"/>
      <c r="N80" s="660"/>
      <c r="O80" s="660"/>
      <c r="P80" s="660"/>
      <c r="Q80" s="246"/>
      <c r="R80" s="246"/>
      <c r="S80" s="246"/>
      <c r="T80" s="246"/>
      <c r="U80" s="246"/>
      <c r="V80" s="246"/>
      <c r="W80" s="246"/>
      <c r="X80" s="246"/>
      <c r="Y80" s="246"/>
      <c r="Z80" s="246"/>
      <c r="AA80" s="246"/>
      <c r="AB80" s="246"/>
      <c r="AC80" s="388"/>
      <c r="AD80" s="388"/>
      <c r="AE80" s="388"/>
      <c r="AF80" s="409"/>
      <c r="AG80" s="409"/>
      <c r="AH80" s="409"/>
      <c r="AI80" s="459"/>
      <c r="AJ80" s="459"/>
      <c r="AK80" s="459"/>
      <c r="AL80" s="246"/>
      <c r="AM80" s="246"/>
      <c r="AN80" s="246"/>
    </row>
    <row r="81" spans="1:5" ht="12" customHeight="1" x14ac:dyDescent="0.2">
      <c r="A81" s="249"/>
      <c r="B81" s="57"/>
      <c r="C81" s="57"/>
      <c r="D81" s="57"/>
      <c r="E81" s="57"/>
    </row>
    <row r="82" spans="1:5" ht="12" customHeight="1" x14ac:dyDescent="0.2">
      <c r="A82" s="249" t="s">
        <v>3041</v>
      </c>
      <c r="B82" s="249"/>
      <c r="C82" s="57"/>
      <c r="D82" s="57"/>
      <c r="E82" s="57"/>
    </row>
    <row r="83" spans="1:5" ht="12" customHeight="1" x14ac:dyDescent="0.2">
      <c r="A83" s="359"/>
    </row>
    <row r="84" spans="1:5" ht="12" customHeight="1" x14ac:dyDescent="0.2">
      <c r="A84" s="359"/>
    </row>
    <row r="85" spans="1:5" ht="12" customHeight="1" x14ac:dyDescent="0.2">
      <c r="A85" s="359"/>
    </row>
    <row r="86" spans="1:5" ht="13.5" customHeight="1" x14ac:dyDescent="0.2">
      <c r="A86" s="359"/>
    </row>
    <row r="87" spans="1:5" x14ac:dyDescent="0.2">
      <c r="A87" s="18"/>
      <c r="B87" s="43"/>
    </row>
    <row r="88" spans="1:5" x14ac:dyDescent="0.2">
      <c r="A88" s="18"/>
    </row>
    <row r="89" spans="1:5" x14ac:dyDescent="0.2">
      <c r="A89" s="18"/>
    </row>
    <row r="90" spans="1:5" x14ac:dyDescent="0.2">
      <c r="A90" s="18"/>
    </row>
    <row r="91" spans="1:5" x14ac:dyDescent="0.2">
      <c r="A91" s="18"/>
    </row>
    <row r="92" spans="1:5" x14ac:dyDescent="0.2">
      <c r="A92" s="18"/>
    </row>
    <row r="93" spans="1:5" x14ac:dyDescent="0.2">
      <c r="A93" s="18"/>
    </row>
    <row r="94" spans="1:5" x14ac:dyDescent="0.2">
      <c r="A94" s="18"/>
    </row>
    <row r="95" spans="1:5" x14ac:dyDescent="0.2">
      <c r="A95" s="18"/>
    </row>
    <row r="96" spans="1:5" x14ac:dyDescent="0.2">
      <c r="A96" s="18"/>
    </row>
    <row r="97" spans="1:1" x14ac:dyDescent="0.2">
      <c r="A97" s="18"/>
    </row>
    <row r="98" spans="1:1" x14ac:dyDescent="0.2">
      <c r="A98" s="18"/>
    </row>
    <row r="99" spans="1:1" x14ac:dyDescent="0.2">
      <c r="A99" s="18"/>
    </row>
    <row r="100" spans="1:1" x14ac:dyDescent="0.2">
      <c r="A100" s="18"/>
    </row>
    <row r="101" spans="1:1" x14ac:dyDescent="0.2">
      <c r="A101" s="18"/>
    </row>
    <row r="102" spans="1:1" x14ac:dyDescent="0.2">
      <c r="A102" s="18"/>
    </row>
    <row r="103" spans="1:1" x14ac:dyDescent="0.2">
      <c r="A103" s="18"/>
    </row>
    <row r="104" spans="1:1" x14ac:dyDescent="0.2">
      <c r="A104" s="18"/>
    </row>
    <row r="105" spans="1:1" x14ac:dyDescent="0.2">
      <c r="A105" s="18"/>
    </row>
    <row r="106" spans="1:1" x14ac:dyDescent="0.2">
      <c r="A106" s="18"/>
    </row>
    <row r="107" spans="1:1" x14ac:dyDescent="0.2">
      <c r="A107" s="18"/>
    </row>
    <row r="108" spans="1:1" x14ac:dyDescent="0.2">
      <c r="A108" s="18"/>
    </row>
    <row r="109" spans="1:1" x14ac:dyDescent="0.2">
      <c r="A109" s="18"/>
    </row>
    <row r="110" spans="1:1" x14ac:dyDescent="0.2">
      <c r="A110" s="18"/>
    </row>
    <row r="111" spans="1:1" x14ac:dyDescent="0.2">
      <c r="A111" s="18"/>
    </row>
    <row r="112" spans="1:1" x14ac:dyDescent="0.2">
      <c r="A112" s="18"/>
    </row>
    <row r="113" spans="1:1" x14ac:dyDescent="0.2">
      <c r="A113" s="18"/>
    </row>
    <row r="114" spans="1:1" x14ac:dyDescent="0.2">
      <c r="A114" s="18"/>
    </row>
    <row r="115" spans="1:1" x14ac:dyDescent="0.2">
      <c r="A115" s="18"/>
    </row>
    <row r="116" spans="1:1" x14ac:dyDescent="0.2">
      <c r="A116" s="18"/>
    </row>
    <row r="117" spans="1:1" x14ac:dyDescent="0.2">
      <c r="A117" s="18"/>
    </row>
    <row r="118" spans="1:1" x14ac:dyDescent="0.2">
      <c r="A118" s="18"/>
    </row>
    <row r="119" spans="1:1" x14ac:dyDescent="0.2">
      <c r="A119" s="18"/>
    </row>
    <row r="120" spans="1:1" x14ac:dyDescent="0.2">
      <c r="A120" s="18"/>
    </row>
    <row r="121" spans="1:1" x14ac:dyDescent="0.2">
      <c r="A121" s="18"/>
    </row>
    <row r="122" spans="1:1" x14ac:dyDescent="0.2">
      <c r="A122" s="18"/>
    </row>
    <row r="123" spans="1:1" x14ac:dyDescent="0.2">
      <c r="A123" s="18"/>
    </row>
    <row r="124" spans="1:1" x14ac:dyDescent="0.2">
      <c r="A124" s="18"/>
    </row>
    <row r="125" spans="1:1" x14ac:dyDescent="0.2">
      <c r="A125" s="18"/>
    </row>
    <row r="126" spans="1:1" x14ac:dyDescent="0.2">
      <c r="A126" s="18"/>
    </row>
    <row r="127" spans="1:1" x14ac:dyDescent="0.2">
      <c r="A127" s="18"/>
    </row>
    <row r="128" spans="1:1" x14ac:dyDescent="0.2">
      <c r="A128" s="18"/>
    </row>
    <row r="129" spans="1:1" x14ac:dyDescent="0.2">
      <c r="A129" s="18"/>
    </row>
    <row r="130" spans="1:1" x14ac:dyDescent="0.2">
      <c r="A130" s="18"/>
    </row>
    <row r="131" spans="1:1" x14ac:dyDescent="0.2">
      <c r="A131" s="18"/>
    </row>
    <row r="132" spans="1:1" x14ac:dyDescent="0.2">
      <c r="A132" s="18"/>
    </row>
    <row r="133" spans="1:1" x14ac:dyDescent="0.2">
      <c r="A133" s="18"/>
    </row>
    <row r="134" spans="1:1" x14ac:dyDescent="0.2">
      <c r="A134" s="18"/>
    </row>
    <row r="135" spans="1:1" x14ac:dyDescent="0.2">
      <c r="A135" s="18"/>
    </row>
    <row r="136" spans="1:1" x14ac:dyDescent="0.2">
      <c r="A136" s="18"/>
    </row>
    <row r="137" spans="1:1" x14ac:dyDescent="0.2">
      <c r="A137" s="18"/>
    </row>
    <row r="138" spans="1:1" x14ac:dyDescent="0.2">
      <c r="A138" s="18"/>
    </row>
    <row r="139" spans="1:1" x14ac:dyDescent="0.2">
      <c r="A139" s="18"/>
    </row>
    <row r="140" spans="1:1" x14ac:dyDescent="0.2">
      <c r="A140" s="18"/>
    </row>
    <row r="141" spans="1:1" x14ac:dyDescent="0.2">
      <c r="A141" s="18"/>
    </row>
    <row r="142" spans="1:1" x14ac:dyDescent="0.2">
      <c r="A142" s="18"/>
    </row>
    <row r="143" spans="1:1" x14ac:dyDescent="0.2">
      <c r="A143" s="18"/>
    </row>
    <row r="144" spans="1:1" x14ac:dyDescent="0.2">
      <c r="A144" s="18"/>
    </row>
    <row r="145" spans="1:1" x14ac:dyDescent="0.2">
      <c r="A145" s="18"/>
    </row>
    <row r="146" spans="1:1" x14ac:dyDescent="0.2">
      <c r="A146" s="18"/>
    </row>
    <row r="147" spans="1:1" x14ac:dyDescent="0.2">
      <c r="A147" s="18"/>
    </row>
    <row r="148" spans="1:1" x14ac:dyDescent="0.2">
      <c r="A148" s="18"/>
    </row>
    <row r="149" spans="1:1" x14ac:dyDescent="0.2">
      <c r="A149" s="18"/>
    </row>
  </sheetData>
  <mergeCells count="96">
    <mergeCell ref="A1:L1"/>
    <mergeCell ref="BV5:BX5"/>
    <mergeCell ref="AI5:AK5"/>
    <mergeCell ref="AI29:AK29"/>
    <mergeCell ref="AI53:AK53"/>
    <mergeCell ref="BV29:BX29"/>
    <mergeCell ref="BV53:BX53"/>
    <mergeCell ref="BS5:BU5"/>
    <mergeCell ref="BS29:BU29"/>
    <mergeCell ref="BS53:BU53"/>
    <mergeCell ref="AU29:AW29"/>
    <mergeCell ref="BJ29:BL29"/>
    <mergeCell ref="BP29:BR29"/>
    <mergeCell ref="BM5:BO5"/>
    <mergeCell ref="BA5:BC5"/>
    <mergeCell ref="BD5:BF5"/>
    <mergeCell ref="BG5:BI5"/>
    <mergeCell ref="Z29:AB29"/>
    <mergeCell ref="Z53:AB53"/>
    <mergeCell ref="BG29:BI29"/>
    <mergeCell ref="BP53:BR53"/>
    <mergeCell ref="AU53:AW53"/>
    <mergeCell ref="AR53:AT53"/>
    <mergeCell ref="AC29:AE29"/>
    <mergeCell ref="AF29:AH29"/>
    <mergeCell ref="AF53:AH53"/>
    <mergeCell ref="BM29:BO29"/>
    <mergeCell ref="BM53:BO53"/>
    <mergeCell ref="BJ53:BL53"/>
    <mergeCell ref="AO29:AQ29"/>
    <mergeCell ref="BA29:BC29"/>
    <mergeCell ref="AR28:AT28"/>
    <mergeCell ref="BG53:BI53"/>
    <mergeCell ref="BD53:BF53"/>
    <mergeCell ref="BA53:BC53"/>
    <mergeCell ref="AO53:AQ53"/>
    <mergeCell ref="AX29:AZ29"/>
    <mergeCell ref="BD29:BF29"/>
    <mergeCell ref="AL28:AN28"/>
    <mergeCell ref="A28:D28"/>
    <mergeCell ref="E28:G28"/>
    <mergeCell ref="N5:P5"/>
    <mergeCell ref="Q5:S5"/>
    <mergeCell ref="W5:Y5"/>
    <mergeCell ref="T5:V5"/>
    <mergeCell ref="K5:M5"/>
    <mergeCell ref="Z5:AB5"/>
    <mergeCell ref="AF5:AH5"/>
    <mergeCell ref="BY53:CA53"/>
    <mergeCell ref="AR4:AT4"/>
    <mergeCell ref="AX53:AZ53"/>
    <mergeCell ref="E29:G29"/>
    <mergeCell ref="H29:J29"/>
    <mergeCell ref="N29:P29"/>
    <mergeCell ref="Q29:S29"/>
    <mergeCell ref="K29:M29"/>
    <mergeCell ref="T29:V29"/>
    <mergeCell ref="W29:Y29"/>
    <mergeCell ref="AL29:AN29"/>
    <mergeCell ref="K53:M53"/>
    <mergeCell ref="BY4:CA4"/>
    <mergeCell ref="BY28:CA28"/>
    <mergeCell ref="AR29:AT29"/>
    <mergeCell ref="BY29:CA29"/>
    <mergeCell ref="AO3:CA3"/>
    <mergeCell ref="B5:D5"/>
    <mergeCell ref="E5:G5"/>
    <mergeCell ref="H5:J5"/>
    <mergeCell ref="AL5:AN5"/>
    <mergeCell ref="AO5:AQ5"/>
    <mergeCell ref="AL4:AN4"/>
    <mergeCell ref="AR5:AT5"/>
    <mergeCell ref="AU5:AW5"/>
    <mergeCell ref="BY5:CA5"/>
    <mergeCell ref="B3:AN3"/>
    <mergeCell ref="A4:B4"/>
    <mergeCell ref="BP5:BR5"/>
    <mergeCell ref="AX5:AZ5"/>
    <mergeCell ref="BJ5:BL5"/>
    <mergeCell ref="AC5:AE5"/>
    <mergeCell ref="N1:O1"/>
    <mergeCell ref="A78:P78"/>
    <mergeCell ref="A79:P79"/>
    <mergeCell ref="A80:P80"/>
    <mergeCell ref="AL53:AN53"/>
    <mergeCell ref="N53:P53"/>
    <mergeCell ref="Q53:S53"/>
    <mergeCell ref="T53:V53"/>
    <mergeCell ref="A77:P77"/>
    <mergeCell ref="AC53:AE53"/>
    <mergeCell ref="B29:D29"/>
    <mergeCell ref="W53:Y53"/>
    <mergeCell ref="B53:D53"/>
    <mergeCell ref="E53:G53"/>
    <mergeCell ref="H53:J53"/>
    <mergeCell ref="E4:G4"/>
  </mergeCells>
  <conditionalFormatting sqref="B87">
    <cfRule type="cellIs" dxfId="5" priority="3" operator="lessThan">
      <formula>0</formula>
    </cfRule>
    <cfRule type="cellIs" dxfId="4" priority="4" operator="greaterThan">
      <formula>0</formula>
    </cfRule>
  </conditionalFormatting>
  <hyperlinks>
    <hyperlink ref="N1" location="Contents!A1" display="back to contents"/>
  </hyperlinks>
  <pageMargins left="0.7" right="0.7" top="0.75" bottom="0.75" header="0.3" footer="0.3"/>
  <pageSetup paperSize="9" orientation="portrait" r:id="rId1"/>
  <ignoredErrors>
    <ignoredError sqref="A10" twoDigitTextYear="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zoomScaleNormal="100" workbookViewId="0">
      <selection sqref="A1:J2"/>
    </sheetView>
  </sheetViews>
  <sheetFormatPr defaultColWidth="9.140625" defaultRowHeight="14.25" x14ac:dyDescent="0.2"/>
  <cols>
    <col min="1" max="1" width="14.85546875" style="15" customWidth="1"/>
    <col min="2" max="2" width="17" style="15" customWidth="1"/>
    <col min="3" max="3" width="9.140625" style="15"/>
    <col min="4" max="4" width="10.5703125" style="15" bestFit="1" customWidth="1"/>
    <col min="5" max="16384" width="9.140625" style="15"/>
  </cols>
  <sheetData>
    <row r="1" spans="1:15" ht="18" customHeight="1" x14ac:dyDescent="0.2">
      <c r="A1" s="678" t="str">
        <f>CONCATENATE("Table 6: Number of deaths and age-standardised rates, by sex, deprivation quintiles, deaths occurring between 1st March 2020 and ",Contents!A41," 2021¹ ² ³ ⁴ ⁵ ⁶ ⁷")</f>
        <v>Table 6: Number of deaths and age-standardised rates, by sex, deprivation quintiles, deaths occurring between 1st March 2020 and 28th February 2021¹ ² ³ ⁴ ⁵ ⁶ ⁷</v>
      </c>
      <c r="B1" s="678"/>
      <c r="C1" s="678"/>
      <c r="D1" s="678"/>
      <c r="E1" s="678"/>
      <c r="F1" s="678"/>
      <c r="G1" s="678"/>
      <c r="H1" s="678"/>
      <c r="I1" s="678"/>
      <c r="J1" s="678"/>
      <c r="M1" s="651" t="s">
        <v>78</v>
      </c>
      <c r="N1" s="651"/>
    </row>
    <row r="2" spans="1:15" ht="18" customHeight="1" x14ac:dyDescent="0.2">
      <c r="A2" s="678"/>
      <c r="B2" s="678"/>
      <c r="C2" s="678"/>
      <c r="D2" s="678"/>
      <c r="E2" s="678"/>
      <c r="F2" s="678"/>
      <c r="G2" s="678"/>
      <c r="H2" s="678"/>
      <c r="I2" s="678"/>
      <c r="J2" s="678"/>
    </row>
    <row r="3" spans="1:15" ht="15" customHeight="1" x14ac:dyDescent="0.2">
      <c r="A3" s="42"/>
      <c r="B3" s="42"/>
      <c r="C3" s="42"/>
      <c r="D3" s="42"/>
      <c r="E3" s="42"/>
      <c r="F3" s="42"/>
      <c r="G3" s="42"/>
      <c r="H3" s="42"/>
      <c r="I3" s="42"/>
      <c r="J3" s="42"/>
      <c r="K3" s="42"/>
      <c r="L3" s="42"/>
      <c r="M3" s="42"/>
      <c r="N3" s="42"/>
    </row>
    <row r="4" spans="1:15" ht="13.5" customHeight="1" x14ac:dyDescent="0.2">
      <c r="A4" s="672" t="s">
        <v>33</v>
      </c>
      <c r="B4" s="672" t="s">
        <v>32</v>
      </c>
      <c r="C4" s="677" t="s">
        <v>27</v>
      </c>
      <c r="D4" s="672"/>
      <c r="E4" s="672"/>
      <c r="F4" s="672"/>
      <c r="G4" s="677" t="s">
        <v>3</v>
      </c>
      <c r="H4" s="672"/>
      <c r="I4" s="672"/>
      <c r="J4" s="672"/>
      <c r="K4" s="677" t="s">
        <v>2</v>
      </c>
      <c r="L4" s="672"/>
      <c r="M4" s="672"/>
      <c r="N4" s="672"/>
    </row>
    <row r="5" spans="1:15" ht="13.5" customHeight="1" x14ac:dyDescent="0.2">
      <c r="A5" s="673"/>
      <c r="B5" s="673"/>
      <c r="C5" s="44" t="s">
        <v>34</v>
      </c>
      <c r="D5" s="252" t="s">
        <v>35</v>
      </c>
      <c r="E5" s="252" t="s">
        <v>36</v>
      </c>
      <c r="F5" s="252" t="s">
        <v>37</v>
      </c>
      <c r="G5" s="44" t="s">
        <v>34</v>
      </c>
      <c r="H5" s="252" t="s">
        <v>35</v>
      </c>
      <c r="I5" s="252" t="s">
        <v>36</v>
      </c>
      <c r="J5" s="252" t="s">
        <v>37</v>
      </c>
      <c r="K5" s="44" t="s">
        <v>34</v>
      </c>
      <c r="L5" s="252" t="s">
        <v>35</v>
      </c>
      <c r="M5" s="252" t="s">
        <v>36</v>
      </c>
      <c r="N5" s="252" t="s">
        <v>37</v>
      </c>
    </row>
    <row r="6" spans="1:15" ht="13.5" customHeight="1" x14ac:dyDescent="0.2">
      <c r="A6" s="674" t="s">
        <v>38</v>
      </c>
      <c r="B6" s="335" t="s">
        <v>39</v>
      </c>
      <c r="C6" s="336">
        <v>15898</v>
      </c>
      <c r="D6" s="337">
        <v>1770.2</v>
      </c>
      <c r="E6" s="337">
        <v>1743.8</v>
      </c>
      <c r="F6" s="337">
        <v>1796.6</v>
      </c>
      <c r="G6" s="336">
        <v>8085</v>
      </c>
      <c r="H6" s="337">
        <v>2098.5</v>
      </c>
      <c r="I6" s="337">
        <v>2053.9</v>
      </c>
      <c r="J6" s="337">
        <v>2143.1</v>
      </c>
      <c r="K6" s="336">
        <v>7813</v>
      </c>
      <c r="L6" s="337">
        <v>1500.1</v>
      </c>
      <c r="M6" s="337">
        <v>1468.2</v>
      </c>
      <c r="N6" s="337">
        <v>1532</v>
      </c>
    </row>
    <row r="7" spans="1:15" ht="13.5" customHeight="1" x14ac:dyDescent="0.2">
      <c r="A7" s="675"/>
      <c r="B7" s="335">
        <v>2</v>
      </c>
      <c r="C7" s="336">
        <v>14429</v>
      </c>
      <c r="D7" s="337">
        <v>1423.1</v>
      </c>
      <c r="E7" s="337">
        <v>1401</v>
      </c>
      <c r="F7" s="337">
        <v>1445.3</v>
      </c>
      <c r="G7" s="336">
        <v>7335</v>
      </c>
      <c r="H7" s="337">
        <v>1729.5</v>
      </c>
      <c r="I7" s="337">
        <v>1691.4</v>
      </c>
      <c r="J7" s="337">
        <v>1767.5</v>
      </c>
      <c r="K7" s="336">
        <v>7094</v>
      </c>
      <c r="L7" s="337">
        <v>1190</v>
      </c>
      <c r="M7" s="337">
        <v>1163.4000000000001</v>
      </c>
      <c r="N7" s="337">
        <v>1216.5</v>
      </c>
    </row>
    <row r="8" spans="1:15" ht="13.5" customHeight="1" x14ac:dyDescent="0.2">
      <c r="A8" s="675"/>
      <c r="B8" s="335">
        <v>3</v>
      </c>
      <c r="C8" s="336">
        <v>13325</v>
      </c>
      <c r="D8" s="337">
        <v>1210.3</v>
      </c>
      <c r="E8" s="337">
        <v>1190.8</v>
      </c>
      <c r="F8" s="337">
        <v>1229.8</v>
      </c>
      <c r="G8" s="336">
        <v>6712</v>
      </c>
      <c r="H8" s="337">
        <v>1426.3</v>
      </c>
      <c r="I8" s="337">
        <v>1393.6</v>
      </c>
      <c r="J8" s="337">
        <v>1459.1</v>
      </c>
      <c r="K8" s="336">
        <v>6613</v>
      </c>
      <c r="L8" s="337">
        <v>1039.3</v>
      </c>
      <c r="M8" s="337">
        <v>1015.4</v>
      </c>
      <c r="N8" s="337">
        <v>1063.2</v>
      </c>
    </row>
    <row r="9" spans="1:15" ht="13.5" customHeight="1" x14ac:dyDescent="0.2">
      <c r="A9" s="675"/>
      <c r="B9" s="335">
        <v>4</v>
      </c>
      <c r="C9" s="336">
        <v>11943</v>
      </c>
      <c r="D9" s="337">
        <v>1067.8</v>
      </c>
      <c r="E9" s="337">
        <v>1049.5999999999999</v>
      </c>
      <c r="F9" s="337">
        <v>1086</v>
      </c>
      <c r="G9" s="336">
        <v>5994</v>
      </c>
      <c r="H9" s="337">
        <v>1260.4000000000001</v>
      </c>
      <c r="I9" s="337">
        <v>1229.8</v>
      </c>
      <c r="J9" s="337">
        <v>1291.0999999999999</v>
      </c>
      <c r="K9" s="336">
        <v>5949</v>
      </c>
      <c r="L9" s="337">
        <v>917.9</v>
      </c>
      <c r="M9" s="337">
        <v>895.6</v>
      </c>
      <c r="N9" s="337">
        <v>940.1</v>
      </c>
    </row>
    <row r="10" spans="1:15" ht="13.5" customHeight="1" x14ac:dyDescent="0.2">
      <c r="A10" s="675"/>
      <c r="B10" s="335" t="s">
        <v>40</v>
      </c>
      <c r="C10" s="336">
        <v>10301</v>
      </c>
      <c r="D10" s="337">
        <v>923.9</v>
      </c>
      <c r="E10" s="337">
        <v>907</v>
      </c>
      <c r="F10" s="337">
        <v>940.8</v>
      </c>
      <c r="G10" s="336">
        <v>4948</v>
      </c>
      <c r="H10" s="337">
        <v>1073.2</v>
      </c>
      <c r="I10" s="337">
        <v>1044.5999999999999</v>
      </c>
      <c r="J10" s="337">
        <v>1101.7</v>
      </c>
      <c r="K10" s="336">
        <v>5353</v>
      </c>
      <c r="L10" s="337">
        <v>811</v>
      </c>
      <c r="M10" s="337">
        <v>790.3</v>
      </c>
      <c r="N10" s="337">
        <v>831.7</v>
      </c>
    </row>
    <row r="11" spans="1:15" ht="13.5" customHeight="1" x14ac:dyDescent="0.2">
      <c r="A11" s="674" t="s">
        <v>41</v>
      </c>
      <c r="B11" s="338" t="s">
        <v>39</v>
      </c>
      <c r="C11" s="339">
        <v>2644</v>
      </c>
      <c r="D11" s="340">
        <v>301.2</v>
      </c>
      <c r="E11" s="340">
        <v>289.8</v>
      </c>
      <c r="F11" s="340">
        <v>312.7</v>
      </c>
      <c r="G11" s="339">
        <v>1327</v>
      </c>
      <c r="H11" s="340">
        <v>367</v>
      </c>
      <c r="I11" s="340">
        <v>346.9</v>
      </c>
      <c r="J11" s="340">
        <v>387.1</v>
      </c>
      <c r="K11" s="339">
        <v>1317</v>
      </c>
      <c r="L11" s="340">
        <v>251.9</v>
      </c>
      <c r="M11" s="340">
        <v>238.4</v>
      </c>
      <c r="N11" s="340">
        <v>265.5</v>
      </c>
    </row>
    <row r="12" spans="1:15" ht="13.5" customHeight="1" x14ac:dyDescent="0.2">
      <c r="A12" s="676"/>
      <c r="B12" s="341">
        <v>2</v>
      </c>
      <c r="C12" s="336">
        <v>2146</v>
      </c>
      <c r="D12" s="337">
        <v>213.6</v>
      </c>
      <c r="E12" s="337">
        <v>204.6</v>
      </c>
      <c r="F12" s="337">
        <v>222.6</v>
      </c>
      <c r="G12" s="336">
        <v>1111</v>
      </c>
      <c r="H12" s="337">
        <v>277.2</v>
      </c>
      <c r="I12" s="337">
        <v>260.5</v>
      </c>
      <c r="J12" s="337">
        <v>293.8</v>
      </c>
      <c r="K12" s="336">
        <v>1035</v>
      </c>
      <c r="L12" s="337">
        <v>171.4</v>
      </c>
      <c r="M12" s="337">
        <v>161</v>
      </c>
      <c r="N12" s="337">
        <v>181.9</v>
      </c>
    </row>
    <row r="13" spans="1:15" ht="13.5" customHeight="1" x14ac:dyDescent="0.2">
      <c r="A13" s="676"/>
      <c r="B13" s="341">
        <v>3</v>
      </c>
      <c r="C13" s="336">
        <v>1792</v>
      </c>
      <c r="D13" s="337">
        <v>162.69999999999999</v>
      </c>
      <c r="E13" s="337">
        <v>155.19999999999999</v>
      </c>
      <c r="F13" s="337">
        <v>170.3</v>
      </c>
      <c r="G13" s="336">
        <v>929</v>
      </c>
      <c r="H13" s="337">
        <v>199.5</v>
      </c>
      <c r="I13" s="337">
        <v>186.4</v>
      </c>
      <c r="J13" s="337">
        <v>212.6</v>
      </c>
      <c r="K13" s="336">
        <v>863</v>
      </c>
      <c r="L13" s="337">
        <v>133.80000000000001</v>
      </c>
      <c r="M13" s="337">
        <v>124.9</v>
      </c>
      <c r="N13" s="337">
        <v>142.6</v>
      </c>
    </row>
    <row r="14" spans="1:15" ht="13.5" customHeight="1" x14ac:dyDescent="0.2">
      <c r="A14" s="676"/>
      <c r="B14" s="341">
        <v>4</v>
      </c>
      <c r="C14" s="336">
        <v>1669</v>
      </c>
      <c r="D14" s="337">
        <v>150.19999999999999</v>
      </c>
      <c r="E14" s="337">
        <v>143.1</v>
      </c>
      <c r="F14" s="337">
        <v>157.4</v>
      </c>
      <c r="G14" s="336">
        <v>841</v>
      </c>
      <c r="H14" s="337">
        <v>183.2</v>
      </c>
      <c r="I14" s="337">
        <v>170.6</v>
      </c>
      <c r="J14" s="337">
        <v>195.9</v>
      </c>
      <c r="K14" s="336">
        <v>828</v>
      </c>
      <c r="L14" s="337">
        <v>126.7</v>
      </c>
      <c r="M14" s="337">
        <v>118.1</v>
      </c>
      <c r="N14" s="337">
        <v>135.30000000000001</v>
      </c>
    </row>
    <row r="15" spans="1:15" ht="13.5" customHeight="1" x14ac:dyDescent="0.2">
      <c r="A15" s="676"/>
      <c r="B15" s="341" t="s">
        <v>40</v>
      </c>
      <c r="C15" s="336">
        <v>1430</v>
      </c>
      <c r="D15" s="337">
        <v>128.6</v>
      </c>
      <c r="E15" s="337">
        <v>122</v>
      </c>
      <c r="F15" s="337">
        <v>135.30000000000001</v>
      </c>
      <c r="G15" s="336">
        <v>722</v>
      </c>
      <c r="H15" s="337">
        <v>160.1</v>
      </c>
      <c r="I15" s="337">
        <v>148.30000000000001</v>
      </c>
      <c r="J15" s="337">
        <v>172</v>
      </c>
      <c r="K15" s="336">
        <v>708</v>
      </c>
      <c r="L15" s="337">
        <v>105.2</v>
      </c>
      <c r="M15" s="337">
        <v>97.5</v>
      </c>
      <c r="N15" s="337">
        <v>112.9</v>
      </c>
      <c r="O15" s="42"/>
    </row>
    <row r="16" spans="1:15" ht="13.5" customHeight="1" x14ac:dyDescent="0.2">
      <c r="A16" s="42"/>
      <c r="D16" s="43"/>
    </row>
    <row r="17" spans="1:14" ht="12" customHeight="1" x14ac:dyDescent="0.2">
      <c r="A17" s="20" t="s">
        <v>42</v>
      </c>
      <c r="B17" s="57"/>
      <c r="C17" s="57"/>
      <c r="D17" s="57"/>
      <c r="E17" s="57"/>
      <c r="F17" s="57"/>
      <c r="G17" s="57"/>
      <c r="H17" s="57"/>
      <c r="I17" s="57"/>
      <c r="J17" s="57"/>
      <c r="K17" s="342"/>
      <c r="L17" s="342"/>
      <c r="M17" s="342"/>
    </row>
    <row r="18" spans="1:14" ht="12" customHeight="1" x14ac:dyDescent="0.2">
      <c r="A18" s="685" t="s">
        <v>86</v>
      </c>
      <c r="B18" s="685"/>
      <c r="C18" s="685"/>
      <c r="D18" s="685"/>
      <c r="E18" s="685"/>
      <c r="F18" s="685"/>
      <c r="G18" s="685"/>
      <c r="H18" s="685"/>
      <c r="I18" s="685"/>
      <c r="J18" s="685"/>
      <c r="K18" s="685"/>
      <c r="L18" s="685"/>
      <c r="M18" s="685"/>
      <c r="N18" s="685"/>
    </row>
    <row r="19" spans="1:14" ht="12" customHeight="1" x14ac:dyDescent="0.2">
      <c r="A19" s="685"/>
      <c r="B19" s="685"/>
      <c r="C19" s="685"/>
      <c r="D19" s="685"/>
      <c r="E19" s="685"/>
      <c r="F19" s="685"/>
      <c r="G19" s="685"/>
      <c r="H19" s="685"/>
      <c r="I19" s="685"/>
      <c r="J19" s="685"/>
      <c r="K19" s="685"/>
      <c r="L19" s="685"/>
      <c r="M19" s="685"/>
      <c r="N19" s="685"/>
    </row>
    <row r="20" spans="1:14" ht="12" customHeight="1" x14ac:dyDescent="0.2">
      <c r="A20" s="656" t="s">
        <v>87</v>
      </c>
      <c r="B20" s="656"/>
      <c r="C20" s="656"/>
      <c r="D20" s="656"/>
      <c r="E20" s="656"/>
      <c r="F20" s="656"/>
      <c r="G20" s="656"/>
      <c r="H20" s="656"/>
      <c r="I20" s="656"/>
      <c r="J20" s="656"/>
      <c r="K20" s="656"/>
      <c r="L20" s="656"/>
      <c r="M20" s="656"/>
      <c r="N20" s="656"/>
    </row>
    <row r="21" spans="1:14" ht="12" customHeight="1" x14ac:dyDescent="0.2">
      <c r="A21" s="656"/>
      <c r="B21" s="656"/>
      <c r="C21" s="656"/>
      <c r="D21" s="656"/>
      <c r="E21" s="656"/>
      <c r="F21" s="656"/>
      <c r="G21" s="656"/>
      <c r="H21" s="656"/>
      <c r="I21" s="656"/>
      <c r="J21" s="656"/>
      <c r="K21" s="656"/>
      <c r="L21" s="656"/>
      <c r="M21" s="656"/>
      <c r="N21" s="656"/>
    </row>
    <row r="22" spans="1:14" ht="12" customHeight="1" x14ac:dyDescent="0.2">
      <c r="A22" s="656"/>
      <c r="B22" s="656"/>
      <c r="C22" s="656"/>
      <c r="D22" s="656"/>
      <c r="E22" s="656"/>
      <c r="F22" s="656"/>
      <c r="G22" s="656"/>
      <c r="H22" s="656"/>
      <c r="I22" s="656"/>
      <c r="J22" s="656"/>
      <c r="K22" s="656"/>
      <c r="L22" s="656"/>
      <c r="M22" s="656"/>
      <c r="N22" s="656"/>
    </row>
    <row r="23" spans="1:14" ht="12" customHeight="1" x14ac:dyDescent="0.2">
      <c r="A23" s="684" t="s">
        <v>2770</v>
      </c>
      <c r="B23" s="684"/>
      <c r="C23" s="684"/>
      <c r="D23" s="684"/>
      <c r="E23" s="684"/>
      <c r="F23" s="684"/>
      <c r="G23" s="684"/>
      <c r="H23" s="684"/>
      <c r="I23" s="684"/>
      <c r="J23" s="684"/>
      <c r="K23" s="684"/>
      <c r="L23" s="684"/>
      <c r="M23" s="684"/>
      <c r="N23" s="684"/>
    </row>
    <row r="24" spans="1:14" ht="12" customHeight="1" x14ac:dyDescent="0.2">
      <c r="A24" s="686" t="s">
        <v>2771</v>
      </c>
      <c r="B24" s="686"/>
      <c r="C24" s="686"/>
      <c r="D24" s="686"/>
      <c r="E24" s="686"/>
      <c r="F24" s="686"/>
      <c r="G24" s="686"/>
      <c r="H24" s="686"/>
      <c r="I24" s="686"/>
      <c r="J24" s="686"/>
      <c r="K24" s="686"/>
      <c r="L24" s="686"/>
      <c r="M24" s="686"/>
      <c r="N24" s="686"/>
    </row>
    <row r="25" spans="1:14" ht="12" customHeight="1" x14ac:dyDescent="0.2">
      <c r="A25" s="686"/>
      <c r="B25" s="686"/>
      <c r="C25" s="686"/>
      <c r="D25" s="686"/>
      <c r="E25" s="686"/>
      <c r="F25" s="686"/>
      <c r="G25" s="686"/>
      <c r="H25" s="686"/>
      <c r="I25" s="686"/>
      <c r="J25" s="686"/>
      <c r="K25" s="686"/>
      <c r="L25" s="686"/>
      <c r="M25" s="686"/>
      <c r="N25" s="686"/>
    </row>
    <row r="26" spans="1:14" ht="12" customHeight="1" x14ac:dyDescent="0.2">
      <c r="A26" s="685" t="s">
        <v>91</v>
      </c>
      <c r="B26" s="685"/>
      <c r="C26" s="685"/>
      <c r="D26" s="685"/>
      <c r="E26" s="685"/>
      <c r="F26" s="685"/>
      <c r="G26" s="685"/>
      <c r="H26" s="685"/>
      <c r="I26" s="685"/>
      <c r="J26" s="685"/>
      <c r="K26" s="685"/>
      <c r="L26" s="685"/>
      <c r="M26" s="685"/>
      <c r="N26" s="685"/>
    </row>
    <row r="27" spans="1:14" ht="12" customHeight="1" x14ac:dyDescent="0.2">
      <c r="A27" s="685"/>
      <c r="B27" s="685"/>
      <c r="C27" s="685"/>
      <c r="D27" s="685"/>
      <c r="E27" s="685"/>
      <c r="F27" s="685"/>
      <c r="G27" s="685"/>
      <c r="H27" s="685"/>
      <c r="I27" s="685"/>
      <c r="J27" s="685"/>
      <c r="K27" s="685"/>
      <c r="L27" s="685"/>
      <c r="M27" s="685"/>
      <c r="N27" s="685"/>
    </row>
    <row r="28" spans="1:14" ht="12" customHeight="1" x14ac:dyDescent="0.2">
      <c r="A28" s="683" t="s">
        <v>92</v>
      </c>
      <c r="B28" s="683"/>
      <c r="C28" s="683"/>
      <c r="D28" s="683"/>
      <c r="E28" s="683"/>
      <c r="F28" s="683"/>
      <c r="G28" s="683"/>
      <c r="H28" s="683"/>
      <c r="I28" s="683"/>
      <c r="J28" s="683"/>
      <c r="K28" s="683"/>
      <c r="L28" s="683"/>
      <c r="M28" s="683"/>
      <c r="N28" s="683"/>
    </row>
    <row r="29" spans="1:14" ht="12" customHeight="1" x14ac:dyDescent="0.2">
      <c r="A29" s="681" t="s">
        <v>103</v>
      </c>
      <c r="B29" s="681"/>
      <c r="C29" s="251"/>
      <c r="D29" s="251"/>
      <c r="E29" s="251"/>
      <c r="F29" s="251"/>
      <c r="G29" s="251"/>
      <c r="H29" s="251"/>
      <c r="I29" s="251"/>
      <c r="J29" s="251"/>
      <c r="K29" s="251"/>
      <c r="L29" s="251"/>
      <c r="M29" s="251"/>
      <c r="N29" s="251"/>
    </row>
    <row r="30" spans="1:14" ht="12" customHeight="1" x14ac:dyDescent="0.2">
      <c r="A30" s="682" t="s">
        <v>104</v>
      </c>
      <c r="B30" s="682"/>
      <c r="C30" s="250"/>
      <c r="D30" s="250"/>
      <c r="E30" s="250"/>
      <c r="F30" s="250"/>
      <c r="G30" s="250"/>
      <c r="H30" s="250"/>
      <c r="I30" s="250"/>
      <c r="J30" s="250"/>
      <c r="K30" s="250"/>
      <c r="L30" s="250"/>
      <c r="M30" s="250"/>
      <c r="N30" s="250"/>
    </row>
    <row r="31" spans="1:14" ht="12" customHeight="1" x14ac:dyDescent="0.2">
      <c r="A31" s="652" t="str">
        <f>CONCATENATE("7) Figures are for deaths occurring between 1st March 2020 and ",Contents!A41," 2021. Figures only include deaths that were registered by ",Contents!A42,". More information on registration delays can be found on the NRS website.")</f>
        <v>7) Figures are for deaths occurring between 1st March 2020 and 28th February 2021. Figures only include deaths that were registered by 10th March 2021. More information on registration delays can be found on the NRS website.</v>
      </c>
      <c r="B31" s="652"/>
      <c r="C31" s="652"/>
      <c r="D31" s="652"/>
      <c r="E31" s="652"/>
      <c r="F31" s="652"/>
      <c r="G31" s="652"/>
      <c r="H31" s="652"/>
      <c r="I31" s="652"/>
      <c r="J31" s="652"/>
      <c r="K31" s="652"/>
      <c r="L31" s="652"/>
      <c r="M31" s="652"/>
      <c r="N31" s="652"/>
    </row>
    <row r="32" spans="1:14" ht="12" customHeight="1" x14ac:dyDescent="0.2">
      <c r="A32" s="652"/>
      <c r="B32" s="652"/>
      <c r="C32" s="652"/>
      <c r="D32" s="652"/>
      <c r="E32" s="652"/>
      <c r="F32" s="652"/>
      <c r="G32" s="652"/>
      <c r="H32" s="652"/>
      <c r="I32" s="652"/>
      <c r="J32" s="652"/>
      <c r="K32" s="652"/>
      <c r="L32" s="652"/>
      <c r="M32" s="652"/>
      <c r="N32" s="652"/>
    </row>
    <row r="33" spans="1:14" ht="12" customHeight="1" x14ac:dyDescent="0.2">
      <c r="A33" s="680"/>
      <c r="B33" s="680"/>
      <c r="C33" s="680"/>
      <c r="D33" s="680"/>
      <c r="E33" s="680"/>
      <c r="F33" s="680"/>
      <c r="G33" s="680"/>
      <c r="H33" s="680"/>
      <c r="I33" s="680"/>
      <c r="J33" s="680"/>
      <c r="K33" s="680"/>
      <c r="L33" s="680"/>
      <c r="M33" s="680"/>
      <c r="N33" s="680"/>
    </row>
    <row r="34" spans="1:14" ht="12" customHeight="1" x14ac:dyDescent="0.2">
      <c r="A34" s="679" t="s">
        <v>3041</v>
      </c>
      <c r="B34" s="679"/>
      <c r="C34" s="57"/>
      <c r="D34" s="57"/>
      <c r="E34" s="57"/>
      <c r="F34" s="57"/>
      <c r="G34" s="57"/>
      <c r="H34" s="57"/>
      <c r="I34" s="57"/>
      <c r="J34" s="57"/>
      <c r="K34" s="342"/>
      <c r="L34" s="342"/>
      <c r="M34" s="342"/>
    </row>
    <row r="35" spans="1:14" ht="12" customHeight="1" x14ac:dyDescent="0.2"/>
    <row r="36" spans="1:14" ht="13.5" customHeight="1" x14ac:dyDescent="0.2"/>
    <row r="37" spans="1:14" ht="13.5" customHeight="1" x14ac:dyDescent="0.2"/>
    <row r="38" spans="1:14" ht="13.5" customHeight="1" x14ac:dyDescent="0.2"/>
    <row r="39" spans="1:14" ht="13.5" customHeight="1" x14ac:dyDescent="0.2"/>
    <row r="40" spans="1:14" ht="13.5" customHeight="1" x14ac:dyDescent="0.2"/>
    <row r="41" spans="1:14" ht="13.5" customHeight="1" x14ac:dyDescent="0.2"/>
    <row r="42" spans="1:14" ht="13.5" customHeight="1" x14ac:dyDescent="0.2"/>
    <row r="43" spans="1:14" ht="13.5" customHeight="1" x14ac:dyDescent="0.2"/>
    <row r="44" spans="1:14" ht="13.5" customHeight="1" x14ac:dyDescent="0.2"/>
  </sheetData>
  <mergeCells count="20">
    <mergeCell ref="A28:N28"/>
    <mergeCell ref="A23:N23"/>
    <mergeCell ref="G4:J4"/>
    <mergeCell ref="K4:N4"/>
    <mergeCell ref="A18:N19"/>
    <mergeCell ref="A20:N22"/>
    <mergeCell ref="A24:N25"/>
    <mergeCell ref="A26:N27"/>
    <mergeCell ref="A4:A5"/>
    <mergeCell ref="A34:B34"/>
    <mergeCell ref="A33:N33"/>
    <mergeCell ref="A31:N32"/>
    <mergeCell ref="A29:B29"/>
    <mergeCell ref="A30:B30"/>
    <mergeCell ref="B4:B5"/>
    <mergeCell ref="A6:A10"/>
    <mergeCell ref="A11:A15"/>
    <mergeCell ref="C4:F4"/>
    <mergeCell ref="M1:N1"/>
    <mergeCell ref="A1:J2"/>
  </mergeCells>
  <hyperlinks>
    <hyperlink ref="A30" r:id="rId1" location="/simd2020/BTTTFTT/9/-4.0000/55.9000/"/>
    <hyperlink ref="A31:N32" r:id="rId2" display="7) Figures are for deaths occurring between 1 March 2020 and 30 April 2020. Figures only include deaths that were registered by 3 May 2020. More information on registration delays can be found on the NRS website:"/>
    <hyperlink ref="A29:B29" r:id="rId3" display="Scottish Government Website"/>
    <hyperlink ref="M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showGridLines="0" zoomScaleNormal="100" workbookViewId="0">
      <selection sqref="A1:M1"/>
    </sheetView>
  </sheetViews>
  <sheetFormatPr defaultColWidth="9.140625" defaultRowHeight="14.25" x14ac:dyDescent="0.2"/>
  <cols>
    <col min="1" max="1" width="16.42578125" style="6" customWidth="1"/>
    <col min="2" max="2" width="22.42578125" style="6" customWidth="1"/>
    <col min="3" max="16384" width="9.140625" style="6"/>
  </cols>
  <sheetData>
    <row r="1" spans="1:16" ht="18" customHeight="1" x14ac:dyDescent="0.25">
      <c r="A1" s="599" t="str">
        <f>CONCATENATE("Table 7: Age standardised death rates¹ ² ³ ⁴ ⁵ by urban rural classification between 1st March 2020 and ", Contents!A41," 2021⁶")</f>
        <v>Table 7: Age standardised death rates¹ ² ³ ⁴ ⁵ by urban rural classification between 1st March 2020 and 28th February 2021⁶</v>
      </c>
      <c r="B1" s="599"/>
      <c r="C1" s="599"/>
      <c r="D1" s="599"/>
      <c r="E1" s="599"/>
      <c r="F1" s="599"/>
      <c r="G1" s="599"/>
      <c r="H1" s="599"/>
      <c r="I1" s="599"/>
      <c r="J1" s="599"/>
      <c r="K1" s="599"/>
      <c r="L1" s="599"/>
      <c r="M1" s="599"/>
      <c r="O1" s="651" t="s">
        <v>78</v>
      </c>
      <c r="P1" s="651"/>
    </row>
    <row r="2" spans="1:16" ht="15" customHeight="1" x14ac:dyDescent="0.2">
      <c r="A2" s="194"/>
      <c r="B2" s="194"/>
      <c r="C2" s="194"/>
      <c r="D2" s="194"/>
      <c r="E2" s="194"/>
      <c r="F2" s="194"/>
      <c r="G2" s="194"/>
      <c r="H2" s="194"/>
      <c r="I2" s="194"/>
      <c r="J2" s="194"/>
      <c r="K2" s="194"/>
      <c r="L2" s="194"/>
      <c r="M2" s="194"/>
      <c r="N2" s="194"/>
    </row>
    <row r="3" spans="1:16" ht="13.5" customHeight="1" x14ac:dyDescent="0.2">
      <c r="A3" s="694" t="s">
        <v>33</v>
      </c>
      <c r="B3" s="695" t="s">
        <v>62</v>
      </c>
      <c r="C3" s="690" t="s">
        <v>27</v>
      </c>
      <c r="D3" s="691"/>
      <c r="E3" s="691"/>
      <c r="F3" s="691"/>
      <c r="G3" s="690" t="s">
        <v>3</v>
      </c>
      <c r="H3" s="691"/>
      <c r="I3" s="691"/>
      <c r="J3" s="691"/>
      <c r="K3" s="690" t="s">
        <v>2</v>
      </c>
      <c r="L3" s="691"/>
      <c r="M3" s="691"/>
      <c r="N3" s="691"/>
    </row>
    <row r="4" spans="1:16" ht="13.5" customHeight="1" x14ac:dyDescent="0.2">
      <c r="A4" s="694"/>
      <c r="B4" s="695"/>
      <c r="C4" s="45" t="s">
        <v>34</v>
      </c>
      <c r="D4" s="46" t="s">
        <v>35</v>
      </c>
      <c r="E4" s="46" t="s">
        <v>36</v>
      </c>
      <c r="F4" s="46" t="s">
        <v>37</v>
      </c>
      <c r="G4" s="45" t="s">
        <v>34</v>
      </c>
      <c r="H4" s="46" t="s">
        <v>35</v>
      </c>
      <c r="I4" s="46" t="s">
        <v>36</v>
      </c>
      <c r="J4" s="46" t="s">
        <v>37</v>
      </c>
      <c r="K4" s="45" t="s">
        <v>34</v>
      </c>
      <c r="L4" s="46" t="s">
        <v>35</v>
      </c>
      <c r="M4" s="46" t="s">
        <v>36</v>
      </c>
      <c r="N4" s="46" t="s">
        <v>37</v>
      </c>
    </row>
    <row r="5" spans="1:16" ht="13.5" customHeight="1" x14ac:dyDescent="0.2">
      <c r="A5" s="692" t="s">
        <v>38</v>
      </c>
      <c r="B5" s="264" t="s">
        <v>43</v>
      </c>
      <c r="C5" s="331">
        <v>21783</v>
      </c>
      <c r="D5" s="332">
        <v>1348.77</v>
      </c>
      <c r="E5" s="332">
        <v>1331.64</v>
      </c>
      <c r="F5" s="332">
        <v>1365.9</v>
      </c>
      <c r="G5" s="331">
        <v>10839</v>
      </c>
      <c r="H5" s="332">
        <v>1631.47</v>
      </c>
      <c r="I5" s="332">
        <v>1601.89</v>
      </c>
      <c r="J5" s="332">
        <v>1661</v>
      </c>
      <c r="K5" s="331">
        <v>10944</v>
      </c>
      <c r="L5" s="332">
        <v>1132.97</v>
      </c>
      <c r="M5" s="332">
        <v>1112.49</v>
      </c>
      <c r="N5" s="332">
        <v>1153.5</v>
      </c>
      <c r="O5" s="7"/>
    </row>
    <row r="6" spans="1:16" ht="13.5" customHeight="1" x14ac:dyDescent="0.2">
      <c r="A6" s="693"/>
      <c r="B6" s="194" t="s">
        <v>44</v>
      </c>
      <c r="C6" s="333">
        <v>25334</v>
      </c>
      <c r="D6" s="334">
        <v>1325.23</v>
      </c>
      <c r="E6" s="334">
        <v>1309.69</v>
      </c>
      <c r="F6" s="334">
        <v>1340.8</v>
      </c>
      <c r="G6" s="333">
        <v>12610</v>
      </c>
      <c r="H6" s="334">
        <v>1558.04</v>
      </c>
      <c r="I6" s="334">
        <v>1531.88</v>
      </c>
      <c r="J6" s="334">
        <v>1584.2</v>
      </c>
      <c r="K6" s="333">
        <v>12724</v>
      </c>
      <c r="L6" s="334">
        <v>1142.03</v>
      </c>
      <c r="M6" s="334">
        <v>1123.08</v>
      </c>
      <c r="N6" s="334">
        <v>1161</v>
      </c>
      <c r="O6" s="7"/>
    </row>
    <row r="7" spans="1:16" ht="13.5" customHeight="1" x14ac:dyDescent="0.2">
      <c r="A7" s="693"/>
      <c r="B7" s="194" t="s">
        <v>45</v>
      </c>
      <c r="C7" s="333">
        <v>5624</v>
      </c>
      <c r="D7" s="334">
        <v>1167.8800000000001</v>
      </c>
      <c r="E7" s="334">
        <v>1138.8</v>
      </c>
      <c r="F7" s="334">
        <v>1197</v>
      </c>
      <c r="G7" s="333">
        <v>2764</v>
      </c>
      <c r="H7" s="334">
        <v>1358.83</v>
      </c>
      <c r="I7" s="334">
        <v>1310.07</v>
      </c>
      <c r="J7" s="334">
        <v>1407.6</v>
      </c>
      <c r="K7" s="333">
        <v>2860</v>
      </c>
      <c r="L7" s="334">
        <v>1024.0999999999999</v>
      </c>
      <c r="M7" s="334">
        <v>988.2</v>
      </c>
      <c r="N7" s="334">
        <v>1060</v>
      </c>
      <c r="O7" s="7"/>
    </row>
    <row r="8" spans="1:16" ht="13.5" customHeight="1" x14ac:dyDescent="0.2">
      <c r="A8" s="693"/>
      <c r="B8" s="194" t="s">
        <v>46</v>
      </c>
      <c r="C8" s="333">
        <v>2898</v>
      </c>
      <c r="D8" s="334">
        <v>1214.9000000000001</v>
      </c>
      <c r="E8" s="334">
        <v>1172.25</v>
      </c>
      <c r="F8" s="334">
        <v>1257.5999999999999</v>
      </c>
      <c r="G8" s="333">
        <v>1395</v>
      </c>
      <c r="H8" s="334">
        <v>1429.85</v>
      </c>
      <c r="I8" s="334">
        <v>1357.95</v>
      </c>
      <c r="J8" s="334">
        <v>1501.7</v>
      </c>
      <c r="K8" s="333">
        <v>1503</v>
      </c>
      <c r="L8" s="334">
        <v>1047.82</v>
      </c>
      <c r="M8" s="334">
        <v>995.88</v>
      </c>
      <c r="N8" s="334">
        <v>1099.8</v>
      </c>
      <c r="O8" s="7"/>
    </row>
    <row r="9" spans="1:16" ht="13.5" customHeight="1" x14ac:dyDescent="0.2">
      <c r="A9" s="693"/>
      <c r="B9" s="194" t="s">
        <v>47</v>
      </c>
      <c r="C9" s="333">
        <v>6460</v>
      </c>
      <c r="D9" s="334">
        <v>1063.42</v>
      </c>
      <c r="E9" s="334">
        <v>1038.56</v>
      </c>
      <c r="F9" s="334">
        <v>1088.3</v>
      </c>
      <c r="G9" s="333">
        <v>3446</v>
      </c>
      <c r="H9" s="334">
        <v>1253.06</v>
      </c>
      <c r="I9" s="334">
        <v>1212.25</v>
      </c>
      <c r="J9" s="334">
        <v>1293.9000000000001</v>
      </c>
      <c r="K9" s="333">
        <v>3014</v>
      </c>
      <c r="L9" s="334">
        <v>903.26</v>
      </c>
      <c r="M9" s="334">
        <v>872.51</v>
      </c>
      <c r="N9" s="334">
        <v>934</v>
      </c>
      <c r="O9" s="7"/>
    </row>
    <row r="10" spans="1:16" ht="13.5" customHeight="1" x14ac:dyDescent="0.2">
      <c r="A10" s="693"/>
      <c r="B10" s="194" t="s">
        <v>48</v>
      </c>
      <c r="C10" s="333">
        <v>3797</v>
      </c>
      <c r="D10" s="334">
        <v>1010.62</v>
      </c>
      <c r="E10" s="334">
        <v>979.77</v>
      </c>
      <c r="F10" s="334">
        <v>1041.5</v>
      </c>
      <c r="G10" s="333">
        <v>2020</v>
      </c>
      <c r="H10" s="334">
        <v>1191.98</v>
      </c>
      <c r="I10" s="334">
        <v>1141.07</v>
      </c>
      <c r="J10" s="334">
        <v>1242.9000000000001</v>
      </c>
      <c r="K10" s="333">
        <v>1777</v>
      </c>
      <c r="L10" s="334">
        <v>848.12</v>
      </c>
      <c r="M10" s="334">
        <v>810.53</v>
      </c>
      <c r="N10" s="334">
        <v>885.7</v>
      </c>
      <c r="O10" s="7"/>
    </row>
    <row r="11" spans="1:16" ht="13.5" customHeight="1" x14ac:dyDescent="0.2">
      <c r="A11" s="692" t="s">
        <v>41</v>
      </c>
      <c r="B11" s="264" t="s">
        <v>43</v>
      </c>
      <c r="C11" s="331">
        <v>3919</v>
      </c>
      <c r="D11" s="332">
        <v>245.47</v>
      </c>
      <c r="E11" s="332">
        <v>237.83</v>
      </c>
      <c r="F11" s="332">
        <v>253.1</v>
      </c>
      <c r="G11" s="331">
        <v>1952</v>
      </c>
      <c r="H11" s="332">
        <v>310.66000000000003</v>
      </c>
      <c r="I11" s="332">
        <v>296.76</v>
      </c>
      <c r="J11" s="332">
        <v>324.60000000000002</v>
      </c>
      <c r="K11" s="331">
        <v>1967</v>
      </c>
      <c r="L11" s="332">
        <v>200.45</v>
      </c>
      <c r="M11" s="332">
        <v>191.6</v>
      </c>
      <c r="N11" s="332">
        <v>209.3</v>
      </c>
      <c r="O11" s="7"/>
    </row>
    <row r="12" spans="1:16" ht="13.5" customHeight="1" x14ac:dyDescent="0.2">
      <c r="A12" s="693"/>
      <c r="B12" s="194" t="s">
        <v>44</v>
      </c>
      <c r="C12" s="333">
        <v>3887</v>
      </c>
      <c r="D12" s="334">
        <v>204.01</v>
      </c>
      <c r="E12" s="334">
        <v>197.62</v>
      </c>
      <c r="F12" s="334">
        <v>210.4</v>
      </c>
      <c r="G12" s="333">
        <v>2011</v>
      </c>
      <c r="H12" s="334">
        <v>256.22000000000003</v>
      </c>
      <c r="I12" s="334">
        <v>244.83</v>
      </c>
      <c r="J12" s="334">
        <v>267.60000000000002</v>
      </c>
      <c r="K12" s="333">
        <v>1876</v>
      </c>
      <c r="L12" s="334">
        <v>166.4</v>
      </c>
      <c r="M12" s="334">
        <v>158.91999999999999</v>
      </c>
      <c r="N12" s="334">
        <v>173.9</v>
      </c>
      <c r="O12" s="7"/>
    </row>
    <row r="13" spans="1:16" ht="13.5" customHeight="1" x14ac:dyDescent="0.2">
      <c r="A13" s="693"/>
      <c r="B13" s="194" t="s">
        <v>45</v>
      </c>
      <c r="C13" s="333">
        <v>690</v>
      </c>
      <c r="D13" s="334">
        <v>144.55000000000001</v>
      </c>
      <c r="E13" s="334">
        <v>133.77000000000001</v>
      </c>
      <c r="F13" s="334">
        <v>155.30000000000001</v>
      </c>
      <c r="G13" s="333">
        <v>351</v>
      </c>
      <c r="H13" s="334">
        <v>177.18</v>
      </c>
      <c r="I13" s="334">
        <v>158.12</v>
      </c>
      <c r="J13" s="334">
        <v>196.3</v>
      </c>
      <c r="K13" s="333">
        <v>339</v>
      </c>
      <c r="L13" s="334">
        <v>119.76</v>
      </c>
      <c r="M13" s="334">
        <v>107.09</v>
      </c>
      <c r="N13" s="334">
        <v>132.4</v>
      </c>
      <c r="O13" s="7"/>
    </row>
    <row r="14" spans="1:16" ht="13.5" customHeight="1" x14ac:dyDescent="0.2">
      <c r="A14" s="693"/>
      <c r="B14" s="194" t="s">
        <v>46</v>
      </c>
      <c r="C14" s="333">
        <v>227</v>
      </c>
      <c r="D14" s="334">
        <v>93.41</v>
      </c>
      <c r="E14" s="334">
        <v>81.239999999999995</v>
      </c>
      <c r="F14" s="334">
        <v>105.6</v>
      </c>
      <c r="G14" s="333">
        <v>97</v>
      </c>
      <c r="H14" s="334">
        <v>98.95</v>
      </c>
      <c r="I14" s="334">
        <v>79.03</v>
      </c>
      <c r="J14" s="334">
        <v>118.9</v>
      </c>
      <c r="K14" s="333">
        <v>130</v>
      </c>
      <c r="L14" s="334">
        <v>90.41</v>
      </c>
      <c r="M14" s="334">
        <v>74.66</v>
      </c>
      <c r="N14" s="334">
        <v>106.1</v>
      </c>
      <c r="O14" s="7"/>
    </row>
    <row r="15" spans="1:16" ht="13.5" customHeight="1" x14ac:dyDescent="0.2">
      <c r="A15" s="693"/>
      <c r="B15" s="194" t="s">
        <v>47</v>
      </c>
      <c r="C15" s="333">
        <v>708</v>
      </c>
      <c r="D15" s="334">
        <v>118.19</v>
      </c>
      <c r="E15" s="334">
        <v>109.4</v>
      </c>
      <c r="F15" s="334">
        <v>127</v>
      </c>
      <c r="G15" s="333">
        <v>387</v>
      </c>
      <c r="H15" s="334">
        <v>144.94999999999999</v>
      </c>
      <c r="I15" s="334">
        <v>129.93</v>
      </c>
      <c r="J15" s="334">
        <v>160</v>
      </c>
      <c r="K15" s="333">
        <v>321</v>
      </c>
      <c r="L15" s="334">
        <v>96.49</v>
      </c>
      <c r="M15" s="334">
        <v>85.96</v>
      </c>
      <c r="N15" s="334">
        <v>107</v>
      </c>
      <c r="O15" s="7"/>
    </row>
    <row r="16" spans="1:16" ht="13.5" customHeight="1" x14ac:dyDescent="0.2">
      <c r="A16" s="693"/>
      <c r="B16" s="194" t="s">
        <v>48</v>
      </c>
      <c r="C16" s="333">
        <v>250</v>
      </c>
      <c r="D16" s="334">
        <v>66.08</v>
      </c>
      <c r="E16" s="334">
        <v>57.81</v>
      </c>
      <c r="F16" s="334">
        <v>74.3</v>
      </c>
      <c r="G16" s="333">
        <v>132</v>
      </c>
      <c r="H16" s="334">
        <v>75.28</v>
      </c>
      <c r="I16" s="334">
        <v>61.97</v>
      </c>
      <c r="J16" s="334">
        <v>88.6</v>
      </c>
      <c r="K16" s="333">
        <v>118</v>
      </c>
      <c r="L16" s="334">
        <v>56.63</v>
      </c>
      <c r="M16" s="334">
        <v>46.41</v>
      </c>
      <c r="N16" s="334">
        <v>66.900000000000006</v>
      </c>
      <c r="O16" s="7"/>
    </row>
    <row r="17" spans="1:14" ht="13.5" customHeight="1" x14ac:dyDescent="0.2"/>
    <row r="18" spans="1:14" ht="12" customHeight="1" x14ac:dyDescent="0.2">
      <c r="A18" s="4" t="s">
        <v>26</v>
      </c>
    </row>
    <row r="19" spans="1:14" ht="12" customHeight="1" x14ac:dyDescent="0.2">
      <c r="A19" s="697" t="s">
        <v>98</v>
      </c>
      <c r="B19" s="697"/>
      <c r="C19" s="697"/>
      <c r="D19" s="697"/>
      <c r="E19" s="697"/>
      <c r="F19" s="697"/>
      <c r="G19" s="697"/>
      <c r="H19" s="697"/>
      <c r="I19" s="697"/>
      <c r="J19" s="697"/>
      <c r="K19" s="697"/>
      <c r="L19" s="697"/>
      <c r="M19" s="697"/>
      <c r="N19" s="697"/>
    </row>
    <row r="20" spans="1:14" ht="12" customHeight="1" x14ac:dyDescent="0.2">
      <c r="A20" s="697"/>
      <c r="B20" s="697"/>
      <c r="C20" s="697"/>
      <c r="D20" s="697"/>
      <c r="E20" s="697"/>
      <c r="F20" s="697"/>
      <c r="G20" s="697"/>
      <c r="H20" s="697"/>
      <c r="I20" s="697"/>
      <c r="J20" s="697"/>
      <c r="K20" s="697"/>
      <c r="L20" s="697"/>
      <c r="M20" s="697"/>
      <c r="N20" s="697"/>
    </row>
    <row r="21" spans="1:14" ht="12" customHeight="1" x14ac:dyDescent="0.2">
      <c r="A21" s="697" t="s">
        <v>99</v>
      </c>
      <c r="B21" s="697"/>
      <c r="C21" s="697"/>
      <c r="D21" s="697"/>
      <c r="E21" s="697"/>
      <c r="F21" s="697"/>
      <c r="G21" s="697"/>
      <c r="H21" s="697"/>
      <c r="I21" s="697"/>
      <c r="J21" s="697"/>
      <c r="K21" s="697"/>
      <c r="L21" s="697"/>
      <c r="M21" s="697"/>
      <c r="N21" s="697"/>
    </row>
    <row r="22" spans="1:14" ht="12" customHeight="1" x14ac:dyDescent="0.2">
      <c r="A22" s="697"/>
      <c r="B22" s="697"/>
      <c r="C22" s="697"/>
      <c r="D22" s="697"/>
      <c r="E22" s="697"/>
      <c r="F22" s="697"/>
      <c r="G22" s="697"/>
      <c r="H22" s="697"/>
      <c r="I22" s="697"/>
      <c r="J22" s="697"/>
      <c r="K22" s="697"/>
      <c r="L22" s="697"/>
      <c r="M22" s="697"/>
      <c r="N22" s="697"/>
    </row>
    <row r="23" spans="1:14" ht="12" customHeight="1" x14ac:dyDescent="0.2">
      <c r="A23" s="697"/>
      <c r="B23" s="697"/>
      <c r="C23" s="697"/>
      <c r="D23" s="697"/>
      <c r="E23" s="697"/>
      <c r="F23" s="697"/>
      <c r="G23" s="697"/>
      <c r="H23" s="697"/>
      <c r="I23" s="697"/>
      <c r="J23" s="697"/>
      <c r="K23" s="697"/>
      <c r="L23" s="697"/>
      <c r="M23" s="697"/>
      <c r="N23" s="697"/>
    </row>
    <row r="24" spans="1:14" ht="12" customHeight="1" x14ac:dyDescent="0.2">
      <c r="A24" s="689" t="s">
        <v>2956</v>
      </c>
      <c r="B24" s="689"/>
      <c r="C24" s="689"/>
      <c r="D24" s="689"/>
      <c r="E24" s="689"/>
      <c r="F24" s="689"/>
      <c r="G24" s="689"/>
      <c r="H24" s="689"/>
      <c r="I24" s="689"/>
      <c r="J24" s="689"/>
      <c r="K24" s="689"/>
      <c r="L24" s="689"/>
      <c r="M24" s="689"/>
      <c r="N24" s="689"/>
    </row>
    <row r="25" spans="1:14" ht="12" customHeight="1" x14ac:dyDescent="0.2">
      <c r="A25" s="698" t="s">
        <v>2772</v>
      </c>
      <c r="B25" s="698"/>
      <c r="C25" s="698"/>
      <c r="D25" s="698"/>
      <c r="E25" s="698"/>
      <c r="F25" s="698"/>
      <c r="G25" s="698"/>
      <c r="H25" s="698"/>
      <c r="I25" s="698"/>
      <c r="J25" s="698"/>
      <c r="K25" s="698"/>
      <c r="L25" s="698"/>
      <c r="M25" s="698"/>
      <c r="N25" s="698"/>
    </row>
    <row r="26" spans="1:14" ht="12" customHeight="1" x14ac:dyDescent="0.2">
      <c r="A26" s="698"/>
      <c r="B26" s="698"/>
      <c r="C26" s="698"/>
      <c r="D26" s="698"/>
      <c r="E26" s="698"/>
      <c r="F26" s="698"/>
      <c r="G26" s="698"/>
      <c r="H26" s="698"/>
      <c r="I26" s="698"/>
      <c r="J26" s="698"/>
      <c r="K26" s="698"/>
      <c r="L26" s="698"/>
      <c r="M26" s="698"/>
      <c r="N26" s="698"/>
    </row>
    <row r="27" spans="1:14" s="51" customFormat="1" ht="12" customHeight="1" x14ac:dyDescent="0.2">
      <c r="A27" s="687" t="str">
        <f>CONCATENATE("5) Figures are for deaths occurring between 1st March 2020 and ",Contents!A41," 2021. Figures only include deaths that were registered by ",Contents!A42,". More information on registration delays can be found on the NRS website.")</f>
        <v>5) Figures are for deaths occurring between 1st March 2020 and 28th February 2021. Figures only include deaths that were registered by 10th March 2021. More information on registration delays can be found on the NRS website.</v>
      </c>
      <c r="B27" s="688"/>
      <c r="C27" s="688"/>
      <c r="D27" s="688"/>
      <c r="E27" s="688"/>
      <c r="F27" s="688"/>
      <c r="G27" s="688"/>
      <c r="H27" s="688"/>
      <c r="I27" s="688"/>
      <c r="J27" s="688"/>
      <c r="K27" s="688"/>
      <c r="L27" s="688"/>
      <c r="M27" s="688"/>
      <c r="N27" s="688"/>
    </row>
    <row r="28" spans="1:14" s="51" customFormat="1" ht="12" customHeight="1" x14ac:dyDescent="0.2">
      <c r="A28" s="688"/>
      <c r="B28" s="688"/>
      <c r="C28" s="688"/>
      <c r="D28" s="688"/>
      <c r="E28" s="688"/>
      <c r="F28" s="688"/>
      <c r="G28" s="688"/>
      <c r="H28" s="688"/>
      <c r="I28" s="688"/>
      <c r="J28" s="688"/>
      <c r="K28" s="688"/>
      <c r="L28" s="688"/>
      <c r="M28" s="688"/>
      <c r="N28" s="688"/>
    </row>
    <row r="29" spans="1:14" ht="12" customHeight="1" x14ac:dyDescent="0.2">
      <c r="A29" s="696" t="s">
        <v>2753</v>
      </c>
      <c r="B29" s="696"/>
      <c r="C29" s="696"/>
      <c r="D29" s="696"/>
      <c r="E29" s="696"/>
      <c r="F29" s="696"/>
      <c r="G29" s="696"/>
      <c r="H29" s="696"/>
      <c r="I29" s="696"/>
      <c r="J29" s="696"/>
      <c r="K29" s="696"/>
      <c r="L29" s="696"/>
      <c r="M29" s="696"/>
      <c r="N29" s="696"/>
    </row>
    <row r="30" spans="1:14" ht="12" customHeight="1" x14ac:dyDescent="0.2">
      <c r="A30" s="253"/>
      <c r="B30" s="253"/>
      <c r="C30" s="253"/>
    </row>
    <row r="31" spans="1:14" ht="12" customHeight="1" x14ac:dyDescent="0.2">
      <c r="A31" s="689" t="s">
        <v>3041</v>
      </c>
      <c r="B31" s="689"/>
    </row>
    <row r="32" spans="1:14" ht="12" customHeight="1" x14ac:dyDescent="0.2"/>
    <row r="33" ht="12"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sheetData>
  <mergeCells count="16">
    <mergeCell ref="O1:P1"/>
    <mergeCell ref="A27:N28"/>
    <mergeCell ref="A31:B31"/>
    <mergeCell ref="G3:J3"/>
    <mergeCell ref="K3:N3"/>
    <mergeCell ref="A5:A10"/>
    <mergeCell ref="A11:A16"/>
    <mergeCell ref="A3:A4"/>
    <mergeCell ref="B3:B4"/>
    <mergeCell ref="C3:F3"/>
    <mergeCell ref="A29:N29"/>
    <mergeCell ref="A19:N20"/>
    <mergeCell ref="A21:N23"/>
    <mergeCell ref="A24:N24"/>
    <mergeCell ref="A25:N26"/>
    <mergeCell ref="A1:M1"/>
  </mergeCells>
  <conditionalFormatting sqref="B9:B10">
    <cfRule type="duplicateValues" dxfId="3" priority="2"/>
  </conditionalFormatting>
  <conditionalFormatting sqref="B15:B16">
    <cfRule type="duplicateValues" dxfId="2" priority="1"/>
  </conditionalFormatting>
  <hyperlinks>
    <hyperlink ref="A29:N29" r:id="rId1" display="6) Urban Rural classification 2016. More information can be found of the Scottish Government website"/>
    <hyperlink ref="A27:N28" r:id="rId2" location="information-regarding-registration-services" display="5) Figures are for deaths occurring between 1 March 2020 and 31 May 2020. Figures only include deaths that were registered by 14 June 2020. More information on registration delays can be found on the NRS website."/>
    <hyperlink ref="O1"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zoomScaleNormal="100" workbookViewId="0">
      <selection sqref="A1:K1"/>
    </sheetView>
  </sheetViews>
  <sheetFormatPr defaultColWidth="9.140625" defaultRowHeight="12.75" x14ac:dyDescent="0.2"/>
  <cols>
    <col min="1" max="1" width="30.28515625" style="192" customWidth="1"/>
    <col min="2" max="2" width="12.42578125" style="192" customWidth="1"/>
    <col min="3" max="3" width="14.42578125" style="192" customWidth="1"/>
    <col min="4" max="4" width="14.140625" style="192" customWidth="1"/>
    <col min="5" max="5" width="8.42578125" style="192" customWidth="1"/>
    <col min="6" max="6" width="11.5703125" style="192" customWidth="1"/>
    <col min="7" max="8" width="10.85546875" style="192" customWidth="1"/>
    <col min="9" max="9" width="9" style="192" customWidth="1"/>
    <col min="10" max="10" width="11.140625" style="192" customWidth="1"/>
    <col min="11" max="11" width="10.140625" style="192" customWidth="1"/>
    <col min="12" max="12" width="10" style="192" customWidth="1"/>
    <col min="13" max="13" width="9" style="192" customWidth="1"/>
    <col min="14" max="16384" width="9.140625" style="192"/>
  </cols>
  <sheetData>
    <row r="1" spans="1:14" ht="18" customHeight="1" x14ac:dyDescent="0.25">
      <c r="A1" s="599" t="str">
        <f>CONCATENATE("Table 8: Age standardised death rates¹ ² ³ ⁴ ⁵ ⁶ and numbers for NHS health boards between 1st March 2020 and ", Contents!A41," 2021")</f>
        <v>Table 8: Age standardised death rates¹ ² ³ ⁴ ⁵ ⁶ and numbers for NHS health boards between 1st March 2020 and 28th February 2021</v>
      </c>
      <c r="B1" s="599"/>
      <c r="C1" s="599"/>
      <c r="D1" s="599"/>
      <c r="E1" s="599"/>
      <c r="F1" s="599"/>
      <c r="G1" s="599"/>
      <c r="H1" s="599"/>
      <c r="I1" s="599"/>
      <c r="J1" s="599"/>
      <c r="K1" s="599"/>
      <c r="M1" s="659" t="s">
        <v>78</v>
      </c>
      <c r="N1" s="659"/>
    </row>
    <row r="2" spans="1:14" ht="15" customHeight="1" x14ac:dyDescent="0.2"/>
    <row r="3" spans="1:14" ht="14.25" x14ac:dyDescent="0.2">
      <c r="A3" s="248" t="s">
        <v>2740</v>
      </c>
      <c r="B3" s="699" t="s">
        <v>27</v>
      </c>
      <c r="C3" s="700"/>
      <c r="D3" s="700"/>
      <c r="E3" s="700"/>
      <c r="F3" s="699" t="s">
        <v>3</v>
      </c>
      <c r="G3" s="700"/>
      <c r="H3" s="700"/>
      <c r="I3" s="700"/>
      <c r="J3" s="699" t="s">
        <v>2</v>
      </c>
      <c r="K3" s="700"/>
      <c r="L3" s="700"/>
      <c r="M3" s="701"/>
    </row>
    <row r="4" spans="1:14" ht="15" customHeight="1" x14ac:dyDescent="0.2">
      <c r="A4" s="703" t="s">
        <v>122</v>
      </c>
      <c r="B4" s="653" t="s">
        <v>29</v>
      </c>
      <c r="C4" s="646" t="s">
        <v>28</v>
      </c>
      <c r="D4" s="646" t="s">
        <v>30</v>
      </c>
      <c r="E4" s="646" t="s">
        <v>31</v>
      </c>
      <c r="F4" s="653" t="s">
        <v>29</v>
      </c>
      <c r="G4" s="646" t="s">
        <v>28</v>
      </c>
      <c r="H4" s="646" t="s">
        <v>30</v>
      </c>
      <c r="I4" s="646" t="s">
        <v>31</v>
      </c>
      <c r="J4" s="653" t="s">
        <v>29</v>
      </c>
      <c r="K4" s="646" t="s">
        <v>28</v>
      </c>
      <c r="L4" s="646" t="s">
        <v>30</v>
      </c>
      <c r="M4" s="648" t="s">
        <v>31</v>
      </c>
    </row>
    <row r="5" spans="1:14" ht="15" customHeight="1" x14ac:dyDescent="0.2">
      <c r="A5" s="703"/>
      <c r="B5" s="653"/>
      <c r="C5" s="646"/>
      <c r="D5" s="646"/>
      <c r="E5" s="646"/>
      <c r="F5" s="653"/>
      <c r="G5" s="646"/>
      <c r="H5" s="646"/>
      <c r="I5" s="646"/>
      <c r="J5" s="653"/>
      <c r="K5" s="646"/>
      <c r="L5" s="646"/>
      <c r="M5" s="648"/>
    </row>
    <row r="6" spans="1:14" x14ac:dyDescent="0.2">
      <c r="A6" s="704"/>
      <c r="B6" s="654"/>
      <c r="C6" s="647"/>
      <c r="D6" s="647"/>
      <c r="E6" s="647"/>
      <c r="F6" s="654"/>
      <c r="G6" s="647"/>
      <c r="H6" s="647"/>
      <c r="I6" s="647"/>
      <c r="J6" s="654"/>
      <c r="K6" s="647"/>
      <c r="L6" s="647"/>
      <c r="M6" s="649"/>
    </row>
    <row r="7" spans="1:14" x14ac:dyDescent="0.2">
      <c r="A7" s="192" t="s">
        <v>114</v>
      </c>
      <c r="B7" s="327">
        <v>208.4</v>
      </c>
      <c r="C7" s="271">
        <v>194.6</v>
      </c>
      <c r="D7" s="271">
        <v>222.3</v>
      </c>
      <c r="E7" s="328">
        <v>864</v>
      </c>
      <c r="F7" s="327">
        <v>265.8</v>
      </c>
      <c r="G7" s="271">
        <v>241.1</v>
      </c>
      <c r="H7" s="271">
        <v>290.5</v>
      </c>
      <c r="I7" s="328">
        <v>464</v>
      </c>
      <c r="J7" s="327">
        <v>165.9</v>
      </c>
      <c r="K7" s="271">
        <v>149.69999999999999</v>
      </c>
      <c r="L7" s="271">
        <v>182.1</v>
      </c>
      <c r="M7" s="382">
        <v>400</v>
      </c>
    </row>
    <row r="8" spans="1:14" x14ac:dyDescent="0.2">
      <c r="A8" s="192" t="s">
        <v>108</v>
      </c>
      <c r="B8" s="327">
        <v>106.8</v>
      </c>
      <c r="C8" s="271">
        <v>89.5</v>
      </c>
      <c r="D8" s="271">
        <v>124.1</v>
      </c>
      <c r="E8" s="328">
        <v>147</v>
      </c>
      <c r="F8" s="327">
        <v>140.9</v>
      </c>
      <c r="G8" s="271">
        <v>108.5</v>
      </c>
      <c r="H8" s="271">
        <v>173.3</v>
      </c>
      <c r="I8" s="328">
        <v>78</v>
      </c>
      <c r="J8" s="327">
        <v>85.7</v>
      </c>
      <c r="K8" s="271">
        <v>65.5</v>
      </c>
      <c r="L8" s="271">
        <v>105.9</v>
      </c>
      <c r="M8" s="383">
        <v>69</v>
      </c>
    </row>
    <row r="9" spans="1:14" x14ac:dyDescent="0.2">
      <c r="A9" s="192" t="s">
        <v>116</v>
      </c>
      <c r="B9" s="327">
        <v>86.4</v>
      </c>
      <c r="C9" s="271">
        <v>73.099999999999994</v>
      </c>
      <c r="D9" s="271">
        <v>99.7</v>
      </c>
      <c r="E9" s="328">
        <v>164</v>
      </c>
      <c r="F9" s="327">
        <v>100.8</v>
      </c>
      <c r="G9" s="271">
        <v>78.900000000000006</v>
      </c>
      <c r="H9" s="271">
        <v>122.8</v>
      </c>
      <c r="I9" s="328">
        <v>85</v>
      </c>
      <c r="J9" s="327">
        <v>73.5</v>
      </c>
      <c r="K9" s="271">
        <v>57.3</v>
      </c>
      <c r="L9" s="271">
        <v>89.7</v>
      </c>
      <c r="M9" s="383">
        <v>79</v>
      </c>
    </row>
    <row r="10" spans="1:14" x14ac:dyDescent="0.2">
      <c r="A10" s="192" t="s">
        <v>117</v>
      </c>
      <c r="B10" s="327">
        <v>126.7</v>
      </c>
      <c r="C10" s="271">
        <v>115.4</v>
      </c>
      <c r="D10" s="271">
        <v>138</v>
      </c>
      <c r="E10" s="328">
        <v>483</v>
      </c>
      <c r="F10" s="327">
        <v>161.1</v>
      </c>
      <c r="G10" s="271">
        <v>141.1</v>
      </c>
      <c r="H10" s="271">
        <v>181</v>
      </c>
      <c r="I10" s="328">
        <v>259</v>
      </c>
      <c r="J10" s="327">
        <v>100.9</v>
      </c>
      <c r="K10" s="271">
        <v>87.7</v>
      </c>
      <c r="L10" s="271">
        <v>114</v>
      </c>
      <c r="M10" s="383">
        <v>224</v>
      </c>
    </row>
    <row r="11" spans="1:14" x14ac:dyDescent="0.2">
      <c r="A11" s="192" t="s">
        <v>109</v>
      </c>
      <c r="B11" s="327">
        <v>190.5</v>
      </c>
      <c r="C11" s="271">
        <v>174.7</v>
      </c>
      <c r="D11" s="271">
        <v>206.3</v>
      </c>
      <c r="E11" s="328">
        <v>556</v>
      </c>
      <c r="F11" s="327">
        <v>210.5</v>
      </c>
      <c r="G11" s="271">
        <v>184</v>
      </c>
      <c r="H11" s="271">
        <v>237.1</v>
      </c>
      <c r="I11" s="328">
        <v>256</v>
      </c>
      <c r="J11" s="327">
        <v>177.4</v>
      </c>
      <c r="K11" s="271">
        <v>157.5</v>
      </c>
      <c r="L11" s="271">
        <v>197.3</v>
      </c>
      <c r="M11" s="383">
        <v>300</v>
      </c>
    </row>
    <row r="12" spans="1:14" x14ac:dyDescent="0.2">
      <c r="A12" s="192" t="s">
        <v>110</v>
      </c>
      <c r="B12" s="327">
        <v>108.1</v>
      </c>
      <c r="C12" s="271">
        <v>99.3</v>
      </c>
      <c r="D12" s="271">
        <v>116.9</v>
      </c>
      <c r="E12" s="328">
        <v>581</v>
      </c>
      <c r="F12" s="327">
        <v>134.19999999999999</v>
      </c>
      <c r="G12" s="271">
        <v>118.7</v>
      </c>
      <c r="H12" s="271">
        <v>149.69999999999999</v>
      </c>
      <c r="I12" s="328">
        <v>300</v>
      </c>
      <c r="J12" s="327">
        <v>88.6</v>
      </c>
      <c r="K12" s="271">
        <v>78.2</v>
      </c>
      <c r="L12" s="271">
        <v>98.9</v>
      </c>
      <c r="M12" s="383">
        <v>281</v>
      </c>
    </row>
    <row r="13" spans="1:14" x14ac:dyDescent="0.2">
      <c r="A13" s="192" t="s">
        <v>115</v>
      </c>
      <c r="B13" s="327">
        <v>283.89999999999998</v>
      </c>
      <c r="C13" s="271">
        <v>273.7</v>
      </c>
      <c r="D13" s="271">
        <v>294.2</v>
      </c>
      <c r="E13" s="328">
        <v>2911</v>
      </c>
      <c r="F13" s="327">
        <v>359.6</v>
      </c>
      <c r="G13" s="271">
        <v>341</v>
      </c>
      <c r="H13" s="271">
        <v>378.2</v>
      </c>
      <c r="I13" s="328">
        <v>1467</v>
      </c>
      <c r="J13" s="327">
        <v>232.2</v>
      </c>
      <c r="K13" s="271">
        <v>220.3</v>
      </c>
      <c r="L13" s="271">
        <v>244.1</v>
      </c>
      <c r="M13" s="383">
        <v>1444</v>
      </c>
    </row>
    <row r="14" spans="1:14" x14ac:dyDescent="0.2">
      <c r="A14" s="192" t="s">
        <v>120</v>
      </c>
      <c r="B14" s="327">
        <v>60.6</v>
      </c>
      <c r="C14" s="271">
        <v>52.7</v>
      </c>
      <c r="D14" s="271">
        <v>68.5</v>
      </c>
      <c r="E14" s="328">
        <v>227</v>
      </c>
      <c r="F14" s="327">
        <v>65.900000000000006</v>
      </c>
      <c r="G14" s="271">
        <v>53</v>
      </c>
      <c r="H14" s="271">
        <v>78.7</v>
      </c>
      <c r="I14" s="328">
        <v>106</v>
      </c>
      <c r="J14" s="327">
        <v>55.9</v>
      </c>
      <c r="K14" s="271">
        <v>46</v>
      </c>
      <c r="L14" s="271">
        <v>65.900000000000006</v>
      </c>
      <c r="M14" s="383">
        <v>121</v>
      </c>
    </row>
    <row r="15" spans="1:14" x14ac:dyDescent="0.2">
      <c r="A15" s="192" t="s">
        <v>111</v>
      </c>
      <c r="B15" s="327">
        <v>273.60000000000002</v>
      </c>
      <c r="C15" s="271">
        <v>260.2</v>
      </c>
      <c r="D15" s="271">
        <v>287</v>
      </c>
      <c r="E15" s="328">
        <v>1612</v>
      </c>
      <c r="F15" s="327">
        <v>351.8</v>
      </c>
      <c r="G15" s="271">
        <v>327.3</v>
      </c>
      <c r="H15" s="271">
        <v>376.3</v>
      </c>
      <c r="I15" s="328">
        <v>857</v>
      </c>
      <c r="J15" s="327">
        <v>218.6</v>
      </c>
      <c r="K15" s="271">
        <v>203.1</v>
      </c>
      <c r="L15" s="271">
        <v>234.1</v>
      </c>
      <c r="M15" s="383">
        <v>755</v>
      </c>
    </row>
    <row r="16" spans="1:14" x14ac:dyDescent="0.2">
      <c r="A16" s="192" t="s">
        <v>112</v>
      </c>
      <c r="B16" s="327">
        <v>181.7</v>
      </c>
      <c r="C16" s="271">
        <v>172.3</v>
      </c>
      <c r="D16" s="271">
        <v>191.2</v>
      </c>
      <c r="E16" s="328">
        <v>1398</v>
      </c>
      <c r="F16" s="327">
        <v>209.2</v>
      </c>
      <c r="G16" s="271">
        <v>193.1</v>
      </c>
      <c r="H16" s="271">
        <v>225.3</v>
      </c>
      <c r="I16" s="328">
        <v>661</v>
      </c>
      <c r="J16" s="327">
        <v>159.4</v>
      </c>
      <c r="K16" s="271">
        <v>148</v>
      </c>
      <c r="L16" s="271">
        <v>170.8</v>
      </c>
      <c r="M16" s="383">
        <v>737</v>
      </c>
    </row>
    <row r="17" spans="1:13" x14ac:dyDescent="0.2">
      <c r="A17" s="192" t="s">
        <v>118</v>
      </c>
      <c r="B17" s="468" t="s">
        <v>3097</v>
      </c>
      <c r="C17" s="469" t="s">
        <v>3097</v>
      </c>
      <c r="D17" s="469" t="s">
        <v>3097</v>
      </c>
      <c r="E17" s="329">
        <v>4</v>
      </c>
      <c r="F17" s="468" t="s">
        <v>3097</v>
      </c>
      <c r="G17" s="469" t="s">
        <v>3097</v>
      </c>
      <c r="H17" s="469" t="s">
        <v>3097</v>
      </c>
      <c r="I17" s="329">
        <v>2</v>
      </c>
      <c r="J17" s="468" t="s">
        <v>3097</v>
      </c>
      <c r="K17" s="469" t="s">
        <v>3097</v>
      </c>
      <c r="L17" s="469" t="s">
        <v>3097</v>
      </c>
      <c r="M17" s="384">
        <v>2</v>
      </c>
    </row>
    <row r="18" spans="1:13" x14ac:dyDescent="0.2">
      <c r="A18" s="192" t="s">
        <v>119</v>
      </c>
      <c r="B18" s="230">
        <v>50.5</v>
      </c>
      <c r="C18" s="231">
        <v>20.399999999999999</v>
      </c>
      <c r="D18" s="231">
        <v>80.7</v>
      </c>
      <c r="E18" s="329">
        <v>11</v>
      </c>
      <c r="F18" s="468" t="s">
        <v>3097</v>
      </c>
      <c r="G18" s="469" t="s">
        <v>3097</v>
      </c>
      <c r="H18" s="469" t="s">
        <v>3097</v>
      </c>
      <c r="I18" s="329">
        <v>4</v>
      </c>
      <c r="J18" s="468" t="s">
        <v>3097</v>
      </c>
      <c r="K18" s="469" t="s">
        <v>3097</v>
      </c>
      <c r="L18" s="469" t="s">
        <v>3097</v>
      </c>
      <c r="M18" s="384">
        <v>7</v>
      </c>
    </row>
    <row r="19" spans="1:13" x14ac:dyDescent="0.2">
      <c r="A19" s="192" t="s">
        <v>113</v>
      </c>
      <c r="B19" s="230">
        <v>152.4</v>
      </c>
      <c r="C19" s="231">
        <v>141.30000000000001</v>
      </c>
      <c r="D19" s="231">
        <v>163.5</v>
      </c>
      <c r="E19" s="329">
        <v>717</v>
      </c>
      <c r="F19" s="230">
        <v>196.5</v>
      </c>
      <c r="G19" s="231">
        <v>176.8</v>
      </c>
      <c r="H19" s="231">
        <v>216.2</v>
      </c>
      <c r="I19" s="329">
        <v>388</v>
      </c>
      <c r="J19" s="230">
        <v>117.6</v>
      </c>
      <c r="K19" s="231">
        <v>104.8</v>
      </c>
      <c r="L19" s="231">
        <v>130.4</v>
      </c>
      <c r="M19" s="384">
        <v>329</v>
      </c>
    </row>
    <row r="20" spans="1:13" x14ac:dyDescent="0.2">
      <c r="A20" s="192" t="s">
        <v>121</v>
      </c>
      <c r="B20" s="468" t="s">
        <v>3097</v>
      </c>
      <c r="C20" s="469" t="s">
        <v>3097</v>
      </c>
      <c r="D20" s="469" t="s">
        <v>3097</v>
      </c>
      <c r="E20" s="329">
        <v>6</v>
      </c>
      <c r="F20" s="468" t="s">
        <v>3097</v>
      </c>
      <c r="G20" s="469" t="s">
        <v>3097</v>
      </c>
      <c r="H20" s="469" t="s">
        <v>3097</v>
      </c>
      <c r="I20" s="329">
        <v>3</v>
      </c>
      <c r="J20" s="468" t="s">
        <v>3097</v>
      </c>
      <c r="K20" s="469" t="s">
        <v>3097</v>
      </c>
      <c r="L20" s="469" t="s">
        <v>3097</v>
      </c>
      <c r="M20" s="384">
        <v>3</v>
      </c>
    </row>
    <row r="21" spans="1:13" x14ac:dyDescent="0.2">
      <c r="A21" s="194"/>
      <c r="E21" s="328"/>
    </row>
    <row r="22" spans="1:13" ht="15" customHeight="1" x14ac:dyDescent="0.2">
      <c r="A22" s="705" t="s">
        <v>74</v>
      </c>
      <c r="B22" s="700" t="s">
        <v>27</v>
      </c>
      <c r="C22" s="700"/>
      <c r="D22" s="700"/>
      <c r="E22" s="700"/>
      <c r="F22" s="700" t="s">
        <v>3</v>
      </c>
      <c r="G22" s="700"/>
      <c r="H22" s="700"/>
      <c r="I22" s="700"/>
      <c r="J22" s="700" t="s">
        <v>2</v>
      </c>
      <c r="K22" s="700"/>
      <c r="L22" s="700"/>
      <c r="M22" s="700"/>
    </row>
    <row r="23" spans="1:13" x14ac:dyDescent="0.2">
      <c r="A23" s="705"/>
      <c r="B23" s="700"/>
      <c r="C23" s="700"/>
      <c r="D23" s="700"/>
      <c r="E23" s="700"/>
      <c r="F23" s="700"/>
      <c r="G23" s="700"/>
      <c r="H23" s="700"/>
      <c r="I23" s="700"/>
      <c r="J23" s="700"/>
      <c r="K23" s="700"/>
      <c r="L23" s="700"/>
      <c r="M23" s="700"/>
    </row>
    <row r="24" spans="1:13" ht="15" customHeight="1" x14ac:dyDescent="0.2">
      <c r="A24" s="703" t="s">
        <v>122</v>
      </c>
      <c r="B24" s="653" t="s">
        <v>29</v>
      </c>
      <c r="C24" s="646" t="s">
        <v>28</v>
      </c>
      <c r="D24" s="646" t="s">
        <v>30</v>
      </c>
      <c r="E24" s="646" t="s">
        <v>31</v>
      </c>
      <c r="F24" s="653" t="s">
        <v>29</v>
      </c>
      <c r="G24" s="646" t="s">
        <v>28</v>
      </c>
      <c r="H24" s="646" t="s">
        <v>30</v>
      </c>
      <c r="I24" s="646" t="s">
        <v>31</v>
      </c>
      <c r="J24" s="653" t="s">
        <v>29</v>
      </c>
      <c r="K24" s="646" t="s">
        <v>28</v>
      </c>
      <c r="L24" s="646" t="s">
        <v>30</v>
      </c>
      <c r="M24" s="648" t="s">
        <v>31</v>
      </c>
    </row>
    <row r="25" spans="1:13" ht="15" customHeight="1" x14ac:dyDescent="0.2">
      <c r="A25" s="703"/>
      <c r="B25" s="653"/>
      <c r="C25" s="646"/>
      <c r="D25" s="646"/>
      <c r="E25" s="646"/>
      <c r="F25" s="653"/>
      <c r="G25" s="646"/>
      <c r="H25" s="646"/>
      <c r="I25" s="646"/>
      <c r="J25" s="653"/>
      <c r="K25" s="646"/>
      <c r="L25" s="646"/>
      <c r="M25" s="648"/>
    </row>
    <row r="26" spans="1:13" x14ac:dyDescent="0.2">
      <c r="A26" s="704"/>
      <c r="B26" s="654"/>
      <c r="C26" s="647"/>
      <c r="D26" s="647"/>
      <c r="E26" s="647"/>
      <c r="F26" s="654"/>
      <c r="G26" s="647"/>
      <c r="H26" s="647"/>
      <c r="I26" s="647"/>
      <c r="J26" s="654"/>
      <c r="K26" s="647"/>
      <c r="L26" s="647"/>
      <c r="M26" s="649"/>
    </row>
    <row r="27" spans="1:13" x14ac:dyDescent="0.2">
      <c r="A27" s="192" t="s">
        <v>114</v>
      </c>
      <c r="B27" s="327">
        <v>177.6</v>
      </c>
      <c r="C27" s="271">
        <v>164.7</v>
      </c>
      <c r="D27" s="271">
        <v>190.4</v>
      </c>
      <c r="E27" s="328">
        <v>734</v>
      </c>
      <c r="F27" s="327">
        <v>230.8</v>
      </c>
      <c r="G27" s="271">
        <v>207.6</v>
      </c>
      <c r="H27" s="271">
        <v>253.9</v>
      </c>
      <c r="I27" s="328">
        <v>400</v>
      </c>
      <c r="J27" s="327">
        <v>138.69999999999999</v>
      </c>
      <c r="K27" s="271">
        <v>123.9</v>
      </c>
      <c r="L27" s="271">
        <v>153.6</v>
      </c>
      <c r="M27" s="382">
        <v>334</v>
      </c>
    </row>
    <row r="28" spans="1:13" x14ac:dyDescent="0.2">
      <c r="A28" s="192" t="s">
        <v>108</v>
      </c>
      <c r="B28" s="327">
        <v>96.2</v>
      </c>
      <c r="C28" s="271">
        <v>79.7</v>
      </c>
      <c r="D28" s="271">
        <v>112.7</v>
      </c>
      <c r="E28" s="328">
        <v>132</v>
      </c>
      <c r="F28" s="327">
        <v>128.80000000000001</v>
      </c>
      <c r="G28" s="271">
        <v>97.8</v>
      </c>
      <c r="H28" s="271">
        <v>159.9</v>
      </c>
      <c r="I28" s="328">
        <v>71</v>
      </c>
      <c r="J28" s="327">
        <v>76.2</v>
      </c>
      <c r="K28" s="271">
        <v>57.1</v>
      </c>
      <c r="L28" s="271">
        <v>95.3</v>
      </c>
      <c r="M28" s="383">
        <v>61</v>
      </c>
    </row>
    <row r="29" spans="1:13" x14ac:dyDescent="0.2">
      <c r="A29" s="192" t="s">
        <v>116</v>
      </c>
      <c r="B29" s="327">
        <v>80.2</v>
      </c>
      <c r="C29" s="271">
        <v>67.400000000000006</v>
      </c>
      <c r="D29" s="271">
        <v>93</v>
      </c>
      <c r="E29" s="328">
        <v>152</v>
      </c>
      <c r="F29" s="327">
        <v>97.6</v>
      </c>
      <c r="G29" s="271">
        <v>76</v>
      </c>
      <c r="H29" s="271">
        <v>119.3</v>
      </c>
      <c r="I29" s="328">
        <v>82</v>
      </c>
      <c r="J29" s="327">
        <v>65.2</v>
      </c>
      <c r="K29" s="271">
        <v>49.9</v>
      </c>
      <c r="L29" s="271">
        <v>80.5</v>
      </c>
      <c r="M29" s="383">
        <v>70</v>
      </c>
    </row>
    <row r="30" spans="1:13" x14ac:dyDescent="0.2">
      <c r="A30" s="192" t="s">
        <v>117</v>
      </c>
      <c r="B30" s="327">
        <v>111.4</v>
      </c>
      <c r="C30" s="271">
        <v>100.8</v>
      </c>
      <c r="D30" s="271">
        <v>122</v>
      </c>
      <c r="E30" s="328">
        <v>425</v>
      </c>
      <c r="F30" s="327">
        <v>140.5</v>
      </c>
      <c r="G30" s="271">
        <v>121.8</v>
      </c>
      <c r="H30" s="271">
        <v>159.19999999999999</v>
      </c>
      <c r="I30" s="328">
        <v>225</v>
      </c>
      <c r="J30" s="327">
        <v>89.7</v>
      </c>
      <c r="K30" s="271">
        <v>77.3</v>
      </c>
      <c r="L30" s="271">
        <v>102.1</v>
      </c>
      <c r="M30" s="383">
        <v>200</v>
      </c>
    </row>
    <row r="31" spans="1:13" x14ac:dyDescent="0.2">
      <c r="A31" s="192" t="s">
        <v>109</v>
      </c>
      <c r="B31" s="327">
        <v>169.5</v>
      </c>
      <c r="C31" s="271">
        <v>154.5</v>
      </c>
      <c r="D31" s="271">
        <v>184.5</v>
      </c>
      <c r="E31" s="328">
        <v>492</v>
      </c>
      <c r="F31" s="327">
        <v>189.6</v>
      </c>
      <c r="G31" s="271">
        <v>164.3</v>
      </c>
      <c r="H31" s="271">
        <v>214.9</v>
      </c>
      <c r="I31" s="328">
        <v>229</v>
      </c>
      <c r="J31" s="327">
        <v>155.9</v>
      </c>
      <c r="K31" s="271">
        <v>137.19999999999999</v>
      </c>
      <c r="L31" s="271">
        <v>174.6</v>
      </c>
      <c r="M31" s="383">
        <v>263</v>
      </c>
    </row>
    <row r="32" spans="1:13" x14ac:dyDescent="0.2">
      <c r="A32" s="192" t="s">
        <v>110</v>
      </c>
      <c r="B32" s="327">
        <v>95.8</v>
      </c>
      <c r="C32" s="271">
        <v>87.6</v>
      </c>
      <c r="D32" s="271">
        <v>104.1</v>
      </c>
      <c r="E32" s="328">
        <v>515</v>
      </c>
      <c r="F32" s="327">
        <v>118.8</v>
      </c>
      <c r="G32" s="271">
        <v>104.3</v>
      </c>
      <c r="H32" s="271">
        <v>133.4</v>
      </c>
      <c r="I32" s="328">
        <v>266</v>
      </c>
      <c r="J32" s="327">
        <v>78.3</v>
      </c>
      <c r="K32" s="271">
        <v>68.599999999999994</v>
      </c>
      <c r="L32" s="271">
        <v>88</v>
      </c>
      <c r="M32" s="383">
        <v>249</v>
      </c>
    </row>
    <row r="33" spans="1:13" x14ac:dyDescent="0.2">
      <c r="A33" s="192" t="s">
        <v>115</v>
      </c>
      <c r="B33" s="327">
        <v>255.1</v>
      </c>
      <c r="C33" s="271">
        <v>245.4</v>
      </c>
      <c r="D33" s="271">
        <v>264.8</v>
      </c>
      <c r="E33" s="328">
        <v>2613</v>
      </c>
      <c r="F33" s="327">
        <v>325.60000000000002</v>
      </c>
      <c r="G33" s="271">
        <v>307.8</v>
      </c>
      <c r="H33" s="271">
        <v>343.3</v>
      </c>
      <c r="I33" s="328">
        <v>1326</v>
      </c>
      <c r="J33" s="327">
        <v>207</v>
      </c>
      <c r="K33" s="271">
        <v>195.8</v>
      </c>
      <c r="L33" s="271">
        <v>218.3</v>
      </c>
      <c r="M33" s="383">
        <v>1287</v>
      </c>
    </row>
    <row r="34" spans="1:13" x14ac:dyDescent="0.2">
      <c r="A34" s="192" t="s">
        <v>120</v>
      </c>
      <c r="B34" s="327">
        <v>54.3</v>
      </c>
      <c r="C34" s="271">
        <v>46.8</v>
      </c>
      <c r="D34" s="271">
        <v>61.7</v>
      </c>
      <c r="E34" s="328">
        <v>204</v>
      </c>
      <c r="F34" s="327">
        <v>61.9</v>
      </c>
      <c r="G34" s="271">
        <v>49.4</v>
      </c>
      <c r="H34" s="271">
        <v>74.400000000000006</v>
      </c>
      <c r="I34" s="328">
        <v>99</v>
      </c>
      <c r="J34" s="327">
        <v>48.3</v>
      </c>
      <c r="K34" s="271">
        <v>39</v>
      </c>
      <c r="L34" s="271">
        <v>57.5</v>
      </c>
      <c r="M34" s="383">
        <v>105</v>
      </c>
    </row>
    <row r="35" spans="1:13" x14ac:dyDescent="0.2">
      <c r="A35" s="192" t="s">
        <v>111</v>
      </c>
      <c r="B35" s="327">
        <v>244</v>
      </c>
      <c r="C35" s="271">
        <v>231.3</v>
      </c>
      <c r="D35" s="271">
        <v>256.7</v>
      </c>
      <c r="E35" s="328">
        <v>1433</v>
      </c>
      <c r="F35" s="327">
        <v>319.7</v>
      </c>
      <c r="G35" s="271">
        <v>296.3</v>
      </c>
      <c r="H35" s="271">
        <v>343.1</v>
      </c>
      <c r="I35" s="328">
        <v>776</v>
      </c>
      <c r="J35" s="327">
        <v>190.7</v>
      </c>
      <c r="K35" s="271">
        <v>176.2</v>
      </c>
      <c r="L35" s="271">
        <v>205.2</v>
      </c>
      <c r="M35" s="383">
        <v>657</v>
      </c>
    </row>
    <row r="36" spans="1:13" x14ac:dyDescent="0.2">
      <c r="A36" s="192" t="s">
        <v>112</v>
      </c>
      <c r="B36" s="327">
        <v>162.19999999999999</v>
      </c>
      <c r="C36" s="271">
        <v>153.30000000000001</v>
      </c>
      <c r="D36" s="271">
        <v>171.2</v>
      </c>
      <c r="E36" s="328">
        <v>1246</v>
      </c>
      <c r="F36" s="327">
        <v>186.4</v>
      </c>
      <c r="G36" s="271">
        <v>171.1</v>
      </c>
      <c r="H36" s="271">
        <v>201.6</v>
      </c>
      <c r="I36" s="328">
        <v>586</v>
      </c>
      <c r="J36" s="327">
        <v>142.69999999999999</v>
      </c>
      <c r="K36" s="271">
        <v>131.9</v>
      </c>
      <c r="L36" s="271">
        <v>153.5</v>
      </c>
      <c r="M36" s="383">
        <v>660</v>
      </c>
    </row>
    <row r="37" spans="1:13" x14ac:dyDescent="0.2">
      <c r="A37" s="192" t="s">
        <v>118</v>
      </c>
      <c r="B37" s="468" t="s">
        <v>3097</v>
      </c>
      <c r="C37" s="469" t="s">
        <v>3097</v>
      </c>
      <c r="D37" s="469" t="s">
        <v>3097</v>
      </c>
      <c r="E37" s="329">
        <v>3</v>
      </c>
      <c r="F37" s="468" t="s">
        <v>3097</v>
      </c>
      <c r="G37" s="469" t="s">
        <v>3097</v>
      </c>
      <c r="H37" s="469" t="s">
        <v>3097</v>
      </c>
      <c r="I37" s="329">
        <v>1</v>
      </c>
      <c r="J37" s="468" t="s">
        <v>3097</v>
      </c>
      <c r="K37" s="469" t="s">
        <v>3097</v>
      </c>
      <c r="L37" s="469" t="s">
        <v>3097</v>
      </c>
      <c r="M37" s="384">
        <v>2</v>
      </c>
    </row>
    <row r="38" spans="1:13" x14ac:dyDescent="0.2">
      <c r="A38" s="192" t="s">
        <v>119</v>
      </c>
      <c r="B38" s="230">
        <v>50.5</v>
      </c>
      <c r="C38" s="231">
        <v>20.399999999999999</v>
      </c>
      <c r="D38" s="231">
        <v>80.7</v>
      </c>
      <c r="E38" s="329">
        <v>11</v>
      </c>
      <c r="F38" s="468" t="s">
        <v>3097</v>
      </c>
      <c r="G38" s="469" t="s">
        <v>3097</v>
      </c>
      <c r="H38" s="469" t="s">
        <v>3097</v>
      </c>
      <c r="I38" s="329">
        <v>4</v>
      </c>
      <c r="J38" s="468" t="s">
        <v>3097</v>
      </c>
      <c r="K38" s="469" t="s">
        <v>3097</v>
      </c>
      <c r="L38" s="469" t="s">
        <v>3097</v>
      </c>
      <c r="M38" s="384">
        <v>7</v>
      </c>
    </row>
    <row r="39" spans="1:13" x14ac:dyDescent="0.2">
      <c r="A39" s="192" t="s">
        <v>113</v>
      </c>
      <c r="B39" s="230">
        <v>133.69999999999999</v>
      </c>
      <c r="C39" s="231">
        <v>123.3</v>
      </c>
      <c r="D39" s="231">
        <v>144.1</v>
      </c>
      <c r="E39" s="329">
        <v>630</v>
      </c>
      <c r="F39" s="230">
        <v>167.9</v>
      </c>
      <c r="G39" s="231">
        <v>149.69999999999999</v>
      </c>
      <c r="H39" s="231">
        <v>186.1</v>
      </c>
      <c r="I39" s="329">
        <v>332</v>
      </c>
      <c r="J39" s="230">
        <v>106.5</v>
      </c>
      <c r="K39" s="231">
        <v>94.3</v>
      </c>
      <c r="L39" s="231">
        <v>118.6</v>
      </c>
      <c r="M39" s="384">
        <v>298</v>
      </c>
    </row>
    <row r="40" spans="1:13" x14ac:dyDescent="0.2">
      <c r="A40" s="192" t="s">
        <v>121</v>
      </c>
      <c r="B40" s="468" t="s">
        <v>3097</v>
      </c>
      <c r="C40" s="469" t="s">
        <v>3097</v>
      </c>
      <c r="D40" s="469" t="s">
        <v>3097</v>
      </c>
      <c r="E40" s="329">
        <v>3</v>
      </c>
      <c r="F40" s="468" t="s">
        <v>3097</v>
      </c>
      <c r="G40" s="469" t="s">
        <v>3097</v>
      </c>
      <c r="H40" s="469" t="s">
        <v>3097</v>
      </c>
      <c r="I40" s="329">
        <v>1</v>
      </c>
      <c r="J40" s="468" t="s">
        <v>3097</v>
      </c>
      <c r="K40" s="469" t="s">
        <v>3097</v>
      </c>
      <c r="L40" s="469" t="s">
        <v>3097</v>
      </c>
      <c r="M40" s="384">
        <v>2</v>
      </c>
    </row>
    <row r="41" spans="1:13" x14ac:dyDescent="0.2">
      <c r="M41" s="328"/>
    </row>
    <row r="42" spans="1:13" x14ac:dyDescent="0.2">
      <c r="A42" s="39" t="s">
        <v>75</v>
      </c>
      <c r="B42" s="699" t="s">
        <v>27</v>
      </c>
      <c r="C42" s="700"/>
      <c r="D42" s="700"/>
      <c r="E42" s="700"/>
      <c r="F42" s="699" t="s">
        <v>3</v>
      </c>
      <c r="G42" s="700"/>
      <c r="H42" s="700"/>
      <c r="I42" s="700"/>
      <c r="J42" s="699" t="s">
        <v>2</v>
      </c>
      <c r="K42" s="700"/>
      <c r="L42" s="700"/>
      <c r="M42" s="701"/>
    </row>
    <row r="43" spans="1:13" ht="15" customHeight="1" x14ac:dyDescent="0.2">
      <c r="A43" s="703" t="s">
        <v>122</v>
      </c>
      <c r="B43" s="653" t="s">
        <v>29</v>
      </c>
      <c r="C43" s="646" t="s">
        <v>28</v>
      </c>
      <c r="D43" s="646" t="s">
        <v>30</v>
      </c>
      <c r="E43" s="646" t="s">
        <v>31</v>
      </c>
      <c r="F43" s="653" t="s">
        <v>29</v>
      </c>
      <c r="G43" s="646" t="s">
        <v>28</v>
      </c>
      <c r="H43" s="646" t="s">
        <v>30</v>
      </c>
      <c r="I43" s="646" t="s">
        <v>31</v>
      </c>
      <c r="J43" s="653" t="s">
        <v>29</v>
      </c>
      <c r="K43" s="646" t="s">
        <v>28</v>
      </c>
      <c r="L43" s="646" t="s">
        <v>30</v>
      </c>
      <c r="M43" s="648" t="s">
        <v>31</v>
      </c>
    </row>
    <row r="44" spans="1:13" ht="15" customHeight="1" x14ac:dyDescent="0.2">
      <c r="A44" s="703"/>
      <c r="B44" s="653"/>
      <c r="C44" s="646"/>
      <c r="D44" s="646"/>
      <c r="E44" s="646"/>
      <c r="F44" s="653"/>
      <c r="G44" s="646"/>
      <c r="H44" s="646"/>
      <c r="I44" s="646"/>
      <c r="J44" s="653"/>
      <c r="K44" s="646"/>
      <c r="L44" s="646"/>
      <c r="M44" s="648"/>
    </row>
    <row r="45" spans="1:13" x14ac:dyDescent="0.2">
      <c r="A45" s="704"/>
      <c r="B45" s="654"/>
      <c r="C45" s="647"/>
      <c r="D45" s="647"/>
      <c r="E45" s="647"/>
      <c r="F45" s="654"/>
      <c r="G45" s="647"/>
      <c r="H45" s="647"/>
      <c r="I45" s="647"/>
      <c r="J45" s="654"/>
      <c r="K45" s="647"/>
      <c r="L45" s="647"/>
      <c r="M45" s="649"/>
    </row>
    <row r="46" spans="1:13" x14ac:dyDescent="0.2">
      <c r="A46" s="192" t="s">
        <v>114</v>
      </c>
      <c r="B46" s="327">
        <v>1313.1</v>
      </c>
      <c r="C46" s="271">
        <v>1279.5</v>
      </c>
      <c r="D46" s="271">
        <v>1346.7</v>
      </c>
      <c r="E46" s="328">
        <v>5377</v>
      </c>
      <c r="F46" s="327">
        <v>1586.1</v>
      </c>
      <c r="G46" s="271">
        <v>1529.2</v>
      </c>
      <c r="H46" s="271">
        <v>1643</v>
      </c>
      <c r="I46" s="328">
        <v>2778</v>
      </c>
      <c r="J46" s="327">
        <v>1096.9000000000001</v>
      </c>
      <c r="K46" s="271">
        <v>1056.5</v>
      </c>
      <c r="L46" s="271">
        <v>1137.4000000000001</v>
      </c>
      <c r="M46" s="382">
        <v>2599</v>
      </c>
    </row>
    <row r="47" spans="1:13" x14ac:dyDescent="0.2">
      <c r="A47" s="192" t="s">
        <v>108</v>
      </c>
      <c r="B47" s="327">
        <v>1042.3</v>
      </c>
      <c r="C47" s="271">
        <v>990.4</v>
      </c>
      <c r="D47" s="271">
        <v>1094.2</v>
      </c>
      <c r="E47" s="328">
        <v>1421</v>
      </c>
      <c r="F47" s="327">
        <v>1234.5999999999999</v>
      </c>
      <c r="G47" s="271">
        <v>1147.4000000000001</v>
      </c>
      <c r="H47" s="271">
        <v>1321.8</v>
      </c>
      <c r="I47" s="328">
        <v>720</v>
      </c>
      <c r="J47" s="327">
        <v>892.7</v>
      </c>
      <c r="K47" s="271">
        <v>829.2</v>
      </c>
      <c r="L47" s="271">
        <v>956.2</v>
      </c>
      <c r="M47" s="383">
        <v>701</v>
      </c>
    </row>
    <row r="48" spans="1:13" x14ac:dyDescent="0.2">
      <c r="A48" s="192" t="s">
        <v>116</v>
      </c>
      <c r="B48" s="327">
        <v>1162.3</v>
      </c>
      <c r="C48" s="271">
        <v>1115.3</v>
      </c>
      <c r="D48" s="271">
        <v>1209.3</v>
      </c>
      <c r="E48" s="328">
        <v>2158</v>
      </c>
      <c r="F48" s="327">
        <v>1331.4</v>
      </c>
      <c r="G48" s="271">
        <v>1255.2</v>
      </c>
      <c r="H48" s="271">
        <v>1407.7</v>
      </c>
      <c r="I48" s="328">
        <v>1099</v>
      </c>
      <c r="J48" s="327">
        <v>1011.5</v>
      </c>
      <c r="K48" s="271">
        <v>953.1</v>
      </c>
      <c r="L48" s="271">
        <v>1069.9000000000001</v>
      </c>
      <c r="M48" s="383">
        <v>1059</v>
      </c>
    </row>
    <row r="49" spans="1:14" x14ac:dyDescent="0.2">
      <c r="A49" s="192" t="s">
        <v>117</v>
      </c>
      <c r="B49" s="327">
        <v>1166.4000000000001</v>
      </c>
      <c r="C49" s="271">
        <v>1133.5999999999999</v>
      </c>
      <c r="D49" s="271">
        <v>1199.0999999999999</v>
      </c>
      <c r="E49" s="328">
        <v>4454</v>
      </c>
      <c r="F49" s="327">
        <v>1356.1</v>
      </c>
      <c r="G49" s="271">
        <v>1301.8</v>
      </c>
      <c r="H49" s="271">
        <v>1410.4</v>
      </c>
      <c r="I49" s="328">
        <v>2243</v>
      </c>
      <c r="J49" s="327">
        <v>1007.4</v>
      </c>
      <c r="K49" s="271">
        <v>967.2</v>
      </c>
      <c r="L49" s="271">
        <v>1047.5999999999999</v>
      </c>
      <c r="M49" s="383">
        <v>2211</v>
      </c>
    </row>
    <row r="50" spans="1:14" x14ac:dyDescent="0.2">
      <c r="A50" s="192" t="s">
        <v>109</v>
      </c>
      <c r="B50" s="327">
        <v>1263.4000000000001</v>
      </c>
      <c r="C50" s="271">
        <v>1224.8</v>
      </c>
      <c r="D50" s="271">
        <v>1302</v>
      </c>
      <c r="E50" s="328">
        <v>3738</v>
      </c>
      <c r="F50" s="327">
        <v>1453.1</v>
      </c>
      <c r="G50" s="271">
        <v>1389.4</v>
      </c>
      <c r="H50" s="271">
        <v>1516.7</v>
      </c>
      <c r="I50" s="328">
        <v>1882</v>
      </c>
      <c r="J50" s="327">
        <v>1103.5</v>
      </c>
      <c r="K50" s="271">
        <v>1055.8</v>
      </c>
      <c r="L50" s="271">
        <v>1151.2</v>
      </c>
      <c r="M50" s="383">
        <v>1856</v>
      </c>
    </row>
    <row r="51" spans="1:14" x14ac:dyDescent="0.2">
      <c r="A51" s="192" t="s">
        <v>110</v>
      </c>
      <c r="B51" s="327">
        <v>1097.9000000000001</v>
      </c>
      <c r="C51" s="271">
        <v>1071.4000000000001</v>
      </c>
      <c r="D51" s="271">
        <v>1124.4000000000001</v>
      </c>
      <c r="E51" s="328">
        <v>6028</v>
      </c>
      <c r="F51" s="327">
        <v>1268.2</v>
      </c>
      <c r="G51" s="271">
        <v>1224.5</v>
      </c>
      <c r="H51" s="271">
        <v>1311.9</v>
      </c>
      <c r="I51" s="328">
        <v>3019</v>
      </c>
      <c r="J51" s="327">
        <v>958.6</v>
      </c>
      <c r="K51" s="271">
        <v>925.8</v>
      </c>
      <c r="L51" s="271">
        <v>991.5</v>
      </c>
      <c r="M51" s="383">
        <v>3009</v>
      </c>
    </row>
    <row r="52" spans="1:14" x14ac:dyDescent="0.2">
      <c r="A52" s="192" t="s">
        <v>115</v>
      </c>
      <c r="B52" s="327">
        <v>1442.5</v>
      </c>
      <c r="C52" s="271">
        <v>1420.5</v>
      </c>
      <c r="D52" s="271">
        <v>1464.6</v>
      </c>
      <c r="E52" s="328">
        <v>14943</v>
      </c>
      <c r="F52" s="327">
        <v>1727.4</v>
      </c>
      <c r="G52" s="271">
        <v>1689.5</v>
      </c>
      <c r="H52" s="271">
        <v>1765.4</v>
      </c>
      <c r="I52" s="328">
        <v>7419</v>
      </c>
      <c r="J52" s="327">
        <v>1222.7</v>
      </c>
      <c r="K52" s="271">
        <v>1196.2</v>
      </c>
      <c r="L52" s="271">
        <v>1249.2</v>
      </c>
      <c r="M52" s="383">
        <v>7524</v>
      </c>
    </row>
    <row r="53" spans="1:14" x14ac:dyDescent="0.2">
      <c r="A53" s="192" t="s">
        <v>120</v>
      </c>
      <c r="B53" s="327">
        <v>1063.7</v>
      </c>
      <c r="C53" s="271">
        <v>1031.7</v>
      </c>
      <c r="D53" s="271">
        <v>1095.7</v>
      </c>
      <c r="E53" s="328">
        <v>3919</v>
      </c>
      <c r="F53" s="327">
        <v>1252.5999999999999</v>
      </c>
      <c r="G53" s="271">
        <v>1199.4000000000001</v>
      </c>
      <c r="H53" s="271">
        <v>1305.8</v>
      </c>
      <c r="I53" s="328">
        <v>1994</v>
      </c>
      <c r="J53" s="327">
        <v>908.2</v>
      </c>
      <c r="K53" s="271">
        <v>869.1</v>
      </c>
      <c r="L53" s="271">
        <v>947.3</v>
      </c>
      <c r="M53" s="383">
        <v>1925</v>
      </c>
    </row>
    <row r="54" spans="1:14" x14ac:dyDescent="0.2">
      <c r="A54" s="192" t="s">
        <v>111</v>
      </c>
      <c r="B54" s="327">
        <v>1433.1</v>
      </c>
      <c r="C54" s="271">
        <v>1404.3</v>
      </c>
      <c r="D54" s="271">
        <v>1462</v>
      </c>
      <c r="E54" s="328">
        <v>8609</v>
      </c>
      <c r="F54" s="327">
        <v>1694.6</v>
      </c>
      <c r="G54" s="271">
        <v>1645.6</v>
      </c>
      <c r="H54" s="271">
        <v>1743.6</v>
      </c>
      <c r="I54" s="328">
        <v>4324</v>
      </c>
      <c r="J54" s="327">
        <v>1234.2</v>
      </c>
      <c r="K54" s="271">
        <v>1199.0999999999999</v>
      </c>
      <c r="L54" s="271">
        <v>1269.3</v>
      </c>
      <c r="M54" s="383">
        <v>4285</v>
      </c>
    </row>
    <row r="55" spans="1:14" x14ac:dyDescent="0.2">
      <c r="A55" s="192" t="s">
        <v>112</v>
      </c>
      <c r="B55" s="327">
        <v>1147.4000000000001</v>
      </c>
      <c r="C55" s="271">
        <v>1124.8</v>
      </c>
      <c r="D55" s="271">
        <v>1170</v>
      </c>
      <c r="E55" s="328">
        <v>8989</v>
      </c>
      <c r="F55" s="327">
        <v>1341</v>
      </c>
      <c r="G55" s="271">
        <v>1303.0999999999999</v>
      </c>
      <c r="H55" s="271">
        <v>1378.9</v>
      </c>
      <c r="I55" s="328">
        <v>4458</v>
      </c>
      <c r="J55" s="327">
        <v>992.3</v>
      </c>
      <c r="K55" s="271">
        <v>964.6</v>
      </c>
      <c r="L55" s="271">
        <v>1019.9</v>
      </c>
      <c r="M55" s="383">
        <v>4531</v>
      </c>
    </row>
    <row r="56" spans="1:14" x14ac:dyDescent="0.2">
      <c r="A56" s="192" t="s">
        <v>118</v>
      </c>
      <c r="B56" s="230">
        <v>1026.2</v>
      </c>
      <c r="C56" s="231">
        <v>910.7</v>
      </c>
      <c r="D56" s="231">
        <v>1141.5999999999999</v>
      </c>
      <c r="E56" s="329">
        <v>274</v>
      </c>
      <c r="F56" s="230">
        <v>1126.8</v>
      </c>
      <c r="G56" s="231">
        <v>945.1</v>
      </c>
      <c r="H56" s="231">
        <v>1308.5</v>
      </c>
      <c r="I56" s="329">
        <v>136</v>
      </c>
      <c r="J56" s="230">
        <v>928.7</v>
      </c>
      <c r="K56" s="231">
        <v>782.5</v>
      </c>
      <c r="L56" s="231">
        <v>1074.8</v>
      </c>
      <c r="M56" s="384">
        <v>138</v>
      </c>
    </row>
    <row r="57" spans="1:14" x14ac:dyDescent="0.2">
      <c r="A57" s="192" t="s">
        <v>119</v>
      </c>
      <c r="B57" s="230">
        <v>984.8</v>
      </c>
      <c r="C57" s="231">
        <v>860.5</v>
      </c>
      <c r="D57" s="231">
        <v>1109</v>
      </c>
      <c r="E57" s="329">
        <v>221</v>
      </c>
      <c r="F57" s="230">
        <v>1079.7</v>
      </c>
      <c r="G57" s="231">
        <v>884.8</v>
      </c>
      <c r="H57" s="231">
        <v>1274.5</v>
      </c>
      <c r="I57" s="329">
        <v>117</v>
      </c>
      <c r="J57" s="230">
        <v>859</v>
      </c>
      <c r="K57" s="231">
        <v>704.1</v>
      </c>
      <c r="L57" s="231">
        <v>1013.9</v>
      </c>
      <c r="M57" s="384">
        <v>104</v>
      </c>
    </row>
    <row r="58" spans="1:14" x14ac:dyDescent="0.2">
      <c r="A58" s="192" t="s">
        <v>113</v>
      </c>
      <c r="B58" s="230">
        <v>1168.9000000000001</v>
      </c>
      <c r="C58" s="231">
        <v>1138.9000000000001</v>
      </c>
      <c r="D58" s="231">
        <v>1198.8</v>
      </c>
      <c r="E58" s="329">
        <v>5415</v>
      </c>
      <c r="F58" s="230">
        <v>1376.3</v>
      </c>
      <c r="G58" s="231">
        <v>1326.5</v>
      </c>
      <c r="H58" s="231">
        <v>1426.1</v>
      </c>
      <c r="I58" s="329">
        <v>2709</v>
      </c>
      <c r="J58" s="230">
        <v>1000.8</v>
      </c>
      <c r="K58" s="231">
        <v>964.1</v>
      </c>
      <c r="L58" s="231">
        <v>1037.5999999999999</v>
      </c>
      <c r="M58" s="384">
        <v>2706</v>
      </c>
    </row>
    <row r="59" spans="1:14" x14ac:dyDescent="0.2">
      <c r="A59" s="192" t="s">
        <v>121</v>
      </c>
      <c r="B59" s="230">
        <v>991.6</v>
      </c>
      <c r="C59" s="231">
        <v>890.2</v>
      </c>
      <c r="D59" s="231">
        <v>1092.9000000000001</v>
      </c>
      <c r="E59" s="329">
        <v>350</v>
      </c>
      <c r="F59" s="230">
        <v>1174.9000000000001</v>
      </c>
      <c r="G59" s="231">
        <v>1004.9</v>
      </c>
      <c r="H59" s="231">
        <v>1345</v>
      </c>
      <c r="I59" s="329">
        <v>176</v>
      </c>
      <c r="J59" s="230">
        <v>816.8</v>
      </c>
      <c r="K59" s="231">
        <v>696.6</v>
      </c>
      <c r="L59" s="231">
        <v>937</v>
      </c>
      <c r="M59" s="384">
        <v>174</v>
      </c>
    </row>
    <row r="60" spans="1:14" ht="12" customHeight="1" x14ac:dyDescent="0.2"/>
    <row r="61" spans="1:14" ht="12" customHeight="1" x14ac:dyDescent="0.2">
      <c r="A61" s="4" t="s">
        <v>26</v>
      </c>
      <c r="B61" s="6"/>
      <c r="C61" s="6"/>
      <c r="D61" s="6"/>
      <c r="E61" s="6"/>
      <c r="F61" s="6"/>
      <c r="G61" s="6"/>
      <c r="H61" s="6"/>
      <c r="I61" s="6"/>
      <c r="J61" s="6"/>
      <c r="K61" s="6"/>
      <c r="L61" s="6"/>
      <c r="M61" s="6"/>
      <c r="N61" s="6"/>
    </row>
    <row r="62" spans="1:14" ht="12" customHeight="1" x14ac:dyDescent="0.2">
      <c r="A62" s="697" t="s">
        <v>98</v>
      </c>
      <c r="B62" s="697"/>
      <c r="C62" s="697"/>
      <c r="D62" s="697"/>
      <c r="E62" s="697"/>
      <c r="F62" s="697"/>
      <c r="G62" s="697"/>
      <c r="H62" s="697"/>
      <c r="I62" s="697"/>
      <c r="J62" s="697"/>
      <c r="K62" s="697"/>
      <c r="L62" s="697"/>
      <c r="M62" s="697"/>
      <c r="N62" s="697"/>
    </row>
    <row r="63" spans="1:14" ht="12" customHeight="1" x14ac:dyDescent="0.2">
      <c r="A63" s="697"/>
      <c r="B63" s="697"/>
      <c r="C63" s="697"/>
      <c r="D63" s="697"/>
      <c r="E63" s="697"/>
      <c r="F63" s="697"/>
      <c r="G63" s="697"/>
      <c r="H63" s="697"/>
      <c r="I63" s="697"/>
      <c r="J63" s="697"/>
      <c r="K63" s="697"/>
      <c r="L63" s="697"/>
      <c r="M63" s="697"/>
      <c r="N63" s="697"/>
    </row>
    <row r="64" spans="1:14" ht="12" customHeight="1" x14ac:dyDescent="0.2">
      <c r="A64" s="697" t="s">
        <v>99</v>
      </c>
      <c r="B64" s="697"/>
      <c r="C64" s="697"/>
      <c r="D64" s="697"/>
      <c r="E64" s="697"/>
      <c r="F64" s="697"/>
      <c r="G64" s="697"/>
      <c r="H64" s="697"/>
      <c r="I64" s="697"/>
      <c r="J64" s="697"/>
      <c r="K64" s="697"/>
      <c r="L64" s="697"/>
      <c r="M64" s="697"/>
      <c r="N64" s="697"/>
    </row>
    <row r="65" spans="1:14" ht="12" customHeight="1" x14ac:dyDescent="0.2">
      <c r="A65" s="697"/>
      <c r="B65" s="697"/>
      <c r="C65" s="697"/>
      <c r="D65" s="697"/>
      <c r="E65" s="697"/>
      <c r="F65" s="697"/>
      <c r="G65" s="697"/>
      <c r="H65" s="697"/>
      <c r="I65" s="697"/>
      <c r="J65" s="697"/>
      <c r="K65" s="697"/>
      <c r="L65" s="697"/>
      <c r="M65" s="697"/>
      <c r="N65" s="697"/>
    </row>
    <row r="66" spans="1:14" ht="12" customHeight="1" x14ac:dyDescent="0.2">
      <c r="A66" s="697"/>
      <c r="B66" s="697"/>
      <c r="C66" s="697"/>
      <c r="D66" s="697"/>
      <c r="E66" s="697"/>
      <c r="F66" s="697"/>
      <c r="G66" s="697"/>
      <c r="H66" s="697"/>
      <c r="I66" s="697"/>
      <c r="J66" s="697"/>
      <c r="K66" s="697"/>
      <c r="L66" s="697"/>
      <c r="M66" s="697"/>
      <c r="N66" s="697"/>
    </row>
    <row r="67" spans="1:14" ht="12" customHeight="1" x14ac:dyDescent="0.2">
      <c r="A67" s="655" t="s">
        <v>76</v>
      </c>
      <c r="B67" s="655"/>
      <c r="C67" s="655"/>
      <c r="D67" s="655"/>
      <c r="E67" s="655"/>
      <c r="F67" s="655"/>
      <c r="G67" s="655"/>
      <c r="H67" s="655"/>
      <c r="I67" s="655"/>
      <c r="J67" s="655"/>
      <c r="K67" s="655"/>
      <c r="L67" s="655"/>
      <c r="M67" s="655"/>
      <c r="N67" s="655"/>
    </row>
    <row r="68" spans="1:14" ht="12" customHeight="1" x14ac:dyDescent="0.2">
      <c r="A68" s="697" t="s">
        <v>2772</v>
      </c>
      <c r="B68" s="697"/>
      <c r="C68" s="697"/>
      <c r="D68" s="697"/>
      <c r="E68" s="697"/>
      <c r="F68" s="697"/>
      <c r="G68" s="697"/>
      <c r="H68" s="697"/>
      <c r="I68" s="697"/>
      <c r="J68" s="697"/>
      <c r="K68" s="697"/>
      <c r="L68" s="697"/>
      <c r="M68" s="697"/>
      <c r="N68" s="697"/>
    </row>
    <row r="69" spans="1:14" ht="12" customHeight="1" x14ac:dyDescent="0.2">
      <c r="A69" s="697"/>
      <c r="B69" s="697"/>
      <c r="C69" s="697"/>
      <c r="D69" s="697"/>
      <c r="E69" s="697"/>
      <c r="F69" s="697"/>
      <c r="G69" s="697"/>
      <c r="H69" s="697"/>
      <c r="I69" s="697"/>
      <c r="J69" s="697"/>
      <c r="K69" s="697"/>
      <c r="L69" s="697"/>
      <c r="M69" s="697"/>
      <c r="N69" s="697"/>
    </row>
    <row r="70" spans="1:14" ht="12" customHeight="1" x14ac:dyDescent="0.2">
      <c r="A70" s="702" t="str">
        <f>CONCATENATE("5) Figures are for deaths occurring between 1st March 2020 and ",Contents!A41," 2021. Figures only include deaths that were registered by ",Contents!A42,". More information on registration delays can be found on the NRS website.")</f>
        <v>5) Figures are for deaths occurring between 1st March 2020 and 28th February 2021. Figures only include deaths that were registered by 10th March 2021. More information on registration delays can be found on the NRS website.</v>
      </c>
      <c r="B70" s="702"/>
      <c r="C70" s="702"/>
      <c r="D70" s="702"/>
      <c r="E70" s="702"/>
      <c r="F70" s="702"/>
      <c r="G70" s="702"/>
      <c r="H70" s="702"/>
      <c r="I70" s="702"/>
      <c r="J70" s="702"/>
      <c r="K70" s="702"/>
      <c r="L70" s="702"/>
      <c r="M70" s="702"/>
      <c r="N70" s="702"/>
    </row>
    <row r="71" spans="1:14" ht="12" customHeight="1" x14ac:dyDescent="0.2">
      <c r="A71" s="696" t="s">
        <v>2754</v>
      </c>
      <c r="B71" s="696"/>
      <c r="C71" s="696"/>
      <c r="D71" s="696"/>
      <c r="E71" s="696"/>
      <c r="F71" s="696"/>
      <c r="G71" s="696"/>
      <c r="H71" s="696"/>
      <c r="I71" s="696"/>
      <c r="J71" s="696"/>
      <c r="K71" s="696"/>
      <c r="L71" s="696"/>
      <c r="M71" s="696"/>
      <c r="N71" s="696"/>
    </row>
    <row r="72" spans="1:14" ht="12" customHeight="1" x14ac:dyDescent="0.2">
      <c r="A72" s="253"/>
      <c r="B72" s="253"/>
      <c r="C72" s="253"/>
      <c r="D72" s="6"/>
      <c r="E72" s="6"/>
      <c r="F72" s="6"/>
      <c r="G72" s="6"/>
      <c r="H72" s="6"/>
      <c r="I72" s="6"/>
      <c r="J72" s="6"/>
      <c r="K72" s="6"/>
      <c r="L72" s="6"/>
      <c r="M72" s="6"/>
      <c r="N72" s="6"/>
    </row>
    <row r="73" spans="1:14" ht="12" customHeight="1" x14ac:dyDescent="0.2">
      <c r="A73" s="253" t="s">
        <v>3041</v>
      </c>
      <c r="B73" s="253"/>
      <c r="C73" s="6"/>
      <c r="D73" s="6"/>
      <c r="E73" s="6"/>
      <c r="F73" s="6"/>
      <c r="G73" s="6"/>
      <c r="H73" s="6"/>
      <c r="I73" s="6"/>
      <c r="J73" s="6"/>
      <c r="K73" s="6"/>
      <c r="L73" s="6"/>
      <c r="M73" s="6"/>
      <c r="N73" s="6"/>
    </row>
    <row r="74" spans="1:14" ht="12" customHeight="1" x14ac:dyDescent="0.2"/>
    <row r="75" spans="1:14" ht="12" customHeight="1" x14ac:dyDescent="0.2"/>
  </sheetData>
  <mergeCells count="57">
    <mergeCell ref="A24:A26"/>
    <mergeCell ref="A43:A45"/>
    <mergeCell ref="A67:N67"/>
    <mergeCell ref="A4:A6"/>
    <mergeCell ref="A22:A23"/>
    <mergeCell ref="B22:E23"/>
    <mergeCell ref="F22:I23"/>
    <mergeCell ref="J22:M23"/>
    <mergeCell ref="B42:E42"/>
    <mergeCell ref="F42:I42"/>
    <mergeCell ref="J42:M42"/>
    <mergeCell ref="B43:B45"/>
    <mergeCell ref="C43:C45"/>
    <mergeCell ref="D43:D45"/>
    <mergeCell ref="E43:E45"/>
    <mergeCell ref="F43:F45"/>
    <mergeCell ref="A71:N71"/>
    <mergeCell ref="A62:N63"/>
    <mergeCell ref="A64:N66"/>
    <mergeCell ref="A68:N69"/>
    <mergeCell ref="A70:N70"/>
    <mergeCell ref="G43:G45"/>
    <mergeCell ref="H43:H45"/>
    <mergeCell ref="I43:I45"/>
    <mergeCell ref="J43:J45"/>
    <mergeCell ref="K43:K45"/>
    <mergeCell ref="L43:L45"/>
    <mergeCell ref="M43:M45"/>
    <mergeCell ref="H24:H26"/>
    <mergeCell ref="I24:I26"/>
    <mergeCell ref="J24:J26"/>
    <mergeCell ref="K24:K26"/>
    <mergeCell ref="L24:L26"/>
    <mergeCell ref="M24:M26"/>
    <mergeCell ref="G24:G26"/>
    <mergeCell ref="H4:H6"/>
    <mergeCell ref="I4:I6"/>
    <mergeCell ref="J4:J6"/>
    <mergeCell ref="K4:K6"/>
    <mergeCell ref="B24:B26"/>
    <mergeCell ref="C24:C26"/>
    <mergeCell ref="D24:D26"/>
    <mergeCell ref="E24:E26"/>
    <mergeCell ref="F24:F26"/>
    <mergeCell ref="M1:N1"/>
    <mergeCell ref="J3:M3"/>
    <mergeCell ref="L4:L6"/>
    <mergeCell ref="B3:E3"/>
    <mergeCell ref="F3:I3"/>
    <mergeCell ref="M4:M6"/>
    <mergeCell ref="B4:B6"/>
    <mergeCell ref="C4:C6"/>
    <mergeCell ref="D4:D6"/>
    <mergeCell ref="E4:E6"/>
    <mergeCell ref="F4:F6"/>
    <mergeCell ref="G4:G6"/>
    <mergeCell ref="A1:K1"/>
  </mergeCells>
  <hyperlinks>
    <hyperlink ref="A70:N70"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
  <sheetViews>
    <sheetView zoomScaleNormal="100" workbookViewId="0">
      <selection sqref="A1:K1"/>
    </sheetView>
  </sheetViews>
  <sheetFormatPr defaultColWidth="9.140625" defaultRowHeight="14.25" x14ac:dyDescent="0.2"/>
  <cols>
    <col min="1" max="1" width="32.7109375" style="6" customWidth="1"/>
    <col min="2" max="2" width="12.42578125" style="6" customWidth="1"/>
    <col min="3" max="3" width="12.28515625" style="6" customWidth="1"/>
    <col min="4" max="4" width="12.140625" style="6" customWidth="1"/>
    <col min="5" max="5" width="10.28515625" style="6" customWidth="1"/>
    <col min="6" max="6" width="12.140625" style="6" customWidth="1"/>
    <col min="7" max="7" width="10.85546875" style="6" customWidth="1"/>
    <col min="8" max="8" width="11.140625" style="6" customWidth="1"/>
    <col min="9" max="9" width="10.42578125" style="6" customWidth="1"/>
    <col min="10" max="10" width="11.85546875" style="6" customWidth="1"/>
    <col min="11" max="11" width="11" style="6" customWidth="1"/>
    <col min="12" max="12" width="10.85546875" style="6" customWidth="1"/>
    <col min="13" max="13" width="10.140625" style="6" customWidth="1"/>
    <col min="14" max="16384" width="9.140625" style="6"/>
  </cols>
  <sheetData>
    <row r="1" spans="1:14" ht="18" customHeight="1" x14ac:dyDescent="0.25">
      <c r="A1" s="599" t="str">
        <f>CONCATENATE("Table 9: Age standardised death rates¹ ² ³ ⁴ ⁵ ⁶ and numbers for Scottish Council areas between 1st March 2020 and ", Contents!A41," 2021")</f>
        <v>Table 9: Age standardised death rates¹ ² ³ ⁴ ⁵ ⁶ and numbers for Scottish Council areas between 1st March 2020 and 28th February 2021</v>
      </c>
      <c r="B1" s="599"/>
      <c r="C1" s="599"/>
      <c r="D1" s="599"/>
      <c r="E1" s="599"/>
      <c r="F1" s="599"/>
      <c r="G1" s="599"/>
      <c r="H1" s="599"/>
      <c r="I1" s="599"/>
      <c r="J1" s="599"/>
      <c r="K1" s="599"/>
      <c r="M1" s="659" t="s">
        <v>78</v>
      </c>
      <c r="N1" s="659"/>
    </row>
    <row r="2" spans="1:14" ht="15" customHeight="1" x14ac:dyDescent="0.2">
      <c r="A2" s="192"/>
      <c r="B2" s="192"/>
      <c r="C2" s="192"/>
      <c r="D2" s="192"/>
      <c r="E2" s="192"/>
      <c r="F2" s="192"/>
      <c r="G2" s="192"/>
      <c r="H2" s="192"/>
      <c r="I2" s="192"/>
      <c r="J2" s="192"/>
      <c r="K2" s="192"/>
      <c r="L2" s="192"/>
      <c r="M2" s="192"/>
    </row>
    <row r="3" spans="1:14" ht="13.5" customHeight="1" x14ac:dyDescent="0.2">
      <c r="A3" s="248" t="s">
        <v>2740</v>
      </c>
      <c r="B3" s="699" t="s">
        <v>27</v>
      </c>
      <c r="C3" s="700"/>
      <c r="D3" s="700"/>
      <c r="E3" s="700"/>
      <c r="F3" s="699" t="s">
        <v>3</v>
      </c>
      <c r="G3" s="700"/>
      <c r="H3" s="700"/>
      <c r="I3" s="700"/>
      <c r="J3" s="699" t="s">
        <v>2</v>
      </c>
      <c r="K3" s="700"/>
      <c r="L3" s="700"/>
      <c r="M3" s="701"/>
      <c r="N3" s="256"/>
    </row>
    <row r="4" spans="1:14" ht="13.5" customHeight="1" x14ac:dyDescent="0.2">
      <c r="A4" s="703" t="s">
        <v>123</v>
      </c>
      <c r="B4" s="653" t="s">
        <v>29</v>
      </c>
      <c r="C4" s="646" t="s">
        <v>28</v>
      </c>
      <c r="D4" s="646" t="s">
        <v>30</v>
      </c>
      <c r="E4" s="646" t="s">
        <v>31</v>
      </c>
      <c r="F4" s="653" t="s">
        <v>29</v>
      </c>
      <c r="G4" s="646" t="s">
        <v>28</v>
      </c>
      <c r="H4" s="646" t="s">
        <v>30</v>
      </c>
      <c r="I4" s="646" t="s">
        <v>31</v>
      </c>
      <c r="J4" s="653" t="s">
        <v>29</v>
      </c>
      <c r="K4" s="646" t="s">
        <v>28</v>
      </c>
      <c r="L4" s="646" t="s">
        <v>30</v>
      </c>
      <c r="M4" s="648" t="s">
        <v>31</v>
      </c>
      <c r="N4" s="256"/>
    </row>
    <row r="5" spans="1:14" ht="13.5" customHeight="1" x14ac:dyDescent="0.2">
      <c r="A5" s="703"/>
      <c r="B5" s="653"/>
      <c r="C5" s="646"/>
      <c r="D5" s="646"/>
      <c r="E5" s="646"/>
      <c r="F5" s="653"/>
      <c r="G5" s="646"/>
      <c r="H5" s="646"/>
      <c r="I5" s="646"/>
      <c r="J5" s="653"/>
      <c r="K5" s="646"/>
      <c r="L5" s="646"/>
      <c r="M5" s="648"/>
      <c r="N5" s="256"/>
    </row>
    <row r="6" spans="1:14" ht="13.5" customHeight="1" x14ac:dyDescent="0.2">
      <c r="A6" s="704"/>
      <c r="B6" s="654"/>
      <c r="C6" s="647"/>
      <c r="D6" s="647"/>
      <c r="E6" s="647"/>
      <c r="F6" s="654"/>
      <c r="G6" s="647"/>
      <c r="H6" s="647"/>
      <c r="I6" s="647"/>
      <c r="J6" s="654"/>
      <c r="K6" s="647"/>
      <c r="L6" s="647"/>
      <c r="M6" s="649"/>
      <c r="N6" s="256"/>
    </row>
    <row r="7" spans="1:14" ht="13.5" customHeight="1" x14ac:dyDescent="0.2">
      <c r="A7" s="326" t="s">
        <v>124</v>
      </c>
      <c r="B7" s="327">
        <v>163.19999999999999</v>
      </c>
      <c r="C7" s="271">
        <v>144.9</v>
      </c>
      <c r="D7" s="271">
        <v>181.5</v>
      </c>
      <c r="E7" s="328">
        <v>302</v>
      </c>
      <c r="F7" s="327">
        <v>216.1</v>
      </c>
      <c r="G7" s="271">
        <v>181.7</v>
      </c>
      <c r="H7" s="271">
        <v>250.4</v>
      </c>
      <c r="I7" s="328">
        <v>156</v>
      </c>
      <c r="J7" s="327">
        <v>128</v>
      </c>
      <c r="K7" s="271">
        <v>107.3</v>
      </c>
      <c r="L7" s="271">
        <v>148.69999999999999</v>
      </c>
      <c r="M7" s="383">
        <v>146</v>
      </c>
      <c r="N7" s="256"/>
    </row>
    <row r="8" spans="1:14" ht="13.5" customHeight="1" x14ac:dyDescent="0.2">
      <c r="A8" s="326" t="s">
        <v>125</v>
      </c>
      <c r="B8" s="327">
        <v>97.9</v>
      </c>
      <c r="C8" s="271">
        <v>85.6</v>
      </c>
      <c r="D8" s="271">
        <v>110.3</v>
      </c>
      <c r="E8" s="328">
        <v>242</v>
      </c>
      <c r="F8" s="327">
        <v>118.2</v>
      </c>
      <c r="G8" s="271">
        <v>96.9</v>
      </c>
      <c r="H8" s="271">
        <v>139.4</v>
      </c>
      <c r="I8" s="328">
        <v>126</v>
      </c>
      <c r="J8" s="327">
        <v>81.900000000000006</v>
      </c>
      <c r="K8" s="271">
        <v>67.099999999999994</v>
      </c>
      <c r="L8" s="271">
        <v>96.7</v>
      </c>
      <c r="M8" s="383">
        <v>116</v>
      </c>
      <c r="N8" s="256"/>
    </row>
    <row r="9" spans="1:14" ht="13.5" customHeight="1" x14ac:dyDescent="0.2">
      <c r="A9" s="326" t="s">
        <v>126</v>
      </c>
      <c r="B9" s="327">
        <v>119.9</v>
      </c>
      <c r="C9" s="271">
        <v>101.9</v>
      </c>
      <c r="D9" s="271">
        <v>137.9</v>
      </c>
      <c r="E9" s="328">
        <v>170</v>
      </c>
      <c r="F9" s="327">
        <v>164.4</v>
      </c>
      <c r="G9" s="271">
        <v>131.1</v>
      </c>
      <c r="H9" s="271">
        <v>197.8</v>
      </c>
      <c r="I9" s="328">
        <v>96</v>
      </c>
      <c r="J9" s="327">
        <v>87.6</v>
      </c>
      <c r="K9" s="271">
        <v>67.5</v>
      </c>
      <c r="L9" s="271">
        <v>107.7</v>
      </c>
      <c r="M9" s="383">
        <v>74</v>
      </c>
      <c r="N9" s="256"/>
    </row>
    <row r="10" spans="1:14" ht="13.5" customHeight="1" x14ac:dyDescent="0.2">
      <c r="A10" s="326" t="s">
        <v>152</v>
      </c>
      <c r="B10" s="327">
        <v>96.4</v>
      </c>
      <c r="C10" s="271">
        <v>77.8</v>
      </c>
      <c r="D10" s="271">
        <v>115</v>
      </c>
      <c r="E10" s="328">
        <v>105</v>
      </c>
      <c r="F10" s="327">
        <v>121.1</v>
      </c>
      <c r="G10" s="271">
        <v>88</v>
      </c>
      <c r="H10" s="271">
        <v>154.30000000000001</v>
      </c>
      <c r="I10" s="328">
        <v>55</v>
      </c>
      <c r="J10" s="327">
        <v>79.400000000000006</v>
      </c>
      <c r="K10" s="271">
        <v>57.3</v>
      </c>
      <c r="L10" s="271">
        <v>101.5</v>
      </c>
      <c r="M10" s="383">
        <v>50</v>
      </c>
      <c r="N10" s="256"/>
    </row>
    <row r="11" spans="1:14" ht="13.5" customHeight="1" x14ac:dyDescent="0.2">
      <c r="A11" s="326" t="s">
        <v>127</v>
      </c>
      <c r="B11" s="327">
        <v>179.7</v>
      </c>
      <c r="C11" s="271">
        <v>167.2</v>
      </c>
      <c r="D11" s="271">
        <v>192.2</v>
      </c>
      <c r="E11" s="328">
        <v>781</v>
      </c>
      <c r="F11" s="327">
        <v>218</v>
      </c>
      <c r="G11" s="271">
        <v>195.9</v>
      </c>
      <c r="H11" s="271">
        <v>240.1</v>
      </c>
      <c r="I11" s="328">
        <v>376</v>
      </c>
      <c r="J11" s="327">
        <v>150.19999999999999</v>
      </c>
      <c r="K11" s="271">
        <v>135.5</v>
      </c>
      <c r="L11" s="271">
        <v>164.8</v>
      </c>
      <c r="M11" s="383">
        <v>405</v>
      </c>
      <c r="N11" s="256"/>
    </row>
    <row r="12" spans="1:14" ht="13.5" customHeight="1" x14ac:dyDescent="0.2">
      <c r="A12" s="326" t="s">
        <v>128</v>
      </c>
      <c r="B12" s="327">
        <v>221.5</v>
      </c>
      <c r="C12" s="271">
        <v>179.3</v>
      </c>
      <c r="D12" s="271">
        <v>263.7</v>
      </c>
      <c r="E12" s="328">
        <v>107</v>
      </c>
      <c r="F12" s="327">
        <v>204.7</v>
      </c>
      <c r="G12" s="271">
        <v>144.19999999999999</v>
      </c>
      <c r="H12" s="271">
        <v>265.3</v>
      </c>
      <c r="I12" s="328">
        <v>46</v>
      </c>
      <c r="J12" s="327">
        <v>228.5</v>
      </c>
      <c r="K12" s="271">
        <v>171.7</v>
      </c>
      <c r="L12" s="271">
        <v>285.3</v>
      </c>
      <c r="M12" s="383">
        <v>61</v>
      </c>
      <c r="N12" s="256"/>
    </row>
    <row r="13" spans="1:14" ht="13.5" customHeight="1" x14ac:dyDescent="0.2">
      <c r="A13" s="326" t="s">
        <v>153</v>
      </c>
      <c r="B13" s="327">
        <v>86.4</v>
      </c>
      <c r="C13" s="271">
        <v>73.099999999999994</v>
      </c>
      <c r="D13" s="271">
        <v>99.7</v>
      </c>
      <c r="E13" s="328">
        <v>164</v>
      </c>
      <c r="F13" s="327">
        <v>100.8</v>
      </c>
      <c r="G13" s="271">
        <v>78.900000000000006</v>
      </c>
      <c r="H13" s="271">
        <v>122.8</v>
      </c>
      <c r="I13" s="328">
        <v>85</v>
      </c>
      <c r="J13" s="327">
        <v>73.5</v>
      </c>
      <c r="K13" s="271">
        <v>57.3</v>
      </c>
      <c r="L13" s="271">
        <v>89.7</v>
      </c>
      <c r="M13" s="383">
        <v>79</v>
      </c>
      <c r="N13" s="256"/>
    </row>
    <row r="14" spans="1:14" ht="13.5" customHeight="1" x14ac:dyDescent="0.2">
      <c r="A14" s="326" t="s">
        <v>129</v>
      </c>
      <c r="B14" s="327">
        <v>218</v>
      </c>
      <c r="C14" s="271">
        <v>193.4</v>
      </c>
      <c r="D14" s="271">
        <v>242.6</v>
      </c>
      <c r="E14" s="328">
        <v>300</v>
      </c>
      <c r="F14" s="327">
        <v>288.3</v>
      </c>
      <c r="G14" s="271">
        <v>243.2</v>
      </c>
      <c r="H14" s="271">
        <v>333.4</v>
      </c>
      <c r="I14" s="328">
        <v>160</v>
      </c>
      <c r="J14" s="327">
        <v>166.2</v>
      </c>
      <c r="K14" s="271">
        <v>138.6</v>
      </c>
      <c r="L14" s="271">
        <v>193.9</v>
      </c>
      <c r="M14" s="383">
        <v>140</v>
      </c>
      <c r="N14" s="256"/>
    </row>
    <row r="15" spans="1:14" ht="13.5" customHeight="1" x14ac:dyDescent="0.2">
      <c r="A15" s="326" t="s">
        <v>130</v>
      </c>
      <c r="B15" s="327">
        <v>211.2</v>
      </c>
      <c r="C15" s="271">
        <v>185.4</v>
      </c>
      <c r="D15" s="271">
        <v>237</v>
      </c>
      <c r="E15" s="328">
        <v>259</v>
      </c>
      <c r="F15" s="327">
        <v>255.6</v>
      </c>
      <c r="G15" s="271">
        <v>212</v>
      </c>
      <c r="H15" s="271">
        <v>299.2</v>
      </c>
      <c r="I15" s="328">
        <v>139</v>
      </c>
      <c r="J15" s="327">
        <v>173.4</v>
      </c>
      <c r="K15" s="271">
        <v>142.5</v>
      </c>
      <c r="L15" s="271">
        <v>204.3</v>
      </c>
      <c r="M15" s="383">
        <v>120</v>
      </c>
      <c r="N15" s="256"/>
    </row>
    <row r="16" spans="1:14" ht="13.5" customHeight="1" x14ac:dyDescent="0.2">
      <c r="A16" s="326" t="s">
        <v>131</v>
      </c>
      <c r="B16" s="327">
        <v>203.4</v>
      </c>
      <c r="C16" s="271">
        <v>179.6</v>
      </c>
      <c r="D16" s="271">
        <v>227.3</v>
      </c>
      <c r="E16" s="328">
        <v>273</v>
      </c>
      <c r="F16" s="327">
        <v>223.3</v>
      </c>
      <c r="G16" s="271">
        <v>183.4</v>
      </c>
      <c r="H16" s="271">
        <v>263.10000000000002</v>
      </c>
      <c r="I16" s="328">
        <v>120</v>
      </c>
      <c r="J16" s="327">
        <v>188.9</v>
      </c>
      <c r="K16" s="271">
        <v>159.1</v>
      </c>
      <c r="L16" s="271">
        <v>218.7</v>
      </c>
      <c r="M16" s="383">
        <v>153</v>
      </c>
      <c r="N16" s="256"/>
    </row>
    <row r="17" spans="1:14" ht="13.5" customHeight="1" x14ac:dyDescent="0.2">
      <c r="A17" s="326" t="s">
        <v>132</v>
      </c>
      <c r="B17" s="230">
        <v>123.3</v>
      </c>
      <c r="C17" s="231">
        <v>102.4</v>
      </c>
      <c r="D17" s="231">
        <v>144.19999999999999</v>
      </c>
      <c r="E17" s="329">
        <v>133</v>
      </c>
      <c r="F17" s="230">
        <v>132.30000000000001</v>
      </c>
      <c r="G17" s="231">
        <v>97.6</v>
      </c>
      <c r="H17" s="231">
        <v>166.9</v>
      </c>
      <c r="I17" s="329">
        <v>58</v>
      </c>
      <c r="J17" s="230">
        <v>117.3</v>
      </c>
      <c r="K17" s="231">
        <v>90.9</v>
      </c>
      <c r="L17" s="231">
        <v>143.69999999999999</v>
      </c>
      <c r="M17" s="384">
        <v>75</v>
      </c>
      <c r="N17" s="256"/>
    </row>
    <row r="18" spans="1:14" ht="13.5" customHeight="1" x14ac:dyDescent="0.2">
      <c r="A18" s="326" t="s">
        <v>133</v>
      </c>
      <c r="B18" s="230">
        <v>203</v>
      </c>
      <c r="C18" s="231">
        <v>176.2</v>
      </c>
      <c r="D18" s="231">
        <v>229.8</v>
      </c>
      <c r="E18" s="329">
        <v>217</v>
      </c>
      <c r="F18" s="230">
        <v>281.89999999999998</v>
      </c>
      <c r="G18" s="231">
        <v>230.9</v>
      </c>
      <c r="H18" s="231">
        <v>333</v>
      </c>
      <c r="I18" s="329">
        <v>116</v>
      </c>
      <c r="J18" s="230">
        <v>149.69999999999999</v>
      </c>
      <c r="K18" s="231">
        <v>120.4</v>
      </c>
      <c r="L18" s="231">
        <v>179.1</v>
      </c>
      <c r="M18" s="384">
        <v>101</v>
      </c>
      <c r="N18" s="256"/>
    </row>
    <row r="19" spans="1:14" ht="13.5" customHeight="1" x14ac:dyDescent="0.2">
      <c r="A19" s="326" t="s">
        <v>134</v>
      </c>
      <c r="B19" s="230">
        <v>198.1</v>
      </c>
      <c r="C19" s="231">
        <v>175.6</v>
      </c>
      <c r="D19" s="231">
        <v>220.7</v>
      </c>
      <c r="E19" s="329">
        <v>297</v>
      </c>
      <c r="F19" s="230">
        <v>222.7</v>
      </c>
      <c r="G19" s="231">
        <v>184.4</v>
      </c>
      <c r="H19" s="231">
        <v>260.89999999999998</v>
      </c>
      <c r="I19" s="329">
        <v>138</v>
      </c>
      <c r="J19" s="230">
        <v>183</v>
      </c>
      <c r="K19" s="231">
        <v>154.6</v>
      </c>
      <c r="L19" s="231">
        <v>211.3</v>
      </c>
      <c r="M19" s="384">
        <v>159</v>
      </c>
      <c r="N19" s="256"/>
    </row>
    <row r="20" spans="1:14" ht="13.5" customHeight="1" x14ac:dyDescent="0.2">
      <c r="A20" s="326" t="s">
        <v>135</v>
      </c>
      <c r="B20" s="230">
        <v>126.7</v>
      </c>
      <c r="C20" s="231">
        <v>115.4</v>
      </c>
      <c r="D20" s="231">
        <v>138</v>
      </c>
      <c r="E20" s="329">
        <v>483</v>
      </c>
      <c r="F20" s="230">
        <v>161.1</v>
      </c>
      <c r="G20" s="231">
        <v>141.1</v>
      </c>
      <c r="H20" s="231">
        <v>181</v>
      </c>
      <c r="I20" s="329">
        <v>259</v>
      </c>
      <c r="J20" s="230">
        <v>100.9</v>
      </c>
      <c r="K20" s="231">
        <v>87.7</v>
      </c>
      <c r="L20" s="231">
        <v>114</v>
      </c>
      <c r="M20" s="384">
        <v>224</v>
      </c>
      <c r="N20" s="256"/>
    </row>
    <row r="21" spans="1:14" ht="13.5" customHeight="1" x14ac:dyDescent="0.2">
      <c r="A21" s="326" t="s">
        <v>136</v>
      </c>
      <c r="B21" s="230">
        <v>330.6</v>
      </c>
      <c r="C21" s="231">
        <v>313.89999999999998</v>
      </c>
      <c r="D21" s="231">
        <v>347.4</v>
      </c>
      <c r="E21" s="329">
        <v>1487</v>
      </c>
      <c r="F21" s="230">
        <v>415.7</v>
      </c>
      <c r="G21" s="231">
        <v>384.8</v>
      </c>
      <c r="H21" s="231">
        <v>446.6</v>
      </c>
      <c r="I21" s="329">
        <v>729</v>
      </c>
      <c r="J21" s="230">
        <v>275.8</v>
      </c>
      <c r="K21" s="231">
        <v>256.2</v>
      </c>
      <c r="L21" s="231">
        <v>295.39999999999998</v>
      </c>
      <c r="M21" s="384">
        <v>758</v>
      </c>
      <c r="N21" s="256"/>
    </row>
    <row r="22" spans="1:14" ht="13.5" customHeight="1" x14ac:dyDescent="0.2">
      <c r="A22" s="326" t="s">
        <v>120</v>
      </c>
      <c r="B22" s="230">
        <v>46</v>
      </c>
      <c r="C22" s="231">
        <v>37.799999999999997</v>
      </c>
      <c r="D22" s="231">
        <v>54.1</v>
      </c>
      <c r="E22" s="329">
        <v>122</v>
      </c>
      <c r="F22" s="230">
        <v>43.9</v>
      </c>
      <c r="G22" s="231">
        <v>31.6</v>
      </c>
      <c r="H22" s="231">
        <v>56.2</v>
      </c>
      <c r="I22" s="329">
        <v>51</v>
      </c>
      <c r="J22" s="230">
        <v>46.3</v>
      </c>
      <c r="K22" s="231">
        <v>35.5</v>
      </c>
      <c r="L22" s="231">
        <v>57</v>
      </c>
      <c r="M22" s="384">
        <v>71</v>
      </c>
      <c r="N22" s="256"/>
    </row>
    <row r="23" spans="1:14" ht="13.5" customHeight="1" x14ac:dyDescent="0.2">
      <c r="A23" s="326" t="s">
        <v>137</v>
      </c>
      <c r="B23" s="230">
        <v>233.4</v>
      </c>
      <c r="C23" s="231">
        <v>201.2</v>
      </c>
      <c r="D23" s="231">
        <v>265.60000000000002</v>
      </c>
      <c r="E23" s="329">
        <v>200</v>
      </c>
      <c r="F23" s="230">
        <v>340.1</v>
      </c>
      <c r="G23" s="231">
        <v>277.2</v>
      </c>
      <c r="H23" s="231">
        <v>403</v>
      </c>
      <c r="I23" s="329">
        <v>115</v>
      </c>
      <c r="J23" s="230">
        <v>160.6</v>
      </c>
      <c r="K23" s="231">
        <v>126.6</v>
      </c>
      <c r="L23" s="231">
        <v>194.6</v>
      </c>
      <c r="M23" s="384">
        <v>85</v>
      </c>
      <c r="N23" s="256"/>
    </row>
    <row r="24" spans="1:14" ht="13.5" customHeight="1" x14ac:dyDescent="0.2">
      <c r="A24" s="326" t="s">
        <v>138</v>
      </c>
      <c r="B24" s="230">
        <v>239.6</v>
      </c>
      <c r="C24" s="231">
        <v>206</v>
      </c>
      <c r="D24" s="231">
        <v>273.3</v>
      </c>
      <c r="E24" s="329">
        <v>194</v>
      </c>
      <c r="F24" s="230">
        <v>235.2</v>
      </c>
      <c r="G24" s="231">
        <v>184</v>
      </c>
      <c r="H24" s="231">
        <v>286.39999999999998</v>
      </c>
      <c r="I24" s="329">
        <v>84</v>
      </c>
      <c r="J24" s="230">
        <v>236.5</v>
      </c>
      <c r="K24" s="231">
        <v>193</v>
      </c>
      <c r="L24" s="231">
        <v>280</v>
      </c>
      <c r="M24" s="384">
        <v>110</v>
      </c>
      <c r="N24" s="256"/>
    </row>
    <row r="25" spans="1:14" ht="13.5" customHeight="1" x14ac:dyDescent="0.2">
      <c r="A25" s="326" t="s">
        <v>139</v>
      </c>
      <c r="B25" s="230">
        <v>35.5</v>
      </c>
      <c r="C25" s="231">
        <v>24</v>
      </c>
      <c r="D25" s="231">
        <v>46.9</v>
      </c>
      <c r="E25" s="329">
        <v>37</v>
      </c>
      <c r="F25" s="230">
        <v>39.5</v>
      </c>
      <c r="G25" s="231">
        <v>21</v>
      </c>
      <c r="H25" s="231">
        <v>58.1</v>
      </c>
      <c r="I25" s="329">
        <v>18</v>
      </c>
      <c r="J25" s="230">
        <v>31.3</v>
      </c>
      <c r="K25" s="231">
        <v>17.100000000000001</v>
      </c>
      <c r="L25" s="231">
        <v>45.6</v>
      </c>
      <c r="M25" s="384">
        <v>19</v>
      </c>
      <c r="N25" s="256"/>
    </row>
    <row r="26" spans="1:14" ht="13.5" customHeight="1" x14ac:dyDescent="0.2">
      <c r="A26" s="326" t="s">
        <v>151</v>
      </c>
      <c r="B26" s="468" t="s">
        <v>3097</v>
      </c>
      <c r="C26" s="469" t="s">
        <v>3097</v>
      </c>
      <c r="D26" s="469" t="s">
        <v>3097</v>
      </c>
      <c r="E26" s="330">
        <v>6</v>
      </c>
      <c r="F26" s="468" t="s">
        <v>3097</v>
      </c>
      <c r="G26" s="469" t="s">
        <v>3097</v>
      </c>
      <c r="H26" s="469" t="s">
        <v>3097</v>
      </c>
      <c r="I26" s="329">
        <v>3</v>
      </c>
      <c r="J26" s="468" t="s">
        <v>3097</v>
      </c>
      <c r="K26" s="469" t="s">
        <v>3097</v>
      </c>
      <c r="L26" s="469" t="s">
        <v>3097</v>
      </c>
      <c r="M26" s="384">
        <v>3</v>
      </c>
      <c r="N26" s="256"/>
    </row>
    <row r="27" spans="1:14" ht="13.5" customHeight="1" x14ac:dyDescent="0.2">
      <c r="A27" s="326" t="s">
        <v>140</v>
      </c>
      <c r="B27" s="230">
        <v>229.7</v>
      </c>
      <c r="C27" s="231">
        <v>205.3</v>
      </c>
      <c r="D27" s="231">
        <v>254.2</v>
      </c>
      <c r="E27" s="329">
        <v>339</v>
      </c>
      <c r="F27" s="230">
        <v>289.8</v>
      </c>
      <c r="G27" s="231">
        <v>246.1</v>
      </c>
      <c r="H27" s="231">
        <v>333.5</v>
      </c>
      <c r="I27" s="329">
        <v>180</v>
      </c>
      <c r="J27" s="230">
        <v>184.4</v>
      </c>
      <c r="K27" s="231">
        <v>156</v>
      </c>
      <c r="L27" s="231">
        <v>212.9</v>
      </c>
      <c r="M27" s="384">
        <v>159</v>
      </c>
      <c r="N27" s="256"/>
    </row>
    <row r="28" spans="1:14" ht="13.5" customHeight="1" x14ac:dyDescent="0.2">
      <c r="A28" s="326" t="s">
        <v>141</v>
      </c>
      <c r="B28" s="230">
        <v>283.89999999999998</v>
      </c>
      <c r="C28" s="231">
        <v>263.89999999999998</v>
      </c>
      <c r="D28" s="231">
        <v>303.89999999999998</v>
      </c>
      <c r="E28" s="329">
        <v>804</v>
      </c>
      <c r="F28" s="230">
        <v>361.3</v>
      </c>
      <c r="G28" s="231">
        <v>325.7</v>
      </c>
      <c r="H28" s="231">
        <v>396.9</v>
      </c>
      <c r="I28" s="329">
        <v>439</v>
      </c>
      <c r="J28" s="230">
        <v>224.4</v>
      </c>
      <c r="K28" s="231">
        <v>201.2</v>
      </c>
      <c r="L28" s="231">
        <v>247.5</v>
      </c>
      <c r="M28" s="384">
        <v>365</v>
      </c>
      <c r="N28" s="256"/>
    </row>
    <row r="29" spans="1:14" ht="13.5" customHeight="1" x14ac:dyDescent="0.2">
      <c r="A29" s="326" t="s">
        <v>142</v>
      </c>
      <c r="B29" s="468" t="s">
        <v>3097</v>
      </c>
      <c r="C29" s="469" t="s">
        <v>3097</v>
      </c>
      <c r="D29" s="469" t="s">
        <v>3097</v>
      </c>
      <c r="E29" s="329">
        <v>4</v>
      </c>
      <c r="F29" s="468" t="s">
        <v>3097</v>
      </c>
      <c r="G29" s="469" t="s">
        <v>3097</v>
      </c>
      <c r="H29" s="469" t="s">
        <v>3097</v>
      </c>
      <c r="I29" s="329">
        <v>2</v>
      </c>
      <c r="J29" s="468" t="s">
        <v>3097</v>
      </c>
      <c r="K29" s="469" t="s">
        <v>3097</v>
      </c>
      <c r="L29" s="469" t="s">
        <v>3097</v>
      </c>
      <c r="M29" s="384">
        <v>2</v>
      </c>
      <c r="N29" s="256"/>
    </row>
    <row r="30" spans="1:14" ht="13.5" customHeight="1" x14ac:dyDescent="0.2">
      <c r="A30" s="326" t="s">
        <v>154</v>
      </c>
      <c r="B30" s="230">
        <v>129.4</v>
      </c>
      <c r="C30" s="231">
        <v>113.3</v>
      </c>
      <c r="D30" s="231">
        <v>145.6</v>
      </c>
      <c r="E30" s="329">
        <v>247</v>
      </c>
      <c r="F30" s="230">
        <v>159.9</v>
      </c>
      <c r="G30" s="231">
        <v>132.5</v>
      </c>
      <c r="H30" s="231">
        <v>187.2</v>
      </c>
      <c r="I30" s="329">
        <v>132</v>
      </c>
      <c r="J30" s="230">
        <v>102.6</v>
      </c>
      <c r="K30" s="231">
        <v>83.7</v>
      </c>
      <c r="L30" s="231">
        <v>121.6</v>
      </c>
      <c r="M30" s="384">
        <v>115</v>
      </c>
      <c r="N30" s="256"/>
    </row>
    <row r="31" spans="1:14" ht="13.5" customHeight="1" x14ac:dyDescent="0.2">
      <c r="A31" s="326" t="s">
        <v>143</v>
      </c>
      <c r="B31" s="230">
        <v>293.89999999999998</v>
      </c>
      <c r="C31" s="231">
        <v>268.5</v>
      </c>
      <c r="D31" s="231">
        <v>319.3</v>
      </c>
      <c r="E31" s="329">
        <v>505</v>
      </c>
      <c r="F31" s="230">
        <v>384.2</v>
      </c>
      <c r="G31" s="231">
        <v>338.3</v>
      </c>
      <c r="H31" s="231">
        <v>430.2</v>
      </c>
      <c r="I31" s="329">
        <v>272</v>
      </c>
      <c r="J31" s="230">
        <v>228.8</v>
      </c>
      <c r="K31" s="231">
        <v>199.7</v>
      </c>
      <c r="L31" s="231">
        <v>257.89999999999998</v>
      </c>
      <c r="M31" s="384">
        <v>233</v>
      </c>
      <c r="N31" s="256"/>
    </row>
    <row r="32" spans="1:14" ht="13.5" customHeight="1" x14ac:dyDescent="0.2">
      <c r="A32" s="326" t="s">
        <v>144</v>
      </c>
      <c r="B32" s="230">
        <v>106.8</v>
      </c>
      <c r="C32" s="231">
        <v>89.5</v>
      </c>
      <c r="D32" s="231">
        <v>124.1</v>
      </c>
      <c r="E32" s="329">
        <v>147</v>
      </c>
      <c r="F32" s="230">
        <v>140.9</v>
      </c>
      <c r="G32" s="231">
        <v>108.5</v>
      </c>
      <c r="H32" s="231">
        <v>173.3</v>
      </c>
      <c r="I32" s="329">
        <v>78</v>
      </c>
      <c r="J32" s="230">
        <v>85.7</v>
      </c>
      <c r="K32" s="231">
        <v>65.5</v>
      </c>
      <c r="L32" s="231">
        <v>105.9</v>
      </c>
      <c r="M32" s="384">
        <v>69</v>
      </c>
      <c r="N32" s="256"/>
    </row>
    <row r="33" spans="1:14" ht="13.5" customHeight="1" x14ac:dyDescent="0.2">
      <c r="A33" s="326" t="s">
        <v>145</v>
      </c>
      <c r="B33" s="230">
        <v>50.5</v>
      </c>
      <c r="C33" s="231">
        <v>20.399999999999999</v>
      </c>
      <c r="D33" s="231">
        <v>80.7</v>
      </c>
      <c r="E33" s="329">
        <v>11</v>
      </c>
      <c r="F33" s="468" t="s">
        <v>3097</v>
      </c>
      <c r="G33" s="469" t="s">
        <v>3097</v>
      </c>
      <c r="H33" s="469" t="s">
        <v>3097</v>
      </c>
      <c r="I33" s="329">
        <v>4</v>
      </c>
      <c r="J33" s="468" t="s">
        <v>3097</v>
      </c>
      <c r="K33" s="469" t="s">
        <v>3097</v>
      </c>
      <c r="L33" s="469" t="s">
        <v>3097</v>
      </c>
      <c r="M33" s="384">
        <v>7</v>
      </c>
      <c r="N33" s="256"/>
    </row>
    <row r="34" spans="1:14" ht="13.5" customHeight="1" x14ac:dyDescent="0.2">
      <c r="A34" s="326" t="s">
        <v>146</v>
      </c>
      <c r="B34" s="230">
        <v>181.1</v>
      </c>
      <c r="C34" s="231">
        <v>159.5</v>
      </c>
      <c r="D34" s="231">
        <v>202.7</v>
      </c>
      <c r="E34" s="329">
        <v>266</v>
      </c>
      <c r="F34" s="230">
        <v>243</v>
      </c>
      <c r="G34" s="231">
        <v>203.3</v>
      </c>
      <c r="H34" s="231">
        <v>282.7</v>
      </c>
      <c r="I34" s="329">
        <v>145</v>
      </c>
      <c r="J34" s="230">
        <v>139.6</v>
      </c>
      <c r="K34" s="231">
        <v>114.8</v>
      </c>
      <c r="L34" s="231">
        <v>164.4</v>
      </c>
      <c r="M34" s="384">
        <v>121</v>
      </c>
      <c r="N34" s="256"/>
    </row>
    <row r="35" spans="1:14" ht="13.5" customHeight="1" x14ac:dyDescent="0.2">
      <c r="A35" s="326" t="s">
        <v>147</v>
      </c>
      <c r="B35" s="230">
        <v>262.3</v>
      </c>
      <c r="C35" s="231">
        <v>244.3</v>
      </c>
      <c r="D35" s="231">
        <v>280.3</v>
      </c>
      <c r="E35" s="329">
        <v>808</v>
      </c>
      <c r="F35" s="230">
        <v>338.6</v>
      </c>
      <c r="G35" s="231">
        <v>305.39999999999998</v>
      </c>
      <c r="H35" s="231">
        <v>371.9</v>
      </c>
      <c r="I35" s="329">
        <v>418</v>
      </c>
      <c r="J35" s="230">
        <v>213.6</v>
      </c>
      <c r="K35" s="231">
        <v>192.5</v>
      </c>
      <c r="L35" s="231">
        <v>234.6</v>
      </c>
      <c r="M35" s="384">
        <v>390</v>
      </c>
      <c r="N35" s="256"/>
    </row>
    <row r="36" spans="1:14" ht="13.5" customHeight="1" x14ac:dyDescent="0.2">
      <c r="A36" s="326" t="s">
        <v>148</v>
      </c>
      <c r="B36" s="230">
        <v>162.30000000000001</v>
      </c>
      <c r="C36" s="231">
        <v>136.6</v>
      </c>
      <c r="D36" s="231">
        <v>188.1</v>
      </c>
      <c r="E36" s="329">
        <v>152</v>
      </c>
      <c r="F36" s="230">
        <v>192.8</v>
      </c>
      <c r="G36" s="231">
        <v>146.69999999999999</v>
      </c>
      <c r="H36" s="231">
        <v>238.8</v>
      </c>
      <c r="I36" s="329">
        <v>72</v>
      </c>
      <c r="J36" s="230">
        <v>145.19999999999999</v>
      </c>
      <c r="K36" s="231">
        <v>113.5</v>
      </c>
      <c r="L36" s="231">
        <v>176.9</v>
      </c>
      <c r="M36" s="384">
        <v>80</v>
      </c>
      <c r="N36" s="256"/>
    </row>
    <row r="37" spans="1:14" ht="13.5" customHeight="1" x14ac:dyDescent="0.2">
      <c r="A37" s="326" t="s">
        <v>149</v>
      </c>
      <c r="B37" s="230">
        <v>284.7</v>
      </c>
      <c r="C37" s="231">
        <v>247.7</v>
      </c>
      <c r="D37" s="231">
        <v>321.8</v>
      </c>
      <c r="E37" s="329">
        <v>229</v>
      </c>
      <c r="F37" s="230">
        <v>342.7</v>
      </c>
      <c r="G37" s="231">
        <v>278.8</v>
      </c>
      <c r="H37" s="231">
        <v>406.5</v>
      </c>
      <c r="I37" s="329">
        <v>115</v>
      </c>
      <c r="J37" s="230">
        <v>243.2</v>
      </c>
      <c r="K37" s="231">
        <v>198.8</v>
      </c>
      <c r="L37" s="231">
        <v>287.60000000000002</v>
      </c>
      <c r="M37" s="384">
        <v>114</v>
      </c>
      <c r="N37" s="256"/>
    </row>
    <row r="38" spans="1:14" ht="13.5" customHeight="1" x14ac:dyDescent="0.2">
      <c r="A38" s="326" t="s">
        <v>150</v>
      </c>
      <c r="B38" s="230">
        <v>200.3</v>
      </c>
      <c r="C38" s="231">
        <v>177</v>
      </c>
      <c r="D38" s="231">
        <v>223.6</v>
      </c>
      <c r="E38" s="329">
        <v>290</v>
      </c>
      <c r="F38" s="230">
        <v>223.8</v>
      </c>
      <c r="G38" s="231">
        <v>185.5</v>
      </c>
      <c r="H38" s="231">
        <v>262</v>
      </c>
      <c r="I38" s="329">
        <v>143</v>
      </c>
      <c r="J38" s="230">
        <v>179.3</v>
      </c>
      <c r="K38" s="231">
        <v>150.4</v>
      </c>
      <c r="L38" s="231">
        <v>208.2</v>
      </c>
      <c r="M38" s="384">
        <v>147</v>
      </c>
      <c r="N38" s="256"/>
    </row>
    <row r="39" spans="1:14" ht="13.5" customHeight="1" x14ac:dyDescent="0.2">
      <c r="A39" s="192"/>
      <c r="B39" s="192"/>
      <c r="C39" s="192"/>
      <c r="D39" s="192"/>
      <c r="E39" s="192"/>
      <c r="F39" s="192"/>
      <c r="G39" s="192"/>
      <c r="H39" s="192"/>
      <c r="I39" s="192"/>
      <c r="J39" s="192"/>
      <c r="K39" s="192"/>
      <c r="L39" s="192"/>
      <c r="M39" s="192"/>
      <c r="N39" s="256"/>
    </row>
    <row r="40" spans="1:14" ht="13.5" customHeight="1" x14ac:dyDescent="0.2">
      <c r="A40" s="705" t="s">
        <v>74</v>
      </c>
      <c r="B40" s="700" t="s">
        <v>27</v>
      </c>
      <c r="C40" s="700"/>
      <c r="D40" s="700"/>
      <c r="E40" s="700"/>
      <c r="F40" s="699"/>
      <c r="G40" s="700"/>
      <c r="H40" s="700"/>
      <c r="I40" s="700"/>
      <c r="J40" s="699"/>
      <c r="K40" s="700"/>
      <c r="L40" s="700"/>
      <c r="M40" s="701"/>
      <c r="N40" s="256"/>
    </row>
    <row r="41" spans="1:14" ht="13.5" customHeight="1" x14ac:dyDescent="0.2">
      <c r="A41" s="705"/>
      <c r="B41" s="700"/>
      <c r="C41" s="700"/>
      <c r="D41" s="700"/>
      <c r="E41" s="700"/>
      <c r="F41" s="699" t="s">
        <v>3</v>
      </c>
      <c r="G41" s="700"/>
      <c r="H41" s="700"/>
      <c r="I41" s="700"/>
      <c r="J41" s="699" t="s">
        <v>2</v>
      </c>
      <c r="K41" s="700"/>
      <c r="L41" s="700"/>
      <c r="M41" s="701"/>
      <c r="N41" s="256"/>
    </row>
    <row r="42" spans="1:14" ht="13.5" customHeight="1" x14ac:dyDescent="0.2">
      <c r="A42" s="703" t="s">
        <v>123</v>
      </c>
      <c r="B42" s="653" t="s">
        <v>29</v>
      </c>
      <c r="C42" s="646" t="s">
        <v>28</v>
      </c>
      <c r="D42" s="646" t="s">
        <v>30</v>
      </c>
      <c r="E42" s="646" t="s">
        <v>31</v>
      </c>
      <c r="F42" s="653" t="s">
        <v>29</v>
      </c>
      <c r="G42" s="646" t="s">
        <v>28</v>
      </c>
      <c r="H42" s="646" t="s">
        <v>30</v>
      </c>
      <c r="I42" s="646" t="s">
        <v>31</v>
      </c>
      <c r="J42" s="653" t="s">
        <v>29</v>
      </c>
      <c r="K42" s="646" t="s">
        <v>28</v>
      </c>
      <c r="L42" s="646" t="s">
        <v>30</v>
      </c>
      <c r="M42" s="648" t="s">
        <v>31</v>
      </c>
      <c r="N42" s="256"/>
    </row>
    <row r="43" spans="1:14" ht="13.5" customHeight="1" x14ac:dyDescent="0.2">
      <c r="A43" s="703"/>
      <c r="B43" s="653"/>
      <c r="C43" s="646"/>
      <c r="D43" s="646"/>
      <c r="E43" s="646"/>
      <c r="F43" s="653"/>
      <c r="G43" s="646"/>
      <c r="H43" s="646"/>
      <c r="I43" s="646"/>
      <c r="J43" s="653"/>
      <c r="K43" s="646"/>
      <c r="L43" s="646"/>
      <c r="M43" s="648"/>
      <c r="N43" s="256"/>
    </row>
    <row r="44" spans="1:14" ht="13.5" customHeight="1" x14ac:dyDescent="0.2">
      <c r="A44" s="704"/>
      <c r="B44" s="654"/>
      <c r="C44" s="647"/>
      <c r="D44" s="647"/>
      <c r="E44" s="647"/>
      <c r="F44" s="654"/>
      <c r="G44" s="647"/>
      <c r="H44" s="647"/>
      <c r="I44" s="647"/>
      <c r="J44" s="654"/>
      <c r="K44" s="647"/>
      <c r="L44" s="647"/>
      <c r="M44" s="649"/>
      <c r="N44" s="256"/>
    </row>
    <row r="45" spans="1:14" ht="13.5" customHeight="1" x14ac:dyDescent="0.2">
      <c r="A45" s="326" t="s">
        <v>124</v>
      </c>
      <c r="B45" s="327">
        <v>145.1</v>
      </c>
      <c r="C45" s="271">
        <v>127.8</v>
      </c>
      <c r="D45" s="271">
        <v>162.4</v>
      </c>
      <c r="E45" s="328">
        <v>268</v>
      </c>
      <c r="F45" s="327">
        <v>187</v>
      </c>
      <c r="G45" s="271">
        <v>155.1</v>
      </c>
      <c r="H45" s="271">
        <v>218.8</v>
      </c>
      <c r="I45" s="328">
        <v>136</v>
      </c>
      <c r="J45" s="327">
        <v>115.2</v>
      </c>
      <c r="K45" s="271">
        <v>95.7</v>
      </c>
      <c r="L45" s="271">
        <v>134.80000000000001</v>
      </c>
      <c r="M45" s="383">
        <v>132</v>
      </c>
      <c r="N45" s="256"/>
    </row>
    <row r="46" spans="1:14" ht="13.5" customHeight="1" x14ac:dyDescent="0.2">
      <c r="A46" s="326" t="s">
        <v>125</v>
      </c>
      <c r="B46" s="327">
        <v>88.5</v>
      </c>
      <c r="C46" s="271">
        <v>76.7</v>
      </c>
      <c r="D46" s="271">
        <v>100.2</v>
      </c>
      <c r="E46" s="328">
        <v>219</v>
      </c>
      <c r="F46" s="327">
        <v>111.6</v>
      </c>
      <c r="G46" s="271">
        <v>90.9</v>
      </c>
      <c r="H46" s="271">
        <v>132.30000000000001</v>
      </c>
      <c r="I46" s="328">
        <v>118</v>
      </c>
      <c r="J46" s="327">
        <v>71.2</v>
      </c>
      <c r="K46" s="271">
        <v>57.3</v>
      </c>
      <c r="L46" s="271">
        <v>85</v>
      </c>
      <c r="M46" s="383">
        <v>101</v>
      </c>
      <c r="N46" s="256"/>
    </row>
    <row r="47" spans="1:14" ht="13.5" customHeight="1" x14ac:dyDescent="0.2">
      <c r="A47" s="326" t="s">
        <v>126</v>
      </c>
      <c r="B47" s="327">
        <v>99.3</v>
      </c>
      <c r="C47" s="271">
        <v>83</v>
      </c>
      <c r="D47" s="271">
        <v>115.7</v>
      </c>
      <c r="E47" s="328">
        <v>141</v>
      </c>
      <c r="F47" s="327">
        <v>129.19999999999999</v>
      </c>
      <c r="G47" s="271">
        <v>99.4</v>
      </c>
      <c r="H47" s="271">
        <v>158.9</v>
      </c>
      <c r="I47" s="328">
        <v>75</v>
      </c>
      <c r="J47" s="327">
        <v>77.8</v>
      </c>
      <c r="K47" s="271">
        <v>58.9</v>
      </c>
      <c r="L47" s="271">
        <v>96.7</v>
      </c>
      <c r="M47" s="383">
        <v>66</v>
      </c>
      <c r="N47" s="256"/>
    </row>
    <row r="48" spans="1:14" ht="13.5" customHeight="1" x14ac:dyDescent="0.2">
      <c r="A48" s="326" t="s">
        <v>152</v>
      </c>
      <c r="B48" s="327">
        <v>86.3</v>
      </c>
      <c r="C48" s="271">
        <v>68.8</v>
      </c>
      <c r="D48" s="271">
        <v>103.8</v>
      </c>
      <c r="E48" s="329">
        <v>95</v>
      </c>
      <c r="F48" s="327">
        <v>117.3</v>
      </c>
      <c r="G48" s="271">
        <v>84.6</v>
      </c>
      <c r="H48" s="271">
        <v>150</v>
      </c>
      <c r="I48" s="328">
        <v>53</v>
      </c>
      <c r="J48" s="327">
        <v>65</v>
      </c>
      <c r="K48" s="271">
        <v>45.3</v>
      </c>
      <c r="L48" s="271">
        <v>84.7</v>
      </c>
      <c r="M48" s="383">
        <v>42</v>
      </c>
      <c r="N48" s="256"/>
    </row>
    <row r="49" spans="1:14" ht="13.5" customHeight="1" x14ac:dyDescent="0.2">
      <c r="A49" s="326" t="s">
        <v>127</v>
      </c>
      <c r="B49" s="327">
        <v>160.19999999999999</v>
      </c>
      <c r="C49" s="271">
        <v>148.4</v>
      </c>
      <c r="D49" s="271">
        <v>172.1</v>
      </c>
      <c r="E49" s="328">
        <v>696</v>
      </c>
      <c r="F49" s="327">
        <v>192.7</v>
      </c>
      <c r="G49" s="271">
        <v>171.9</v>
      </c>
      <c r="H49" s="271">
        <v>213.5</v>
      </c>
      <c r="I49" s="328">
        <v>331</v>
      </c>
      <c r="J49" s="327">
        <v>135.1</v>
      </c>
      <c r="K49" s="271">
        <v>121.2</v>
      </c>
      <c r="L49" s="271">
        <v>148.9</v>
      </c>
      <c r="M49" s="383">
        <v>365</v>
      </c>
      <c r="N49" s="256"/>
    </row>
    <row r="50" spans="1:14" ht="13.5" customHeight="1" x14ac:dyDescent="0.2">
      <c r="A50" s="326" t="s">
        <v>128</v>
      </c>
      <c r="B50" s="327">
        <v>193.4</v>
      </c>
      <c r="C50" s="271">
        <v>153.80000000000001</v>
      </c>
      <c r="D50" s="271">
        <v>232.9</v>
      </c>
      <c r="E50" s="328">
        <v>93</v>
      </c>
      <c r="F50" s="327">
        <v>172.6</v>
      </c>
      <c r="G50" s="271">
        <v>117.3</v>
      </c>
      <c r="H50" s="271">
        <v>228</v>
      </c>
      <c r="I50" s="328">
        <v>39</v>
      </c>
      <c r="J50" s="327">
        <v>203.5</v>
      </c>
      <c r="K50" s="271">
        <v>149.69999999999999</v>
      </c>
      <c r="L50" s="271">
        <v>257.3</v>
      </c>
      <c r="M50" s="383">
        <v>54</v>
      </c>
      <c r="N50" s="256"/>
    </row>
    <row r="51" spans="1:14" ht="13.5" customHeight="1" x14ac:dyDescent="0.2">
      <c r="A51" s="326" t="s">
        <v>153</v>
      </c>
      <c r="B51" s="327">
        <v>80.2</v>
      </c>
      <c r="C51" s="271">
        <v>67.400000000000006</v>
      </c>
      <c r="D51" s="271">
        <v>93</v>
      </c>
      <c r="E51" s="328">
        <v>152</v>
      </c>
      <c r="F51" s="327">
        <v>97.6</v>
      </c>
      <c r="G51" s="271">
        <v>76</v>
      </c>
      <c r="H51" s="271">
        <v>119.3</v>
      </c>
      <c r="I51" s="328">
        <v>82</v>
      </c>
      <c r="J51" s="327">
        <v>65.2</v>
      </c>
      <c r="K51" s="271">
        <v>49.9</v>
      </c>
      <c r="L51" s="271">
        <v>80.5</v>
      </c>
      <c r="M51" s="383">
        <v>70</v>
      </c>
      <c r="N51" s="256"/>
    </row>
    <row r="52" spans="1:14" ht="13.5" customHeight="1" x14ac:dyDescent="0.2">
      <c r="A52" s="326" t="s">
        <v>129</v>
      </c>
      <c r="B52" s="327">
        <v>198</v>
      </c>
      <c r="C52" s="271">
        <v>174.6</v>
      </c>
      <c r="D52" s="271">
        <v>221.5</v>
      </c>
      <c r="E52" s="328">
        <v>272</v>
      </c>
      <c r="F52" s="327">
        <v>264.3</v>
      </c>
      <c r="G52" s="271">
        <v>221</v>
      </c>
      <c r="H52" s="271">
        <v>307.60000000000002</v>
      </c>
      <c r="I52" s="328">
        <v>146</v>
      </c>
      <c r="J52" s="327">
        <v>150.1</v>
      </c>
      <c r="K52" s="271">
        <v>123.7</v>
      </c>
      <c r="L52" s="271">
        <v>176.4</v>
      </c>
      <c r="M52" s="383">
        <v>126</v>
      </c>
      <c r="N52" s="256"/>
    </row>
    <row r="53" spans="1:14" ht="13.5" customHeight="1" x14ac:dyDescent="0.2">
      <c r="A53" s="326" t="s">
        <v>130</v>
      </c>
      <c r="B53" s="327">
        <v>175.1</v>
      </c>
      <c r="C53" s="271">
        <v>151.5</v>
      </c>
      <c r="D53" s="271">
        <v>198.6</v>
      </c>
      <c r="E53" s="328">
        <v>214</v>
      </c>
      <c r="F53" s="327">
        <v>220.1</v>
      </c>
      <c r="G53" s="271">
        <v>179.2</v>
      </c>
      <c r="H53" s="271">
        <v>261</v>
      </c>
      <c r="I53" s="328">
        <v>118</v>
      </c>
      <c r="J53" s="327">
        <v>139.30000000000001</v>
      </c>
      <c r="K53" s="271">
        <v>111.5</v>
      </c>
      <c r="L53" s="271">
        <v>167.1</v>
      </c>
      <c r="M53" s="383">
        <v>96</v>
      </c>
      <c r="N53" s="256"/>
    </row>
    <row r="54" spans="1:14" ht="13.5" customHeight="1" x14ac:dyDescent="0.2">
      <c r="A54" s="326" t="s">
        <v>131</v>
      </c>
      <c r="B54" s="327">
        <v>177.1</v>
      </c>
      <c r="C54" s="271">
        <v>154.69999999999999</v>
      </c>
      <c r="D54" s="271">
        <v>199.5</v>
      </c>
      <c r="E54" s="328">
        <v>237</v>
      </c>
      <c r="F54" s="327">
        <v>194.1</v>
      </c>
      <c r="G54" s="271">
        <v>156.80000000000001</v>
      </c>
      <c r="H54" s="271">
        <v>231.5</v>
      </c>
      <c r="I54" s="328">
        <v>104</v>
      </c>
      <c r="J54" s="327">
        <v>164.7</v>
      </c>
      <c r="K54" s="271">
        <v>136.80000000000001</v>
      </c>
      <c r="L54" s="271">
        <v>192.6</v>
      </c>
      <c r="M54" s="383">
        <v>133</v>
      </c>
      <c r="N54" s="256"/>
    </row>
    <row r="55" spans="1:14" ht="13.5" customHeight="1" x14ac:dyDescent="0.2">
      <c r="A55" s="326" t="s">
        <v>132</v>
      </c>
      <c r="B55" s="230">
        <v>109.9</v>
      </c>
      <c r="C55" s="231">
        <v>90.2</v>
      </c>
      <c r="D55" s="231">
        <v>129.69999999999999</v>
      </c>
      <c r="E55" s="329">
        <v>119</v>
      </c>
      <c r="F55" s="230">
        <v>122.9</v>
      </c>
      <c r="G55" s="231">
        <v>89.5</v>
      </c>
      <c r="H55" s="231">
        <v>156.30000000000001</v>
      </c>
      <c r="I55" s="329">
        <v>54</v>
      </c>
      <c r="J55" s="230">
        <v>101.2</v>
      </c>
      <c r="K55" s="231">
        <v>76.7</v>
      </c>
      <c r="L55" s="231">
        <v>125.8</v>
      </c>
      <c r="M55" s="384">
        <v>65</v>
      </c>
      <c r="N55" s="256"/>
    </row>
    <row r="56" spans="1:14" ht="13.5" customHeight="1" x14ac:dyDescent="0.2">
      <c r="A56" s="326" t="s">
        <v>133</v>
      </c>
      <c r="B56" s="230">
        <v>183.9</v>
      </c>
      <c r="C56" s="231">
        <v>158.4</v>
      </c>
      <c r="D56" s="231">
        <v>209.5</v>
      </c>
      <c r="E56" s="329">
        <v>197</v>
      </c>
      <c r="F56" s="230">
        <v>255.1</v>
      </c>
      <c r="G56" s="231">
        <v>206.5</v>
      </c>
      <c r="H56" s="231">
        <v>303.8</v>
      </c>
      <c r="I56" s="329">
        <v>105</v>
      </c>
      <c r="J56" s="230">
        <v>135.4</v>
      </c>
      <c r="K56" s="231">
        <v>107.6</v>
      </c>
      <c r="L56" s="231">
        <v>163.19999999999999</v>
      </c>
      <c r="M56" s="384">
        <v>92</v>
      </c>
      <c r="N56" s="256"/>
    </row>
    <row r="57" spans="1:14" ht="13.5" customHeight="1" x14ac:dyDescent="0.2">
      <c r="A57" s="326" t="s">
        <v>134</v>
      </c>
      <c r="B57" s="230">
        <v>175.3</v>
      </c>
      <c r="C57" s="231">
        <v>153.9</v>
      </c>
      <c r="D57" s="231">
        <v>196.6</v>
      </c>
      <c r="E57" s="329">
        <v>261</v>
      </c>
      <c r="F57" s="230">
        <v>199.4</v>
      </c>
      <c r="G57" s="231">
        <v>163.1</v>
      </c>
      <c r="H57" s="231">
        <v>235.7</v>
      </c>
      <c r="I57" s="329">
        <v>123</v>
      </c>
      <c r="J57" s="230">
        <v>159.19999999999999</v>
      </c>
      <c r="K57" s="231">
        <v>132.69999999999999</v>
      </c>
      <c r="L57" s="231">
        <v>185.7</v>
      </c>
      <c r="M57" s="384">
        <v>138</v>
      </c>
      <c r="N57" s="256"/>
    </row>
    <row r="58" spans="1:14" ht="13.5" customHeight="1" x14ac:dyDescent="0.2">
      <c r="A58" s="326" t="s">
        <v>135</v>
      </c>
      <c r="B58" s="230">
        <v>111.4</v>
      </c>
      <c r="C58" s="231">
        <v>100.8</v>
      </c>
      <c r="D58" s="231">
        <v>122</v>
      </c>
      <c r="E58" s="329">
        <v>425</v>
      </c>
      <c r="F58" s="230">
        <v>140.5</v>
      </c>
      <c r="G58" s="231">
        <v>121.8</v>
      </c>
      <c r="H58" s="231">
        <v>159.19999999999999</v>
      </c>
      <c r="I58" s="329">
        <v>225</v>
      </c>
      <c r="J58" s="230">
        <v>89.7</v>
      </c>
      <c r="K58" s="231">
        <v>77.3</v>
      </c>
      <c r="L58" s="231">
        <v>102.1</v>
      </c>
      <c r="M58" s="384">
        <v>200</v>
      </c>
      <c r="N58" s="256"/>
    </row>
    <row r="59" spans="1:14" ht="13.5" customHeight="1" x14ac:dyDescent="0.2">
      <c r="A59" s="326" t="s">
        <v>136</v>
      </c>
      <c r="B59" s="230">
        <v>299.3</v>
      </c>
      <c r="C59" s="231">
        <v>283.3</v>
      </c>
      <c r="D59" s="231">
        <v>315.2</v>
      </c>
      <c r="E59" s="329">
        <v>1344</v>
      </c>
      <c r="F59" s="230">
        <v>375</v>
      </c>
      <c r="G59" s="231">
        <v>345.6</v>
      </c>
      <c r="H59" s="231">
        <v>404.4</v>
      </c>
      <c r="I59" s="329">
        <v>654</v>
      </c>
      <c r="J59" s="230">
        <v>250.8</v>
      </c>
      <c r="K59" s="231">
        <v>232.1</v>
      </c>
      <c r="L59" s="231">
        <v>269.5</v>
      </c>
      <c r="M59" s="384">
        <v>690</v>
      </c>
      <c r="N59" s="256"/>
    </row>
    <row r="60" spans="1:14" ht="13.5" customHeight="1" x14ac:dyDescent="0.2">
      <c r="A60" s="326" t="s">
        <v>120</v>
      </c>
      <c r="B60" s="230">
        <v>41</v>
      </c>
      <c r="C60" s="231">
        <v>33.299999999999997</v>
      </c>
      <c r="D60" s="231">
        <v>48.7</v>
      </c>
      <c r="E60" s="329">
        <v>109</v>
      </c>
      <c r="F60" s="230">
        <v>40</v>
      </c>
      <c r="G60" s="231">
        <v>28.2</v>
      </c>
      <c r="H60" s="231">
        <v>51.7</v>
      </c>
      <c r="I60" s="329">
        <v>46</v>
      </c>
      <c r="J60" s="230">
        <v>41.1</v>
      </c>
      <c r="K60" s="231">
        <v>31</v>
      </c>
      <c r="L60" s="231">
        <v>51.3</v>
      </c>
      <c r="M60" s="384">
        <v>63</v>
      </c>
      <c r="N60" s="256"/>
    </row>
    <row r="61" spans="1:14" ht="13.5" customHeight="1" x14ac:dyDescent="0.2">
      <c r="A61" s="326" t="s">
        <v>137</v>
      </c>
      <c r="B61" s="230">
        <v>213.8</v>
      </c>
      <c r="C61" s="231">
        <v>183</v>
      </c>
      <c r="D61" s="231">
        <v>244.7</v>
      </c>
      <c r="E61" s="329">
        <v>183</v>
      </c>
      <c r="F61" s="230">
        <v>310.89999999999998</v>
      </c>
      <c r="G61" s="231">
        <v>251</v>
      </c>
      <c r="H61" s="231">
        <v>370.8</v>
      </c>
      <c r="I61" s="329">
        <v>106</v>
      </c>
      <c r="J61" s="230">
        <v>145.69999999999999</v>
      </c>
      <c r="K61" s="231">
        <v>113.3</v>
      </c>
      <c r="L61" s="231">
        <v>178.1</v>
      </c>
      <c r="M61" s="384">
        <v>77</v>
      </c>
      <c r="N61" s="256"/>
    </row>
    <row r="62" spans="1:14" ht="13.5" customHeight="1" x14ac:dyDescent="0.2">
      <c r="A62" s="326" t="s">
        <v>138</v>
      </c>
      <c r="B62" s="230">
        <v>218.5</v>
      </c>
      <c r="C62" s="231">
        <v>186.3</v>
      </c>
      <c r="D62" s="231">
        <v>250.7</v>
      </c>
      <c r="E62" s="329">
        <v>176</v>
      </c>
      <c r="F62" s="230">
        <v>216.8</v>
      </c>
      <c r="G62" s="231">
        <v>167.2</v>
      </c>
      <c r="H62" s="231">
        <v>266.5</v>
      </c>
      <c r="I62" s="329">
        <v>76</v>
      </c>
      <c r="J62" s="230">
        <v>214.6</v>
      </c>
      <c r="K62" s="231">
        <v>173.2</v>
      </c>
      <c r="L62" s="231">
        <v>256</v>
      </c>
      <c r="M62" s="384">
        <v>100</v>
      </c>
      <c r="N62" s="256"/>
    </row>
    <row r="63" spans="1:14" ht="13.5" customHeight="1" x14ac:dyDescent="0.2">
      <c r="A63" s="326" t="s">
        <v>139</v>
      </c>
      <c r="B63" s="230">
        <v>27</v>
      </c>
      <c r="C63" s="231">
        <v>17</v>
      </c>
      <c r="D63" s="231">
        <v>37</v>
      </c>
      <c r="E63" s="329">
        <v>28</v>
      </c>
      <c r="F63" s="230">
        <v>26.8</v>
      </c>
      <c r="G63" s="231">
        <v>11.4</v>
      </c>
      <c r="H63" s="231">
        <v>42.1</v>
      </c>
      <c r="I63" s="329">
        <v>12</v>
      </c>
      <c r="J63" s="230">
        <v>26.3</v>
      </c>
      <c r="K63" s="231">
        <v>13.2</v>
      </c>
      <c r="L63" s="231">
        <v>39.299999999999997</v>
      </c>
      <c r="M63" s="384">
        <v>16</v>
      </c>
      <c r="N63" s="256"/>
    </row>
    <row r="64" spans="1:14" ht="13.5" customHeight="1" x14ac:dyDescent="0.2">
      <c r="A64" s="326" t="s">
        <v>151</v>
      </c>
      <c r="B64" s="468" t="s">
        <v>3097</v>
      </c>
      <c r="C64" s="469" t="s">
        <v>3097</v>
      </c>
      <c r="D64" s="469" t="s">
        <v>3097</v>
      </c>
      <c r="E64" s="330">
        <v>3</v>
      </c>
      <c r="F64" s="468" t="s">
        <v>3097</v>
      </c>
      <c r="G64" s="469" t="s">
        <v>3097</v>
      </c>
      <c r="H64" s="469" t="s">
        <v>3097</v>
      </c>
      <c r="I64" s="329">
        <v>1</v>
      </c>
      <c r="J64" s="468" t="s">
        <v>3097</v>
      </c>
      <c r="K64" s="469" t="s">
        <v>3097</v>
      </c>
      <c r="L64" s="469" t="s">
        <v>3097</v>
      </c>
      <c r="M64" s="384">
        <v>2</v>
      </c>
      <c r="N64" s="256"/>
    </row>
    <row r="65" spans="1:14" ht="13.5" customHeight="1" x14ac:dyDescent="0.2">
      <c r="A65" s="326" t="s">
        <v>140</v>
      </c>
      <c r="B65" s="230">
        <v>194.5</v>
      </c>
      <c r="C65" s="231">
        <v>171.9</v>
      </c>
      <c r="D65" s="231">
        <v>217</v>
      </c>
      <c r="E65" s="329">
        <v>286</v>
      </c>
      <c r="F65" s="230">
        <v>240</v>
      </c>
      <c r="G65" s="231">
        <v>200.3</v>
      </c>
      <c r="H65" s="231">
        <v>279.60000000000002</v>
      </c>
      <c r="I65" s="329">
        <v>150</v>
      </c>
      <c r="J65" s="230">
        <v>158.19999999999999</v>
      </c>
      <c r="K65" s="231">
        <v>131.69999999999999</v>
      </c>
      <c r="L65" s="231">
        <v>184.6</v>
      </c>
      <c r="M65" s="384">
        <v>136</v>
      </c>
      <c r="N65" s="256"/>
    </row>
    <row r="66" spans="1:14" ht="13.5" customHeight="1" x14ac:dyDescent="0.2">
      <c r="A66" s="326" t="s">
        <v>141</v>
      </c>
      <c r="B66" s="230">
        <v>248.1</v>
      </c>
      <c r="C66" s="231">
        <v>229.3</v>
      </c>
      <c r="D66" s="231">
        <v>266.8</v>
      </c>
      <c r="E66" s="329">
        <v>700</v>
      </c>
      <c r="F66" s="230">
        <v>321.2</v>
      </c>
      <c r="G66" s="231">
        <v>287.3</v>
      </c>
      <c r="H66" s="231">
        <v>355.1</v>
      </c>
      <c r="I66" s="329">
        <v>386</v>
      </c>
      <c r="J66" s="230">
        <v>193</v>
      </c>
      <c r="K66" s="231">
        <v>171.5</v>
      </c>
      <c r="L66" s="231">
        <v>214.5</v>
      </c>
      <c r="M66" s="384">
        <v>314</v>
      </c>
      <c r="N66" s="256"/>
    </row>
    <row r="67" spans="1:14" ht="13.5" customHeight="1" x14ac:dyDescent="0.2">
      <c r="A67" s="326" t="s">
        <v>142</v>
      </c>
      <c r="B67" s="468" t="s">
        <v>3097</v>
      </c>
      <c r="C67" s="469" t="s">
        <v>3097</v>
      </c>
      <c r="D67" s="469" t="s">
        <v>3097</v>
      </c>
      <c r="E67" s="329">
        <v>3</v>
      </c>
      <c r="F67" s="468" t="s">
        <v>3097</v>
      </c>
      <c r="G67" s="469" t="s">
        <v>3097</v>
      </c>
      <c r="H67" s="469" t="s">
        <v>3097</v>
      </c>
      <c r="I67" s="329">
        <v>1</v>
      </c>
      <c r="J67" s="468" t="s">
        <v>3097</v>
      </c>
      <c r="K67" s="469" t="s">
        <v>3097</v>
      </c>
      <c r="L67" s="469" t="s">
        <v>3097</v>
      </c>
      <c r="M67" s="384">
        <v>2</v>
      </c>
      <c r="N67" s="256"/>
    </row>
    <row r="68" spans="1:14" ht="13.5" customHeight="1" x14ac:dyDescent="0.2">
      <c r="A68" s="326" t="s">
        <v>154</v>
      </c>
      <c r="B68" s="230">
        <v>113.4</v>
      </c>
      <c r="C68" s="231">
        <v>98.3</v>
      </c>
      <c r="D68" s="231">
        <v>128.4</v>
      </c>
      <c r="E68" s="329">
        <v>217</v>
      </c>
      <c r="F68" s="230">
        <v>133</v>
      </c>
      <c r="G68" s="231">
        <v>108.2</v>
      </c>
      <c r="H68" s="231">
        <v>157.9</v>
      </c>
      <c r="I68" s="329">
        <v>111</v>
      </c>
      <c r="J68" s="230">
        <v>94.9</v>
      </c>
      <c r="K68" s="231">
        <v>76.7</v>
      </c>
      <c r="L68" s="231">
        <v>113.2</v>
      </c>
      <c r="M68" s="384">
        <v>106</v>
      </c>
      <c r="N68" s="256"/>
    </row>
    <row r="69" spans="1:14" ht="13.5" customHeight="1" x14ac:dyDescent="0.2">
      <c r="A69" s="326" t="s">
        <v>143</v>
      </c>
      <c r="B69" s="230">
        <v>258.10000000000002</v>
      </c>
      <c r="C69" s="231">
        <v>234.2</v>
      </c>
      <c r="D69" s="231">
        <v>282.10000000000002</v>
      </c>
      <c r="E69" s="329">
        <v>442</v>
      </c>
      <c r="F69" s="230">
        <v>351.1</v>
      </c>
      <c r="G69" s="231">
        <v>307</v>
      </c>
      <c r="H69" s="231">
        <v>395.2</v>
      </c>
      <c r="I69" s="329">
        <v>248</v>
      </c>
      <c r="J69" s="230">
        <v>192.3</v>
      </c>
      <c r="K69" s="231">
        <v>165.5</v>
      </c>
      <c r="L69" s="231">
        <v>219.1</v>
      </c>
      <c r="M69" s="384">
        <v>194</v>
      </c>
      <c r="N69" s="256"/>
    </row>
    <row r="70" spans="1:14" ht="13.5" customHeight="1" x14ac:dyDescent="0.2">
      <c r="A70" s="326" t="s">
        <v>144</v>
      </c>
      <c r="B70" s="230">
        <v>96.2</v>
      </c>
      <c r="C70" s="231">
        <v>79.7</v>
      </c>
      <c r="D70" s="231">
        <v>112.7</v>
      </c>
      <c r="E70" s="329">
        <v>132</v>
      </c>
      <c r="F70" s="230">
        <v>128.80000000000001</v>
      </c>
      <c r="G70" s="231">
        <v>97.8</v>
      </c>
      <c r="H70" s="231">
        <v>159.9</v>
      </c>
      <c r="I70" s="329">
        <v>71</v>
      </c>
      <c r="J70" s="230">
        <v>76.2</v>
      </c>
      <c r="K70" s="231">
        <v>57.1</v>
      </c>
      <c r="L70" s="231">
        <v>95.3</v>
      </c>
      <c r="M70" s="384">
        <v>61</v>
      </c>
      <c r="N70" s="256"/>
    </row>
    <row r="71" spans="1:14" ht="13.5" customHeight="1" x14ac:dyDescent="0.2">
      <c r="A71" s="326" t="s">
        <v>145</v>
      </c>
      <c r="B71" s="230">
        <v>50.5</v>
      </c>
      <c r="C71" s="231">
        <v>20.399999999999999</v>
      </c>
      <c r="D71" s="231">
        <v>80.7</v>
      </c>
      <c r="E71" s="329">
        <v>11</v>
      </c>
      <c r="F71" s="468" t="s">
        <v>3097</v>
      </c>
      <c r="G71" s="469" t="s">
        <v>3097</v>
      </c>
      <c r="H71" s="469" t="s">
        <v>3097</v>
      </c>
      <c r="I71" s="329">
        <v>4</v>
      </c>
      <c r="J71" s="468" t="s">
        <v>3097</v>
      </c>
      <c r="K71" s="469" t="s">
        <v>3097</v>
      </c>
      <c r="L71" s="469" t="s">
        <v>3097</v>
      </c>
      <c r="M71" s="384">
        <v>7</v>
      </c>
      <c r="N71" s="256"/>
    </row>
    <row r="72" spans="1:14" ht="13.5" customHeight="1" x14ac:dyDescent="0.2">
      <c r="A72" s="326" t="s">
        <v>146</v>
      </c>
      <c r="B72" s="230">
        <v>159.5</v>
      </c>
      <c r="C72" s="231">
        <v>139.19999999999999</v>
      </c>
      <c r="D72" s="231">
        <v>179.9</v>
      </c>
      <c r="E72" s="329">
        <v>234</v>
      </c>
      <c r="F72" s="230">
        <v>223.9</v>
      </c>
      <c r="G72" s="231">
        <v>185.5</v>
      </c>
      <c r="H72" s="231">
        <v>262.2</v>
      </c>
      <c r="I72" s="329">
        <v>132</v>
      </c>
      <c r="J72" s="230">
        <v>116.9</v>
      </c>
      <c r="K72" s="231">
        <v>94.3</v>
      </c>
      <c r="L72" s="231">
        <v>139.6</v>
      </c>
      <c r="M72" s="384">
        <v>102</v>
      </c>
      <c r="N72" s="256"/>
    </row>
    <row r="73" spans="1:14" ht="13.5" customHeight="1" x14ac:dyDescent="0.2">
      <c r="A73" s="326" t="s">
        <v>147</v>
      </c>
      <c r="B73" s="230">
        <v>238.4</v>
      </c>
      <c r="C73" s="231">
        <v>221.2</v>
      </c>
      <c r="D73" s="231">
        <v>255.6</v>
      </c>
      <c r="E73" s="329">
        <v>733</v>
      </c>
      <c r="F73" s="230">
        <v>314.60000000000002</v>
      </c>
      <c r="G73" s="231">
        <v>282.60000000000002</v>
      </c>
      <c r="H73" s="231">
        <v>346.6</v>
      </c>
      <c r="I73" s="329">
        <v>390</v>
      </c>
      <c r="J73" s="230">
        <v>188.2</v>
      </c>
      <c r="K73" s="231">
        <v>168.4</v>
      </c>
      <c r="L73" s="231">
        <v>207.9</v>
      </c>
      <c r="M73" s="384">
        <v>343</v>
      </c>
      <c r="N73" s="256"/>
    </row>
    <row r="74" spans="1:14" ht="13.5" customHeight="1" x14ac:dyDescent="0.2">
      <c r="A74" s="326" t="s">
        <v>148</v>
      </c>
      <c r="B74" s="230">
        <v>148.19999999999999</v>
      </c>
      <c r="C74" s="231">
        <v>123.6</v>
      </c>
      <c r="D74" s="231">
        <v>172.9</v>
      </c>
      <c r="E74" s="329">
        <v>138</v>
      </c>
      <c r="F74" s="230">
        <v>182.5</v>
      </c>
      <c r="G74" s="231">
        <v>137.4</v>
      </c>
      <c r="H74" s="231">
        <v>227.7</v>
      </c>
      <c r="I74" s="329">
        <v>67</v>
      </c>
      <c r="J74" s="230">
        <v>129</v>
      </c>
      <c r="K74" s="231">
        <v>99.1</v>
      </c>
      <c r="L74" s="231">
        <v>158.9</v>
      </c>
      <c r="M74" s="384">
        <v>71</v>
      </c>
      <c r="N74" s="256"/>
    </row>
    <row r="75" spans="1:14" ht="13.5" customHeight="1" x14ac:dyDescent="0.2">
      <c r="A75" s="326" t="s">
        <v>149</v>
      </c>
      <c r="B75" s="230">
        <v>261.10000000000002</v>
      </c>
      <c r="C75" s="231">
        <v>225.6</v>
      </c>
      <c r="D75" s="231">
        <v>296.60000000000002</v>
      </c>
      <c r="E75" s="329">
        <v>210</v>
      </c>
      <c r="F75" s="230">
        <v>326.39999999999998</v>
      </c>
      <c r="G75" s="231">
        <v>263.8</v>
      </c>
      <c r="H75" s="231">
        <v>388.9</v>
      </c>
      <c r="I75" s="329">
        <v>109</v>
      </c>
      <c r="J75" s="230">
        <v>215.9</v>
      </c>
      <c r="K75" s="231">
        <v>174</v>
      </c>
      <c r="L75" s="231">
        <v>257.89999999999998</v>
      </c>
      <c r="M75" s="384">
        <v>101</v>
      </c>
      <c r="N75" s="256"/>
    </row>
    <row r="76" spans="1:14" ht="13.5" customHeight="1" x14ac:dyDescent="0.2">
      <c r="A76" s="326" t="s">
        <v>150</v>
      </c>
      <c r="B76" s="230">
        <v>177.3</v>
      </c>
      <c r="C76" s="231">
        <v>155.30000000000001</v>
      </c>
      <c r="D76" s="231">
        <v>199.3</v>
      </c>
      <c r="E76" s="329">
        <v>255</v>
      </c>
      <c r="F76" s="230">
        <v>196.3</v>
      </c>
      <c r="G76" s="231">
        <v>160.4</v>
      </c>
      <c r="H76" s="231">
        <v>232.3</v>
      </c>
      <c r="I76" s="329">
        <v>125</v>
      </c>
      <c r="J76" s="230">
        <v>159.69999999999999</v>
      </c>
      <c r="K76" s="231">
        <v>132.30000000000001</v>
      </c>
      <c r="L76" s="231">
        <v>187.1</v>
      </c>
      <c r="M76" s="384">
        <v>130</v>
      </c>
      <c r="N76" s="256"/>
    </row>
    <row r="77" spans="1:14" ht="13.5" customHeight="1" x14ac:dyDescent="0.2">
      <c r="A77" s="192"/>
      <c r="B77" s="192"/>
      <c r="C77" s="192"/>
      <c r="D77" s="192"/>
      <c r="E77" s="192"/>
      <c r="F77" s="192"/>
      <c r="G77" s="192"/>
      <c r="H77" s="192"/>
      <c r="I77" s="192"/>
      <c r="J77" s="192"/>
      <c r="K77" s="192"/>
      <c r="L77" s="192"/>
      <c r="M77" s="192"/>
      <c r="N77" s="256"/>
    </row>
    <row r="78" spans="1:14" ht="13.5" customHeight="1" x14ac:dyDescent="0.2">
      <c r="A78" s="39" t="s">
        <v>75</v>
      </c>
      <c r="B78" s="699" t="s">
        <v>27</v>
      </c>
      <c r="C78" s="700"/>
      <c r="D78" s="700"/>
      <c r="E78" s="700"/>
      <c r="F78" s="699" t="s">
        <v>3</v>
      </c>
      <c r="G78" s="700"/>
      <c r="H78" s="700"/>
      <c r="I78" s="700"/>
      <c r="J78" s="699" t="s">
        <v>2</v>
      </c>
      <c r="K78" s="700"/>
      <c r="L78" s="700"/>
      <c r="M78" s="701"/>
      <c r="N78" s="256"/>
    </row>
    <row r="79" spans="1:14" ht="13.5" customHeight="1" x14ac:dyDescent="0.2">
      <c r="A79" s="703" t="s">
        <v>123</v>
      </c>
      <c r="B79" s="653" t="s">
        <v>29</v>
      </c>
      <c r="C79" s="646" t="s">
        <v>28</v>
      </c>
      <c r="D79" s="646" t="s">
        <v>30</v>
      </c>
      <c r="E79" s="646" t="s">
        <v>31</v>
      </c>
      <c r="F79" s="653" t="s">
        <v>29</v>
      </c>
      <c r="G79" s="646" t="s">
        <v>28</v>
      </c>
      <c r="H79" s="646" t="s">
        <v>30</v>
      </c>
      <c r="I79" s="646" t="s">
        <v>31</v>
      </c>
      <c r="J79" s="653" t="s">
        <v>29</v>
      </c>
      <c r="K79" s="646" t="s">
        <v>28</v>
      </c>
      <c r="L79" s="646" t="s">
        <v>30</v>
      </c>
      <c r="M79" s="648" t="s">
        <v>31</v>
      </c>
      <c r="N79" s="256"/>
    </row>
    <row r="80" spans="1:14" ht="13.5" customHeight="1" x14ac:dyDescent="0.2">
      <c r="A80" s="703"/>
      <c r="B80" s="653"/>
      <c r="C80" s="646"/>
      <c r="D80" s="646"/>
      <c r="E80" s="646"/>
      <c r="F80" s="653"/>
      <c r="G80" s="646"/>
      <c r="H80" s="646"/>
      <c r="I80" s="646"/>
      <c r="J80" s="653"/>
      <c r="K80" s="646"/>
      <c r="L80" s="646"/>
      <c r="M80" s="648"/>
      <c r="N80" s="256"/>
    </row>
    <row r="81" spans="1:14" ht="13.5" customHeight="1" x14ac:dyDescent="0.2">
      <c r="A81" s="704"/>
      <c r="B81" s="654"/>
      <c r="C81" s="647"/>
      <c r="D81" s="647"/>
      <c r="E81" s="647"/>
      <c r="F81" s="654"/>
      <c r="G81" s="647"/>
      <c r="H81" s="647"/>
      <c r="I81" s="647"/>
      <c r="J81" s="654"/>
      <c r="K81" s="647"/>
      <c r="L81" s="647"/>
      <c r="M81" s="649"/>
      <c r="N81" s="256"/>
    </row>
    <row r="82" spans="1:14" ht="13.5" customHeight="1" x14ac:dyDescent="0.2">
      <c r="A82" s="326" t="s">
        <v>124</v>
      </c>
      <c r="B82" s="327">
        <v>1204</v>
      </c>
      <c r="C82" s="271">
        <v>1156.8</v>
      </c>
      <c r="D82" s="271">
        <v>1251.3</v>
      </c>
      <c r="E82" s="328">
        <v>2276</v>
      </c>
      <c r="F82" s="327">
        <v>1403.5</v>
      </c>
      <c r="G82" s="271">
        <v>1324</v>
      </c>
      <c r="H82" s="271">
        <v>1483.1</v>
      </c>
      <c r="I82" s="328">
        <v>1123</v>
      </c>
      <c r="J82" s="327">
        <v>1045</v>
      </c>
      <c r="K82" s="271">
        <v>987.1</v>
      </c>
      <c r="L82" s="271">
        <v>1102.9000000000001</v>
      </c>
      <c r="M82" s="383">
        <v>1153</v>
      </c>
      <c r="N82" s="256"/>
    </row>
    <row r="83" spans="1:14" ht="13.5" customHeight="1" x14ac:dyDescent="0.2">
      <c r="A83" s="326" t="s">
        <v>125</v>
      </c>
      <c r="B83" s="327">
        <v>1074.7</v>
      </c>
      <c r="C83" s="271">
        <v>1036.0999999999999</v>
      </c>
      <c r="D83" s="271">
        <v>1113.3</v>
      </c>
      <c r="E83" s="328">
        <v>2709</v>
      </c>
      <c r="F83" s="327">
        <v>1241.5</v>
      </c>
      <c r="G83" s="271">
        <v>1178</v>
      </c>
      <c r="H83" s="271">
        <v>1305</v>
      </c>
      <c r="I83" s="328">
        <v>1372</v>
      </c>
      <c r="J83" s="327">
        <v>937.5</v>
      </c>
      <c r="K83" s="271">
        <v>889.6</v>
      </c>
      <c r="L83" s="271">
        <v>985.4</v>
      </c>
      <c r="M83" s="383">
        <v>1337</v>
      </c>
      <c r="N83" s="256"/>
    </row>
    <row r="84" spans="1:14" ht="13.5" customHeight="1" x14ac:dyDescent="0.2">
      <c r="A84" s="326" t="s">
        <v>126</v>
      </c>
      <c r="B84" s="327">
        <v>1102.7</v>
      </c>
      <c r="C84" s="271">
        <v>1049.7</v>
      </c>
      <c r="D84" s="271">
        <v>1155.7</v>
      </c>
      <c r="E84" s="328">
        <v>1543</v>
      </c>
      <c r="F84" s="327">
        <v>1293.4000000000001</v>
      </c>
      <c r="G84" s="271">
        <v>1204.8</v>
      </c>
      <c r="H84" s="271">
        <v>1382.1</v>
      </c>
      <c r="I84" s="328">
        <v>756</v>
      </c>
      <c r="J84" s="327">
        <v>960.4</v>
      </c>
      <c r="K84" s="271">
        <v>894.8</v>
      </c>
      <c r="L84" s="271">
        <v>1025.9000000000001</v>
      </c>
      <c r="M84" s="383">
        <v>787</v>
      </c>
      <c r="N84" s="256"/>
    </row>
    <row r="85" spans="1:14" ht="13.5" customHeight="1" x14ac:dyDescent="0.2">
      <c r="A85" s="326" t="s">
        <v>152</v>
      </c>
      <c r="B85" s="327">
        <v>1124.9000000000001</v>
      </c>
      <c r="C85" s="271">
        <v>1063.4000000000001</v>
      </c>
      <c r="D85" s="271">
        <v>1186.4000000000001</v>
      </c>
      <c r="E85" s="328">
        <v>1193</v>
      </c>
      <c r="F85" s="327">
        <v>1338.4</v>
      </c>
      <c r="G85" s="271">
        <v>1234.5</v>
      </c>
      <c r="H85" s="271">
        <v>1442.3</v>
      </c>
      <c r="I85" s="328">
        <v>607</v>
      </c>
      <c r="J85" s="327">
        <v>948.5</v>
      </c>
      <c r="K85" s="271">
        <v>874.3</v>
      </c>
      <c r="L85" s="271">
        <v>1022.6</v>
      </c>
      <c r="M85" s="383">
        <v>586</v>
      </c>
      <c r="N85" s="256"/>
    </row>
    <row r="86" spans="1:14" ht="13.5" customHeight="1" x14ac:dyDescent="0.2">
      <c r="A86" s="326" t="s">
        <v>127</v>
      </c>
      <c r="B86" s="327">
        <v>1126</v>
      </c>
      <c r="C86" s="271">
        <v>1095.8</v>
      </c>
      <c r="D86" s="271">
        <v>1156.0999999999999</v>
      </c>
      <c r="E86" s="328">
        <v>4930</v>
      </c>
      <c r="F86" s="327">
        <v>1363.9</v>
      </c>
      <c r="G86" s="271">
        <v>1312.3</v>
      </c>
      <c r="H86" s="271">
        <v>1415.5</v>
      </c>
      <c r="I86" s="328">
        <v>2473</v>
      </c>
      <c r="J86" s="327">
        <v>939</v>
      </c>
      <c r="K86" s="271">
        <v>902.9</v>
      </c>
      <c r="L86" s="271">
        <v>975.1</v>
      </c>
      <c r="M86" s="383">
        <v>2457</v>
      </c>
      <c r="N86" s="256"/>
    </row>
    <row r="87" spans="1:14" ht="13.5" customHeight="1" x14ac:dyDescent="0.2">
      <c r="A87" s="326" t="s">
        <v>128</v>
      </c>
      <c r="B87" s="327">
        <v>1305.3</v>
      </c>
      <c r="C87" s="271">
        <v>1209.2</v>
      </c>
      <c r="D87" s="271">
        <v>1401.5</v>
      </c>
      <c r="E87" s="328">
        <v>650</v>
      </c>
      <c r="F87" s="327">
        <v>1363.5</v>
      </c>
      <c r="G87" s="271">
        <v>1215.2</v>
      </c>
      <c r="H87" s="271">
        <v>1511.8</v>
      </c>
      <c r="I87" s="328">
        <v>319</v>
      </c>
      <c r="J87" s="327">
        <v>1219.9000000000001</v>
      </c>
      <c r="K87" s="271">
        <v>1097.0999999999999</v>
      </c>
      <c r="L87" s="271">
        <v>1342.7</v>
      </c>
      <c r="M87" s="383">
        <v>331</v>
      </c>
      <c r="N87" s="256"/>
    </row>
    <row r="88" spans="1:14" ht="13.5" customHeight="1" x14ac:dyDescent="0.2">
      <c r="A88" s="326" t="s">
        <v>153</v>
      </c>
      <c r="B88" s="327">
        <v>1162.3</v>
      </c>
      <c r="C88" s="271">
        <v>1115.3</v>
      </c>
      <c r="D88" s="271">
        <v>1209.3</v>
      </c>
      <c r="E88" s="328">
        <v>2158</v>
      </c>
      <c r="F88" s="327">
        <v>1331.4</v>
      </c>
      <c r="G88" s="271">
        <v>1255.2</v>
      </c>
      <c r="H88" s="271">
        <v>1407.7</v>
      </c>
      <c r="I88" s="328">
        <v>1099</v>
      </c>
      <c r="J88" s="327">
        <v>1011.5</v>
      </c>
      <c r="K88" s="271">
        <v>953.1</v>
      </c>
      <c r="L88" s="271">
        <v>1069.9000000000001</v>
      </c>
      <c r="M88" s="383">
        <v>1059</v>
      </c>
      <c r="N88" s="256"/>
    </row>
    <row r="89" spans="1:14" ht="13.5" customHeight="1" x14ac:dyDescent="0.2">
      <c r="A89" s="326" t="s">
        <v>129</v>
      </c>
      <c r="B89" s="327">
        <v>1417.9</v>
      </c>
      <c r="C89" s="271">
        <v>1357.4</v>
      </c>
      <c r="D89" s="271">
        <v>1478.4</v>
      </c>
      <c r="E89" s="328">
        <v>1942</v>
      </c>
      <c r="F89" s="327">
        <v>1726</v>
      </c>
      <c r="G89" s="271">
        <v>1622.5</v>
      </c>
      <c r="H89" s="271">
        <v>1829.4</v>
      </c>
      <c r="I89" s="328">
        <v>978</v>
      </c>
      <c r="J89" s="327">
        <v>1187.2</v>
      </c>
      <c r="K89" s="271">
        <v>1114.3</v>
      </c>
      <c r="L89" s="271">
        <v>1260.0999999999999</v>
      </c>
      <c r="M89" s="383">
        <v>964</v>
      </c>
      <c r="N89" s="256"/>
    </row>
    <row r="90" spans="1:14" ht="13.5" customHeight="1" x14ac:dyDescent="0.2">
      <c r="A90" s="326" t="s">
        <v>130</v>
      </c>
      <c r="B90" s="327">
        <v>1376.6</v>
      </c>
      <c r="C90" s="271">
        <v>1313.3</v>
      </c>
      <c r="D90" s="271">
        <v>1440</v>
      </c>
      <c r="E90" s="328">
        <v>1665</v>
      </c>
      <c r="F90" s="327">
        <v>1694.6</v>
      </c>
      <c r="G90" s="271">
        <v>1587</v>
      </c>
      <c r="H90" s="271">
        <v>1802.2</v>
      </c>
      <c r="I90" s="328">
        <v>903</v>
      </c>
      <c r="J90" s="327">
        <v>1115.2</v>
      </c>
      <c r="K90" s="271">
        <v>1039.5999999999999</v>
      </c>
      <c r="L90" s="271">
        <v>1190.9000000000001</v>
      </c>
      <c r="M90" s="383">
        <v>762</v>
      </c>
      <c r="N90" s="256"/>
    </row>
    <row r="91" spans="1:14" ht="13.5" customHeight="1" x14ac:dyDescent="0.2">
      <c r="A91" s="326" t="s">
        <v>131</v>
      </c>
      <c r="B91" s="327">
        <v>1043.4000000000001</v>
      </c>
      <c r="C91" s="271">
        <v>990.4</v>
      </c>
      <c r="D91" s="271">
        <v>1096.3</v>
      </c>
      <c r="E91" s="328">
        <v>1367</v>
      </c>
      <c r="F91" s="327">
        <v>1209.2</v>
      </c>
      <c r="G91" s="271">
        <v>1120.9000000000001</v>
      </c>
      <c r="H91" s="271">
        <v>1297.5999999999999</v>
      </c>
      <c r="I91" s="328">
        <v>653</v>
      </c>
      <c r="J91" s="327">
        <v>916.4</v>
      </c>
      <c r="K91" s="271">
        <v>851.4</v>
      </c>
      <c r="L91" s="271">
        <v>981.3</v>
      </c>
      <c r="M91" s="383">
        <v>714</v>
      </c>
      <c r="N91" s="256"/>
    </row>
    <row r="92" spans="1:14" ht="13.5" customHeight="1" x14ac:dyDescent="0.2">
      <c r="A92" s="326" t="s">
        <v>132</v>
      </c>
      <c r="B92" s="230">
        <v>1058.7</v>
      </c>
      <c r="C92" s="231">
        <v>1000.4</v>
      </c>
      <c r="D92" s="231">
        <v>1117.0999999999999</v>
      </c>
      <c r="E92" s="329">
        <v>1151</v>
      </c>
      <c r="F92" s="230">
        <v>1230.7</v>
      </c>
      <c r="G92" s="231">
        <v>1133.5</v>
      </c>
      <c r="H92" s="231">
        <v>1327.9</v>
      </c>
      <c r="I92" s="329">
        <v>564</v>
      </c>
      <c r="J92" s="230">
        <v>929.4</v>
      </c>
      <c r="K92" s="231">
        <v>857.5</v>
      </c>
      <c r="L92" s="231">
        <v>1001.4</v>
      </c>
      <c r="M92" s="384">
        <v>587</v>
      </c>
      <c r="N92" s="256"/>
    </row>
    <row r="93" spans="1:14" ht="13.5" customHeight="1" x14ac:dyDescent="0.2">
      <c r="A93" s="326" t="s">
        <v>133</v>
      </c>
      <c r="B93" s="230">
        <v>1006.6</v>
      </c>
      <c r="C93" s="231">
        <v>948.2</v>
      </c>
      <c r="D93" s="231">
        <v>1064.9000000000001</v>
      </c>
      <c r="E93" s="329">
        <v>1066</v>
      </c>
      <c r="F93" s="230">
        <v>1265.5</v>
      </c>
      <c r="G93" s="231">
        <v>1162.9000000000001</v>
      </c>
      <c r="H93" s="231">
        <v>1368.1</v>
      </c>
      <c r="I93" s="329">
        <v>532</v>
      </c>
      <c r="J93" s="230">
        <v>823.2</v>
      </c>
      <c r="K93" s="231">
        <v>754.7</v>
      </c>
      <c r="L93" s="231">
        <v>891.8</v>
      </c>
      <c r="M93" s="384">
        <v>534</v>
      </c>
      <c r="N93" s="256"/>
    </row>
    <row r="94" spans="1:14" ht="13.5" customHeight="1" x14ac:dyDescent="0.2">
      <c r="A94" s="326" t="s">
        <v>134</v>
      </c>
      <c r="B94" s="230">
        <v>1338.1</v>
      </c>
      <c r="C94" s="231">
        <v>1282.9000000000001</v>
      </c>
      <c r="D94" s="231">
        <v>1393.2</v>
      </c>
      <c r="E94" s="329">
        <v>2036</v>
      </c>
      <c r="F94" s="230">
        <v>1557.2</v>
      </c>
      <c r="G94" s="231">
        <v>1466</v>
      </c>
      <c r="H94" s="231">
        <v>1648.5</v>
      </c>
      <c r="I94" s="329">
        <v>1041</v>
      </c>
      <c r="J94" s="230">
        <v>1152.4000000000001</v>
      </c>
      <c r="K94" s="231">
        <v>1084.7</v>
      </c>
      <c r="L94" s="231">
        <v>1220.0999999999999</v>
      </c>
      <c r="M94" s="384">
        <v>995</v>
      </c>
      <c r="N94" s="256"/>
    </row>
    <row r="95" spans="1:14" ht="13.5" customHeight="1" x14ac:dyDescent="0.2">
      <c r="A95" s="326" t="s">
        <v>135</v>
      </c>
      <c r="B95" s="230">
        <v>1166.4000000000001</v>
      </c>
      <c r="C95" s="231">
        <v>1133.5999999999999</v>
      </c>
      <c r="D95" s="231">
        <v>1199.0999999999999</v>
      </c>
      <c r="E95" s="329">
        <v>4454</v>
      </c>
      <c r="F95" s="230">
        <v>1356.1</v>
      </c>
      <c r="G95" s="231">
        <v>1301.8</v>
      </c>
      <c r="H95" s="231">
        <v>1410.4</v>
      </c>
      <c r="I95" s="329">
        <v>2243</v>
      </c>
      <c r="J95" s="230">
        <v>1007.4</v>
      </c>
      <c r="K95" s="231">
        <v>967.2</v>
      </c>
      <c r="L95" s="231">
        <v>1047.5999999999999</v>
      </c>
      <c r="M95" s="384">
        <v>2211</v>
      </c>
      <c r="N95" s="256"/>
    </row>
    <row r="96" spans="1:14" ht="13.5" customHeight="1" x14ac:dyDescent="0.2">
      <c r="A96" s="326" t="s">
        <v>136</v>
      </c>
      <c r="B96" s="230">
        <v>1625.8</v>
      </c>
      <c r="C96" s="231">
        <v>1590.5</v>
      </c>
      <c r="D96" s="231">
        <v>1661</v>
      </c>
      <c r="E96" s="329">
        <v>7528</v>
      </c>
      <c r="F96" s="230">
        <v>1967.2</v>
      </c>
      <c r="G96" s="231">
        <v>1905.6</v>
      </c>
      <c r="H96" s="231">
        <v>2028.8</v>
      </c>
      <c r="I96" s="329">
        <v>3779</v>
      </c>
      <c r="J96" s="230">
        <v>1362.2</v>
      </c>
      <c r="K96" s="231">
        <v>1320.3</v>
      </c>
      <c r="L96" s="231">
        <v>1404.2</v>
      </c>
      <c r="M96" s="384">
        <v>3749</v>
      </c>
      <c r="N96" s="256"/>
    </row>
    <row r="97" spans="1:14" ht="13.5" customHeight="1" x14ac:dyDescent="0.2">
      <c r="A97" s="326" t="s">
        <v>120</v>
      </c>
      <c r="B97" s="230">
        <v>1038.5999999999999</v>
      </c>
      <c r="C97" s="231">
        <v>1001.2</v>
      </c>
      <c r="D97" s="231">
        <v>1076</v>
      </c>
      <c r="E97" s="329">
        <v>2726</v>
      </c>
      <c r="F97" s="230">
        <v>1218.5999999999999</v>
      </c>
      <c r="G97" s="231">
        <v>1156.5999999999999</v>
      </c>
      <c r="H97" s="231">
        <v>1280.5</v>
      </c>
      <c r="I97" s="329">
        <v>1387</v>
      </c>
      <c r="J97" s="230">
        <v>890.6</v>
      </c>
      <c r="K97" s="231">
        <v>844.7</v>
      </c>
      <c r="L97" s="231">
        <v>936.6</v>
      </c>
      <c r="M97" s="384">
        <v>1339</v>
      </c>
      <c r="N97" s="256"/>
    </row>
    <row r="98" spans="1:14" ht="13.5" customHeight="1" x14ac:dyDescent="0.2">
      <c r="A98" s="326" t="s">
        <v>137</v>
      </c>
      <c r="B98" s="230">
        <v>1501.3</v>
      </c>
      <c r="C98" s="231">
        <v>1422.2</v>
      </c>
      <c r="D98" s="231">
        <v>1580.4</v>
      </c>
      <c r="E98" s="329">
        <v>1252</v>
      </c>
      <c r="F98" s="230">
        <v>1794.4</v>
      </c>
      <c r="G98" s="231">
        <v>1657.2</v>
      </c>
      <c r="H98" s="231">
        <v>1931.6</v>
      </c>
      <c r="I98" s="329">
        <v>600</v>
      </c>
      <c r="J98" s="230">
        <v>1290.9000000000001</v>
      </c>
      <c r="K98" s="231">
        <v>1195.9000000000001</v>
      </c>
      <c r="L98" s="231">
        <v>1385.9</v>
      </c>
      <c r="M98" s="384">
        <v>652</v>
      </c>
      <c r="N98" s="256"/>
    </row>
    <row r="99" spans="1:14" ht="13.5" customHeight="1" x14ac:dyDescent="0.2">
      <c r="A99" s="326" t="s">
        <v>138</v>
      </c>
      <c r="B99" s="230">
        <v>1201.5999999999999</v>
      </c>
      <c r="C99" s="231">
        <v>1131.0999999999999</v>
      </c>
      <c r="D99" s="231">
        <v>1272.0999999999999</v>
      </c>
      <c r="E99" s="329">
        <v>1014</v>
      </c>
      <c r="F99" s="230">
        <v>1309.9000000000001</v>
      </c>
      <c r="G99" s="231">
        <v>1196.2</v>
      </c>
      <c r="H99" s="231">
        <v>1423.7</v>
      </c>
      <c r="I99" s="329">
        <v>481</v>
      </c>
      <c r="J99" s="230">
        <v>1111.5</v>
      </c>
      <c r="K99" s="231">
        <v>1022.2</v>
      </c>
      <c r="L99" s="231">
        <v>1200.8</v>
      </c>
      <c r="M99" s="384">
        <v>533</v>
      </c>
      <c r="N99" s="256"/>
    </row>
    <row r="100" spans="1:14" ht="13.5" customHeight="1" x14ac:dyDescent="0.2">
      <c r="A100" s="326" t="s">
        <v>139</v>
      </c>
      <c r="B100" s="230">
        <v>980.7</v>
      </c>
      <c r="C100" s="231">
        <v>923.1</v>
      </c>
      <c r="D100" s="231">
        <v>1038.3</v>
      </c>
      <c r="E100" s="329">
        <v>1043</v>
      </c>
      <c r="F100" s="230">
        <v>1126.8</v>
      </c>
      <c r="G100" s="231">
        <v>1033.4000000000001</v>
      </c>
      <c r="H100" s="231">
        <v>1220.0999999999999</v>
      </c>
      <c r="I100" s="329">
        <v>524</v>
      </c>
      <c r="J100" s="230">
        <v>861.2</v>
      </c>
      <c r="K100" s="231">
        <v>789</v>
      </c>
      <c r="L100" s="231">
        <v>933.4</v>
      </c>
      <c r="M100" s="384">
        <v>519</v>
      </c>
      <c r="N100" s="256"/>
    </row>
    <row r="101" spans="1:14" ht="13.5" customHeight="1" x14ac:dyDescent="0.2">
      <c r="A101" s="326" t="s">
        <v>151</v>
      </c>
      <c r="B101" s="230">
        <v>991.6</v>
      </c>
      <c r="C101" s="231">
        <v>890.2</v>
      </c>
      <c r="D101" s="231">
        <v>1092.9000000000001</v>
      </c>
      <c r="E101" s="329">
        <v>350</v>
      </c>
      <c r="F101" s="230">
        <v>1174.9000000000001</v>
      </c>
      <c r="G101" s="231">
        <v>1004.9</v>
      </c>
      <c r="H101" s="231">
        <v>1345</v>
      </c>
      <c r="I101" s="329">
        <v>176</v>
      </c>
      <c r="J101" s="230">
        <v>816.8</v>
      </c>
      <c r="K101" s="231">
        <v>696.6</v>
      </c>
      <c r="L101" s="231">
        <v>937</v>
      </c>
      <c r="M101" s="384">
        <v>174</v>
      </c>
      <c r="N101" s="256"/>
    </row>
    <row r="102" spans="1:14" ht="13.5" customHeight="1" x14ac:dyDescent="0.2">
      <c r="A102" s="326" t="s">
        <v>140</v>
      </c>
      <c r="B102" s="230">
        <v>1344</v>
      </c>
      <c r="C102" s="231">
        <v>1287.2</v>
      </c>
      <c r="D102" s="231">
        <v>1400.8</v>
      </c>
      <c r="E102" s="329">
        <v>1976</v>
      </c>
      <c r="F102" s="230">
        <v>1616.3</v>
      </c>
      <c r="G102" s="231">
        <v>1519.2</v>
      </c>
      <c r="H102" s="231">
        <v>1713.4</v>
      </c>
      <c r="I102" s="329">
        <v>1003</v>
      </c>
      <c r="J102" s="230">
        <v>1136.2</v>
      </c>
      <c r="K102" s="231">
        <v>1067.8</v>
      </c>
      <c r="L102" s="231">
        <v>1204.5999999999999</v>
      </c>
      <c r="M102" s="384">
        <v>973</v>
      </c>
      <c r="N102" s="256"/>
    </row>
    <row r="103" spans="1:14" ht="13.5" customHeight="1" x14ac:dyDescent="0.2">
      <c r="A103" s="326" t="s">
        <v>141</v>
      </c>
      <c r="B103" s="230">
        <v>1494.2</v>
      </c>
      <c r="C103" s="231">
        <v>1451.3</v>
      </c>
      <c r="D103" s="231">
        <v>1537.2</v>
      </c>
      <c r="E103" s="329">
        <v>4307</v>
      </c>
      <c r="F103" s="230">
        <v>1748.2</v>
      </c>
      <c r="G103" s="231">
        <v>1675.5</v>
      </c>
      <c r="H103" s="231">
        <v>1820.9</v>
      </c>
      <c r="I103" s="329">
        <v>2196</v>
      </c>
      <c r="J103" s="230">
        <v>1286.3</v>
      </c>
      <c r="K103" s="231">
        <v>1234.2</v>
      </c>
      <c r="L103" s="231">
        <v>1338.4</v>
      </c>
      <c r="M103" s="384">
        <v>2111</v>
      </c>
      <c r="N103" s="256"/>
    </row>
    <row r="104" spans="1:14" ht="13.5" customHeight="1" x14ac:dyDescent="0.2">
      <c r="A104" s="326" t="s">
        <v>142</v>
      </c>
      <c r="B104" s="230">
        <v>1026.2</v>
      </c>
      <c r="C104" s="231">
        <v>910.7</v>
      </c>
      <c r="D104" s="231">
        <v>1141.5999999999999</v>
      </c>
      <c r="E104" s="329">
        <v>274</v>
      </c>
      <c r="F104" s="230">
        <v>1126.8</v>
      </c>
      <c r="G104" s="231">
        <v>945.1</v>
      </c>
      <c r="H104" s="231">
        <v>1308.5</v>
      </c>
      <c r="I104" s="329">
        <v>136</v>
      </c>
      <c r="J104" s="230">
        <v>928.7</v>
      </c>
      <c r="K104" s="231">
        <v>782.5</v>
      </c>
      <c r="L104" s="231">
        <v>1074.8</v>
      </c>
      <c r="M104" s="384">
        <v>138</v>
      </c>
      <c r="N104" s="256"/>
    </row>
    <row r="105" spans="1:14" ht="13.5" customHeight="1" x14ac:dyDescent="0.2">
      <c r="A105" s="326" t="s">
        <v>154</v>
      </c>
      <c r="B105" s="230">
        <v>1031</v>
      </c>
      <c r="C105" s="231">
        <v>986.5</v>
      </c>
      <c r="D105" s="231">
        <v>1075.5</v>
      </c>
      <c r="E105" s="329">
        <v>1930</v>
      </c>
      <c r="F105" s="230">
        <v>1189.2</v>
      </c>
      <c r="G105" s="231">
        <v>1117.0999999999999</v>
      </c>
      <c r="H105" s="231">
        <v>1261.2</v>
      </c>
      <c r="I105" s="329">
        <v>975</v>
      </c>
      <c r="J105" s="230">
        <v>889</v>
      </c>
      <c r="K105" s="231">
        <v>833.7</v>
      </c>
      <c r="L105" s="231">
        <v>944.2</v>
      </c>
      <c r="M105" s="384">
        <v>955</v>
      </c>
      <c r="N105" s="256"/>
    </row>
    <row r="106" spans="1:14" ht="13.5" customHeight="1" x14ac:dyDescent="0.2">
      <c r="A106" s="326" t="s">
        <v>143</v>
      </c>
      <c r="B106" s="230">
        <v>1423</v>
      </c>
      <c r="C106" s="231">
        <v>1369.8</v>
      </c>
      <c r="D106" s="231">
        <v>1476.3</v>
      </c>
      <c r="E106" s="329">
        <v>2454</v>
      </c>
      <c r="F106" s="230">
        <v>1689.4</v>
      </c>
      <c r="G106" s="231">
        <v>1599.4</v>
      </c>
      <c r="H106" s="231">
        <v>1779.5</v>
      </c>
      <c r="I106" s="329">
        <v>1232</v>
      </c>
      <c r="J106" s="230">
        <v>1213.7</v>
      </c>
      <c r="K106" s="231">
        <v>1149.3</v>
      </c>
      <c r="L106" s="231">
        <v>1278.0999999999999</v>
      </c>
      <c r="M106" s="384">
        <v>1222</v>
      </c>
      <c r="N106" s="256"/>
    </row>
    <row r="107" spans="1:14" ht="13.5" customHeight="1" x14ac:dyDescent="0.2">
      <c r="A107" s="326" t="s">
        <v>144</v>
      </c>
      <c r="B107" s="230">
        <v>1042.3</v>
      </c>
      <c r="C107" s="231">
        <v>990.4</v>
      </c>
      <c r="D107" s="231">
        <v>1094.2</v>
      </c>
      <c r="E107" s="329">
        <v>1421</v>
      </c>
      <c r="F107" s="230">
        <v>1234.5999999999999</v>
      </c>
      <c r="G107" s="231">
        <v>1147.4000000000001</v>
      </c>
      <c r="H107" s="231">
        <v>1321.8</v>
      </c>
      <c r="I107" s="329">
        <v>720</v>
      </c>
      <c r="J107" s="230">
        <v>892.7</v>
      </c>
      <c r="K107" s="231">
        <v>829.2</v>
      </c>
      <c r="L107" s="231">
        <v>956.2</v>
      </c>
      <c r="M107" s="384">
        <v>701</v>
      </c>
      <c r="N107" s="256"/>
    </row>
    <row r="108" spans="1:14" ht="13.5" customHeight="1" x14ac:dyDescent="0.2">
      <c r="A108" s="326" t="s">
        <v>145</v>
      </c>
      <c r="B108" s="230">
        <v>984.8</v>
      </c>
      <c r="C108" s="231">
        <v>860.5</v>
      </c>
      <c r="D108" s="231">
        <v>1109</v>
      </c>
      <c r="E108" s="329">
        <v>221</v>
      </c>
      <c r="F108" s="230">
        <v>1079.7</v>
      </c>
      <c r="G108" s="231">
        <v>884.8</v>
      </c>
      <c r="H108" s="231">
        <v>1274.5</v>
      </c>
      <c r="I108" s="329">
        <v>117</v>
      </c>
      <c r="J108" s="230">
        <v>859</v>
      </c>
      <c r="K108" s="231">
        <v>704.1</v>
      </c>
      <c r="L108" s="231">
        <v>1013.9</v>
      </c>
      <c r="M108" s="384">
        <v>104</v>
      </c>
      <c r="N108" s="256"/>
    </row>
    <row r="109" spans="1:14" ht="13.5" customHeight="1" x14ac:dyDescent="0.2">
      <c r="A109" s="326" t="s">
        <v>146</v>
      </c>
      <c r="B109" s="230">
        <v>1219.5</v>
      </c>
      <c r="C109" s="231">
        <v>1164.4000000000001</v>
      </c>
      <c r="D109" s="231">
        <v>1274.5999999999999</v>
      </c>
      <c r="E109" s="329">
        <v>1736</v>
      </c>
      <c r="F109" s="230">
        <v>1451.2</v>
      </c>
      <c r="G109" s="231">
        <v>1359</v>
      </c>
      <c r="H109" s="231">
        <v>1543.4</v>
      </c>
      <c r="I109" s="329">
        <v>872</v>
      </c>
      <c r="J109" s="230">
        <v>1037.2</v>
      </c>
      <c r="K109" s="231">
        <v>970.1</v>
      </c>
      <c r="L109" s="231">
        <v>1104.3</v>
      </c>
      <c r="M109" s="384">
        <v>864</v>
      </c>
      <c r="N109" s="256"/>
    </row>
    <row r="110" spans="1:14" ht="13.5" customHeight="1" x14ac:dyDescent="0.2">
      <c r="A110" s="326" t="s">
        <v>147</v>
      </c>
      <c r="B110" s="230">
        <v>1374.1</v>
      </c>
      <c r="C110" s="231">
        <v>1335.2</v>
      </c>
      <c r="D110" s="231">
        <v>1413.1</v>
      </c>
      <c r="E110" s="329">
        <v>4302</v>
      </c>
      <c r="F110" s="230">
        <v>1633.4</v>
      </c>
      <c r="G110" s="231">
        <v>1567.4</v>
      </c>
      <c r="H110" s="231">
        <v>1699.5</v>
      </c>
      <c r="I110" s="329">
        <v>2128</v>
      </c>
      <c r="J110" s="230">
        <v>1189.8</v>
      </c>
      <c r="K110" s="231">
        <v>1142.0999999999999</v>
      </c>
      <c r="L110" s="231">
        <v>1237.5</v>
      </c>
      <c r="M110" s="384">
        <v>2174</v>
      </c>
      <c r="N110" s="256"/>
    </row>
    <row r="111" spans="1:14" ht="13.5" customHeight="1" x14ac:dyDescent="0.2">
      <c r="A111" s="326" t="s">
        <v>148</v>
      </c>
      <c r="B111" s="230">
        <v>1120.9000000000001</v>
      </c>
      <c r="C111" s="231">
        <v>1055.9000000000001</v>
      </c>
      <c r="D111" s="231">
        <v>1185.8</v>
      </c>
      <c r="E111" s="329">
        <v>1052</v>
      </c>
      <c r="F111" s="230">
        <v>1325.2</v>
      </c>
      <c r="G111" s="231">
        <v>1215.3</v>
      </c>
      <c r="H111" s="231">
        <v>1435.1</v>
      </c>
      <c r="I111" s="329">
        <v>522</v>
      </c>
      <c r="J111" s="230">
        <v>978.5</v>
      </c>
      <c r="K111" s="231">
        <v>898</v>
      </c>
      <c r="L111" s="231">
        <v>1059.0999999999999</v>
      </c>
      <c r="M111" s="384">
        <v>530</v>
      </c>
      <c r="N111" s="256"/>
    </row>
    <row r="112" spans="1:14" ht="13.5" customHeight="1" x14ac:dyDescent="0.2">
      <c r="A112" s="326" t="s">
        <v>149</v>
      </c>
      <c r="B112" s="230">
        <v>1565.7</v>
      </c>
      <c r="C112" s="231">
        <v>1484.5</v>
      </c>
      <c r="D112" s="231">
        <v>1646.8</v>
      </c>
      <c r="E112" s="329">
        <v>1276</v>
      </c>
      <c r="F112" s="230">
        <v>1790.5</v>
      </c>
      <c r="G112" s="231">
        <v>1653.3</v>
      </c>
      <c r="H112" s="231">
        <v>1927.7</v>
      </c>
      <c r="I112" s="329">
        <v>623</v>
      </c>
      <c r="J112" s="230">
        <v>1378.2</v>
      </c>
      <c r="K112" s="231">
        <v>1279.5999999999999</v>
      </c>
      <c r="L112" s="231">
        <v>1476.9</v>
      </c>
      <c r="M112" s="384">
        <v>653</v>
      </c>
      <c r="N112" s="256"/>
    </row>
    <row r="113" spans="1:14" ht="13.5" customHeight="1" x14ac:dyDescent="0.2">
      <c r="A113" s="326" t="s">
        <v>150</v>
      </c>
      <c r="B113" s="230">
        <v>1249.2</v>
      </c>
      <c r="C113" s="231">
        <v>1195.0999999999999</v>
      </c>
      <c r="D113" s="231">
        <v>1303.2</v>
      </c>
      <c r="E113" s="329">
        <v>1894</v>
      </c>
      <c r="F113" s="230">
        <v>1375</v>
      </c>
      <c r="G113" s="231">
        <v>1288.0999999999999</v>
      </c>
      <c r="H113" s="231">
        <v>1461.9</v>
      </c>
      <c r="I113" s="329">
        <v>940</v>
      </c>
      <c r="J113" s="230">
        <v>1131.5</v>
      </c>
      <c r="K113" s="231">
        <v>1063.4000000000001</v>
      </c>
      <c r="L113" s="231">
        <v>1199.5999999999999</v>
      </c>
      <c r="M113" s="384">
        <v>954</v>
      </c>
      <c r="N113" s="256"/>
    </row>
    <row r="114" spans="1:14" ht="12" customHeight="1" x14ac:dyDescent="0.2"/>
    <row r="115" spans="1:14" ht="12" customHeight="1" x14ac:dyDescent="0.2">
      <c r="A115" s="4" t="s">
        <v>26</v>
      </c>
    </row>
    <row r="116" spans="1:14" ht="12" customHeight="1" x14ac:dyDescent="0.2">
      <c r="A116" s="697" t="s">
        <v>98</v>
      </c>
      <c r="B116" s="697"/>
      <c r="C116" s="697"/>
      <c r="D116" s="697"/>
      <c r="E116" s="697"/>
      <c r="F116" s="697"/>
      <c r="G116" s="697"/>
      <c r="H116" s="697"/>
      <c r="I116" s="697"/>
      <c r="J116" s="697"/>
      <c r="K116" s="697"/>
      <c r="L116" s="697"/>
      <c r="M116" s="697"/>
      <c r="N116" s="697"/>
    </row>
    <row r="117" spans="1:14" ht="12" customHeight="1" x14ac:dyDescent="0.2">
      <c r="A117" s="697"/>
      <c r="B117" s="697"/>
      <c r="C117" s="697"/>
      <c r="D117" s="697"/>
      <c r="E117" s="697"/>
      <c r="F117" s="697"/>
      <c r="G117" s="697"/>
      <c r="H117" s="697"/>
      <c r="I117" s="697"/>
      <c r="J117" s="697"/>
      <c r="K117" s="697"/>
      <c r="L117" s="697"/>
      <c r="M117" s="697"/>
      <c r="N117" s="697"/>
    </row>
    <row r="118" spans="1:14" ht="12" customHeight="1" x14ac:dyDescent="0.2">
      <c r="A118" s="706" t="s">
        <v>99</v>
      </c>
      <c r="B118" s="706"/>
      <c r="C118" s="706"/>
      <c r="D118" s="706"/>
      <c r="E118" s="706"/>
      <c r="F118" s="706"/>
      <c r="G118" s="706"/>
      <c r="H118" s="706"/>
      <c r="I118" s="706"/>
      <c r="J118" s="706"/>
      <c r="K118" s="706"/>
      <c r="L118" s="706"/>
      <c r="M118" s="706"/>
      <c r="N118" s="706"/>
    </row>
    <row r="119" spans="1:14" ht="12" customHeight="1" x14ac:dyDescent="0.2">
      <c r="A119" s="706"/>
      <c r="B119" s="706"/>
      <c r="C119" s="706"/>
      <c r="D119" s="706"/>
      <c r="E119" s="706"/>
      <c r="F119" s="706"/>
      <c r="G119" s="706"/>
      <c r="H119" s="706"/>
      <c r="I119" s="706"/>
      <c r="J119" s="706"/>
      <c r="K119" s="706"/>
      <c r="L119" s="706"/>
      <c r="M119" s="706"/>
      <c r="N119" s="706"/>
    </row>
    <row r="120" spans="1:14" ht="12" customHeight="1" x14ac:dyDescent="0.2">
      <c r="A120" s="706"/>
      <c r="B120" s="706"/>
      <c r="C120" s="706"/>
      <c r="D120" s="706"/>
      <c r="E120" s="706"/>
      <c r="F120" s="706"/>
      <c r="G120" s="706"/>
      <c r="H120" s="706"/>
      <c r="I120" s="706"/>
      <c r="J120" s="706"/>
      <c r="K120" s="706"/>
      <c r="L120" s="706"/>
      <c r="M120" s="706"/>
      <c r="N120" s="706"/>
    </row>
    <row r="121" spans="1:14" ht="12" customHeight="1" x14ac:dyDescent="0.2">
      <c r="A121" s="655" t="s">
        <v>76</v>
      </c>
      <c r="B121" s="655"/>
      <c r="C121" s="655"/>
      <c r="D121" s="655"/>
      <c r="E121" s="655"/>
      <c r="F121" s="655"/>
      <c r="G121" s="655"/>
      <c r="H121" s="655"/>
      <c r="I121" s="655"/>
      <c r="J121" s="655"/>
      <c r="K121" s="655"/>
      <c r="L121" s="655"/>
      <c r="M121" s="655"/>
      <c r="N121" s="655"/>
    </row>
    <row r="122" spans="1:14" ht="12" customHeight="1" x14ac:dyDescent="0.2">
      <c r="A122" s="697" t="s">
        <v>2772</v>
      </c>
      <c r="B122" s="697"/>
      <c r="C122" s="697"/>
      <c r="D122" s="697"/>
      <c r="E122" s="697"/>
      <c r="F122" s="697"/>
      <c r="G122" s="697"/>
      <c r="H122" s="697"/>
      <c r="I122" s="697"/>
      <c r="J122" s="697"/>
      <c r="K122" s="697"/>
      <c r="L122" s="697"/>
      <c r="M122" s="697"/>
      <c r="N122" s="697"/>
    </row>
    <row r="123" spans="1:14" ht="12" customHeight="1" x14ac:dyDescent="0.2">
      <c r="A123" s="697"/>
      <c r="B123" s="697"/>
      <c r="C123" s="697"/>
      <c r="D123" s="697"/>
      <c r="E123" s="697"/>
      <c r="F123" s="697"/>
      <c r="G123" s="697"/>
      <c r="H123" s="697"/>
      <c r="I123" s="697"/>
      <c r="J123" s="697"/>
      <c r="K123" s="697"/>
      <c r="L123" s="697"/>
      <c r="M123" s="697"/>
      <c r="N123" s="697"/>
    </row>
    <row r="124" spans="1:14" ht="12" customHeight="1" x14ac:dyDescent="0.2">
      <c r="A124" s="702" t="str">
        <f>CONCATENATE("5) Figures are for deaths occurring between 1st March 2020 and ",Contents!A41," 2021. Figures only include deaths that were registered by ",Contents!A42,". More information on registration delays can be found on the NRS website.")</f>
        <v>5) Figures are for deaths occurring between 1st March 2020 and 28th February 2021. Figures only include deaths that were registered by 10th March 2021. More information on registration delays can be found on the NRS website.</v>
      </c>
      <c r="B124" s="702"/>
      <c r="C124" s="702"/>
      <c r="D124" s="702"/>
      <c r="E124" s="702"/>
      <c r="F124" s="702"/>
      <c r="G124" s="702"/>
      <c r="H124" s="702"/>
      <c r="I124" s="702"/>
      <c r="J124" s="702"/>
      <c r="K124" s="702"/>
      <c r="L124" s="702"/>
      <c r="M124" s="702"/>
      <c r="N124" s="702"/>
    </row>
    <row r="125" spans="1:14" ht="12" customHeight="1" x14ac:dyDescent="0.2">
      <c r="A125" s="696" t="s">
        <v>2750</v>
      </c>
      <c r="B125" s="696"/>
      <c r="C125" s="696"/>
      <c r="D125" s="696"/>
      <c r="E125" s="696"/>
      <c r="F125" s="696"/>
      <c r="G125" s="696"/>
      <c r="H125" s="696"/>
      <c r="I125" s="696"/>
      <c r="J125" s="696"/>
      <c r="K125" s="696"/>
      <c r="L125" s="696"/>
      <c r="M125" s="696"/>
      <c r="N125" s="696"/>
    </row>
    <row r="126" spans="1:14" ht="12" customHeight="1" x14ac:dyDescent="0.2">
      <c r="A126" s="253"/>
      <c r="B126" s="253"/>
      <c r="C126" s="253"/>
    </row>
    <row r="127" spans="1:14" ht="12" customHeight="1" x14ac:dyDescent="0.2">
      <c r="A127" s="253" t="s">
        <v>3041</v>
      </c>
      <c r="B127" s="253"/>
    </row>
    <row r="128" spans="1:14" ht="12" customHeight="1" x14ac:dyDescent="0.2"/>
    <row r="129" ht="12" customHeight="1" x14ac:dyDescent="0.2"/>
  </sheetData>
  <mergeCells count="59">
    <mergeCell ref="B3:E3"/>
    <mergeCell ref="F3:I3"/>
    <mergeCell ref="A42:A44"/>
    <mergeCell ref="A79:A81"/>
    <mergeCell ref="A121:N121"/>
    <mergeCell ref="A4:A6"/>
    <mergeCell ref="A40:A41"/>
    <mergeCell ref="B40:E41"/>
    <mergeCell ref="L79:L81"/>
    <mergeCell ref="M79:M81"/>
    <mergeCell ref="G79:G81"/>
    <mergeCell ref="H79:H81"/>
    <mergeCell ref="I79:I81"/>
    <mergeCell ref="J79:J81"/>
    <mergeCell ref="J3:M3"/>
    <mergeCell ref="B4:B6"/>
    <mergeCell ref="A122:N123"/>
    <mergeCell ref="A124:N124"/>
    <mergeCell ref="B79:B81"/>
    <mergeCell ref="C79:C81"/>
    <mergeCell ref="D79:D81"/>
    <mergeCell ref="E79:E81"/>
    <mergeCell ref="F79:F81"/>
    <mergeCell ref="A118:N120"/>
    <mergeCell ref="K79:K81"/>
    <mergeCell ref="A116:N117"/>
    <mergeCell ref="A125:N125"/>
    <mergeCell ref="B78:E78"/>
    <mergeCell ref="F78:I78"/>
    <mergeCell ref="J78:M78"/>
    <mergeCell ref="M42:M44"/>
    <mergeCell ref="B42:B44"/>
    <mergeCell ref="C42:C44"/>
    <mergeCell ref="D42:D44"/>
    <mergeCell ref="E42:E44"/>
    <mergeCell ref="F42:F44"/>
    <mergeCell ref="G42:G44"/>
    <mergeCell ref="H42:H44"/>
    <mergeCell ref="I42:I44"/>
    <mergeCell ref="J42:J44"/>
    <mergeCell ref="L42:L44"/>
    <mergeCell ref="K42:K44"/>
    <mergeCell ref="C4:C6"/>
    <mergeCell ref="D4:D6"/>
    <mergeCell ref="E4:E6"/>
    <mergeCell ref="F4:F6"/>
    <mergeCell ref="G4:G6"/>
    <mergeCell ref="M4:M6"/>
    <mergeCell ref="M1:N1"/>
    <mergeCell ref="F40:I40"/>
    <mergeCell ref="J40:M40"/>
    <mergeCell ref="F41:I41"/>
    <mergeCell ref="J41:M41"/>
    <mergeCell ref="H4:H6"/>
    <mergeCell ref="I4:I6"/>
    <mergeCell ref="J4:J6"/>
    <mergeCell ref="K4:K6"/>
    <mergeCell ref="L4:L6"/>
    <mergeCell ref="A1:K1"/>
  </mergeCells>
  <hyperlinks>
    <hyperlink ref="A124:N124"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zoomScaleNormal="100" workbookViewId="0">
      <selection sqref="A1:H2"/>
    </sheetView>
  </sheetViews>
  <sheetFormatPr defaultColWidth="9.140625" defaultRowHeight="14.25" x14ac:dyDescent="0.2"/>
  <cols>
    <col min="1" max="1" width="57.42578125" style="6" customWidth="1"/>
    <col min="2" max="2" width="9.85546875" style="6" customWidth="1"/>
    <col min="3" max="3" width="12.5703125" style="6" customWidth="1"/>
    <col min="4" max="4" width="10" style="6" customWidth="1"/>
    <col min="5" max="5" width="10.42578125" style="6" customWidth="1"/>
    <col min="6" max="6" width="3.140625" style="6" customWidth="1"/>
    <col min="7" max="7" width="11.42578125" style="6" customWidth="1"/>
    <col min="8" max="8" width="11.140625" style="6" customWidth="1"/>
    <col min="9" max="9" width="9.85546875" style="6" customWidth="1"/>
    <col min="10" max="10" width="12.42578125" style="6" customWidth="1"/>
    <col min="11" max="16384" width="9.140625" style="6"/>
  </cols>
  <sheetData>
    <row r="1" spans="1:11" ht="18" customHeight="1" x14ac:dyDescent="0.2">
      <c r="A1" s="707" t="str">
        <f>CONCATENATE("Table 10: Deaths involving COVID-19 and all causes by occupation, numbers and age standardised rates¹, 20-64 year olds² , between 1st March 2020 and ",Contents!A41," 2021⁹")</f>
        <v>Table 10: Deaths involving COVID-19 and all causes by occupation, numbers and age standardised rates¹, 20-64 year olds² , between 1st March 2020 and 28th February 2021⁹</v>
      </c>
      <c r="B1" s="707"/>
      <c r="C1" s="707"/>
      <c r="D1" s="707"/>
      <c r="E1" s="707"/>
      <c r="F1" s="707"/>
      <c r="G1" s="707"/>
      <c r="H1" s="707"/>
      <c r="J1" s="711" t="s">
        <v>78</v>
      </c>
      <c r="K1" s="711"/>
    </row>
    <row r="2" spans="1:11" ht="18" customHeight="1" x14ac:dyDescent="0.2">
      <c r="A2" s="707"/>
      <c r="B2" s="707"/>
      <c r="C2" s="707"/>
      <c r="D2" s="707"/>
      <c r="E2" s="707"/>
      <c r="F2" s="707"/>
      <c r="G2" s="707"/>
      <c r="H2" s="707"/>
    </row>
    <row r="3" spans="1:11" ht="15" customHeight="1" x14ac:dyDescent="0.2">
      <c r="A3" s="256"/>
      <c r="B3" s="256"/>
      <c r="C3" s="256"/>
      <c r="D3" s="256"/>
      <c r="E3" s="256"/>
      <c r="F3" s="256"/>
      <c r="G3" s="256"/>
      <c r="H3" s="256"/>
      <c r="I3" s="256"/>
      <c r="J3" s="256"/>
    </row>
    <row r="4" spans="1:11" ht="13.5" customHeight="1" x14ac:dyDescent="0.25">
      <c r="A4" s="315"/>
      <c r="B4" s="708" t="s">
        <v>201</v>
      </c>
      <c r="C4" s="708"/>
      <c r="D4" s="708"/>
      <c r="E4" s="708"/>
      <c r="F4" s="256"/>
      <c r="G4" s="709" t="s">
        <v>75</v>
      </c>
      <c r="H4" s="709"/>
      <c r="I4" s="709"/>
      <c r="J4" s="709"/>
    </row>
    <row r="5" spans="1:11" ht="13.5" customHeight="1" x14ac:dyDescent="0.2">
      <c r="A5" s="716"/>
      <c r="B5" s="712" t="s">
        <v>31</v>
      </c>
      <c r="C5" s="712" t="s">
        <v>199</v>
      </c>
      <c r="D5" s="712" t="s">
        <v>197</v>
      </c>
      <c r="E5" s="712" t="s">
        <v>198</v>
      </c>
      <c r="F5" s="714"/>
      <c r="G5" s="712" t="s">
        <v>31</v>
      </c>
      <c r="H5" s="712" t="s">
        <v>199</v>
      </c>
      <c r="I5" s="712" t="s">
        <v>197</v>
      </c>
      <c r="J5" s="712" t="s">
        <v>198</v>
      </c>
    </row>
    <row r="6" spans="1:11" ht="13.5" customHeight="1" x14ac:dyDescent="0.2">
      <c r="A6" s="716"/>
      <c r="B6" s="712"/>
      <c r="C6" s="712"/>
      <c r="D6" s="712"/>
      <c r="E6" s="712"/>
      <c r="F6" s="714"/>
      <c r="G6" s="712"/>
      <c r="H6" s="712"/>
      <c r="I6" s="712"/>
      <c r="J6" s="712"/>
    </row>
    <row r="7" spans="1:11" ht="13.5" customHeight="1" x14ac:dyDescent="0.2">
      <c r="A7" s="716"/>
      <c r="B7" s="712"/>
      <c r="C7" s="712"/>
      <c r="D7" s="712"/>
      <c r="E7" s="712"/>
      <c r="F7" s="714"/>
      <c r="G7" s="712"/>
      <c r="H7" s="712"/>
      <c r="I7" s="712"/>
      <c r="J7" s="712"/>
    </row>
    <row r="8" spans="1:11" ht="13.5" customHeight="1" x14ac:dyDescent="0.2">
      <c r="A8" s="716"/>
      <c r="B8" s="712"/>
      <c r="C8" s="712"/>
      <c r="D8" s="712"/>
      <c r="E8" s="712"/>
      <c r="F8" s="714"/>
      <c r="G8" s="712"/>
      <c r="H8" s="712"/>
      <c r="I8" s="712"/>
      <c r="J8" s="712"/>
    </row>
    <row r="9" spans="1:11" ht="13.5" customHeight="1" x14ac:dyDescent="0.2">
      <c r="A9" s="717"/>
      <c r="B9" s="713"/>
      <c r="C9" s="713"/>
      <c r="D9" s="713"/>
      <c r="E9" s="713"/>
      <c r="F9" s="715"/>
      <c r="G9" s="713"/>
      <c r="H9" s="713"/>
      <c r="I9" s="713"/>
      <c r="J9" s="713"/>
    </row>
    <row r="10" spans="1:11" x14ac:dyDescent="0.2">
      <c r="A10" s="315"/>
      <c r="B10" s="316"/>
      <c r="C10" s="316"/>
      <c r="D10" s="316"/>
      <c r="E10" s="316"/>
      <c r="F10" s="192"/>
      <c r="G10" s="317"/>
      <c r="H10" s="317"/>
      <c r="I10" s="317"/>
      <c r="J10" s="317"/>
    </row>
    <row r="11" spans="1:11" x14ac:dyDescent="0.2">
      <c r="A11" s="40" t="s">
        <v>202</v>
      </c>
      <c r="B11" s="316"/>
      <c r="C11" s="316"/>
      <c r="D11" s="316"/>
      <c r="E11" s="316"/>
      <c r="F11" s="192"/>
      <c r="G11" s="317"/>
      <c r="H11" s="317"/>
      <c r="I11" s="317"/>
      <c r="J11" s="317"/>
    </row>
    <row r="12" spans="1:11" x14ac:dyDescent="0.2">
      <c r="A12" s="318" t="s">
        <v>161</v>
      </c>
      <c r="B12" s="319">
        <v>64</v>
      </c>
      <c r="C12" s="320">
        <v>27.9</v>
      </c>
      <c r="D12" s="320">
        <v>20.7</v>
      </c>
      <c r="E12" s="320">
        <v>35.1</v>
      </c>
      <c r="F12" s="192"/>
      <c r="G12" s="319">
        <v>556</v>
      </c>
      <c r="H12" s="320">
        <v>231.3</v>
      </c>
      <c r="I12" s="320">
        <v>211</v>
      </c>
      <c r="J12" s="320">
        <v>251.7</v>
      </c>
    </row>
    <row r="13" spans="1:11" x14ac:dyDescent="0.2">
      <c r="A13" s="318" t="s">
        <v>162</v>
      </c>
      <c r="B13" s="319">
        <v>36</v>
      </c>
      <c r="C13" s="320">
        <v>7.2</v>
      </c>
      <c r="D13" s="320">
        <v>4.8</v>
      </c>
      <c r="E13" s="320">
        <v>9.6999999999999993</v>
      </c>
      <c r="F13" s="192"/>
      <c r="G13" s="319">
        <v>565</v>
      </c>
      <c r="H13" s="320">
        <v>116.9</v>
      </c>
      <c r="I13" s="320">
        <v>106.8</v>
      </c>
      <c r="J13" s="320">
        <v>126.9</v>
      </c>
    </row>
    <row r="14" spans="1:11" x14ac:dyDescent="0.2">
      <c r="A14" s="318" t="s">
        <v>163</v>
      </c>
      <c r="B14" s="319">
        <v>49</v>
      </c>
      <c r="C14" s="320">
        <v>19.5</v>
      </c>
      <c r="D14" s="320">
        <v>13.7</v>
      </c>
      <c r="E14" s="320">
        <v>25.4</v>
      </c>
      <c r="F14" s="192"/>
      <c r="G14" s="319">
        <v>513</v>
      </c>
      <c r="H14" s="320">
        <v>189.1</v>
      </c>
      <c r="I14" s="320">
        <v>171.6</v>
      </c>
      <c r="J14" s="320">
        <v>206.6</v>
      </c>
    </row>
    <row r="15" spans="1:11" x14ac:dyDescent="0.2">
      <c r="A15" s="318" t="s">
        <v>164</v>
      </c>
      <c r="B15" s="319">
        <v>49</v>
      </c>
      <c r="C15" s="320">
        <v>21.9</v>
      </c>
      <c r="D15" s="320">
        <v>15.7</v>
      </c>
      <c r="E15" s="320">
        <v>28.2</v>
      </c>
      <c r="F15" s="192"/>
      <c r="G15" s="319">
        <v>504</v>
      </c>
      <c r="H15" s="320">
        <v>216.7</v>
      </c>
      <c r="I15" s="320">
        <v>197.5</v>
      </c>
      <c r="J15" s="320">
        <v>235.9</v>
      </c>
    </row>
    <row r="16" spans="1:11" x14ac:dyDescent="0.2">
      <c r="A16" s="318" t="s">
        <v>165</v>
      </c>
      <c r="B16" s="319">
        <v>91</v>
      </c>
      <c r="C16" s="320">
        <v>34.200000000000003</v>
      </c>
      <c r="D16" s="320">
        <v>27.2</v>
      </c>
      <c r="E16" s="320">
        <v>41.3</v>
      </c>
      <c r="F16" s="192"/>
      <c r="G16" s="319">
        <v>1441</v>
      </c>
      <c r="H16" s="320">
        <v>544</v>
      </c>
      <c r="I16" s="320">
        <v>515.79999999999995</v>
      </c>
      <c r="J16" s="320">
        <v>572.20000000000005</v>
      </c>
    </row>
    <row r="17" spans="1:10" x14ac:dyDescent="0.2">
      <c r="A17" s="318" t="s">
        <v>166</v>
      </c>
      <c r="B17" s="319">
        <v>86</v>
      </c>
      <c r="C17" s="320">
        <v>37.6</v>
      </c>
      <c r="D17" s="320">
        <v>29.6</v>
      </c>
      <c r="E17" s="320">
        <v>45.6</v>
      </c>
      <c r="F17" s="192"/>
      <c r="G17" s="319">
        <v>744</v>
      </c>
      <c r="H17" s="320">
        <v>319.39999999999998</v>
      </c>
      <c r="I17" s="320">
        <v>296.3</v>
      </c>
      <c r="J17" s="320">
        <v>342.5</v>
      </c>
    </row>
    <row r="18" spans="1:10" x14ac:dyDescent="0.2">
      <c r="A18" s="318" t="s">
        <v>167</v>
      </c>
      <c r="B18" s="319">
        <v>46</v>
      </c>
      <c r="C18" s="320">
        <v>35.299999999999997</v>
      </c>
      <c r="D18" s="320">
        <v>24.9</v>
      </c>
      <c r="E18" s="320">
        <v>45.7</v>
      </c>
      <c r="F18" s="192"/>
      <c r="G18" s="319">
        <v>459</v>
      </c>
      <c r="H18" s="320">
        <v>327.9</v>
      </c>
      <c r="I18" s="320">
        <v>297.10000000000002</v>
      </c>
      <c r="J18" s="320">
        <v>358.7</v>
      </c>
    </row>
    <row r="19" spans="1:10" x14ac:dyDescent="0.2">
      <c r="A19" s="318" t="s">
        <v>168</v>
      </c>
      <c r="B19" s="319">
        <v>120</v>
      </c>
      <c r="C19" s="320">
        <v>70.400000000000006</v>
      </c>
      <c r="D19" s="320">
        <v>57.7</v>
      </c>
      <c r="E19" s="320">
        <v>83.1</v>
      </c>
      <c r="F19" s="192"/>
      <c r="G19" s="319">
        <v>1054</v>
      </c>
      <c r="H19" s="320">
        <v>638.5</v>
      </c>
      <c r="I19" s="320">
        <v>599.5</v>
      </c>
      <c r="J19" s="320">
        <v>677.4</v>
      </c>
    </row>
    <row r="20" spans="1:10" x14ac:dyDescent="0.2">
      <c r="A20" s="318" t="s">
        <v>169</v>
      </c>
      <c r="B20" s="319">
        <v>96</v>
      </c>
      <c r="C20" s="320">
        <v>41.4</v>
      </c>
      <c r="D20" s="320">
        <v>33</v>
      </c>
      <c r="E20" s="320">
        <v>49.8</v>
      </c>
      <c r="F20" s="192"/>
      <c r="G20" s="319">
        <v>1279</v>
      </c>
      <c r="H20" s="320">
        <v>555.9</v>
      </c>
      <c r="I20" s="320">
        <v>525</v>
      </c>
      <c r="J20" s="320">
        <v>586.70000000000005</v>
      </c>
    </row>
    <row r="21" spans="1:10" x14ac:dyDescent="0.2">
      <c r="A21" s="318"/>
      <c r="B21" s="319"/>
      <c r="C21" s="320"/>
      <c r="D21" s="320"/>
      <c r="E21" s="320"/>
      <c r="F21" s="192"/>
      <c r="G21" s="319"/>
      <c r="H21" s="320"/>
      <c r="I21" s="320"/>
      <c r="J21" s="320"/>
    </row>
    <row r="22" spans="1:10" x14ac:dyDescent="0.2">
      <c r="A22" s="41" t="s">
        <v>203</v>
      </c>
      <c r="B22" s="319"/>
      <c r="C22" s="320"/>
      <c r="D22" s="320"/>
      <c r="E22" s="320"/>
      <c r="F22" s="192"/>
      <c r="G22" s="319"/>
      <c r="H22" s="320"/>
      <c r="I22" s="320"/>
      <c r="J22" s="320"/>
    </row>
    <row r="23" spans="1:10" x14ac:dyDescent="0.2">
      <c r="A23" s="318" t="s">
        <v>170</v>
      </c>
      <c r="B23" s="319">
        <v>35</v>
      </c>
      <c r="C23" s="320">
        <v>21.5</v>
      </c>
      <c r="D23" s="320">
        <v>13.8</v>
      </c>
      <c r="E23" s="320">
        <v>29.2</v>
      </c>
      <c r="F23" s="192"/>
      <c r="G23" s="319">
        <v>304</v>
      </c>
      <c r="H23" s="320">
        <v>182.5</v>
      </c>
      <c r="I23" s="320">
        <v>160.4</v>
      </c>
      <c r="J23" s="320">
        <v>204.6</v>
      </c>
    </row>
    <row r="24" spans="1:10" x14ac:dyDescent="0.2">
      <c r="A24" s="318" t="s">
        <v>171</v>
      </c>
      <c r="B24" s="319">
        <v>29</v>
      </c>
      <c r="C24" s="320">
        <v>39.9</v>
      </c>
      <c r="D24" s="320">
        <v>25.1</v>
      </c>
      <c r="E24" s="320">
        <v>54.7</v>
      </c>
      <c r="F24" s="192"/>
      <c r="G24" s="319">
        <v>252</v>
      </c>
      <c r="H24" s="320">
        <v>340.5</v>
      </c>
      <c r="I24" s="320">
        <v>296.89999999999998</v>
      </c>
      <c r="J24" s="320">
        <v>384</v>
      </c>
    </row>
    <row r="25" spans="1:10" x14ac:dyDescent="0.2">
      <c r="A25" s="318" t="s">
        <v>172</v>
      </c>
      <c r="B25" s="319">
        <v>7</v>
      </c>
      <c r="C25" s="320" t="s">
        <v>3096</v>
      </c>
      <c r="D25" s="320" t="s">
        <v>3096</v>
      </c>
      <c r="E25" s="320" t="s">
        <v>3096</v>
      </c>
      <c r="F25" s="192"/>
      <c r="G25" s="319">
        <v>139</v>
      </c>
      <c r="H25" s="320">
        <v>127.3</v>
      </c>
      <c r="I25" s="320">
        <v>105.1</v>
      </c>
      <c r="J25" s="320">
        <v>149.4</v>
      </c>
    </row>
    <row r="26" spans="1:10" x14ac:dyDescent="0.2">
      <c r="A26" s="318" t="s">
        <v>173</v>
      </c>
      <c r="B26" s="319">
        <v>9</v>
      </c>
      <c r="C26" s="320" t="s">
        <v>3096</v>
      </c>
      <c r="D26" s="320" t="s">
        <v>3096</v>
      </c>
      <c r="E26" s="320" t="s">
        <v>3096</v>
      </c>
      <c r="F26" s="192"/>
      <c r="G26" s="319">
        <v>138</v>
      </c>
      <c r="H26" s="320">
        <v>113.5</v>
      </c>
      <c r="I26" s="320">
        <v>93.1</v>
      </c>
      <c r="J26" s="320">
        <v>134</v>
      </c>
    </row>
    <row r="27" spans="1:10" x14ac:dyDescent="0.2">
      <c r="A27" s="318" t="s">
        <v>174</v>
      </c>
      <c r="B27" s="319">
        <v>9</v>
      </c>
      <c r="C27" s="320" t="s">
        <v>3096</v>
      </c>
      <c r="D27" s="320" t="s">
        <v>3096</v>
      </c>
      <c r="E27" s="320" t="s">
        <v>3096</v>
      </c>
      <c r="F27" s="192"/>
      <c r="G27" s="319">
        <v>145</v>
      </c>
      <c r="H27" s="320">
        <v>129.5</v>
      </c>
      <c r="I27" s="320">
        <v>107.3</v>
      </c>
      <c r="J27" s="320">
        <v>151.80000000000001</v>
      </c>
    </row>
    <row r="28" spans="1:10" x14ac:dyDescent="0.2">
      <c r="A28" s="318" t="s">
        <v>175</v>
      </c>
      <c r="B28" s="319">
        <v>11</v>
      </c>
      <c r="C28" s="320">
        <v>8.4</v>
      </c>
      <c r="D28" s="320">
        <v>3.3</v>
      </c>
      <c r="E28" s="320">
        <v>13.4</v>
      </c>
      <c r="F28" s="192"/>
      <c r="G28" s="319">
        <v>143</v>
      </c>
      <c r="H28" s="320">
        <v>103.2</v>
      </c>
      <c r="I28" s="320">
        <v>85.9</v>
      </c>
      <c r="J28" s="320">
        <v>120.4</v>
      </c>
    </row>
    <row r="29" spans="1:10" x14ac:dyDescent="0.2">
      <c r="A29" s="318" t="s">
        <v>176</v>
      </c>
      <c r="B29" s="319">
        <v>8</v>
      </c>
      <c r="C29" s="320" t="s">
        <v>3096</v>
      </c>
      <c r="D29" s="320" t="s">
        <v>3096</v>
      </c>
      <c r="E29" s="320" t="s">
        <v>3096</v>
      </c>
      <c r="F29" s="192"/>
      <c r="G29" s="319">
        <v>70</v>
      </c>
      <c r="H29" s="320">
        <v>166.8</v>
      </c>
      <c r="I29" s="320">
        <v>127.3</v>
      </c>
      <c r="J29" s="320">
        <v>206.3</v>
      </c>
    </row>
    <row r="30" spans="1:10" x14ac:dyDescent="0.2">
      <c r="A30" s="318" t="s">
        <v>177</v>
      </c>
      <c r="B30" s="319">
        <v>5</v>
      </c>
      <c r="C30" s="320" t="s">
        <v>3096</v>
      </c>
      <c r="D30" s="320" t="s">
        <v>3096</v>
      </c>
      <c r="E30" s="320" t="s">
        <v>3096</v>
      </c>
      <c r="F30" s="192"/>
      <c r="G30" s="319">
        <v>60</v>
      </c>
      <c r="H30" s="320">
        <v>156.80000000000001</v>
      </c>
      <c r="I30" s="320">
        <v>114.7</v>
      </c>
      <c r="J30" s="320">
        <v>199</v>
      </c>
    </row>
    <row r="31" spans="1:10" x14ac:dyDescent="0.2">
      <c r="A31" s="318" t="s">
        <v>178</v>
      </c>
      <c r="B31" s="319">
        <v>7</v>
      </c>
      <c r="C31" s="320" t="s">
        <v>3096</v>
      </c>
      <c r="D31" s="320" t="s">
        <v>3096</v>
      </c>
      <c r="E31" s="320" t="s">
        <v>3096</v>
      </c>
      <c r="F31" s="192"/>
      <c r="G31" s="319">
        <v>60</v>
      </c>
      <c r="H31" s="320">
        <v>302.39999999999998</v>
      </c>
      <c r="I31" s="320">
        <v>210.3</v>
      </c>
      <c r="J31" s="320">
        <v>394.4</v>
      </c>
    </row>
    <row r="32" spans="1:10" x14ac:dyDescent="0.2">
      <c r="A32" s="318" t="s">
        <v>179</v>
      </c>
      <c r="B32" s="319">
        <v>12</v>
      </c>
      <c r="C32" s="320">
        <v>38.6</v>
      </c>
      <c r="D32" s="320">
        <v>15.8</v>
      </c>
      <c r="E32" s="320">
        <v>61.3</v>
      </c>
      <c r="F32" s="192"/>
      <c r="G32" s="319">
        <v>111</v>
      </c>
      <c r="H32" s="320">
        <v>344.6</v>
      </c>
      <c r="I32" s="320">
        <v>276.60000000000002</v>
      </c>
      <c r="J32" s="320">
        <v>412.7</v>
      </c>
    </row>
    <row r="33" spans="1:10" x14ac:dyDescent="0.2">
      <c r="A33" s="318" t="s">
        <v>180</v>
      </c>
      <c r="B33" s="319">
        <v>17</v>
      </c>
      <c r="C33" s="320">
        <v>14.7</v>
      </c>
      <c r="D33" s="320">
        <v>7.1</v>
      </c>
      <c r="E33" s="320">
        <v>22.4</v>
      </c>
      <c r="F33" s="192"/>
      <c r="G33" s="319">
        <v>212</v>
      </c>
      <c r="H33" s="320">
        <v>163.80000000000001</v>
      </c>
      <c r="I33" s="320">
        <v>139.69999999999999</v>
      </c>
      <c r="J33" s="320">
        <v>187.9</v>
      </c>
    </row>
    <row r="34" spans="1:10" x14ac:dyDescent="0.2">
      <c r="A34" s="318" t="s">
        <v>181</v>
      </c>
      <c r="B34" s="319">
        <v>43</v>
      </c>
      <c r="C34" s="320">
        <v>26.2</v>
      </c>
      <c r="D34" s="320">
        <v>18.100000000000001</v>
      </c>
      <c r="E34" s="320">
        <v>34.299999999999997</v>
      </c>
      <c r="F34" s="192"/>
      <c r="G34" s="319">
        <v>414</v>
      </c>
      <c r="H34" s="320">
        <v>237.1</v>
      </c>
      <c r="I34" s="320">
        <v>213.7</v>
      </c>
      <c r="J34" s="320">
        <v>260.60000000000002</v>
      </c>
    </row>
    <row r="35" spans="1:10" x14ac:dyDescent="0.2">
      <c r="A35" s="318" t="s">
        <v>182</v>
      </c>
      <c r="B35" s="319">
        <v>6</v>
      </c>
      <c r="C35" s="320" t="s">
        <v>3096</v>
      </c>
      <c r="D35" s="320" t="s">
        <v>3096</v>
      </c>
      <c r="E35" s="320" t="s">
        <v>3096</v>
      </c>
      <c r="F35" s="192"/>
      <c r="G35" s="319">
        <v>90</v>
      </c>
      <c r="H35" s="320">
        <v>182.6</v>
      </c>
      <c r="I35" s="320">
        <v>141.19999999999999</v>
      </c>
      <c r="J35" s="320">
        <v>224</v>
      </c>
    </row>
    <row r="36" spans="1:10" x14ac:dyDescent="0.2">
      <c r="A36" s="318" t="s">
        <v>183</v>
      </c>
      <c r="B36" s="319">
        <v>13</v>
      </c>
      <c r="C36" s="320">
        <v>33.799999999999997</v>
      </c>
      <c r="D36" s="320">
        <v>15.4</v>
      </c>
      <c r="E36" s="320">
        <v>52.2</v>
      </c>
      <c r="F36" s="192"/>
      <c r="G36" s="319">
        <v>195</v>
      </c>
      <c r="H36" s="320">
        <v>594.70000000000005</v>
      </c>
      <c r="I36" s="320">
        <v>509.1</v>
      </c>
      <c r="J36" s="320">
        <v>680.4</v>
      </c>
    </row>
    <row r="37" spans="1:10" x14ac:dyDescent="0.2">
      <c r="A37" s="318" t="s">
        <v>184</v>
      </c>
      <c r="B37" s="319">
        <v>25</v>
      </c>
      <c r="C37" s="320">
        <v>30.2</v>
      </c>
      <c r="D37" s="320">
        <v>18.2</v>
      </c>
      <c r="E37" s="320">
        <v>42.1</v>
      </c>
      <c r="F37" s="192"/>
      <c r="G37" s="319">
        <v>408</v>
      </c>
      <c r="H37" s="320">
        <v>491.5</v>
      </c>
      <c r="I37" s="320">
        <v>443.2</v>
      </c>
      <c r="J37" s="320">
        <v>539.70000000000005</v>
      </c>
    </row>
    <row r="38" spans="1:10" x14ac:dyDescent="0.2">
      <c r="A38" s="318" t="s">
        <v>185</v>
      </c>
      <c r="B38" s="319">
        <v>29</v>
      </c>
      <c r="C38" s="320">
        <v>33</v>
      </c>
      <c r="D38" s="320">
        <v>21</v>
      </c>
      <c r="E38" s="320">
        <v>45</v>
      </c>
      <c r="F38" s="192"/>
      <c r="G38" s="319">
        <v>521</v>
      </c>
      <c r="H38" s="320">
        <v>593.29999999999995</v>
      </c>
      <c r="I38" s="320">
        <v>542.4</v>
      </c>
      <c r="J38" s="320">
        <v>644.20000000000005</v>
      </c>
    </row>
    <row r="39" spans="1:10" x14ac:dyDescent="0.2">
      <c r="A39" s="318" t="s">
        <v>186</v>
      </c>
      <c r="B39" s="319">
        <v>24</v>
      </c>
      <c r="C39" s="320">
        <v>45.9</v>
      </c>
      <c r="D39" s="320">
        <v>26.9</v>
      </c>
      <c r="E39" s="320">
        <v>64.900000000000006</v>
      </c>
      <c r="F39" s="192"/>
      <c r="G39" s="319">
        <v>317</v>
      </c>
      <c r="H39" s="320">
        <v>566.20000000000005</v>
      </c>
      <c r="I39" s="320">
        <v>501.7</v>
      </c>
      <c r="J39" s="320">
        <v>630.70000000000005</v>
      </c>
    </row>
    <row r="40" spans="1:10" x14ac:dyDescent="0.2">
      <c r="A40" s="318" t="s">
        <v>187</v>
      </c>
      <c r="B40" s="319">
        <v>69</v>
      </c>
      <c r="C40" s="320">
        <v>37.1</v>
      </c>
      <c r="D40" s="320">
        <v>28.3</v>
      </c>
      <c r="E40" s="320">
        <v>46</v>
      </c>
      <c r="F40" s="192"/>
      <c r="G40" s="319">
        <v>572</v>
      </c>
      <c r="H40" s="320">
        <v>303.5</v>
      </c>
      <c r="I40" s="320">
        <v>278.39999999999998</v>
      </c>
      <c r="J40" s="320">
        <v>328.6</v>
      </c>
    </row>
    <row r="41" spans="1:10" x14ac:dyDescent="0.2">
      <c r="A41" s="318" t="s">
        <v>188</v>
      </c>
      <c r="B41" s="319">
        <v>17</v>
      </c>
      <c r="C41" s="320">
        <v>39.5</v>
      </c>
      <c r="D41" s="320">
        <v>20.6</v>
      </c>
      <c r="E41" s="320">
        <v>58.5</v>
      </c>
      <c r="F41" s="192"/>
      <c r="G41" s="319">
        <v>172</v>
      </c>
      <c r="H41" s="320">
        <v>378.9</v>
      </c>
      <c r="I41" s="320">
        <v>321.39999999999998</v>
      </c>
      <c r="J41" s="320">
        <v>436.4</v>
      </c>
    </row>
    <row r="42" spans="1:10" x14ac:dyDescent="0.2">
      <c r="A42" s="318" t="s">
        <v>189</v>
      </c>
      <c r="B42" s="319">
        <v>34</v>
      </c>
      <c r="C42" s="320">
        <v>37.4</v>
      </c>
      <c r="D42" s="320">
        <v>24.6</v>
      </c>
      <c r="E42" s="320">
        <v>50.2</v>
      </c>
      <c r="F42" s="192"/>
      <c r="G42" s="319">
        <v>358</v>
      </c>
      <c r="H42" s="320">
        <v>371.9</v>
      </c>
      <c r="I42" s="320">
        <v>332.4</v>
      </c>
      <c r="J42" s="320">
        <v>411.3</v>
      </c>
    </row>
    <row r="43" spans="1:10" x14ac:dyDescent="0.2">
      <c r="A43" s="318" t="s">
        <v>190</v>
      </c>
      <c r="B43" s="319">
        <v>12</v>
      </c>
      <c r="C43" s="320">
        <v>31.3</v>
      </c>
      <c r="D43" s="320">
        <v>13.3</v>
      </c>
      <c r="E43" s="320">
        <v>49.3</v>
      </c>
      <c r="F43" s="192"/>
      <c r="G43" s="319">
        <v>101</v>
      </c>
      <c r="H43" s="320">
        <v>236.1</v>
      </c>
      <c r="I43" s="320">
        <v>188.3</v>
      </c>
      <c r="J43" s="320">
        <v>283.8</v>
      </c>
    </row>
    <row r="44" spans="1:10" x14ac:dyDescent="0.2">
      <c r="A44" s="318" t="s">
        <v>191</v>
      </c>
      <c r="B44" s="319">
        <v>41</v>
      </c>
      <c r="C44" s="320">
        <v>73.099999999999994</v>
      </c>
      <c r="D44" s="320">
        <v>50.6</v>
      </c>
      <c r="E44" s="320">
        <v>95.7</v>
      </c>
      <c r="F44" s="192"/>
      <c r="G44" s="319">
        <v>486</v>
      </c>
      <c r="H44" s="320">
        <v>865.8</v>
      </c>
      <c r="I44" s="320">
        <v>788.3</v>
      </c>
      <c r="J44" s="320">
        <v>943.3</v>
      </c>
    </row>
    <row r="45" spans="1:10" x14ac:dyDescent="0.2">
      <c r="A45" s="318" t="s">
        <v>192</v>
      </c>
      <c r="B45" s="319">
        <v>79</v>
      </c>
      <c r="C45" s="320">
        <v>70</v>
      </c>
      <c r="D45" s="320">
        <v>54.3</v>
      </c>
      <c r="E45" s="320">
        <v>85.6</v>
      </c>
      <c r="F45" s="192"/>
      <c r="G45" s="319">
        <v>568</v>
      </c>
      <c r="H45" s="320">
        <v>529</v>
      </c>
      <c r="I45" s="320">
        <v>484</v>
      </c>
      <c r="J45" s="320">
        <v>574</v>
      </c>
    </row>
    <row r="46" spans="1:10" x14ac:dyDescent="0.2">
      <c r="A46" s="318" t="s">
        <v>193</v>
      </c>
      <c r="B46" s="319">
        <v>26</v>
      </c>
      <c r="C46" s="320">
        <v>71.7</v>
      </c>
      <c r="D46" s="320">
        <v>43.7</v>
      </c>
      <c r="E46" s="320">
        <v>99.7</v>
      </c>
      <c r="F46" s="192"/>
      <c r="G46" s="319">
        <v>410</v>
      </c>
      <c r="H46" s="320">
        <v>1085.4000000000001</v>
      </c>
      <c r="I46" s="320">
        <v>979.5</v>
      </c>
      <c r="J46" s="320">
        <v>1191.4000000000001</v>
      </c>
    </row>
    <row r="47" spans="1:10" x14ac:dyDescent="0.2">
      <c r="A47" s="318" t="s">
        <v>194</v>
      </c>
      <c r="B47" s="319">
        <v>70</v>
      </c>
      <c r="C47" s="320">
        <v>35.9</v>
      </c>
      <c r="D47" s="320">
        <v>27.3</v>
      </c>
      <c r="E47" s="320">
        <v>44.4</v>
      </c>
      <c r="F47" s="192"/>
      <c r="G47" s="319">
        <v>869</v>
      </c>
      <c r="H47" s="320">
        <v>452.4</v>
      </c>
      <c r="I47" s="320">
        <v>421.9</v>
      </c>
      <c r="J47" s="320">
        <v>482.9</v>
      </c>
    </row>
    <row r="48" spans="1:10" x14ac:dyDescent="0.2">
      <c r="A48" s="318"/>
      <c r="B48" s="319"/>
      <c r="C48" s="320"/>
      <c r="D48" s="320"/>
      <c r="E48" s="320"/>
      <c r="F48" s="192"/>
      <c r="G48" s="319"/>
      <c r="H48" s="320"/>
      <c r="I48" s="320"/>
      <c r="J48" s="320"/>
    </row>
    <row r="49" spans="1:16" x14ac:dyDescent="0.2">
      <c r="A49" s="318" t="s">
        <v>204</v>
      </c>
      <c r="B49" s="319">
        <v>27</v>
      </c>
      <c r="C49" s="320">
        <v>14.4</v>
      </c>
      <c r="D49" s="320">
        <v>8.6</v>
      </c>
      <c r="E49" s="320">
        <v>20.100000000000001</v>
      </c>
      <c r="F49" s="192"/>
      <c r="G49" s="319">
        <v>265</v>
      </c>
      <c r="H49" s="320">
        <v>141.80000000000001</v>
      </c>
      <c r="I49" s="320">
        <v>123.8</v>
      </c>
      <c r="J49" s="320">
        <v>159.80000000000001</v>
      </c>
    </row>
    <row r="50" spans="1:16" x14ac:dyDescent="0.2">
      <c r="A50" s="318"/>
      <c r="B50" s="319"/>
      <c r="C50" s="320"/>
      <c r="D50" s="320"/>
      <c r="E50" s="320"/>
      <c r="F50" s="192"/>
      <c r="G50" s="319"/>
      <c r="H50" s="320"/>
      <c r="I50" s="320"/>
      <c r="J50" s="320"/>
    </row>
    <row r="51" spans="1:16" x14ac:dyDescent="0.2">
      <c r="A51" s="318" t="s">
        <v>205</v>
      </c>
      <c r="B51" s="319">
        <v>59</v>
      </c>
      <c r="C51" s="320">
        <v>48.3</v>
      </c>
      <c r="D51" s="320">
        <v>35.799999999999997</v>
      </c>
      <c r="E51" s="320">
        <v>60.7</v>
      </c>
      <c r="F51" s="192"/>
      <c r="G51" s="319">
        <v>447</v>
      </c>
      <c r="H51" s="320">
        <v>365.4</v>
      </c>
      <c r="I51" s="320">
        <v>331.2</v>
      </c>
      <c r="J51" s="320">
        <v>399.6</v>
      </c>
    </row>
    <row r="52" spans="1:16" x14ac:dyDescent="0.2">
      <c r="A52" s="318"/>
      <c r="B52" s="321"/>
      <c r="C52" s="320"/>
      <c r="D52" s="320"/>
      <c r="E52" s="320"/>
      <c r="F52" s="192"/>
      <c r="G52" s="321"/>
      <c r="H52" s="320"/>
      <c r="I52" s="320"/>
      <c r="J52" s="320"/>
    </row>
    <row r="53" spans="1:16" x14ac:dyDescent="0.2">
      <c r="A53" s="322" t="s">
        <v>195</v>
      </c>
      <c r="B53" s="323">
        <v>637</v>
      </c>
      <c r="C53" s="324">
        <v>28.8</v>
      </c>
      <c r="D53" s="324">
        <v>26.5</v>
      </c>
      <c r="E53" s="324">
        <v>31.1</v>
      </c>
      <c r="F53" s="325"/>
      <c r="G53" s="323">
        <v>7115</v>
      </c>
      <c r="H53" s="324">
        <v>309.39999999999998</v>
      </c>
      <c r="I53" s="324">
        <v>302.10000000000002</v>
      </c>
      <c r="J53" s="324">
        <v>316.7</v>
      </c>
    </row>
    <row r="54" spans="1:16" ht="12" customHeight="1" x14ac:dyDescent="0.2">
      <c r="A54" s="317"/>
      <c r="B54" s="317"/>
      <c r="C54" s="317"/>
      <c r="D54" s="317"/>
      <c r="E54" s="317"/>
    </row>
    <row r="55" spans="1:16" ht="12" customHeight="1" x14ac:dyDescent="0.2">
      <c r="A55" s="52" t="s">
        <v>42</v>
      </c>
      <c r="B55" s="317"/>
      <c r="C55" s="317"/>
      <c r="D55" s="317"/>
      <c r="E55" s="317"/>
    </row>
    <row r="56" spans="1:16" ht="12" customHeight="1" x14ac:dyDescent="0.2">
      <c r="A56" s="710" t="s">
        <v>196</v>
      </c>
      <c r="B56" s="710"/>
      <c r="C56" s="710"/>
      <c r="D56" s="710"/>
      <c r="E56" s="710"/>
      <c r="F56" s="710"/>
      <c r="G56" s="710"/>
      <c r="H56" s="710"/>
      <c r="I56" s="710"/>
      <c r="J56" s="710"/>
      <c r="K56" s="710"/>
      <c r="L56" s="254"/>
      <c r="M56" s="254"/>
      <c r="N56" s="254"/>
      <c r="O56" s="254"/>
      <c r="P56" s="254"/>
    </row>
    <row r="57" spans="1:16" ht="12" customHeight="1" x14ac:dyDescent="0.2">
      <c r="A57" s="710" t="s">
        <v>207</v>
      </c>
      <c r="B57" s="710"/>
      <c r="C57" s="710"/>
      <c r="D57" s="710"/>
      <c r="E57" s="710"/>
      <c r="F57" s="710"/>
      <c r="G57" s="710"/>
      <c r="H57" s="710"/>
      <c r="I57" s="710"/>
      <c r="J57" s="710"/>
      <c r="K57" s="710"/>
      <c r="L57" s="254"/>
      <c r="M57" s="254"/>
      <c r="N57" s="254"/>
      <c r="O57" s="254"/>
      <c r="P57" s="254"/>
    </row>
    <row r="58" spans="1:16" ht="12" customHeight="1" x14ac:dyDescent="0.2">
      <c r="A58" s="706" t="s">
        <v>2762</v>
      </c>
      <c r="B58" s="706"/>
      <c r="C58" s="706"/>
      <c r="D58" s="706"/>
      <c r="E58" s="706"/>
      <c r="F58" s="706"/>
      <c r="G58" s="706"/>
      <c r="H58" s="706"/>
      <c r="I58" s="706"/>
      <c r="J58" s="706"/>
      <c r="K58" s="706"/>
    </row>
    <row r="59" spans="1:16" ht="12" customHeight="1" x14ac:dyDescent="0.2">
      <c r="A59" s="706"/>
      <c r="B59" s="706"/>
      <c r="C59" s="706"/>
      <c r="D59" s="706"/>
      <c r="E59" s="706"/>
      <c r="F59" s="706"/>
      <c r="G59" s="706"/>
      <c r="H59" s="706"/>
      <c r="I59" s="706"/>
      <c r="J59" s="706"/>
      <c r="K59" s="706"/>
    </row>
    <row r="60" spans="1:16" ht="12" customHeight="1" x14ac:dyDescent="0.2">
      <c r="A60" s="710" t="s">
        <v>200</v>
      </c>
      <c r="B60" s="710"/>
      <c r="C60" s="710"/>
      <c r="D60" s="710"/>
      <c r="E60" s="710"/>
      <c r="F60" s="710"/>
      <c r="G60" s="710"/>
      <c r="H60" s="710"/>
      <c r="I60" s="710"/>
      <c r="J60" s="710"/>
      <c r="K60" s="710"/>
    </row>
    <row r="61" spans="1:16" ht="12" customHeight="1" x14ac:dyDescent="0.2">
      <c r="A61" s="655" t="s">
        <v>88</v>
      </c>
      <c r="B61" s="655"/>
      <c r="C61" s="655"/>
      <c r="D61" s="655"/>
      <c r="E61" s="655"/>
      <c r="F61" s="655"/>
      <c r="G61" s="655"/>
      <c r="H61" s="655"/>
      <c r="I61" s="655"/>
      <c r="J61" s="655"/>
      <c r="K61" s="655"/>
    </row>
    <row r="62" spans="1:16" ht="12" customHeight="1" x14ac:dyDescent="0.2">
      <c r="A62" s="718" t="s">
        <v>2755</v>
      </c>
      <c r="B62" s="718"/>
      <c r="C62" s="718"/>
      <c r="D62" s="718"/>
      <c r="E62" s="718"/>
      <c r="F62" s="718"/>
      <c r="G62" s="718"/>
      <c r="H62" s="718"/>
      <c r="I62" s="718"/>
      <c r="J62" s="718"/>
      <c r="K62" s="718"/>
    </row>
    <row r="63" spans="1:16" ht="12" customHeight="1" x14ac:dyDescent="0.2">
      <c r="A63" s="718" t="s">
        <v>2756</v>
      </c>
      <c r="B63" s="718"/>
      <c r="C63" s="718"/>
      <c r="D63" s="718"/>
      <c r="E63" s="718"/>
      <c r="F63" s="718"/>
      <c r="G63" s="718"/>
      <c r="H63" s="718"/>
      <c r="I63" s="718"/>
      <c r="J63" s="718"/>
      <c r="K63" s="718"/>
    </row>
    <row r="64" spans="1:16" ht="12" customHeight="1" x14ac:dyDescent="0.2">
      <c r="A64" s="655" t="s">
        <v>206</v>
      </c>
      <c r="B64" s="655"/>
      <c r="C64" s="655"/>
      <c r="D64" s="655"/>
      <c r="E64" s="655"/>
      <c r="F64" s="655"/>
      <c r="G64" s="655"/>
      <c r="H64" s="655"/>
      <c r="I64" s="655"/>
      <c r="J64" s="655"/>
      <c r="K64" s="655"/>
    </row>
    <row r="65" spans="1:11" ht="12" customHeight="1" x14ac:dyDescent="0.2">
      <c r="A65" s="652" t="str">
        <f>CONCATENATE("9) Figures are for deaths occurring between 1st March 2020 and ",Contents!A41," 2021. Figures only include deaths that were registered by ",Contents!A42,". More information on registration delays can be found on the NRS website.")</f>
        <v>9) Figures are for deaths occurring between 1st March 2020 and 28th February 2021. Figures only include deaths that were registered by 10th March 2021. More information on registration delays can be found on the NRS website.</v>
      </c>
      <c r="B65" s="652"/>
      <c r="C65" s="652"/>
      <c r="D65" s="652"/>
      <c r="E65" s="652"/>
      <c r="F65" s="652"/>
      <c r="G65" s="652"/>
      <c r="H65" s="652"/>
      <c r="I65" s="652"/>
      <c r="J65" s="652"/>
      <c r="K65" s="652"/>
    </row>
    <row r="66" spans="1:11" ht="12" customHeight="1" x14ac:dyDescent="0.2">
      <c r="A66" s="652"/>
      <c r="B66" s="652"/>
      <c r="C66" s="652"/>
      <c r="D66" s="652"/>
      <c r="E66" s="652"/>
      <c r="F66" s="652"/>
      <c r="G66" s="652"/>
      <c r="H66" s="652"/>
      <c r="I66" s="652"/>
      <c r="J66" s="652"/>
      <c r="K66" s="652"/>
    </row>
    <row r="67" spans="1:11" ht="12" customHeight="1" x14ac:dyDescent="0.2">
      <c r="A67" s="245"/>
      <c r="B67" s="245"/>
      <c r="C67" s="245"/>
      <c r="D67" s="245"/>
      <c r="E67" s="245"/>
      <c r="F67" s="245"/>
      <c r="G67" s="245"/>
      <c r="H67" s="245"/>
      <c r="I67" s="245"/>
      <c r="J67" s="245"/>
      <c r="K67" s="245"/>
    </row>
    <row r="68" spans="1:11" ht="12" customHeight="1" x14ac:dyDescent="0.2">
      <c r="A68" s="50" t="s">
        <v>3041</v>
      </c>
      <c r="B68" s="321"/>
      <c r="C68" s="320"/>
      <c r="D68" s="320"/>
      <c r="E68" s="320"/>
    </row>
    <row r="69" spans="1:11" x14ac:dyDescent="0.2">
      <c r="A69" s="318"/>
      <c r="B69" s="321"/>
      <c r="C69" s="320"/>
      <c r="D69" s="320"/>
      <c r="E69" s="320"/>
    </row>
    <row r="70" spans="1:11" x14ac:dyDescent="0.2">
      <c r="A70" s="318"/>
      <c r="B70" s="321"/>
      <c r="C70" s="320"/>
      <c r="D70" s="320"/>
      <c r="E70" s="320"/>
    </row>
    <row r="71" spans="1:11" x14ac:dyDescent="0.2">
      <c r="A71" s="318"/>
      <c r="B71" s="321"/>
      <c r="C71" s="320"/>
      <c r="D71" s="320"/>
      <c r="E71" s="320"/>
    </row>
    <row r="72" spans="1:11" x14ac:dyDescent="0.2">
      <c r="A72" s="318"/>
      <c r="B72" s="321"/>
      <c r="C72" s="320"/>
      <c r="D72" s="320"/>
      <c r="E72" s="320"/>
    </row>
    <row r="73" spans="1:11" x14ac:dyDescent="0.2">
      <c r="A73" s="318"/>
      <c r="B73" s="321"/>
      <c r="C73" s="320"/>
      <c r="D73" s="320"/>
      <c r="E73" s="320"/>
    </row>
    <row r="74" spans="1:11" x14ac:dyDescent="0.2">
      <c r="A74" s="318"/>
      <c r="B74" s="321"/>
      <c r="C74" s="320"/>
      <c r="D74" s="320"/>
      <c r="E74" s="320"/>
    </row>
    <row r="75" spans="1:11" x14ac:dyDescent="0.2">
      <c r="A75" s="318"/>
      <c r="B75" s="321"/>
      <c r="C75" s="320"/>
      <c r="D75" s="320"/>
      <c r="E75" s="320"/>
    </row>
    <row r="76" spans="1:11" x14ac:dyDescent="0.2">
      <c r="A76" s="318"/>
      <c r="B76" s="321"/>
      <c r="C76" s="320"/>
      <c r="D76" s="320"/>
      <c r="E76" s="320"/>
    </row>
    <row r="77" spans="1:11" x14ac:dyDescent="0.2">
      <c r="A77" s="318"/>
      <c r="B77" s="321"/>
      <c r="C77" s="320"/>
      <c r="D77" s="320"/>
      <c r="E77" s="320"/>
    </row>
    <row r="78" spans="1:11" x14ac:dyDescent="0.2">
      <c r="A78" s="318"/>
      <c r="B78" s="321"/>
      <c r="C78" s="320"/>
      <c r="D78" s="320"/>
      <c r="E78" s="320"/>
    </row>
    <row r="79" spans="1:11" x14ac:dyDescent="0.2">
      <c r="A79" s="318"/>
      <c r="B79" s="321"/>
      <c r="C79" s="320"/>
      <c r="D79" s="320"/>
      <c r="E79" s="320"/>
    </row>
    <row r="80" spans="1:11" x14ac:dyDescent="0.2">
      <c r="A80" s="318"/>
      <c r="B80" s="321"/>
      <c r="C80" s="320"/>
      <c r="D80" s="320"/>
      <c r="E80" s="320"/>
    </row>
    <row r="81" spans="1:5" x14ac:dyDescent="0.2">
      <c r="A81" s="318"/>
      <c r="B81" s="321"/>
      <c r="C81" s="320"/>
      <c r="D81" s="320"/>
      <c r="E81" s="320"/>
    </row>
    <row r="82" spans="1:5" x14ac:dyDescent="0.2">
      <c r="A82" s="318"/>
      <c r="B82" s="321"/>
      <c r="C82" s="320"/>
      <c r="D82" s="320"/>
      <c r="E82" s="320"/>
    </row>
    <row r="83" spans="1:5" x14ac:dyDescent="0.2">
      <c r="A83" s="318"/>
      <c r="B83" s="321"/>
      <c r="C83" s="320"/>
      <c r="D83" s="320"/>
      <c r="E83" s="320"/>
    </row>
    <row r="84" spans="1:5" x14ac:dyDescent="0.2">
      <c r="A84" s="318"/>
      <c r="B84" s="321"/>
      <c r="C84" s="320"/>
      <c r="D84" s="320"/>
      <c r="E84" s="320"/>
    </row>
    <row r="85" spans="1:5" x14ac:dyDescent="0.2">
      <c r="A85" s="318"/>
      <c r="B85" s="321"/>
      <c r="C85" s="320"/>
      <c r="D85" s="320"/>
      <c r="E85" s="320"/>
    </row>
    <row r="86" spans="1:5" x14ac:dyDescent="0.2">
      <c r="A86" s="318"/>
      <c r="B86" s="321"/>
      <c r="C86" s="320"/>
      <c r="D86" s="320"/>
      <c r="E86" s="320"/>
    </row>
    <row r="87" spans="1:5" x14ac:dyDescent="0.2">
      <c r="A87" s="318"/>
      <c r="B87" s="321"/>
      <c r="C87" s="320"/>
      <c r="D87" s="320"/>
      <c r="E87" s="320"/>
    </row>
    <row r="88" spans="1:5" x14ac:dyDescent="0.2">
      <c r="A88" s="318"/>
      <c r="B88" s="321"/>
      <c r="C88" s="320"/>
      <c r="D88" s="320"/>
      <c r="E88" s="320"/>
    </row>
    <row r="89" spans="1:5" x14ac:dyDescent="0.2">
      <c r="A89" s="318"/>
      <c r="B89" s="321"/>
      <c r="C89" s="320"/>
      <c r="D89" s="320"/>
      <c r="E89" s="320"/>
    </row>
    <row r="90" spans="1:5" x14ac:dyDescent="0.2">
      <c r="A90" s="318"/>
      <c r="B90" s="321"/>
      <c r="C90" s="320"/>
      <c r="D90" s="320"/>
      <c r="E90" s="320"/>
    </row>
    <row r="91" spans="1:5" x14ac:dyDescent="0.2">
      <c r="A91" s="318"/>
      <c r="B91" s="321"/>
      <c r="C91" s="320"/>
      <c r="D91" s="320"/>
      <c r="E91" s="320"/>
    </row>
    <row r="92" spans="1:5" x14ac:dyDescent="0.2">
      <c r="A92" s="318"/>
      <c r="B92" s="321"/>
      <c r="C92" s="320"/>
      <c r="D92" s="320"/>
      <c r="E92" s="320"/>
    </row>
    <row r="93" spans="1:5" x14ac:dyDescent="0.2">
      <c r="A93" s="318"/>
      <c r="B93" s="321"/>
      <c r="C93" s="320"/>
      <c r="D93" s="320"/>
      <c r="E93" s="320"/>
    </row>
    <row r="94" spans="1:5" x14ac:dyDescent="0.2">
      <c r="A94" s="318"/>
      <c r="B94" s="321"/>
      <c r="C94" s="320"/>
      <c r="D94" s="320"/>
      <c r="E94" s="320"/>
    </row>
    <row r="95" spans="1:5" x14ac:dyDescent="0.2">
      <c r="A95" s="318"/>
      <c r="B95" s="321"/>
      <c r="C95" s="320"/>
      <c r="D95" s="320"/>
      <c r="E95" s="320"/>
    </row>
    <row r="96" spans="1:5" x14ac:dyDescent="0.2">
      <c r="A96" s="318"/>
      <c r="B96" s="321"/>
      <c r="C96" s="320"/>
      <c r="D96" s="320"/>
      <c r="E96" s="320"/>
    </row>
    <row r="97" spans="1:5" x14ac:dyDescent="0.2">
      <c r="A97" s="318"/>
      <c r="B97" s="321"/>
      <c r="C97" s="320"/>
      <c r="D97" s="320"/>
      <c r="E97" s="320"/>
    </row>
    <row r="98" spans="1:5" x14ac:dyDescent="0.2">
      <c r="A98" s="318"/>
      <c r="B98" s="321"/>
      <c r="C98" s="320"/>
      <c r="D98" s="320"/>
      <c r="E98" s="320"/>
    </row>
    <row r="99" spans="1:5" x14ac:dyDescent="0.2">
      <c r="A99" s="318"/>
      <c r="B99" s="321"/>
      <c r="C99" s="320"/>
      <c r="D99" s="320"/>
      <c r="E99" s="320"/>
    </row>
  </sheetData>
  <mergeCells count="23">
    <mergeCell ref="A64:K64"/>
    <mergeCell ref="A65:K66"/>
    <mergeCell ref="B5:B9"/>
    <mergeCell ref="C5:C9"/>
    <mergeCell ref="D5:D9"/>
    <mergeCell ref="E5:E9"/>
    <mergeCell ref="F5:F9"/>
    <mergeCell ref="G5:G9"/>
    <mergeCell ref="H5:H9"/>
    <mergeCell ref="I5:I9"/>
    <mergeCell ref="J5:J9"/>
    <mergeCell ref="A5:A9"/>
    <mergeCell ref="A62:K62"/>
    <mergeCell ref="A63:K63"/>
    <mergeCell ref="A1:H2"/>
    <mergeCell ref="B4:E4"/>
    <mergeCell ref="G4:J4"/>
    <mergeCell ref="A61:K61"/>
    <mergeCell ref="A56:K56"/>
    <mergeCell ref="A57:K57"/>
    <mergeCell ref="A58:K59"/>
    <mergeCell ref="A60:K60"/>
    <mergeCell ref="J1:K1"/>
  </mergeCells>
  <hyperlinks>
    <hyperlink ref="A62:K62" r:id="rId1" display="6) Occupations defined using the Standard Occupation Classification (SOC 2010). Definitions of all groups and individual occupations can be found on the ONS Website."/>
    <hyperlink ref="A63:K63" r:id="rId2" display="7) These categories were created by ONS by combining specified 4 digit SOC codes.  More information on the codes used to create these groupings is available on the ONS Website."/>
    <hyperlink ref="J1:K1" location="Contents!A1" display="back to content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94"/>
  <sheetViews>
    <sheetView zoomScaleNormal="100" workbookViewId="0">
      <selection sqref="A1:G1"/>
    </sheetView>
  </sheetViews>
  <sheetFormatPr defaultColWidth="9.140625" defaultRowHeight="14.25" x14ac:dyDescent="0.2"/>
  <cols>
    <col min="1" max="1" width="20.85546875" style="6" bestFit="1" customWidth="1"/>
    <col min="2" max="2" width="49.42578125" style="6" bestFit="1" customWidth="1"/>
    <col min="3" max="3" width="23.140625" style="6" customWidth="1"/>
    <col min="4" max="4" width="12.140625" style="6" customWidth="1"/>
    <col min="5" max="5" width="13" style="6" customWidth="1"/>
    <col min="6" max="6" width="16.85546875" style="6" customWidth="1"/>
    <col min="7" max="7" width="17" style="6" customWidth="1"/>
    <col min="8" max="16384" width="9.140625" style="6"/>
  </cols>
  <sheetData>
    <row r="1" spans="1:10" ht="18" customHeight="1" x14ac:dyDescent="0.25">
      <c r="A1" s="599" t="str">
        <f>CONCATENATE("Table 11: Numbers and crude rates¹ of deaths involving COVID-19, by Intermediate Zone, between 1st March 2020 and ", Contents!A41," 2021²")</f>
        <v>Table 11: Numbers and crude rates¹ of deaths involving COVID-19, by Intermediate Zone, between 1st March 2020 and 28th February 2021²</v>
      </c>
      <c r="B1" s="599"/>
      <c r="C1" s="599"/>
      <c r="D1" s="599"/>
      <c r="E1" s="599"/>
      <c r="F1" s="599"/>
      <c r="G1" s="599"/>
      <c r="I1" s="711" t="s">
        <v>78</v>
      </c>
      <c r="J1" s="711"/>
    </row>
    <row r="2" spans="1:10" ht="15" customHeight="1" x14ac:dyDescent="0.2">
      <c r="A2" s="256"/>
      <c r="B2" s="256"/>
      <c r="C2" s="256"/>
      <c r="D2" s="256"/>
      <c r="E2" s="256"/>
      <c r="F2" s="256"/>
    </row>
    <row r="3" spans="1:10" ht="15" customHeight="1" x14ac:dyDescent="0.2">
      <c r="A3" s="720" t="s">
        <v>2738</v>
      </c>
      <c r="B3" s="722" t="s">
        <v>2739</v>
      </c>
      <c r="C3" s="722" t="s">
        <v>2742</v>
      </c>
      <c r="D3" s="724" t="s">
        <v>208</v>
      </c>
      <c r="E3" s="724" t="s">
        <v>2773</v>
      </c>
      <c r="F3" s="724" t="s">
        <v>209</v>
      </c>
    </row>
    <row r="4" spans="1:10" x14ac:dyDescent="0.2">
      <c r="A4" s="721"/>
      <c r="B4" s="723"/>
      <c r="C4" s="723"/>
      <c r="D4" s="725"/>
      <c r="E4" s="725"/>
      <c r="F4" s="725"/>
    </row>
    <row r="5" spans="1:10" x14ac:dyDescent="0.2">
      <c r="A5" s="264" t="s">
        <v>210</v>
      </c>
      <c r="B5" s="264" t="s">
        <v>211</v>
      </c>
      <c r="C5" s="264" t="s">
        <v>124</v>
      </c>
      <c r="D5" s="470">
        <v>3</v>
      </c>
      <c r="E5" s="471">
        <v>4733</v>
      </c>
      <c r="F5" s="472">
        <v>63.384745404606001</v>
      </c>
    </row>
    <row r="6" spans="1:10" x14ac:dyDescent="0.2">
      <c r="A6" s="194" t="s">
        <v>212</v>
      </c>
      <c r="B6" s="194" t="s">
        <v>213</v>
      </c>
      <c r="C6" s="194" t="s">
        <v>124</v>
      </c>
      <c r="D6" s="473">
        <v>23</v>
      </c>
      <c r="E6" s="474">
        <v>4831</v>
      </c>
      <c r="F6" s="475">
        <v>476.09190643759098</v>
      </c>
    </row>
    <row r="7" spans="1:10" x14ac:dyDescent="0.2">
      <c r="A7" s="194" t="s">
        <v>214</v>
      </c>
      <c r="B7" s="194" t="s">
        <v>215</v>
      </c>
      <c r="C7" s="194" t="s">
        <v>124</v>
      </c>
      <c r="D7" s="476">
        <v>19</v>
      </c>
      <c r="E7" s="474">
        <v>6840</v>
      </c>
      <c r="F7" s="475">
        <v>277.777777777778</v>
      </c>
    </row>
    <row r="8" spans="1:10" x14ac:dyDescent="0.2">
      <c r="A8" s="194" t="s">
        <v>216</v>
      </c>
      <c r="B8" s="194" t="s">
        <v>217</v>
      </c>
      <c r="C8" s="194" t="s">
        <v>124</v>
      </c>
      <c r="D8" s="476">
        <v>7</v>
      </c>
      <c r="E8" s="474">
        <v>5581</v>
      </c>
      <c r="F8" s="475">
        <v>125.425550976528</v>
      </c>
    </row>
    <row r="9" spans="1:10" x14ac:dyDescent="0.2">
      <c r="A9" s="192" t="s">
        <v>218</v>
      </c>
      <c r="B9" s="192" t="s">
        <v>219</v>
      </c>
      <c r="C9" s="192" t="s">
        <v>124</v>
      </c>
      <c r="D9" s="477">
        <v>4</v>
      </c>
      <c r="E9" s="478">
        <v>4487</v>
      </c>
      <c r="F9" s="479">
        <v>89.146422999777201</v>
      </c>
    </row>
    <row r="10" spans="1:10" x14ac:dyDescent="0.2">
      <c r="A10" s="192" t="s">
        <v>220</v>
      </c>
      <c r="B10" s="192" t="s">
        <v>221</v>
      </c>
      <c r="C10" s="192" t="s">
        <v>124</v>
      </c>
      <c r="D10" s="477">
        <v>4</v>
      </c>
      <c r="E10" s="478">
        <v>4008</v>
      </c>
      <c r="F10" s="479">
        <v>99.800399201596804</v>
      </c>
    </row>
    <row r="11" spans="1:10" x14ac:dyDescent="0.2">
      <c r="A11" s="192" t="s">
        <v>222</v>
      </c>
      <c r="B11" s="192" t="s">
        <v>223</v>
      </c>
      <c r="C11" s="192" t="s">
        <v>124</v>
      </c>
      <c r="D11" s="477">
        <v>13</v>
      </c>
      <c r="E11" s="478">
        <v>5040</v>
      </c>
      <c r="F11" s="479">
        <v>257.93650793650801</v>
      </c>
    </row>
    <row r="12" spans="1:10" x14ac:dyDescent="0.2">
      <c r="A12" s="192" t="s">
        <v>224</v>
      </c>
      <c r="B12" s="192" t="s">
        <v>225</v>
      </c>
      <c r="C12" s="192" t="s">
        <v>124</v>
      </c>
      <c r="D12" s="477">
        <v>6</v>
      </c>
      <c r="E12" s="478">
        <v>5648</v>
      </c>
      <c r="F12" s="479">
        <v>106.23229461756399</v>
      </c>
    </row>
    <row r="13" spans="1:10" x14ac:dyDescent="0.2">
      <c r="A13" s="192" t="s">
        <v>226</v>
      </c>
      <c r="B13" s="192" t="s">
        <v>227</v>
      </c>
      <c r="C13" s="192" t="s">
        <v>124</v>
      </c>
      <c r="D13" s="477">
        <v>7</v>
      </c>
      <c r="E13" s="478">
        <v>3801</v>
      </c>
      <c r="F13" s="479">
        <v>184.16206261510101</v>
      </c>
    </row>
    <row r="14" spans="1:10" x14ac:dyDescent="0.2">
      <c r="A14" s="192" t="s">
        <v>228</v>
      </c>
      <c r="B14" s="192" t="s">
        <v>229</v>
      </c>
      <c r="C14" s="192" t="s">
        <v>124</v>
      </c>
      <c r="D14" s="477">
        <v>6</v>
      </c>
      <c r="E14" s="478">
        <v>4544</v>
      </c>
      <c r="F14" s="479">
        <v>132.04225352112701</v>
      </c>
    </row>
    <row r="15" spans="1:10" x14ac:dyDescent="0.2">
      <c r="A15" s="192" t="s">
        <v>230</v>
      </c>
      <c r="B15" s="192" t="s">
        <v>231</v>
      </c>
      <c r="C15" s="192" t="s">
        <v>124</v>
      </c>
      <c r="D15" s="477">
        <v>2</v>
      </c>
      <c r="E15" s="478">
        <v>5605</v>
      </c>
      <c r="F15" s="479">
        <v>35.682426404995503</v>
      </c>
    </row>
    <row r="16" spans="1:10" x14ac:dyDescent="0.2">
      <c r="A16" s="192" t="s">
        <v>232</v>
      </c>
      <c r="B16" s="192" t="s">
        <v>233</v>
      </c>
      <c r="C16" s="192" t="s">
        <v>124</v>
      </c>
      <c r="D16" s="477">
        <v>6</v>
      </c>
      <c r="E16" s="478">
        <v>3647</v>
      </c>
      <c r="F16" s="479">
        <v>164.518782561009</v>
      </c>
    </row>
    <row r="17" spans="1:6" x14ac:dyDescent="0.2">
      <c r="A17" s="192" t="s">
        <v>234</v>
      </c>
      <c r="B17" s="192" t="s">
        <v>235</v>
      </c>
      <c r="C17" s="192" t="s">
        <v>124</v>
      </c>
      <c r="D17" s="477">
        <v>2</v>
      </c>
      <c r="E17" s="478">
        <v>6266</v>
      </c>
      <c r="F17" s="479">
        <v>31.9182891797</v>
      </c>
    </row>
    <row r="18" spans="1:6" x14ac:dyDescent="0.2">
      <c r="A18" s="192" t="s">
        <v>236</v>
      </c>
      <c r="B18" s="192" t="s">
        <v>237</v>
      </c>
      <c r="C18" s="192" t="s">
        <v>124</v>
      </c>
      <c r="D18" s="477">
        <v>3</v>
      </c>
      <c r="E18" s="478">
        <v>3949</v>
      </c>
      <c r="F18" s="479">
        <v>75.968599645479898</v>
      </c>
    </row>
    <row r="19" spans="1:6" x14ac:dyDescent="0.2">
      <c r="A19" s="192" t="s">
        <v>238</v>
      </c>
      <c r="B19" s="192" t="s">
        <v>239</v>
      </c>
      <c r="C19" s="192" t="s">
        <v>124</v>
      </c>
      <c r="D19" s="477">
        <v>2</v>
      </c>
      <c r="E19" s="478">
        <v>2541</v>
      </c>
      <c r="F19" s="479">
        <v>78.709169618260503</v>
      </c>
    </row>
    <row r="20" spans="1:6" x14ac:dyDescent="0.2">
      <c r="A20" s="192" t="s">
        <v>240</v>
      </c>
      <c r="B20" s="192" t="s">
        <v>241</v>
      </c>
      <c r="C20" s="192" t="s">
        <v>124</v>
      </c>
      <c r="D20" s="477">
        <v>2</v>
      </c>
      <c r="E20" s="478">
        <v>4991</v>
      </c>
      <c r="F20" s="479">
        <v>40.0721298337007</v>
      </c>
    </row>
    <row r="21" spans="1:6" x14ac:dyDescent="0.2">
      <c r="A21" s="192" t="s">
        <v>242</v>
      </c>
      <c r="B21" s="192" t="s">
        <v>243</v>
      </c>
      <c r="C21" s="192" t="s">
        <v>124</v>
      </c>
      <c r="D21" s="477">
        <v>5</v>
      </c>
      <c r="E21" s="478">
        <v>4949</v>
      </c>
      <c r="F21" s="479">
        <v>101.030511214387</v>
      </c>
    </row>
    <row r="22" spans="1:6" x14ac:dyDescent="0.2">
      <c r="A22" s="192" t="s">
        <v>244</v>
      </c>
      <c r="B22" s="192" t="s">
        <v>245</v>
      </c>
      <c r="C22" s="192" t="s">
        <v>124</v>
      </c>
      <c r="D22" s="477">
        <v>5</v>
      </c>
      <c r="E22" s="478">
        <v>3938</v>
      </c>
      <c r="F22" s="479">
        <v>126.96800406297599</v>
      </c>
    </row>
    <row r="23" spans="1:6" x14ac:dyDescent="0.2">
      <c r="A23" s="192" t="s">
        <v>246</v>
      </c>
      <c r="B23" s="192" t="s">
        <v>247</v>
      </c>
      <c r="C23" s="192" t="s">
        <v>124</v>
      </c>
      <c r="D23" s="477">
        <v>0</v>
      </c>
      <c r="E23" s="478">
        <v>5072</v>
      </c>
      <c r="F23" s="479">
        <v>0</v>
      </c>
    </row>
    <row r="24" spans="1:6" x14ac:dyDescent="0.2">
      <c r="A24" s="192" t="s">
        <v>248</v>
      </c>
      <c r="B24" s="192" t="s">
        <v>249</v>
      </c>
      <c r="C24" s="192" t="s">
        <v>124</v>
      </c>
      <c r="D24" s="477">
        <v>0</v>
      </c>
      <c r="E24" s="478">
        <v>3987</v>
      </c>
      <c r="F24" s="479">
        <v>0</v>
      </c>
    </row>
    <row r="25" spans="1:6" x14ac:dyDescent="0.2">
      <c r="A25" s="192" t="s">
        <v>250</v>
      </c>
      <c r="B25" s="192" t="s">
        <v>251</v>
      </c>
      <c r="C25" s="192" t="s">
        <v>124</v>
      </c>
      <c r="D25" s="477">
        <v>2</v>
      </c>
      <c r="E25" s="478">
        <v>3505</v>
      </c>
      <c r="F25" s="479">
        <v>57.0613409415121</v>
      </c>
    </row>
    <row r="26" spans="1:6" x14ac:dyDescent="0.2">
      <c r="A26" s="192" t="s">
        <v>252</v>
      </c>
      <c r="B26" s="192" t="s">
        <v>253</v>
      </c>
      <c r="C26" s="192" t="s">
        <v>124</v>
      </c>
      <c r="D26" s="477">
        <v>20</v>
      </c>
      <c r="E26" s="478">
        <v>5284</v>
      </c>
      <c r="F26" s="479">
        <v>378.501135503407</v>
      </c>
    </row>
    <row r="27" spans="1:6" x14ac:dyDescent="0.2">
      <c r="A27" s="192" t="s">
        <v>254</v>
      </c>
      <c r="B27" s="192" t="s">
        <v>255</v>
      </c>
      <c r="C27" s="192" t="s">
        <v>124</v>
      </c>
      <c r="D27" s="477">
        <v>8</v>
      </c>
      <c r="E27" s="478">
        <v>4312</v>
      </c>
      <c r="F27" s="479">
        <v>185.528756957328</v>
      </c>
    </row>
    <row r="28" spans="1:6" x14ac:dyDescent="0.2">
      <c r="A28" s="192" t="s">
        <v>256</v>
      </c>
      <c r="B28" s="192" t="s">
        <v>257</v>
      </c>
      <c r="C28" s="192" t="s">
        <v>124</v>
      </c>
      <c r="D28" s="477">
        <v>1</v>
      </c>
      <c r="E28" s="478">
        <v>3282</v>
      </c>
      <c r="F28" s="479">
        <v>30.469226081657499</v>
      </c>
    </row>
    <row r="29" spans="1:6" x14ac:dyDescent="0.2">
      <c r="A29" s="192" t="s">
        <v>258</v>
      </c>
      <c r="B29" s="192" t="s">
        <v>259</v>
      </c>
      <c r="C29" s="192" t="s">
        <v>124</v>
      </c>
      <c r="D29" s="477">
        <v>0</v>
      </c>
      <c r="E29" s="478">
        <v>4042</v>
      </c>
      <c r="F29" s="479">
        <v>0</v>
      </c>
    </row>
    <row r="30" spans="1:6" x14ac:dyDescent="0.2">
      <c r="A30" s="192" t="s">
        <v>260</v>
      </c>
      <c r="B30" s="192" t="s">
        <v>261</v>
      </c>
      <c r="C30" s="192" t="s">
        <v>124</v>
      </c>
      <c r="D30" s="477">
        <v>4</v>
      </c>
      <c r="E30" s="478">
        <v>7105</v>
      </c>
      <c r="F30" s="479">
        <v>56.298381421534103</v>
      </c>
    </row>
    <row r="31" spans="1:6" x14ac:dyDescent="0.2">
      <c r="A31" s="192" t="s">
        <v>262</v>
      </c>
      <c r="B31" s="192" t="s">
        <v>263</v>
      </c>
      <c r="C31" s="192" t="s">
        <v>124</v>
      </c>
      <c r="D31" s="477">
        <v>1</v>
      </c>
      <c r="E31" s="478">
        <v>3785</v>
      </c>
      <c r="F31" s="479">
        <v>26.420079260237799</v>
      </c>
    </row>
    <row r="32" spans="1:6" x14ac:dyDescent="0.2">
      <c r="A32" s="192" t="s">
        <v>264</v>
      </c>
      <c r="B32" s="192" t="s">
        <v>265</v>
      </c>
      <c r="C32" s="192" t="s">
        <v>124</v>
      </c>
      <c r="D32" s="477">
        <v>1</v>
      </c>
      <c r="E32" s="478">
        <v>5654</v>
      </c>
      <c r="F32" s="479">
        <v>17.686593562079899</v>
      </c>
    </row>
    <row r="33" spans="1:6" x14ac:dyDescent="0.2">
      <c r="A33" s="192" t="s">
        <v>266</v>
      </c>
      <c r="B33" s="192" t="s">
        <v>267</v>
      </c>
      <c r="C33" s="192" t="s">
        <v>124</v>
      </c>
      <c r="D33" s="477">
        <v>2</v>
      </c>
      <c r="E33" s="478">
        <v>4621</v>
      </c>
      <c r="F33" s="479">
        <v>43.280675178532803</v>
      </c>
    </row>
    <row r="34" spans="1:6" x14ac:dyDescent="0.2">
      <c r="A34" s="192" t="s">
        <v>268</v>
      </c>
      <c r="B34" s="192" t="s">
        <v>269</v>
      </c>
      <c r="C34" s="192" t="s">
        <v>124</v>
      </c>
      <c r="D34" s="477">
        <v>2</v>
      </c>
      <c r="E34" s="478">
        <v>4255</v>
      </c>
      <c r="F34" s="479">
        <v>47.003525264394803</v>
      </c>
    </row>
    <row r="35" spans="1:6" x14ac:dyDescent="0.2">
      <c r="A35" s="192" t="s">
        <v>270</v>
      </c>
      <c r="B35" s="192" t="s">
        <v>271</v>
      </c>
      <c r="C35" s="192" t="s">
        <v>124</v>
      </c>
      <c r="D35" s="477">
        <v>4</v>
      </c>
      <c r="E35" s="478">
        <v>5416</v>
      </c>
      <c r="F35" s="479">
        <v>73.855243722304294</v>
      </c>
    </row>
    <row r="36" spans="1:6" x14ac:dyDescent="0.2">
      <c r="A36" s="192" t="s">
        <v>272</v>
      </c>
      <c r="B36" s="192" t="s">
        <v>273</v>
      </c>
      <c r="C36" s="192" t="s">
        <v>124</v>
      </c>
      <c r="D36" s="477">
        <v>21</v>
      </c>
      <c r="E36" s="478">
        <v>3923</v>
      </c>
      <c r="F36" s="479">
        <v>535.30461381595705</v>
      </c>
    </row>
    <row r="37" spans="1:6" x14ac:dyDescent="0.2">
      <c r="A37" s="192" t="s">
        <v>274</v>
      </c>
      <c r="B37" s="192" t="s">
        <v>275</v>
      </c>
      <c r="C37" s="192" t="s">
        <v>124</v>
      </c>
      <c r="D37" s="477">
        <v>6</v>
      </c>
      <c r="E37" s="478">
        <v>6138</v>
      </c>
      <c r="F37" s="479">
        <v>97.751710654936502</v>
      </c>
    </row>
    <row r="38" spans="1:6" x14ac:dyDescent="0.2">
      <c r="A38" s="192" t="s">
        <v>276</v>
      </c>
      <c r="B38" s="192" t="s">
        <v>277</v>
      </c>
      <c r="C38" s="192" t="s">
        <v>124</v>
      </c>
      <c r="D38" s="477">
        <v>11</v>
      </c>
      <c r="E38" s="478">
        <v>5391</v>
      </c>
      <c r="F38" s="479">
        <v>204.04377666481199</v>
      </c>
    </row>
    <row r="39" spans="1:6" x14ac:dyDescent="0.2">
      <c r="A39" s="192" t="s">
        <v>278</v>
      </c>
      <c r="B39" s="192" t="s">
        <v>279</v>
      </c>
      <c r="C39" s="192" t="s">
        <v>124</v>
      </c>
      <c r="D39" s="477">
        <v>3</v>
      </c>
      <c r="E39" s="478">
        <v>4612</v>
      </c>
      <c r="F39" s="479">
        <v>65.047701647875101</v>
      </c>
    </row>
    <row r="40" spans="1:6" x14ac:dyDescent="0.2">
      <c r="A40" s="192" t="s">
        <v>280</v>
      </c>
      <c r="B40" s="192" t="s">
        <v>281</v>
      </c>
      <c r="C40" s="192" t="s">
        <v>124</v>
      </c>
      <c r="D40" s="477">
        <v>11</v>
      </c>
      <c r="E40" s="478">
        <v>4840</v>
      </c>
      <c r="F40" s="479">
        <v>227.272727272727</v>
      </c>
    </row>
    <row r="41" spans="1:6" x14ac:dyDescent="0.2">
      <c r="A41" s="192" t="s">
        <v>282</v>
      </c>
      <c r="B41" s="192" t="s">
        <v>283</v>
      </c>
      <c r="C41" s="192" t="s">
        <v>124</v>
      </c>
      <c r="D41" s="477">
        <v>5</v>
      </c>
      <c r="E41" s="478">
        <v>3436</v>
      </c>
      <c r="F41" s="479">
        <v>145.51804423748601</v>
      </c>
    </row>
    <row r="42" spans="1:6" x14ac:dyDescent="0.2">
      <c r="A42" s="192" t="s">
        <v>284</v>
      </c>
      <c r="B42" s="192" t="s">
        <v>285</v>
      </c>
      <c r="C42" s="192" t="s">
        <v>124</v>
      </c>
      <c r="D42" s="477">
        <v>7</v>
      </c>
      <c r="E42" s="478">
        <v>5355</v>
      </c>
      <c r="F42" s="479">
        <v>130.718954248366</v>
      </c>
    </row>
    <row r="43" spans="1:6" x14ac:dyDescent="0.2">
      <c r="A43" s="192" t="s">
        <v>286</v>
      </c>
      <c r="B43" s="192" t="s">
        <v>287</v>
      </c>
      <c r="C43" s="192" t="s">
        <v>124</v>
      </c>
      <c r="D43" s="477">
        <v>2</v>
      </c>
      <c r="E43" s="478">
        <v>4959</v>
      </c>
      <c r="F43" s="479">
        <v>40.330711837063902</v>
      </c>
    </row>
    <row r="44" spans="1:6" x14ac:dyDescent="0.2">
      <c r="A44" s="192" t="s">
        <v>288</v>
      </c>
      <c r="B44" s="192" t="s">
        <v>289</v>
      </c>
      <c r="C44" s="192" t="s">
        <v>124</v>
      </c>
      <c r="D44" s="477">
        <v>9</v>
      </c>
      <c r="E44" s="478">
        <v>5986</v>
      </c>
      <c r="F44" s="479">
        <v>150.35081857667899</v>
      </c>
    </row>
    <row r="45" spans="1:6" x14ac:dyDescent="0.2">
      <c r="A45" s="192" t="s">
        <v>290</v>
      </c>
      <c r="B45" s="192" t="s">
        <v>291</v>
      </c>
      <c r="C45" s="192" t="s">
        <v>124</v>
      </c>
      <c r="D45" s="477">
        <v>4</v>
      </c>
      <c r="E45" s="478">
        <v>4458</v>
      </c>
      <c r="F45" s="479">
        <v>89.726334679228401</v>
      </c>
    </row>
    <row r="46" spans="1:6" x14ac:dyDescent="0.2">
      <c r="A46" s="192" t="s">
        <v>292</v>
      </c>
      <c r="B46" s="192" t="s">
        <v>293</v>
      </c>
      <c r="C46" s="192" t="s">
        <v>124</v>
      </c>
      <c r="D46" s="477">
        <v>7</v>
      </c>
      <c r="E46" s="478">
        <v>5304</v>
      </c>
      <c r="F46" s="479">
        <v>131.975867269985</v>
      </c>
    </row>
    <row r="47" spans="1:6" x14ac:dyDescent="0.2">
      <c r="A47" s="192" t="s">
        <v>294</v>
      </c>
      <c r="B47" s="192" t="s">
        <v>295</v>
      </c>
      <c r="C47" s="192" t="s">
        <v>124</v>
      </c>
      <c r="D47" s="477">
        <v>8</v>
      </c>
      <c r="E47" s="478">
        <v>5247</v>
      </c>
      <c r="F47" s="479">
        <v>152.46807699637901</v>
      </c>
    </row>
    <row r="48" spans="1:6" x14ac:dyDescent="0.2">
      <c r="A48" s="192" t="s">
        <v>296</v>
      </c>
      <c r="B48" s="192" t="s">
        <v>297</v>
      </c>
      <c r="C48" s="192" t="s">
        <v>124</v>
      </c>
      <c r="D48" s="477">
        <v>22</v>
      </c>
      <c r="E48" s="478">
        <v>3961</v>
      </c>
      <c r="F48" s="479">
        <v>555.41529916687705</v>
      </c>
    </row>
    <row r="49" spans="1:6" x14ac:dyDescent="0.2">
      <c r="A49" s="192" t="s">
        <v>298</v>
      </c>
      <c r="B49" s="192" t="s">
        <v>299</v>
      </c>
      <c r="C49" s="192" t="s">
        <v>124</v>
      </c>
      <c r="D49" s="477">
        <v>3</v>
      </c>
      <c r="E49" s="478">
        <v>4480</v>
      </c>
      <c r="F49" s="479">
        <v>66.964285714285694</v>
      </c>
    </row>
    <row r="50" spans="1:6" x14ac:dyDescent="0.2">
      <c r="A50" s="192" t="s">
        <v>300</v>
      </c>
      <c r="B50" s="192" t="s">
        <v>301</v>
      </c>
      <c r="C50" s="192" t="s">
        <v>124</v>
      </c>
      <c r="D50" s="477">
        <v>3</v>
      </c>
      <c r="E50" s="478">
        <v>4771</v>
      </c>
      <c r="F50" s="479">
        <v>62.879899392161001</v>
      </c>
    </row>
    <row r="51" spans="1:6" x14ac:dyDescent="0.2">
      <c r="A51" s="192" t="s">
        <v>302</v>
      </c>
      <c r="B51" s="192" t="s">
        <v>303</v>
      </c>
      <c r="C51" s="192" t="s">
        <v>124</v>
      </c>
      <c r="D51" s="477">
        <v>6</v>
      </c>
      <c r="E51" s="478">
        <v>3668</v>
      </c>
      <c r="F51" s="479">
        <v>163.576881134133</v>
      </c>
    </row>
    <row r="52" spans="1:6" x14ac:dyDescent="0.2">
      <c r="A52" s="192" t="s">
        <v>304</v>
      </c>
      <c r="B52" s="192" t="s">
        <v>305</v>
      </c>
      <c r="C52" s="192" t="s">
        <v>124</v>
      </c>
      <c r="D52" s="477">
        <v>3</v>
      </c>
      <c r="E52" s="478">
        <v>2630</v>
      </c>
      <c r="F52" s="479">
        <v>114.068441064639</v>
      </c>
    </row>
    <row r="53" spans="1:6" x14ac:dyDescent="0.2">
      <c r="A53" s="192" t="s">
        <v>306</v>
      </c>
      <c r="B53" s="192" t="s">
        <v>307</v>
      </c>
      <c r="C53" s="192" t="s">
        <v>124</v>
      </c>
      <c r="D53" s="477">
        <v>7</v>
      </c>
      <c r="E53" s="478">
        <v>3792</v>
      </c>
      <c r="F53" s="479">
        <v>184.59915611814401</v>
      </c>
    </row>
    <row r="54" spans="1:6" x14ac:dyDescent="0.2">
      <c r="A54" s="192" t="s">
        <v>308</v>
      </c>
      <c r="B54" s="192" t="s">
        <v>309</v>
      </c>
      <c r="C54" s="192" t="s">
        <v>125</v>
      </c>
      <c r="D54" s="477">
        <v>1</v>
      </c>
      <c r="E54" s="478">
        <v>3034</v>
      </c>
      <c r="F54" s="479">
        <v>32.959789057350001</v>
      </c>
    </row>
    <row r="55" spans="1:6" x14ac:dyDescent="0.2">
      <c r="A55" s="192" t="s">
        <v>310</v>
      </c>
      <c r="B55" s="192" t="s">
        <v>311</v>
      </c>
      <c r="C55" s="192" t="s">
        <v>125</v>
      </c>
      <c r="D55" s="477">
        <v>1</v>
      </c>
      <c r="E55" s="478">
        <v>5266</v>
      </c>
      <c r="F55" s="479">
        <v>18.989745537409799</v>
      </c>
    </row>
    <row r="56" spans="1:6" x14ac:dyDescent="0.2">
      <c r="A56" s="192" t="s">
        <v>312</v>
      </c>
      <c r="B56" s="192" t="s">
        <v>313</v>
      </c>
      <c r="C56" s="192" t="s">
        <v>125</v>
      </c>
      <c r="D56" s="477">
        <v>5</v>
      </c>
      <c r="E56" s="478">
        <v>4457</v>
      </c>
      <c r="F56" s="479">
        <v>112.183082791115</v>
      </c>
    </row>
    <row r="57" spans="1:6" x14ac:dyDescent="0.2">
      <c r="A57" s="192" t="s">
        <v>314</v>
      </c>
      <c r="B57" s="192" t="s">
        <v>315</v>
      </c>
      <c r="C57" s="192" t="s">
        <v>125</v>
      </c>
      <c r="D57" s="477">
        <v>2</v>
      </c>
      <c r="E57" s="478">
        <v>4052</v>
      </c>
      <c r="F57" s="479">
        <v>49.358341559723598</v>
      </c>
    </row>
    <row r="58" spans="1:6" x14ac:dyDescent="0.2">
      <c r="A58" s="192" t="s">
        <v>316</v>
      </c>
      <c r="B58" s="192" t="s">
        <v>317</v>
      </c>
      <c r="C58" s="192" t="s">
        <v>125</v>
      </c>
      <c r="D58" s="477">
        <v>3</v>
      </c>
      <c r="E58" s="478">
        <v>5663</v>
      </c>
      <c r="F58" s="479">
        <v>52.975454705986202</v>
      </c>
    </row>
    <row r="59" spans="1:6" x14ac:dyDescent="0.2">
      <c r="A59" s="192" t="s">
        <v>318</v>
      </c>
      <c r="B59" s="192" t="s">
        <v>319</v>
      </c>
      <c r="C59" s="192" t="s">
        <v>125</v>
      </c>
      <c r="D59" s="477">
        <v>2</v>
      </c>
      <c r="E59" s="478">
        <v>4633</v>
      </c>
      <c r="F59" s="479">
        <v>43.168573278653099</v>
      </c>
    </row>
    <row r="60" spans="1:6" x14ac:dyDescent="0.2">
      <c r="A60" s="192" t="s">
        <v>320</v>
      </c>
      <c r="B60" s="192" t="s">
        <v>321</v>
      </c>
      <c r="C60" s="192" t="s">
        <v>125</v>
      </c>
      <c r="D60" s="477">
        <v>16</v>
      </c>
      <c r="E60" s="478">
        <v>5220</v>
      </c>
      <c r="F60" s="479">
        <v>306.51340996168602</v>
      </c>
    </row>
    <row r="61" spans="1:6" x14ac:dyDescent="0.2">
      <c r="A61" s="192" t="s">
        <v>322</v>
      </c>
      <c r="B61" s="192" t="s">
        <v>323</v>
      </c>
      <c r="C61" s="192" t="s">
        <v>125</v>
      </c>
      <c r="D61" s="477">
        <v>14</v>
      </c>
      <c r="E61" s="478">
        <v>5641</v>
      </c>
      <c r="F61" s="479">
        <v>248.18294628612</v>
      </c>
    </row>
    <row r="62" spans="1:6" x14ac:dyDescent="0.2">
      <c r="A62" s="192" t="s">
        <v>324</v>
      </c>
      <c r="B62" s="192" t="s">
        <v>325</v>
      </c>
      <c r="C62" s="192" t="s">
        <v>125</v>
      </c>
      <c r="D62" s="477">
        <v>0</v>
      </c>
      <c r="E62" s="478">
        <v>2895</v>
      </c>
      <c r="F62" s="479">
        <v>0</v>
      </c>
    </row>
    <row r="63" spans="1:6" x14ac:dyDescent="0.2">
      <c r="A63" s="192" t="s">
        <v>326</v>
      </c>
      <c r="B63" s="192" t="s">
        <v>327</v>
      </c>
      <c r="C63" s="192" t="s">
        <v>125</v>
      </c>
      <c r="D63" s="477">
        <v>2</v>
      </c>
      <c r="E63" s="478">
        <v>4224</v>
      </c>
      <c r="F63" s="479">
        <v>47.348484848484901</v>
      </c>
    </row>
    <row r="64" spans="1:6" x14ac:dyDescent="0.2">
      <c r="A64" s="192" t="s">
        <v>328</v>
      </c>
      <c r="B64" s="192" t="s">
        <v>329</v>
      </c>
      <c r="C64" s="192" t="s">
        <v>125</v>
      </c>
      <c r="D64" s="477">
        <v>3</v>
      </c>
      <c r="E64" s="478">
        <v>5942</v>
      </c>
      <c r="F64" s="479">
        <v>50.488051161225201</v>
      </c>
    </row>
    <row r="65" spans="1:6" x14ac:dyDescent="0.2">
      <c r="A65" s="192" t="s">
        <v>330</v>
      </c>
      <c r="B65" s="192" t="s">
        <v>331</v>
      </c>
      <c r="C65" s="192" t="s">
        <v>125</v>
      </c>
      <c r="D65" s="477">
        <v>1</v>
      </c>
      <c r="E65" s="478">
        <v>5160</v>
      </c>
      <c r="F65" s="479">
        <v>19.379844961240298</v>
      </c>
    </row>
    <row r="66" spans="1:6" x14ac:dyDescent="0.2">
      <c r="A66" s="192" t="s">
        <v>332</v>
      </c>
      <c r="B66" s="192" t="s">
        <v>333</v>
      </c>
      <c r="C66" s="192" t="s">
        <v>125</v>
      </c>
      <c r="D66" s="477">
        <v>8</v>
      </c>
      <c r="E66" s="478">
        <v>4181</v>
      </c>
      <c r="F66" s="479">
        <v>191.34178426213799</v>
      </c>
    </row>
    <row r="67" spans="1:6" x14ac:dyDescent="0.2">
      <c r="A67" s="192" t="s">
        <v>334</v>
      </c>
      <c r="B67" s="192" t="s">
        <v>335</v>
      </c>
      <c r="C67" s="192" t="s">
        <v>125</v>
      </c>
      <c r="D67" s="477">
        <v>6</v>
      </c>
      <c r="E67" s="478">
        <v>2877</v>
      </c>
      <c r="F67" s="479">
        <v>208.550573514077</v>
      </c>
    </row>
    <row r="68" spans="1:6" x14ac:dyDescent="0.2">
      <c r="A68" s="192" t="s">
        <v>336</v>
      </c>
      <c r="B68" s="192" t="s">
        <v>337</v>
      </c>
      <c r="C68" s="192" t="s">
        <v>125</v>
      </c>
      <c r="D68" s="477">
        <v>14</v>
      </c>
      <c r="E68" s="478">
        <v>4307</v>
      </c>
      <c r="F68" s="479">
        <v>325.052240538658</v>
      </c>
    </row>
    <row r="69" spans="1:6" x14ac:dyDescent="0.2">
      <c r="A69" s="192" t="s">
        <v>338</v>
      </c>
      <c r="B69" s="192" t="s">
        <v>339</v>
      </c>
      <c r="C69" s="192" t="s">
        <v>125</v>
      </c>
      <c r="D69" s="477">
        <v>3</v>
      </c>
      <c r="E69" s="478">
        <v>3942</v>
      </c>
      <c r="F69" s="479">
        <v>76.103500761034994</v>
      </c>
    </row>
    <row r="70" spans="1:6" x14ac:dyDescent="0.2">
      <c r="A70" s="192" t="s">
        <v>340</v>
      </c>
      <c r="B70" s="192" t="s">
        <v>341</v>
      </c>
      <c r="C70" s="192" t="s">
        <v>125</v>
      </c>
      <c r="D70" s="477">
        <v>1</v>
      </c>
      <c r="E70" s="478">
        <v>6303</v>
      </c>
      <c r="F70" s="479">
        <v>15.8654608916389</v>
      </c>
    </row>
    <row r="71" spans="1:6" x14ac:dyDescent="0.2">
      <c r="A71" s="192" t="s">
        <v>342</v>
      </c>
      <c r="B71" s="192" t="s">
        <v>343</v>
      </c>
      <c r="C71" s="192" t="s">
        <v>125</v>
      </c>
      <c r="D71" s="477">
        <v>2</v>
      </c>
      <c r="E71" s="478">
        <v>3471</v>
      </c>
      <c r="F71" s="479">
        <v>57.6202823393835</v>
      </c>
    </row>
    <row r="72" spans="1:6" x14ac:dyDescent="0.2">
      <c r="A72" s="192" t="s">
        <v>344</v>
      </c>
      <c r="B72" s="192" t="s">
        <v>345</v>
      </c>
      <c r="C72" s="192" t="s">
        <v>125</v>
      </c>
      <c r="D72" s="477">
        <v>4</v>
      </c>
      <c r="E72" s="478">
        <v>5318</v>
      </c>
      <c r="F72" s="479">
        <v>75.216246709289194</v>
      </c>
    </row>
    <row r="73" spans="1:6" x14ac:dyDescent="0.2">
      <c r="A73" s="192" t="s">
        <v>346</v>
      </c>
      <c r="B73" s="192" t="s">
        <v>347</v>
      </c>
      <c r="C73" s="192" t="s">
        <v>125</v>
      </c>
      <c r="D73" s="477">
        <v>4</v>
      </c>
      <c r="E73" s="478">
        <v>5219</v>
      </c>
      <c r="F73" s="479">
        <v>76.643035064188595</v>
      </c>
    </row>
    <row r="74" spans="1:6" x14ac:dyDescent="0.2">
      <c r="A74" s="192" t="s">
        <v>348</v>
      </c>
      <c r="B74" s="192" t="s">
        <v>349</v>
      </c>
      <c r="C74" s="192" t="s">
        <v>125</v>
      </c>
      <c r="D74" s="477">
        <v>5</v>
      </c>
      <c r="E74" s="478">
        <v>7205</v>
      </c>
      <c r="F74" s="479">
        <v>69.396252602359496</v>
      </c>
    </row>
    <row r="75" spans="1:6" x14ac:dyDescent="0.2">
      <c r="A75" s="192" t="s">
        <v>350</v>
      </c>
      <c r="B75" s="192" t="s">
        <v>351</v>
      </c>
      <c r="C75" s="192" t="s">
        <v>125</v>
      </c>
      <c r="D75" s="477">
        <v>3</v>
      </c>
      <c r="E75" s="478">
        <v>5881</v>
      </c>
      <c r="F75" s="479">
        <v>51.011732698520703</v>
      </c>
    </row>
    <row r="76" spans="1:6" x14ac:dyDescent="0.2">
      <c r="A76" s="192" t="s">
        <v>352</v>
      </c>
      <c r="B76" s="192" t="s">
        <v>353</v>
      </c>
      <c r="C76" s="192" t="s">
        <v>125</v>
      </c>
      <c r="D76" s="477">
        <v>0</v>
      </c>
      <c r="E76" s="478">
        <v>3438</v>
      </c>
      <c r="F76" s="479">
        <v>0</v>
      </c>
    </row>
    <row r="77" spans="1:6" x14ac:dyDescent="0.2">
      <c r="A77" s="192" t="s">
        <v>354</v>
      </c>
      <c r="B77" s="192" t="s">
        <v>355</v>
      </c>
      <c r="C77" s="192" t="s">
        <v>125</v>
      </c>
      <c r="D77" s="477">
        <v>11</v>
      </c>
      <c r="E77" s="478">
        <v>5138</v>
      </c>
      <c r="F77" s="479">
        <v>214.091086025691</v>
      </c>
    </row>
    <row r="78" spans="1:6" x14ac:dyDescent="0.2">
      <c r="A78" s="192" t="s">
        <v>356</v>
      </c>
      <c r="B78" s="192" t="s">
        <v>357</v>
      </c>
      <c r="C78" s="192" t="s">
        <v>125</v>
      </c>
      <c r="D78" s="477">
        <v>2</v>
      </c>
      <c r="E78" s="478">
        <v>3813</v>
      </c>
      <c r="F78" s="479">
        <v>52.452137424600103</v>
      </c>
    </row>
    <row r="79" spans="1:6" x14ac:dyDescent="0.2">
      <c r="A79" s="192" t="s">
        <v>358</v>
      </c>
      <c r="B79" s="192" t="s">
        <v>359</v>
      </c>
      <c r="C79" s="192" t="s">
        <v>125</v>
      </c>
      <c r="D79" s="477">
        <v>0</v>
      </c>
      <c r="E79" s="478">
        <v>3924</v>
      </c>
      <c r="F79" s="479">
        <v>0</v>
      </c>
    </row>
    <row r="80" spans="1:6" x14ac:dyDescent="0.2">
      <c r="A80" s="192" t="s">
        <v>360</v>
      </c>
      <c r="B80" s="192" t="s">
        <v>361</v>
      </c>
      <c r="C80" s="192" t="s">
        <v>125</v>
      </c>
      <c r="D80" s="477">
        <v>1</v>
      </c>
      <c r="E80" s="478">
        <v>4258</v>
      </c>
      <c r="F80" s="479">
        <v>23.4852043212776</v>
      </c>
    </row>
    <row r="81" spans="1:6" x14ac:dyDescent="0.2">
      <c r="A81" s="192" t="s">
        <v>362</v>
      </c>
      <c r="B81" s="192" t="s">
        <v>363</v>
      </c>
      <c r="C81" s="192" t="s">
        <v>125</v>
      </c>
      <c r="D81" s="477">
        <v>4</v>
      </c>
      <c r="E81" s="478">
        <v>5390</v>
      </c>
      <c r="F81" s="479">
        <v>74.211502782931404</v>
      </c>
    </row>
    <row r="82" spans="1:6" x14ac:dyDescent="0.2">
      <c r="A82" s="192" t="s">
        <v>364</v>
      </c>
      <c r="B82" s="192" t="s">
        <v>365</v>
      </c>
      <c r="C82" s="192" t="s">
        <v>125</v>
      </c>
      <c r="D82" s="477">
        <v>12</v>
      </c>
      <c r="E82" s="478">
        <v>6106</v>
      </c>
      <c r="F82" s="479">
        <v>196.52800524074701</v>
      </c>
    </row>
    <row r="83" spans="1:6" x14ac:dyDescent="0.2">
      <c r="A83" s="192" t="s">
        <v>366</v>
      </c>
      <c r="B83" s="192" t="s">
        <v>367</v>
      </c>
      <c r="C83" s="192" t="s">
        <v>125</v>
      </c>
      <c r="D83" s="477">
        <v>3</v>
      </c>
      <c r="E83" s="478">
        <v>4001</v>
      </c>
      <c r="F83" s="479">
        <v>74.981254686328398</v>
      </c>
    </row>
    <row r="84" spans="1:6" x14ac:dyDescent="0.2">
      <c r="A84" s="192" t="s">
        <v>368</v>
      </c>
      <c r="B84" s="192" t="s">
        <v>369</v>
      </c>
      <c r="C84" s="192" t="s">
        <v>125</v>
      </c>
      <c r="D84" s="477">
        <v>1</v>
      </c>
      <c r="E84" s="478">
        <v>4634</v>
      </c>
      <c r="F84" s="479">
        <v>21.579628830384099</v>
      </c>
    </row>
    <row r="85" spans="1:6" x14ac:dyDescent="0.2">
      <c r="A85" s="192" t="s">
        <v>370</v>
      </c>
      <c r="B85" s="192" t="s">
        <v>371</v>
      </c>
      <c r="C85" s="192" t="s">
        <v>125</v>
      </c>
      <c r="D85" s="477">
        <v>6</v>
      </c>
      <c r="E85" s="478">
        <v>6093</v>
      </c>
      <c r="F85" s="479">
        <v>98.473658296405802</v>
      </c>
    </row>
    <row r="86" spans="1:6" x14ac:dyDescent="0.2">
      <c r="A86" s="192" t="s">
        <v>372</v>
      </c>
      <c r="B86" s="192" t="s">
        <v>373</v>
      </c>
      <c r="C86" s="192" t="s">
        <v>125</v>
      </c>
      <c r="D86" s="477">
        <v>2</v>
      </c>
      <c r="E86" s="478">
        <v>5008</v>
      </c>
      <c r="F86" s="479">
        <v>39.936102236421704</v>
      </c>
    </row>
    <row r="87" spans="1:6" x14ac:dyDescent="0.2">
      <c r="A87" s="192" t="s">
        <v>374</v>
      </c>
      <c r="B87" s="192" t="s">
        <v>375</v>
      </c>
      <c r="C87" s="192" t="s">
        <v>125</v>
      </c>
      <c r="D87" s="477">
        <v>3</v>
      </c>
      <c r="E87" s="478">
        <v>3919</v>
      </c>
      <c r="F87" s="479">
        <v>76.550140341924006</v>
      </c>
    </row>
    <row r="88" spans="1:6" x14ac:dyDescent="0.2">
      <c r="A88" s="192" t="s">
        <v>376</v>
      </c>
      <c r="B88" s="192" t="s">
        <v>377</v>
      </c>
      <c r="C88" s="192" t="s">
        <v>125</v>
      </c>
      <c r="D88" s="477">
        <v>7</v>
      </c>
      <c r="E88" s="478">
        <v>5059</v>
      </c>
      <c r="F88" s="479">
        <v>138.36726625815399</v>
      </c>
    </row>
    <row r="89" spans="1:6" x14ac:dyDescent="0.2">
      <c r="A89" s="192" t="s">
        <v>378</v>
      </c>
      <c r="B89" s="192" t="s">
        <v>379</v>
      </c>
      <c r="C89" s="192" t="s">
        <v>125</v>
      </c>
      <c r="D89" s="477">
        <v>3</v>
      </c>
      <c r="E89" s="478">
        <v>4615</v>
      </c>
      <c r="F89" s="479">
        <v>65.005417118093206</v>
      </c>
    </row>
    <row r="90" spans="1:6" x14ac:dyDescent="0.2">
      <c r="A90" s="192" t="s">
        <v>380</v>
      </c>
      <c r="B90" s="192" t="s">
        <v>381</v>
      </c>
      <c r="C90" s="192" t="s">
        <v>125</v>
      </c>
      <c r="D90" s="477">
        <v>0</v>
      </c>
      <c r="E90" s="478">
        <v>4159</v>
      </c>
      <c r="F90" s="479">
        <v>0</v>
      </c>
    </row>
    <row r="91" spans="1:6" x14ac:dyDescent="0.2">
      <c r="A91" s="192" t="s">
        <v>382</v>
      </c>
      <c r="B91" s="192" t="s">
        <v>383</v>
      </c>
      <c r="C91" s="192" t="s">
        <v>125</v>
      </c>
      <c r="D91" s="477">
        <v>2</v>
      </c>
      <c r="E91" s="478">
        <v>2864</v>
      </c>
      <c r="F91" s="479">
        <v>69.832402234636902</v>
      </c>
    </row>
    <row r="92" spans="1:6" x14ac:dyDescent="0.2">
      <c r="A92" s="192" t="s">
        <v>384</v>
      </c>
      <c r="B92" s="192" t="s">
        <v>385</v>
      </c>
      <c r="C92" s="192" t="s">
        <v>125</v>
      </c>
      <c r="D92" s="477">
        <v>8</v>
      </c>
      <c r="E92" s="478">
        <v>4437</v>
      </c>
      <c r="F92" s="479">
        <v>180.30200585981501</v>
      </c>
    </row>
    <row r="93" spans="1:6" x14ac:dyDescent="0.2">
      <c r="A93" s="192" t="s">
        <v>386</v>
      </c>
      <c r="B93" s="192" t="s">
        <v>387</v>
      </c>
      <c r="C93" s="192" t="s">
        <v>125</v>
      </c>
      <c r="D93" s="477">
        <v>1</v>
      </c>
      <c r="E93" s="478">
        <v>3149</v>
      </c>
      <c r="F93" s="479">
        <v>31.756113051762501</v>
      </c>
    </row>
    <row r="94" spans="1:6" x14ac:dyDescent="0.2">
      <c r="A94" s="192" t="s">
        <v>388</v>
      </c>
      <c r="B94" s="192" t="s">
        <v>389</v>
      </c>
      <c r="C94" s="192" t="s">
        <v>125</v>
      </c>
      <c r="D94" s="477">
        <v>0</v>
      </c>
      <c r="E94" s="478">
        <v>3775</v>
      </c>
      <c r="F94" s="479">
        <v>0</v>
      </c>
    </row>
    <row r="95" spans="1:6" x14ac:dyDescent="0.2">
      <c r="A95" s="192" t="s">
        <v>390</v>
      </c>
      <c r="B95" s="192" t="s">
        <v>391</v>
      </c>
      <c r="C95" s="192" t="s">
        <v>125</v>
      </c>
      <c r="D95" s="477">
        <v>2</v>
      </c>
      <c r="E95" s="478">
        <v>4100</v>
      </c>
      <c r="F95" s="479">
        <v>48.780487804878099</v>
      </c>
    </row>
    <row r="96" spans="1:6" x14ac:dyDescent="0.2">
      <c r="A96" s="192" t="s">
        <v>392</v>
      </c>
      <c r="B96" s="192" t="s">
        <v>393</v>
      </c>
      <c r="C96" s="192" t="s">
        <v>125</v>
      </c>
      <c r="D96" s="477">
        <v>3</v>
      </c>
      <c r="E96" s="478">
        <v>3838</v>
      </c>
      <c r="F96" s="479">
        <v>78.165711307972899</v>
      </c>
    </row>
    <row r="97" spans="1:6" x14ac:dyDescent="0.2">
      <c r="A97" s="192" t="s">
        <v>394</v>
      </c>
      <c r="B97" s="192" t="s">
        <v>395</v>
      </c>
      <c r="C97" s="192" t="s">
        <v>125</v>
      </c>
      <c r="D97" s="477">
        <v>1</v>
      </c>
      <c r="E97" s="478">
        <v>3143</v>
      </c>
      <c r="F97" s="479">
        <v>31.8167356029271</v>
      </c>
    </row>
    <row r="98" spans="1:6" x14ac:dyDescent="0.2">
      <c r="A98" s="192" t="s">
        <v>396</v>
      </c>
      <c r="B98" s="192" t="s">
        <v>397</v>
      </c>
      <c r="C98" s="192" t="s">
        <v>125</v>
      </c>
      <c r="D98" s="477">
        <v>3</v>
      </c>
      <c r="E98" s="478">
        <v>2942</v>
      </c>
      <c r="F98" s="479">
        <v>101.971447994562</v>
      </c>
    </row>
    <row r="99" spans="1:6" x14ac:dyDescent="0.2">
      <c r="A99" s="192" t="s">
        <v>398</v>
      </c>
      <c r="B99" s="192" t="s">
        <v>399</v>
      </c>
      <c r="C99" s="192" t="s">
        <v>125</v>
      </c>
      <c r="D99" s="477">
        <v>5</v>
      </c>
      <c r="E99" s="478">
        <v>5068</v>
      </c>
      <c r="F99" s="479">
        <v>98.658247829518601</v>
      </c>
    </row>
    <row r="100" spans="1:6" x14ac:dyDescent="0.2">
      <c r="A100" s="192" t="s">
        <v>400</v>
      </c>
      <c r="B100" s="192" t="s">
        <v>401</v>
      </c>
      <c r="C100" s="192" t="s">
        <v>125</v>
      </c>
      <c r="D100" s="477">
        <v>2</v>
      </c>
      <c r="E100" s="478">
        <v>2568</v>
      </c>
      <c r="F100" s="479">
        <v>77.881619937694694</v>
      </c>
    </row>
    <row r="101" spans="1:6" x14ac:dyDescent="0.2">
      <c r="A101" s="192" t="s">
        <v>402</v>
      </c>
      <c r="B101" s="192" t="s">
        <v>403</v>
      </c>
      <c r="C101" s="192" t="s">
        <v>125</v>
      </c>
      <c r="D101" s="477">
        <v>0</v>
      </c>
      <c r="E101" s="478">
        <v>3139</v>
      </c>
      <c r="F101" s="479">
        <v>0</v>
      </c>
    </row>
    <row r="102" spans="1:6" x14ac:dyDescent="0.2">
      <c r="A102" s="192" t="s">
        <v>404</v>
      </c>
      <c r="B102" s="192" t="s">
        <v>405</v>
      </c>
      <c r="C102" s="192" t="s">
        <v>125</v>
      </c>
      <c r="D102" s="477">
        <v>2</v>
      </c>
      <c r="E102" s="478">
        <v>4402</v>
      </c>
      <c r="F102" s="479">
        <v>45.433893684688798</v>
      </c>
    </row>
    <row r="103" spans="1:6" x14ac:dyDescent="0.2">
      <c r="A103" s="192" t="s">
        <v>406</v>
      </c>
      <c r="B103" s="192" t="s">
        <v>407</v>
      </c>
      <c r="C103" s="192" t="s">
        <v>125</v>
      </c>
      <c r="D103" s="477">
        <v>2</v>
      </c>
      <c r="E103" s="478">
        <v>4481</v>
      </c>
      <c r="F103" s="479">
        <v>44.632894443204599</v>
      </c>
    </row>
    <row r="104" spans="1:6" x14ac:dyDescent="0.2">
      <c r="A104" s="192" t="s">
        <v>408</v>
      </c>
      <c r="B104" s="192" t="s">
        <v>409</v>
      </c>
      <c r="C104" s="192" t="s">
        <v>125</v>
      </c>
      <c r="D104" s="477">
        <v>3</v>
      </c>
      <c r="E104" s="478">
        <v>2440</v>
      </c>
      <c r="F104" s="479">
        <v>122.950819672131</v>
      </c>
    </row>
    <row r="105" spans="1:6" x14ac:dyDescent="0.2">
      <c r="A105" s="192" t="s">
        <v>410</v>
      </c>
      <c r="B105" s="192" t="s">
        <v>411</v>
      </c>
      <c r="C105" s="192" t="s">
        <v>125</v>
      </c>
      <c r="D105" s="477">
        <v>23</v>
      </c>
      <c r="E105" s="478">
        <v>6002</v>
      </c>
      <c r="F105" s="479">
        <v>383.20559813395499</v>
      </c>
    </row>
    <row r="106" spans="1:6" x14ac:dyDescent="0.2">
      <c r="A106" s="192" t="s">
        <v>412</v>
      </c>
      <c r="B106" s="192" t="s">
        <v>413</v>
      </c>
      <c r="C106" s="192" t="s">
        <v>125</v>
      </c>
      <c r="D106" s="477">
        <v>4</v>
      </c>
      <c r="E106" s="478">
        <v>4173</v>
      </c>
      <c r="F106" s="479">
        <v>95.854301461778107</v>
      </c>
    </row>
    <row r="107" spans="1:6" x14ac:dyDescent="0.2">
      <c r="A107" s="192" t="s">
        <v>414</v>
      </c>
      <c r="B107" s="192" t="s">
        <v>415</v>
      </c>
      <c r="C107" s="192" t="s">
        <v>125</v>
      </c>
      <c r="D107" s="477">
        <v>10</v>
      </c>
      <c r="E107" s="478">
        <v>7626</v>
      </c>
      <c r="F107" s="479">
        <v>131.13034356150001</v>
      </c>
    </row>
    <row r="108" spans="1:6" x14ac:dyDescent="0.2">
      <c r="A108" s="192" t="s">
        <v>416</v>
      </c>
      <c r="B108" s="192" t="s">
        <v>417</v>
      </c>
      <c r="C108" s="192" t="s">
        <v>125</v>
      </c>
      <c r="D108" s="477">
        <v>6</v>
      </c>
      <c r="E108" s="478">
        <v>6269</v>
      </c>
      <c r="F108" s="479">
        <v>95.709044504705702</v>
      </c>
    </row>
    <row r="109" spans="1:6" x14ac:dyDescent="0.2">
      <c r="A109" s="192" t="s">
        <v>418</v>
      </c>
      <c r="B109" s="192" t="s">
        <v>419</v>
      </c>
      <c r="C109" s="192" t="s">
        <v>125</v>
      </c>
      <c r="D109" s="477">
        <v>3</v>
      </c>
      <c r="E109" s="478">
        <v>4068</v>
      </c>
      <c r="F109" s="479">
        <v>73.746312684365805</v>
      </c>
    </row>
    <row r="110" spans="1:6" x14ac:dyDescent="0.2">
      <c r="A110" s="192" t="s">
        <v>420</v>
      </c>
      <c r="B110" s="192" t="s">
        <v>421</v>
      </c>
      <c r="C110" s="192" t="s">
        <v>125</v>
      </c>
      <c r="D110" s="477">
        <v>2</v>
      </c>
      <c r="E110" s="478">
        <v>2261</v>
      </c>
      <c r="F110" s="479">
        <v>88.456435205661194</v>
      </c>
    </row>
    <row r="111" spans="1:6" x14ac:dyDescent="0.2">
      <c r="A111" s="192" t="s">
        <v>422</v>
      </c>
      <c r="B111" s="192" t="s">
        <v>423</v>
      </c>
      <c r="C111" s="192" t="s">
        <v>125</v>
      </c>
      <c r="D111" s="477">
        <v>4</v>
      </c>
      <c r="E111" s="478">
        <v>2590</v>
      </c>
      <c r="F111" s="479">
        <v>154.440154440154</v>
      </c>
    </row>
    <row r="112" spans="1:6" x14ac:dyDescent="0.2">
      <c r="A112" s="192" t="s">
        <v>424</v>
      </c>
      <c r="B112" s="192" t="s">
        <v>425</v>
      </c>
      <c r="C112" s="192" t="s">
        <v>125</v>
      </c>
      <c r="D112" s="477">
        <v>1</v>
      </c>
      <c r="E112" s="478">
        <v>3429</v>
      </c>
      <c r="F112" s="479">
        <v>29.163021289005599</v>
      </c>
    </row>
    <row r="113" spans="1:6" x14ac:dyDescent="0.2">
      <c r="A113" s="192" t="s">
        <v>426</v>
      </c>
      <c r="B113" s="192" t="s">
        <v>427</v>
      </c>
      <c r="C113" s="192" t="s">
        <v>126</v>
      </c>
      <c r="D113" s="477">
        <v>6</v>
      </c>
      <c r="E113" s="478">
        <v>5502</v>
      </c>
      <c r="F113" s="479">
        <v>109.051254089422</v>
      </c>
    </row>
    <row r="114" spans="1:6" x14ac:dyDescent="0.2">
      <c r="A114" s="192" t="s">
        <v>428</v>
      </c>
      <c r="B114" s="192" t="s">
        <v>429</v>
      </c>
      <c r="C114" s="192" t="s">
        <v>126</v>
      </c>
      <c r="D114" s="477">
        <v>15</v>
      </c>
      <c r="E114" s="478">
        <v>6478</v>
      </c>
      <c r="F114" s="479">
        <v>231.552948440877</v>
      </c>
    </row>
    <row r="115" spans="1:6" x14ac:dyDescent="0.2">
      <c r="A115" s="192" t="s">
        <v>430</v>
      </c>
      <c r="B115" s="192" t="s">
        <v>431</v>
      </c>
      <c r="C115" s="192" t="s">
        <v>126</v>
      </c>
      <c r="D115" s="477">
        <v>5</v>
      </c>
      <c r="E115" s="478">
        <v>2777</v>
      </c>
      <c r="F115" s="479">
        <v>180.050414115953</v>
      </c>
    </row>
    <row r="116" spans="1:6" x14ac:dyDescent="0.2">
      <c r="A116" s="192" t="s">
        <v>432</v>
      </c>
      <c r="B116" s="192" t="s">
        <v>433</v>
      </c>
      <c r="C116" s="192" t="s">
        <v>126</v>
      </c>
      <c r="D116" s="477">
        <v>10</v>
      </c>
      <c r="E116" s="478">
        <v>4999</v>
      </c>
      <c r="F116" s="479">
        <v>200.0400080016</v>
      </c>
    </row>
    <row r="117" spans="1:6" x14ac:dyDescent="0.2">
      <c r="A117" s="192" t="s">
        <v>434</v>
      </c>
      <c r="B117" s="192" t="s">
        <v>435</v>
      </c>
      <c r="C117" s="192" t="s">
        <v>126</v>
      </c>
      <c r="D117" s="477">
        <v>14</v>
      </c>
      <c r="E117" s="478">
        <v>5334</v>
      </c>
      <c r="F117" s="479">
        <v>262.46719160104999</v>
      </c>
    </row>
    <row r="118" spans="1:6" x14ac:dyDescent="0.2">
      <c r="A118" s="192" t="s">
        <v>436</v>
      </c>
      <c r="B118" s="192" t="s">
        <v>437</v>
      </c>
      <c r="C118" s="192" t="s">
        <v>126</v>
      </c>
      <c r="D118" s="477">
        <v>7</v>
      </c>
      <c r="E118" s="478">
        <v>5341</v>
      </c>
      <c r="F118" s="479">
        <v>131.06159895150699</v>
      </c>
    </row>
    <row r="119" spans="1:6" x14ac:dyDescent="0.2">
      <c r="A119" s="192" t="s">
        <v>438</v>
      </c>
      <c r="B119" s="192" t="s">
        <v>439</v>
      </c>
      <c r="C119" s="192" t="s">
        <v>126</v>
      </c>
      <c r="D119" s="477">
        <v>1</v>
      </c>
      <c r="E119" s="478">
        <v>3152</v>
      </c>
      <c r="F119" s="479">
        <v>31.7258883248731</v>
      </c>
    </row>
    <row r="120" spans="1:6" x14ac:dyDescent="0.2">
      <c r="A120" s="192" t="s">
        <v>440</v>
      </c>
      <c r="B120" s="192" t="s">
        <v>441</v>
      </c>
      <c r="C120" s="192" t="s">
        <v>126</v>
      </c>
      <c r="D120" s="477">
        <v>4</v>
      </c>
      <c r="E120" s="478">
        <v>5315</v>
      </c>
      <c r="F120" s="479">
        <v>75.258701787394202</v>
      </c>
    </row>
    <row r="121" spans="1:6" x14ac:dyDescent="0.2">
      <c r="A121" s="192" t="s">
        <v>442</v>
      </c>
      <c r="B121" s="192" t="s">
        <v>443</v>
      </c>
      <c r="C121" s="192" t="s">
        <v>126</v>
      </c>
      <c r="D121" s="477">
        <v>5</v>
      </c>
      <c r="E121" s="478">
        <v>3616</v>
      </c>
      <c r="F121" s="479">
        <v>138.27433628318599</v>
      </c>
    </row>
    <row r="122" spans="1:6" x14ac:dyDescent="0.2">
      <c r="A122" s="192" t="s">
        <v>444</v>
      </c>
      <c r="B122" s="192" t="s">
        <v>445</v>
      </c>
      <c r="C122" s="192" t="s">
        <v>126</v>
      </c>
      <c r="D122" s="477">
        <v>9</v>
      </c>
      <c r="E122" s="478">
        <v>4668</v>
      </c>
      <c r="F122" s="479">
        <v>192.80205655527001</v>
      </c>
    </row>
    <row r="123" spans="1:6" x14ac:dyDescent="0.2">
      <c r="A123" s="192" t="s">
        <v>446</v>
      </c>
      <c r="B123" s="192" t="s">
        <v>447</v>
      </c>
      <c r="C123" s="192" t="s">
        <v>126</v>
      </c>
      <c r="D123" s="477">
        <v>1</v>
      </c>
      <c r="E123" s="478">
        <v>5056</v>
      </c>
      <c r="F123" s="479">
        <v>19.778481012658201</v>
      </c>
    </row>
    <row r="124" spans="1:6" x14ac:dyDescent="0.2">
      <c r="A124" s="192" t="s">
        <v>448</v>
      </c>
      <c r="B124" s="192" t="s">
        <v>449</v>
      </c>
      <c r="C124" s="192" t="s">
        <v>126</v>
      </c>
      <c r="D124" s="477">
        <v>3</v>
      </c>
      <c r="E124" s="478">
        <v>4538</v>
      </c>
      <c r="F124" s="479">
        <v>66.108417805200602</v>
      </c>
    </row>
    <row r="125" spans="1:6" x14ac:dyDescent="0.2">
      <c r="A125" s="192" t="s">
        <v>450</v>
      </c>
      <c r="B125" s="192" t="s">
        <v>451</v>
      </c>
      <c r="C125" s="192" t="s">
        <v>126</v>
      </c>
      <c r="D125" s="477">
        <v>2</v>
      </c>
      <c r="E125" s="478">
        <v>2882</v>
      </c>
      <c r="F125" s="479">
        <v>69.396252602359496</v>
      </c>
    </row>
    <row r="126" spans="1:6" x14ac:dyDescent="0.2">
      <c r="A126" s="192" t="s">
        <v>452</v>
      </c>
      <c r="B126" s="192" t="s">
        <v>453</v>
      </c>
      <c r="C126" s="192" t="s">
        <v>126</v>
      </c>
      <c r="D126" s="477">
        <v>15</v>
      </c>
      <c r="E126" s="478">
        <v>5520</v>
      </c>
      <c r="F126" s="479">
        <v>271.73913043478302</v>
      </c>
    </row>
    <row r="127" spans="1:6" x14ac:dyDescent="0.2">
      <c r="A127" s="192" t="s">
        <v>454</v>
      </c>
      <c r="B127" s="192" t="s">
        <v>455</v>
      </c>
      <c r="C127" s="192" t="s">
        <v>126</v>
      </c>
      <c r="D127" s="477">
        <v>2</v>
      </c>
      <c r="E127" s="478">
        <v>4660</v>
      </c>
      <c r="F127" s="479">
        <v>42.9184549356223</v>
      </c>
    </row>
    <row r="128" spans="1:6" x14ac:dyDescent="0.2">
      <c r="A128" s="192" t="s">
        <v>456</v>
      </c>
      <c r="B128" s="192" t="s">
        <v>457</v>
      </c>
      <c r="C128" s="192" t="s">
        <v>126</v>
      </c>
      <c r="D128" s="477">
        <v>2</v>
      </c>
      <c r="E128" s="478">
        <v>3782</v>
      </c>
      <c r="F128" s="479">
        <v>52.882072977260698</v>
      </c>
    </row>
    <row r="129" spans="1:6" x14ac:dyDescent="0.2">
      <c r="A129" s="192" t="s">
        <v>458</v>
      </c>
      <c r="B129" s="192" t="s">
        <v>459</v>
      </c>
      <c r="C129" s="192" t="s">
        <v>126</v>
      </c>
      <c r="D129" s="477">
        <v>2</v>
      </c>
      <c r="E129" s="478">
        <v>3547</v>
      </c>
      <c r="F129" s="479">
        <v>56.385678037778398</v>
      </c>
    </row>
    <row r="130" spans="1:6" x14ac:dyDescent="0.2">
      <c r="A130" s="192" t="s">
        <v>460</v>
      </c>
      <c r="B130" s="192" t="s">
        <v>461</v>
      </c>
      <c r="C130" s="192" t="s">
        <v>126</v>
      </c>
      <c r="D130" s="477">
        <v>3</v>
      </c>
      <c r="E130" s="478">
        <v>3401</v>
      </c>
      <c r="F130" s="479">
        <v>88.209350191120294</v>
      </c>
    </row>
    <row r="131" spans="1:6" x14ac:dyDescent="0.2">
      <c r="A131" s="192" t="s">
        <v>462</v>
      </c>
      <c r="B131" s="192" t="s">
        <v>463</v>
      </c>
      <c r="C131" s="192" t="s">
        <v>126</v>
      </c>
      <c r="D131" s="477">
        <v>3</v>
      </c>
      <c r="E131" s="478">
        <v>3831</v>
      </c>
      <c r="F131" s="479">
        <v>78.308535630383702</v>
      </c>
    </row>
    <row r="132" spans="1:6" x14ac:dyDescent="0.2">
      <c r="A132" s="192" t="s">
        <v>464</v>
      </c>
      <c r="B132" s="192" t="s">
        <v>465</v>
      </c>
      <c r="C132" s="192" t="s">
        <v>126</v>
      </c>
      <c r="D132" s="477">
        <v>8</v>
      </c>
      <c r="E132" s="478">
        <v>5394</v>
      </c>
      <c r="F132" s="479">
        <v>148.312940304042</v>
      </c>
    </row>
    <row r="133" spans="1:6" x14ac:dyDescent="0.2">
      <c r="A133" s="192" t="s">
        <v>466</v>
      </c>
      <c r="B133" s="192" t="s">
        <v>467</v>
      </c>
      <c r="C133" s="192" t="s">
        <v>126</v>
      </c>
      <c r="D133" s="477">
        <v>4</v>
      </c>
      <c r="E133" s="478">
        <v>4471</v>
      </c>
      <c r="F133" s="479">
        <v>89.465443972265703</v>
      </c>
    </row>
    <row r="134" spans="1:6" x14ac:dyDescent="0.2">
      <c r="A134" s="192" t="s">
        <v>468</v>
      </c>
      <c r="B134" s="192" t="s">
        <v>469</v>
      </c>
      <c r="C134" s="192" t="s">
        <v>126</v>
      </c>
      <c r="D134" s="477">
        <v>7</v>
      </c>
      <c r="E134" s="478">
        <v>4796</v>
      </c>
      <c r="F134" s="479">
        <v>145.95496246872401</v>
      </c>
    </row>
    <row r="135" spans="1:6" x14ac:dyDescent="0.2">
      <c r="A135" s="192" t="s">
        <v>470</v>
      </c>
      <c r="B135" s="192" t="s">
        <v>471</v>
      </c>
      <c r="C135" s="192" t="s">
        <v>126</v>
      </c>
      <c r="D135" s="477">
        <v>19</v>
      </c>
      <c r="E135" s="478">
        <v>4838</v>
      </c>
      <c r="F135" s="479">
        <v>392.724266225713</v>
      </c>
    </row>
    <row r="136" spans="1:6" x14ac:dyDescent="0.2">
      <c r="A136" s="192" t="s">
        <v>472</v>
      </c>
      <c r="B136" s="192" t="s">
        <v>473</v>
      </c>
      <c r="C136" s="192" t="s">
        <v>126</v>
      </c>
      <c r="D136" s="477">
        <v>3</v>
      </c>
      <c r="E136" s="478">
        <v>2833</v>
      </c>
      <c r="F136" s="479">
        <v>105.89481115425301</v>
      </c>
    </row>
    <row r="137" spans="1:6" x14ac:dyDescent="0.2">
      <c r="A137" s="192" t="s">
        <v>474</v>
      </c>
      <c r="B137" s="192" t="s">
        <v>475</v>
      </c>
      <c r="C137" s="192" t="s">
        <v>126</v>
      </c>
      <c r="D137" s="477">
        <v>17</v>
      </c>
      <c r="E137" s="478">
        <v>5964</v>
      </c>
      <c r="F137" s="479">
        <v>285.04359490274999</v>
      </c>
    </row>
    <row r="138" spans="1:6" x14ac:dyDescent="0.2">
      <c r="A138" s="192" t="s">
        <v>476</v>
      </c>
      <c r="B138" s="192" t="s">
        <v>477</v>
      </c>
      <c r="C138" s="192" t="s">
        <v>126</v>
      </c>
      <c r="D138" s="477">
        <v>3</v>
      </c>
      <c r="E138" s="478">
        <v>3505</v>
      </c>
      <c r="F138" s="479">
        <v>85.592011412268207</v>
      </c>
    </row>
    <row r="139" spans="1:6" x14ac:dyDescent="0.2">
      <c r="A139" s="192" t="s">
        <v>478</v>
      </c>
      <c r="B139" s="192" t="s">
        <v>479</v>
      </c>
      <c r="C139" s="192" t="s">
        <v>152</v>
      </c>
      <c r="D139" s="477">
        <v>3</v>
      </c>
      <c r="E139" s="478">
        <v>3797</v>
      </c>
      <c r="F139" s="479">
        <v>79.009744535159399</v>
      </c>
    </row>
    <row r="140" spans="1:6" x14ac:dyDescent="0.2">
      <c r="A140" s="192" t="s">
        <v>480</v>
      </c>
      <c r="B140" s="192" t="s">
        <v>481</v>
      </c>
      <c r="C140" s="192" t="s">
        <v>152</v>
      </c>
      <c r="D140" s="477">
        <v>5</v>
      </c>
      <c r="E140" s="478">
        <v>5703</v>
      </c>
      <c r="F140" s="479">
        <v>87.673154480098205</v>
      </c>
    </row>
    <row r="141" spans="1:6" x14ac:dyDescent="0.2">
      <c r="A141" s="192" t="s">
        <v>482</v>
      </c>
      <c r="B141" s="192" t="s">
        <v>483</v>
      </c>
      <c r="C141" s="192" t="s">
        <v>152</v>
      </c>
      <c r="D141" s="477">
        <v>0</v>
      </c>
      <c r="E141" s="478">
        <v>2596</v>
      </c>
      <c r="F141" s="479">
        <v>0</v>
      </c>
    </row>
    <row r="142" spans="1:6" x14ac:dyDescent="0.2">
      <c r="A142" s="192" t="s">
        <v>484</v>
      </c>
      <c r="B142" s="192" t="s">
        <v>485</v>
      </c>
      <c r="C142" s="192" t="s">
        <v>152</v>
      </c>
      <c r="D142" s="477">
        <v>3</v>
      </c>
      <c r="E142" s="478">
        <v>5576</v>
      </c>
      <c r="F142" s="479">
        <v>53.802008608321401</v>
      </c>
    </row>
    <row r="143" spans="1:6" x14ac:dyDescent="0.2">
      <c r="A143" s="192" t="s">
        <v>486</v>
      </c>
      <c r="B143" s="192" t="s">
        <v>487</v>
      </c>
      <c r="C143" s="192" t="s">
        <v>152</v>
      </c>
      <c r="D143" s="477">
        <v>3</v>
      </c>
      <c r="E143" s="478">
        <v>2222</v>
      </c>
      <c r="F143" s="479">
        <v>135.01350135013499</v>
      </c>
    </row>
    <row r="144" spans="1:6" x14ac:dyDescent="0.2">
      <c r="A144" s="192" t="s">
        <v>488</v>
      </c>
      <c r="B144" s="192" t="s">
        <v>489</v>
      </c>
      <c r="C144" s="192" t="s">
        <v>152</v>
      </c>
      <c r="D144" s="477">
        <v>3</v>
      </c>
      <c r="E144" s="478">
        <v>3084</v>
      </c>
      <c r="F144" s="479">
        <v>97.276264591439698</v>
      </c>
    </row>
    <row r="145" spans="1:6" x14ac:dyDescent="0.2">
      <c r="A145" s="192" t="s">
        <v>490</v>
      </c>
      <c r="B145" s="192" t="s">
        <v>491</v>
      </c>
      <c r="C145" s="192" t="s">
        <v>152</v>
      </c>
      <c r="D145" s="477">
        <v>3</v>
      </c>
      <c r="E145" s="478">
        <v>3657</v>
      </c>
      <c r="F145" s="479">
        <v>82.034454470877805</v>
      </c>
    </row>
    <row r="146" spans="1:6" x14ac:dyDescent="0.2">
      <c r="A146" s="192" t="s">
        <v>492</v>
      </c>
      <c r="B146" s="192" t="s">
        <v>493</v>
      </c>
      <c r="C146" s="192" t="s">
        <v>152</v>
      </c>
      <c r="D146" s="477">
        <v>0</v>
      </c>
      <c r="E146" s="478">
        <v>2417</v>
      </c>
      <c r="F146" s="479">
        <v>0</v>
      </c>
    </row>
    <row r="147" spans="1:6" x14ac:dyDescent="0.2">
      <c r="A147" s="192" t="s">
        <v>494</v>
      </c>
      <c r="B147" s="192" t="s">
        <v>495</v>
      </c>
      <c r="C147" s="192" t="s">
        <v>152</v>
      </c>
      <c r="D147" s="477">
        <v>2</v>
      </c>
      <c r="E147" s="478">
        <v>3367</v>
      </c>
      <c r="F147" s="479">
        <v>59.400059400059398</v>
      </c>
    </row>
    <row r="148" spans="1:6" x14ac:dyDescent="0.2">
      <c r="A148" s="192" t="s">
        <v>496</v>
      </c>
      <c r="B148" s="192" t="s">
        <v>497</v>
      </c>
      <c r="C148" s="192" t="s">
        <v>152</v>
      </c>
      <c r="D148" s="477">
        <v>0</v>
      </c>
      <c r="E148" s="478">
        <v>2830</v>
      </c>
      <c r="F148" s="479">
        <v>0</v>
      </c>
    </row>
    <row r="149" spans="1:6" x14ac:dyDescent="0.2">
      <c r="A149" s="192" t="s">
        <v>498</v>
      </c>
      <c r="B149" s="192" t="s">
        <v>499</v>
      </c>
      <c r="C149" s="192" t="s">
        <v>152</v>
      </c>
      <c r="D149" s="477">
        <v>4</v>
      </c>
      <c r="E149" s="478">
        <v>4556</v>
      </c>
      <c r="F149" s="479">
        <v>87.796312554872699</v>
      </c>
    </row>
    <row r="150" spans="1:6" x14ac:dyDescent="0.2">
      <c r="A150" s="192" t="s">
        <v>500</v>
      </c>
      <c r="B150" s="192" t="s">
        <v>501</v>
      </c>
      <c r="C150" s="192" t="s">
        <v>152</v>
      </c>
      <c r="D150" s="477">
        <v>2</v>
      </c>
      <c r="E150" s="478">
        <v>2463</v>
      </c>
      <c r="F150" s="479">
        <v>81.201786439301699</v>
      </c>
    </row>
    <row r="151" spans="1:6" x14ac:dyDescent="0.2">
      <c r="A151" s="192" t="s">
        <v>502</v>
      </c>
      <c r="B151" s="192" t="s">
        <v>503</v>
      </c>
      <c r="C151" s="192" t="s">
        <v>152</v>
      </c>
      <c r="D151" s="477">
        <v>3</v>
      </c>
      <c r="E151" s="478">
        <v>3605</v>
      </c>
      <c r="F151" s="479">
        <v>83.217753120665805</v>
      </c>
    </row>
    <row r="152" spans="1:6" x14ac:dyDescent="0.2">
      <c r="A152" s="192" t="s">
        <v>504</v>
      </c>
      <c r="B152" s="192" t="s">
        <v>505</v>
      </c>
      <c r="C152" s="192" t="s">
        <v>152</v>
      </c>
      <c r="D152" s="477">
        <v>2</v>
      </c>
      <c r="E152" s="478">
        <v>2598</v>
      </c>
      <c r="F152" s="479">
        <v>76.982294072363402</v>
      </c>
    </row>
    <row r="153" spans="1:6" x14ac:dyDescent="0.2">
      <c r="A153" s="192" t="s">
        <v>506</v>
      </c>
      <c r="B153" s="192" t="s">
        <v>507</v>
      </c>
      <c r="C153" s="192" t="s">
        <v>152</v>
      </c>
      <c r="D153" s="477">
        <v>5</v>
      </c>
      <c r="E153" s="478">
        <v>3098</v>
      </c>
      <c r="F153" s="479">
        <v>161.394448030988</v>
      </c>
    </row>
    <row r="154" spans="1:6" x14ac:dyDescent="0.2">
      <c r="A154" s="192" t="s">
        <v>508</v>
      </c>
      <c r="B154" s="192" t="s">
        <v>509</v>
      </c>
      <c r="C154" s="192" t="s">
        <v>152</v>
      </c>
      <c r="D154" s="477">
        <v>22</v>
      </c>
      <c r="E154" s="478">
        <v>5054</v>
      </c>
      <c r="F154" s="479">
        <v>435.29877324891203</v>
      </c>
    </row>
    <row r="155" spans="1:6" x14ac:dyDescent="0.2">
      <c r="A155" s="192" t="s">
        <v>510</v>
      </c>
      <c r="B155" s="192" t="s">
        <v>511</v>
      </c>
      <c r="C155" s="192" t="s">
        <v>152</v>
      </c>
      <c r="D155" s="477">
        <v>9</v>
      </c>
      <c r="E155" s="478">
        <v>4313</v>
      </c>
      <c r="F155" s="479">
        <v>208.671458381637</v>
      </c>
    </row>
    <row r="156" spans="1:6" x14ac:dyDescent="0.2">
      <c r="A156" s="192" t="s">
        <v>512</v>
      </c>
      <c r="B156" s="192" t="s">
        <v>513</v>
      </c>
      <c r="C156" s="192" t="s">
        <v>152</v>
      </c>
      <c r="D156" s="477">
        <v>6</v>
      </c>
      <c r="E156" s="478">
        <v>6677</v>
      </c>
      <c r="F156" s="479">
        <v>89.860715890370003</v>
      </c>
    </row>
    <row r="157" spans="1:6" x14ac:dyDescent="0.2">
      <c r="A157" s="192" t="s">
        <v>514</v>
      </c>
      <c r="B157" s="192" t="s">
        <v>515</v>
      </c>
      <c r="C157" s="192" t="s">
        <v>152</v>
      </c>
      <c r="D157" s="477">
        <v>8</v>
      </c>
      <c r="E157" s="478">
        <v>4266</v>
      </c>
      <c r="F157" s="479">
        <v>187.52930145335199</v>
      </c>
    </row>
    <row r="158" spans="1:6" x14ac:dyDescent="0.2">
      <c r="A158" s="192" t="s">
        <v>516</v>
      </c>
      <c r="B158" s="192" t="s">
        <v>517</v>
      </c>
      <c r="C158" s="192" t="s">
        <v>152</v>
      </c>
      <c r="D158" s="477">
        <v>7</v>
      </c>
      <c r="E158" s="478">
        <v>4214</v>
      </c>
      <c r="F158" s="479">
        <v>166.112956810631</v>
      </c>
    </row>
    <row r="159" spans="1:6" x14ac:dyDescent="0.2">
      <c r="A159" s="192" t="s">
        <v>518</v>
      </c>
      <c r="B159" s="192" t="s">
        <v>519</v>
      </c>
      <c r="C159" s="192" t="s">
        <v>152</v>
      </c>
      <c r="D159" s="477">
        <v>1</v>
      </c>
      <c r="E159" s="478">
        <v>2923</v>
      </c>
      <c r="F159" s="479">
        <v>34.211426616489902</v>
      </c>
    </row>
    <row r="160" spans="1:6" x14ac:dyDescent="0.2">
      <c r="A160" s="192" t="s">
        <v>520</v>
      </c>
      <c r="B160" s="192" t="s">
        <v>521</v>
      </c>
      <c r="C160" s="192" t="s">
        <v>152</v>
      </c>
      <c r="D160" s="477">
        <v>7</v>
      </c>
      <c r="E160" s="478">
        <v>3888</v>
      </c>
      <c r="F160" s="479">
        <v>180.04115226337501</v>
      </c>
    </row>
    <row r="161" spans="1:6" x14ac:dyDescent="0.2">
      <c r="A161" s="192" t="s">
        <v>522</v>
      </c>
      <c r="B161" s="192" t="s">
        <v>523</v>
      </c>
      <c r="C161" s="192" t="s">
        <v>152</v>
      </c>
      <c r="D161" s="477">
        <v>7</v>
      </c>
      <c r="E161" s="478">
        <v>2966</v>
      </c>
      <c r="F161" s="479">
        <v>236.00809170600101</v>
      </c>
    </row>
    <row r="162" spans="1:6" x14ac:dyDescent="0.2">
      <c r="A162" s="192" t="s">
        <v>524</v>
      </c>
      <c r="B162" s="192" t="s">
        <v>525</v>
      </c>
      <c r="C162" s="192" t="s">
        <v>128</v>
      </c>
      <c r="D162" s="477">
        <v>24</v>
      </c>
      <c r="E162" s="478">
        <v>4235</v>
      </c>
      <c r="F162" s="479">
        <v>566.70602125147605</v>
      </c>
    </row>
    <row r="163" spans="1:6" x14ac:dyDescent="0.2">
      <c r="A163" s="192" t="s">
        <v>526</v>
      </c>
      <c r="B163" s="192" t="s">
        <v>527</v>
      </c>
      <c r="C163" s="192" t="s">
        <v>128</v>
      </c>
      <c r="D163" s="477">
        <v>4</v>
      </c>
      <c r="E163" s="478">
        <v>5474</v>
      </c>
      <c r="F163" s="479">
        <v>73.072707343807096</v>
      </c>
    </row>
    <row r="164" spans="1:6" x14ac:dyDescent="0.2">
      <c r="A164" s="192" t="s">
        <v>528</v>
      </c>
      <c r="B164" s="192" t="s">
        <v>529</v>
      </c>
      <c r="C164" s="192" t="s">
        <v>128</v>
      </c>
      <c r="D164" s="477">
        <v>6</v>
      </c>
      <c r="E164" s="478">
        <v>2897</v>
      </c>
      <c r="F164" s="479">
        <v>207.11080428029001</v>
      </c>
    </row>
    <row r="165" spans="1:6" x14ac:dyDescent="0.2">
      <c r="A165" s="192" t="s">
        <v>530</v>
      </c>
      <c r="B165" s="192" t="s">
        <v>531</v>
      </c>
      <c r="C165" s="192" t="s">
        <v>128</v>
      </c>
      <c r="D165" s="477">
        <v>4</v>
      </c>
      <c r="E165" s="478">
        <v>4637</v>
      </c>
      <c r="F165" s="479">
        <v>86.262669829631307</v>
      </c>
    </row>
    <row r="166" spans="1:6" x14ac:dyDescent="0.2">
      <c r="A166" s="192" t="s">
        <v>532</v>
      </c>
      <c r="B166" s="192" t="s">
        <v>533</v>
      </c>
      <c r="C166" s="192" t="s">
        <v>128</v>
      </c>
      <c r="D166" s="477">
        <v>3</v>
      </c>
      <c r="E166" s="478">
        <v>2321</v>
      </c>
      <c r="F166" s="479">
        <v>129.2546316243</v>
      </c>
    </row>
    <row r="167" spans="1:6" x14ac:dyDescent="0.2">
      <c r="A167" s="192" t="s">
        <v>534</v>
      </c>
      <c r="B167" s="192" t="s">
        <v>535</v>
      </c>
      <c r="C167" s="192" t="s">
        <v>128</v>
      </c>
      <c r="D167" s="477">
        <v>11</v>
      </c>
      <c r="E167" s="478">
        <v>4656</v>
      </c>
      <c r="F167" s="479">
        <v>236.25429553264601</v>
      </c>
    </row>
    <row r="168" spans="1:6" x14ac:dyDescent="0.2">
      <c r="A168" s="192" t="s">
        <v>536</v>
      </c>
      <c r="B168" s="192" t="s">
        <v>537</v>
      </c>
      <c r="C168" s="192" t="s">
        <v>128</v>
      </c>
      <c r="D168" s="477">
        <v>3</v>
      </c>
      <c r="E168" s="478">
        <v>3584</v>
      </c>
      <c r="F168" s="479">
        <v>83.705357142857196</v>
      </c>
    </row>
    <row r="169" spans="1:6" x14ac:dyDescent="0.2">
      <c r="A169" s="192" t="s">
        <v>538</v>
      </c>
      <c r="B169" s="192" t="s">
        <v>539</v>
      </c>
      <c r="C169" s="192" t="s">
        <v>128</v>
      </c>
      <c r="D169" s="477">
        <v>12</v>
      </c>
      <c r="E169" s="478">
        <v>5065</v>
      </c>
      <c r="F169" s="479">
        <v>236.92003948667301</v>
      </c>
    </row>
    <row r="170" spans="1:6" x14ac:dyDescent="0.2">
      <c r="A170" s="192" t="s">
        <v>540</v>
      </c>
      <c r="B170" s="192" t="s">
        <v>541</v>
      </c>
      <c r="C170" s="192" t="s">
        <v>128</v>
      </c>
      <c r="D170" s="477">
        <v>25</v>
      </c>
      <c r="E170" s="478">
        <v>5163</v>
      </c>
      <c r="F170" s="479">
        <v>484.21460391245398</v>
      </c>
    </row>
    <row r="171" spans="1:6" x14ac:dyDescent="0.2">
      <c r="A171" s="192" t="s">
        <v>542</v>
      </c>
      <c r="B171" s="192" t="s">
        <v>543</v>
      </c>
      <c r="C171" s="192" t="s">
        <v>128</v>
      </c>
      <c r="D171" s="477">
        <v>7</v>
      </c>
      <c r="E171" s="478">
        <v>4441</v>
      </c>
      <c r="F171" s="479">
        <v>157.622157171808</v>
      </c>
    </row>
    <row r="172" spans="1:6" x14ac:dyDescent="0.2">
      <c r="A172" s="192" t="s">
        <v>544</v>
      </c>
      <c r="B172" s="192" t="s">
        <v>545</v>
      </c>
      <c r="C172" s="192" t="s">
        <v>128</v>
      </c>
      <c r="D172" s="477">
        <v>4</v>
      </c>
      <c r="E172" s="478">
        <v>5689</v>
      </c>
      <c r="F172" s="479">
        <v>70.311126735805999</v>
      </c>
    </row>
    <row r="173" spans="1:6" x14ac:dyDescent="0.2">
      <c r="A173" s="192" t="s">
        <v>546</v>
      </c>
      <c r="B173" s="192" t="s">
        <v>547</v>
      </c>
      <c r="C173" s="192" t="s">
        <v>128</v>
      </c>
      <c r="D173" s="477">
        <v>4</v>
      </c>
      <c r="E173" s="478">
        <v>3378</v>
      </c>
      <c r="F173" s="479">
        <v>118.41326228537601</v>
      </c>
    </row>
    <row r="174" spans="1:6" x14ac:dyDescent="0.2">
      <c r="A174" s="192" t="s">
        <v>548</v>
      </c>
      <c r="B174" s="192" t="s">
        <v>549</v>
      </c>
      <c r="C174" s="192" t="s">
        <v>153</v>
      </c>
      <c r="D174" s="477">
        <v>8</v>
      </c>
      <c r="E174" s="478">
        <v>3748</v>
      </c>
      <c r="F174" s="479">
        <v>213.447171824973</v>
      </c>
    </row>
    <row r="175" spans="1:6" x14ac:dyDescent="0.2">
      <c r="A175" s="192" t="s">
        <v>550</v>
      </c>
      <c r="B175" s="192" t="s">
        <v>551</v>
      </c>
      <c r="C175" s="192" t="s">
        <v>153</v>
      </c>
      <c r="D175" s="477">
        <v>10</v>
      </c>
      <c r="E175" s="478">
        <v>2581</v>
      </c>
      <c r="F175" s="479">
        <v>387.44672607516497</v>
      </c>
    </row>
    <row r="176" spans="1:6" x14ac:dyDescent="0.2">
      <c r="A176" s="192" t="s">
        <v>552</v>
      </c>
      <c r="B176" s="192" t="s">
        <v>553</v>
      </c>
      <c r="C176" s="192" t="s">
        <v>153</v>
      </c>
      <c r="D176" s="477">
        <v>12</v>
      </c>
      <c r="E176" s="478">
        <v>3388</v>
      </c>
      <c r="F176" s="479">
        <v>354.19126328217197</v>
      </c>
    </row>
    <row r="177" spans="1:6" x14ac:dyDescent="0.2">
      <c r="A177" s="192" t="s">
        <v>554</v>
      </c>
      <c r="B177" s="192" t="s">
        <v>555</v>
      </c>
      <c r="C177" s="192" t="s">
        <v>153</v>
      </c>
      <c r="D177" s="477">
        <v>11</v>
      </c>
      <c r="E177" s="478">
        <v>3589</v>
      </c>
      <c r="F177" s="479">
        <v>306.49205906937902</v>
      </c>
    </row>
    <row r="178" spans="1:6" x14ac:dyDescent="0.2">
      <c r="A178" s="192" t="s">
        <v>556</v>
      </c>
      <c r="B178" s="192" t="s">
        <v>557</v>
      </c>
      <c r="C178" s="192" t="s">
        <v>153</v>
      </c>
      <c r="D178" s="477">
        <v>4</v>
      </c>
      <c r="E178" s="478">
        <v>2148</v>
      </c>
      <c r="F178" s="479">
        <v>186.21973929236501</v>
      </c>
    </row>
    <row r="179" spans="1:6" x14ac:dyDescent="0.2">
      <c r="A179" s="192" t="s">
        <v>558</v>
      </c>
      <c r="B179" s="192" t="s">
        <v>559</v>
      </c>
      <c r="C179" s="192" t="s">
        <v>153</v>
      </c>
      <c r="D179" s="477">
        <v>7</v>
      </c>
      <c r="E179" s="478">
        <v>2523</v>
      </c>
      <c r="F179" s="479">
        <v>277.44748315497401</v>
      </c>
    </row>
    <row r="180" spans="1:6" x14ac:dyDescent="0.2">
      <c r="A180" s="192" t="s">
        <v>560</v>
      </c>
      <c r="B180" s="192" t="s">
        <v>561</v>
      </c>
      <c r="C180" s="192" t="s">
        <v>153</v>
      </c>
      <c r="D180" s="477">
        <v>5</v>
      </c>
      <c r="E180" s="478">
        <v>4910</v>
      </c>
      <c r="F180" s="479">
        <v>101.83299389002001</v>
      </c>
    </row>
    <row r="181" spans="1:6" x14ac:dyDescent="0.2">
      <c r="A181" s="192" t="s">
        <v>562</v>
      </c>
      <c r="B181" s="192" t="s">
        <v>563</v>
      </c>
      <c r="C181" s="192" t="s">
        <v>153</v>
      </c>
      <c r="D181" s="477">
        <v>5</v>
      </c>
      <c r="E181" s="478">
        <v>5442</v>
      </c>
      <c r="F181" s="479">
        <v>91.877986034546097</v>
      </c>
    </row>
    <row r="182" spans="1:6" x14ac:dyDescent="0.2">
      <c r="A182" s="192" t="s">
        <v>564</v>
      </c>
      <c r="B182" s="192" t="s">
        <v>565</v>
      </c>
      <c r="C182" s="192" t="s">
        <v>153</v>
      </c>
      <c r="D182" s="477">
        <v>5</v>
      </c>
      <c r="E182" s="478">
        <v>3550</v>
      </c>
      <c r="F182" s="479">
        <v>140.845070422535</v>
      </c>
    </row>
    <row r="183" spans="1:6" x14ac:dyDescent="0.2">
      <c r="A183" s="192" t="s">
        <v>566</v>
      </c>
      <c r="B183" s="192" t="s">
        <v>567</v>
      </c>
      <c r="C183" s="192" t="s">
        <v>153</v>
      </c>
      <c r="D183" s="477">
        <v>0</v>
      </c>
      <c r="E183" s="478">
        <v>5304</v>
      </c>
      <c r="F183" s="479">
        <v>0</v>
      </c>
    </row>
    <row r="184" spans="1:6" x14ac:dyDescent="0.2">
      <c r="A184" s="192" t="s">
        <v>568</v>
      </c>
      <c r="B184" s="192" t="s">
        <v>569</v>
      </c>
      <c r="C184" s="192" t="s">
        <v>153</v>
      </c>
      <c r="D184" s="477">
        <v>1</v>
      </c>
      <c r="E184" s="478">
        <v>4828</v>
      </c>
      <c r="F184" s="479">
        <v>20.712510356255201</v>
      </c>
    </row>
    <row r="185" spans="1:6" x14ac:dyDescent="0.2">
      <c r="A185" s="192" t="s">
        <v>570</v>
      </c>
      <c r="B185" s="192" t="s">
        <v>571</v>
      </c>
      <c r="C185" s="192" t="s">
        <v>153</v>
      </c>
      <c r="D185" s="477">
        <v>10</v>
      </c>
      <c r="E185" s="478">
        <v>4172</v>
      </c>
      <c r="F185" s="479">
        <v>239.69319271332699</v>
      </c>
    </row>
    <row r="186" spans="1:6" x14ac:dyDescent="0.2">
      <c r="A186" s="192" t="s">
        <v>572</v>
      </c>
      <c r="B186" s="192" t="s">
        <v>573</v>
      </c>
      <c r="C186" s="192" t="s">
        <v>153</v>
      </c>
      <c r="D186" s="477">
        <v>1</v>
      </c>
      <c r="E186" s="478">
        <v>2415</v>
      </c>
      <c r="F186" s="479">
        <v>41.407867494824004</v>
      </c>
    </row>
    <row r="187" spans="1:6" x14ac:dyDescent="0.2">
      <c r="A187" s="192" t="s">
        <v>574</v>
      </c>
      <c r="B187" s="192" t="s">
        <v>575</v>
      </c>
      <c r="C187" s="192" t="s">
        <v>153</v>
      </c>
      <c r="D187" s="477">
        <v>4</v>
      </c>
      <c r="E187" s="478">
        <v>3754</v>
      </c>
      <c r="F187" s="479">
        <v>106.55301012253599</v>
      </c>
    </row>
    <row r="188" spans="1:6" x14ac:dyDescent="0.2">
      <c r="A188" s="192" t="s">
        <v>576</v>
      </c>
      <c r="B188" s="192" t="s">
        <v>577</v>
      </c>
      <c r="C188" s="192" t="s">
        <v>153</v>
      </c>
      <c r="D188" s="477">
        <v>1</v>
      </c>
      <c r="E188" s="478">
        <v>4607</v>
      </c>
      <c r="F188" s="479">
        <v>21.706099413935299</v>
      </c>
    </row>
    <row r="189" spans="1:6" x14ac:dyDescent="0.2">
      <c r="A189" s="192" t="s">
        <v>578</v>
      </c>
      <c r="B189" s="192" t="s">
        <v>579</v>
      </c>
      <c r="C189" s="192" t="s">
        <v>153</v>
      </c>
      <c r="D189" s="477">
        <v>2</v>
      </c>
      <c r="E189" s="478">
        <v>4053</v>
      </c>
      <c r="F189" s="479">
        <v>49.346163335800703</v>
      </c>
    </row>
    <row r="190" spans="1:6" x14ac:dyDescent="0.2">
      <c r="A190" s="192" t="s">
        <v>580</v>
      </c>
      <c r="B190" s="192" t="s">
        <v>581</v>
      </c>
      <c r="C190" s="192" t="s">
        <v>153</v>
      </c>
      <c r="D190" s="477">
        <v>2</v>
      </c>
      <c r="E190" s="478">
        <v>4526</v>
      </c>
      <c r="F190" s="479">
        <v>44.189129474149397</v>
      </c>
    </row>
    <row r="191" spans="1:6" x14ac:dyDescent="0.2">
      <c r="A191" s="192" t="s">
        <v>582</v>
      </c>
      <c r="B191" s="192" t="s">
        <v>583</v>
      </c>
      <c r="C191" s="192" t="s">
        <v>153</v>
      </c>
      <c r="D191" s="477">
        <v>2</v>
      </c>
      <c r="E191" s="478">
        <v>3529</v>
      </c>
      <c r="F191" s="479">
        <v>56.673278549164102</v>
      </c>
    </row>
    <row r="192" spans="1:6" x14ac:dyDescent="0.2">
      <c r="A192" s="192" t="s">
        <v>584</v>
      </c>
      <c r="B192" s="192" t="s">
        <v>585</v>
      </c>
      <c r="C192" s="192" t="s">
        <v>153</v>
      </c>
      <c r="D192" s="477">
        <v>1</v>
      </c>
      <c r="E192" s="478">
        <v>5618</v>
      </c>
      <c r="F192" s="479">
        <v>17.7999288002848</v>
      </c>
    </row>
    <row r="193" spans="1:6" x14ac:dyDescent="0.2">
      <c r="A193" s="192" t="s">
        <v>586</v>
      </c>
      <c r="B193" s="192" t="s">
        <v>587</v>
      </c>
      <c r="C193" s="192" t="s">
        <v>153</v>
      </c>
      <c r="D193" s="477">
        <v>3</v>
      </c>
      <c r="E193" s="478">
        <v>4594</v>
      </c>
      <c r="F193" s="479">
        <v>65.302568567696994</v>
      </c>
    </row>
    <row r="194" spans="1:6" x14ac:dyDescent="0.2">
      <c r="A194" s="192" t="s">
        <v>588</v>
      </c>
      <c r="B194" s="192" t="s">
        <v>589</v>
      </c>
      <c r="C194" s="192" t="s">
        <v>153</v>
      </c>
      <c r="D194" s="477">
        <v>3</v>
      </c>
      <c r="E194" s="478">
        <v>3519</v>
      </c>
      <c r="F194" s="479">
        <v>85.251491901108295</v>
      </c>
    </row>
    <row r="195" spans="1:6" x14ac:dyDescent="0.2">
      <c r="A195" s="192" t="s">
        <v>590</v>
      </c>
      <c r="B195" s="192" t="s">
        <v>591</v>
      </c>
      <c r="C195" s="192" t="s">
        <v>153</v>
      </c>
      <c r="D195" s="477">
        <v>3</v>
      </c>
      <c r="E195" s="478">
        <v>3344</v>
      </c>
      <c r="F195" s="479">
        <v>89.712918660287102</v>
      </c>
    </row>
    <row r="196" spans="1:6" x14ac:dyDescent="0.2">
      <c r="A196" s="192" t="s">
        <v>592</v>
      </c>
      <c r="B196" s="192" t="s">
        <v>593</v>
      </c>
      <c r="C196" s="192" t="s">
        <v>153</v>
      </c>
      <c r="D196" s="477">
        <v>1</v>
      </c>
      <c r="E196" s="478">
        <v>3096</v>
      </c>
      <c r="F196" s="479">
        <v>32.299741602067201</v>
      </c>
    </row>
    <row r="197" spans="1:6" x14ac:dyDescent="0.2">
      <c r="A197" s="192" t="s">
        <v>594</v>
      </c>
      <c r="B197" s="192" t="s">
        <v>595</v>
      </c>
      <c r="C197" s="192" t="s">
        <v>153</v>
      </c>
      <c r="D197" s="477">
        <v>0</v>
      </c>
      <c r="E197" s="478">
        <v>2705</v>
      </c>
      <c r="F197" s="479">
        <v>0</v>
      </c>
    </row>
    <row r="198" spans="1:6" x14ac:dyDescent="0.2">
      <c r="A198" s="192" t="s">
        <v>596</v>
      </c>
      <c r="B198" s="192" t="s">
        <v>597</v>
      </c>
      <c r="C198" s="192" t="s">
        <v>153</v>
      </c>
      <c r="D198" s="477">
        <v>2</v>
      </c>
      <c r="E198" s="478">
        <v>2738</v>
      </c>
      <c r="F198" s="479">
        <v>73.046018991964999</v>
      </c>
    </row>
    <row r="199" spans="1:6" x14ac:dyDescent="0.2">
      <c r="A199" s="192" t="s">
        <v>598</v>
      </c>
      <c r="B199" s="192" t="s">
        <v>599</v>
      </c>
      <c r="C199" s="192" t="s">
        <v>153</v>
      </c>
      <c r="D199" s="477">
        <v>8</v>
      </c>
      <c r="E199" s="478">
        <v>3387</v>
      </c>
      <c r="F199" s="479">
        <v>236.19722468261</v>
      </c>
    </row>
    <row r="200" spans="1:6" x14ac:dyDescent="0.2">
      <c r="A200" s="192" t="s">
        <v>600</v>
      </c>
      <c r="B200" s="192" t="s">
        <v>601</v>
      </c>
      <c r="C200" s="192" t="s">
        <v>153</v>
      </c>
      <c r="D200" s="477">
        <v>0</v>
      </c>
      <c r="E200" s="478">
        <v>3358</v>
      </c>
      <c r="F200" s="479">
        <v>0</v>
      </c>
    </row>
    <row r="201" spans="1:6" x14ac:dyDescent="0.2">
      <c r="A201" s="192" t="s">
        <v>602</v>
      </c>
      <c r="B201" s="192" t="s">
        <v>603</v>
      </c>
      <c r="C201" s="192" t="s">
        <v>153</v>
      </c>
      <c r="D201" s="477">
        <v>1</v>
      </c>
      <c r="E201" s="478">
        <v>2934</v>
      </c>
      <c r="F201" s="479">
        <v>34.083162917518798</v>
      </c>
    </row>
    <row r="202" spans="1:6" x14ac:dyDescent="0.2">
      <c r="A202" s="192" t="s">
        <v>604</v>
      </c>
      <c r="B202" s="192" t="s">
        <v>605</v>
      </c>
      <c r="C202" s="192" t="s">
        <v>153</v>
      </c>
      <c r="D202" s="477">
        <v>5</v>
      </c>
      <c r="E202" s="478">
        <v>2804</v>
      </c>
      <c r="F202" s="479">
        <v>178.316690442225</v>
      </c>
    </row>
    <row r="203" spans="1:6" x14ac:dyDescent="0.2">
      <c r="A203" s="192" t="s">
        <v>606</v>
      </c>
      <c r="B203" s="192" t="s">
        <v>607</v>
      </c>
      <c r="C203" s="192" t="s">
        <v>153</v>
      </c>
      <c r="D203" s="477">
        <v>4</v>
      </c>
      <c r="E203" s="478">
        <v>3919</v>
      </c>
      <c r="F203" s="479">
        <v>102.066853789232</v>
      </c>
    </row>
    <row r="204" spans="1:6" x14ac:dyDescent="0.2">
      <c r="A204" s="192" t="s">
        <v>608</v>
      </c>
      <c r="B204" s="192" t="s">
        <v>609</v>
      </c>
      <c r="C204" s="192" t="s">
        <v>153</v>
      </c>
      <c r="D204" s="477">
        <v>2</v>
      </c>
      <c r="E204" s="478">
        <v>3379</v>
      </c>
      <c r="F204" s="479">
        <v>59.189109203906497</v>
      </c>
    </row>
    <row r="205" spans="1:6" x14ac:dyDescent="0.2">
      <c r="A205" s="192" t="s">
        <v>610</v>
      </c>
      <c r="B205" s="192" t="s">
        <v>611</v>
      </c>
      <c r="C205" s="192" t="s">
        <v>153</v>
      </c>
      <c r="D205" s="477">
        <v>11</v>
      </c>
      <c r="E205" s="478">
        <v>4966</v>
      </c>
      <c r="F205" s="479">
        <v>221.50624244865099</v>
      </c>
    </row>
    <row r="206" spans="1:6" x14ac:dyDescent="0.2">
      <c r="A206" s="192" t="s">
        <v>612</v>
      </c>
      <c r="B206" s="192" t="s">
        <v>613</v>
      </c>
      <c r="C206" s="192" t="s">
        <v>153</v>
      </c>
      <c r="D206" s="477">
        <v>2</v>
      </c>
      <c r="E206" s="478">
        <v>3718</v>
      </c>
      <c r="F206" s="479">
        <v>53.7923614846692</v>
      </c>
    </row>
    <row r="207" spans="1:6" x14ac:dyDescent="0.2">
      <c r="A207" s="192" t="s">
        <v>614</v>
      </c>
      <c r="B207" s="192" t="s">
        <v>615</v>
      </c>
      <c r="C207" s="192" t="s">
        <v>153</v>
      </c>
      <c r="D207" s="477">
        <v>7</v>
      </c>
      <c r="E207" s="478">
        <v>3742</v>
      </c>
      <c r="F207" s="479">
        <v>187.065740245858</v>
      </c>
    </row>
    <row r="208" spans="1:6" x14ac:dyDescent="0.2">
      <c r="A208" s="192" t="s">
        <v>616</v>
      </c>
      <c r="B208" s="192" t="s">
        <v>617</v>
      </c>
      <c r="C208" s="192" t="s">
        <v>153</v>
      </c>
      <c r="D208" s="477">
        <v>4</v>
      </c>
      <c r="E208" s="478">
        <v>3947</v>
      </c>
      <c r="F208" s="479">
        <v>101.34279199391899</v>
      </c>
    </row>
    <row r="209" spans="1:6" x14ac:dyDescent="0.2">
      <c r="A209" s="192" t="s">
        <v>618</v>
      </c>
      <c r="B209" s="192" t="s">
        <v>619</v>
      </c>
      <c r="C209" s="192" t="s">
        <v>153</v>
      </c>
      <c r="D209" s="477">
        <v>2</v>
      </c>
      <c r="E209" s="478">
        <v>2499</v>
      </c>
      <c r="F209" s="479">
        <v>80.032012805122093</v>
      </c>
    </row>
    <row r="210" spans="1:6" x14ac:dyDescent="0.2">
      <c r="A210" s="192" t="s">
        <v>620</v>
      </c>
      <c r="B210" s="192" t="s">
        <v>621</v>
      </c>
      <c r="C210" s="192" t="s">
        <v>153</v>
      </c>
      <c r="D210" s="477">
        <v>2</v>
      </c>
      <c r="E210" s="478">
        <v>3065</v>
      </c>
      <c r="F210" s="479">
        <v>65.252854812398098</v>
      </c>
    </row>
    <row r="211" spans="1:6" x14ac:dyDescent="0.2">
      <c r="A211" s="192" t="s">
        <v>622</v>
      </c>
      <c r="B211" s="192" t="s">
        <v>623</v>
      </c>
      <c r="C211" s="192" t="s">
        <v>153</v>
      </c>
      <c r="D211" s="477">
        <v>5</v>
      </c>
      <c r="E211" s="478">
        <v>5537</v>
      </c>
      <c r="F211" s="479">
        <v>90.301607368611201</v>
      </c>
    </row>
    <row r="212" spans="1:6" x14ac:dyDescent="0.2">
      <c r="A212" s="192" t="s">
        <v>624</v>
      </c>
      <c r="B212" s="192" t="s">
        <v>625</v>
      </c>
      <c r="C212" s="192" t="s">
        <v>153</v>
      </c>
      <c r="D212" s="477">
        <v>5</v>
      </c>
      <c r="E212" s="478">
        <v>2869</v>
      </c>
      <c r="F212" s="479">
        <v>174.27675148135199</v>
      </c>
    </row>
    <row r="213" spans="1:6" x14ac:dyDescent="0.2">
      <c r="A213" s="192" t="s">
        <v>626</v>
      </c>
      <c r="B213" s="192" t="s">
        <v>627</v>
      </c>
      <c r="C213" s="192" t="s">
        <v>153</v>
      </c>
      <c r="D213" s="477">
        <v>3</v>
      </c>
      <c r="E213" s="478">
        <v>4055</v>
      </c>
      <c r="F213" s="479">
        <v>73.982737361282403</v>
      </c>
    </row>
    <row r="214" spans="1:6" x14ac:dyDescent="0.2">
      <c r="A214" s="192" t="s">
        <v>628</v>
      </c>
      <c r="B214" s="192" t="s">
        <v>629</v>
      </c>
      <c r="C214" s="192" t="s">
        <v>129</v>
      </c>
      <c r="D214" s="477">
        <v>6</v>
      </c>
      <c r="E214" s="478">
        <v>5729</v>
      </c>
      <c r="F214" s="479">
        <v>104.730319427474</v>
      </c>
    </row>
    <row r="215" spans="1:6" x14ac:dyDescent="0.2">
      <c r="A215" s="192" t="s">
        <v>630</v>
      </c>
      <c r="B215" s="192" t="s">
        <v>631</v>
      </c>
      <c r="C215" s="192" t="s">
        <v>129</v>
      </c>
      <c r="D215" s="477">
        <v>16</v>
      </c>
      <c r="E215" s="478">
        <v>7637</v>
      </c>
      <c r="F215" s="479">
        <v>209.506350661254</v>
      </c>
    </row>
    <row r="216" spans="1:6" x14ac:dyDescent="0.2">
      <c r="A216" s="192" t="s">
        <v>632</v>
      </c>
      <c r="B216" s="192" t="s">
        <v>633</v>
      </c>
      <c r="C216" s="192" t="s">
        <v>129</v>
      </c>
      <c r="D216" s="477">
        <v>12</v>
      </c>
      <c r="E216" s="478">
        <v>5633</v>
      </c>
      <c r="F216" s="479">
        <v>213.030356825848</v>
      </c>
    </row>
    <row r="217" spans="1:6" x14ac:dyDescent="0.2">
      <c r="A217" s="192" t="s">
        <v>634</v>
      </c>
      <c r="B217" s="192" t="s">
        <v>635</v>
      </c>
      <c r="C217" s="192" t="s">
        <v>129</v>
      </c>
      <c r="D217" s="477">
        <v>6</v>
      </c>
      <c r="E217" s="478">
        <v>4918</v>
      </c>
      <c r="F217" s="479">
        <v>122.000813338756</v>
      </c>
    </row>
    <row r="218" spans="1:6" x14ac:dyDescent="0.2">
      <c r="A218" s="192" t="s">
        <v>636</v>
      </c>
      <c r="B218" s="192" t="s">
        <v>637</v>
      </c>
      <c r="C218" s="192" t="s">
        <v>129</v>
      </c>
      <c r="D218" s="477">
        <v>14</v>
      </c>
      <c r="E218" s="478">
        <v>5486</v>
      </c>
      <c r="F218" s="479">
        <v>255.19504192490001</v>
      </c>
    </row>
    <row r="219" spans="1:6" x14ac:dyDescent="0.2">
      <c r="A219" s="192" t="s">
        <v>638</v>
      </c>
      <c r="B219" s="192" t="s">
        <v>639</v>
      </c>
      <c r="C219" s="192" t="s">
        <v>129</v>
      </c>
      <c r="D219" s="477">
        <v>10</v>
      </c>
      <c r="E219" s="478">
        <v>4739</v>
      </c>
      <c r="F219" s="479">
        <v>211.01498206372699</v>
      </c>
    </row>
    <row r="220" spans="1:6" x14ac:dyDescent="0.2">
      <c r="A220" s="192" t="s">
        <v>640</v>
      </c>
      <c r="B220" s="192" t="s">
        <v>641</v>
      </c>
      <c r="C220" s="192" t="s">
        <v>129</v>
      </c>
      <c r="D220" s="477">
        <v>10</v>
      </c>
      <c r="E220" s="478">
        <v>4833</v>
      </c>
      <c r="F220" s="479">
        <v>206.910821435961</v>
      </c>
    </row>
    <row r="221" spans="1:6" x14ac:dyDescent="0.2">
      <c r="A221" s="192" t="s">
        <v>642</v>
      </c>
      <c r="B221" s="192" t="s">
        <v>643</v>
      </c>
      <c r="C221" s="192" t="s">
        <v>129</v>
      </c>
      <c r="D221" s="477">
        <v>2</v>
      </c>
      <c r="E221" s="478">
        <v>5807</v>
      </c>
      <c r="F221" s="479">
        <v>34.441191665231599</v>
      </c>
    </row>
    <row r="222" spans="1:6" x14ac:dyDescent="0.2">
      <c r="A222" s="192" t="s">
        <v>644</v>
      </c>
      <c r="B222" s="192" t="s">
        <v>645</v>
      </c>
      <c r="C222" s="192" t="s">
        <v>129</v>
      </c>
      <c r="D222" s="477">
        <v>7</v>
      </c>
      <c r="E222" s="478">
        <v>3218</v>
      </c>
      <c r="F222" s="479">
        <v>217.52641392169099</v>
      </c>
    </row>
    <row r="223" spans="1:6" x14ac:dyDescent="0.2">
      <c r="A223" s="192" t="s">
        <v>646</v>
      </c>
      <c r="B223" s="192" t="s">
        <v>647</v>
      </c>
      <c r="C223" s="192" t="s">
        <v>129</v>
      </c>
      <c r="D223" s="477">
        <v>9</v>
      </c>
      <c r="E223" s="478">
        <v>4306</v>
      </c>
      <c r="F223" s="479">
        <v>209.01068276823</v>
      </c>
    </row>
    <row r="224" spans="1:6" x14ac:dyDescent="0.2">
      <c r="A224" s="192" t="s">
        <v>648</v>
      </c>
      <c r="B224" s="192" t="s">
        <v>649</v>
      </c>
      <c r="C224" s="192" t="s">
        <v>129</v>
      </c>
      <c r="D224" s="477">
        <v>3</v>
      </c>
      <c r="E224" s="478">
        <v>4418</v>
      </c>
      <c r="F224" s="479">
        <v>67.904028972385703</v>
      </c>
    </row>
    <row r="225" spans="1:6" x14ac:dyDescent="0.2">
      <c r="A225" s="192" t="s">
        <v>650</v>
      </c>
      <c r="B225" s="192" t="s">
        <v>651</v>
      </c>
      <c r="C225" s="192" t="s">
        <v>129</v>
      </c>
      <c r="D225" s="477">
        <v>6</v>
      </c>
      <c r="E225" s="478">
        <v>3121</v>
      </c>
      <c r="F225" s="479">
        <v>192.24607497596901</v>
      </c>
    </row>
    <row r="226" spans="1:6" x14ac:dyDescent="0.2">
      <c r="A226" s="192" t="s">
        <v>652</v>
      </c>
      <c r="B226" s="192" t="s">
        <v>653</v>
      </c>
      <c r="C226" s="192" t="s">
        <v>129</v>
      </c>
      <c r="D226" s="477">
        <v>7</v>
      </c>
      <c r="E226" s="478">
        <v>2763</v>
      </c>
      <c r="F226" s="479">
        <v>253.34781035106801</v>
      </c>
    </row>
    <row r="227" spans="1:6" x14ac:dyDescent="0.2">
      <c r="A227" s="192" t="s">
        <v>654</v>
      </c>
      <c r="B227" s="192" t="s">
        <v>655</v>
      </c>
      <c r="C227" s="192" t="s">
        <v>129</v>
      </c>
      <c r="D227" s="477">
        <v>21</v>
      </c>
      <c r="E227" s="478">
        <v>5130</v>
      </c>
      <c r="F227" s="479">
        <v>409.35672514619898</v>
      </c>
    </row>
    <row r="228" spans="1:6" x14ac:dyDescent="0.2">
      <c r="A228" s="192" t="s">
        <v>656</v>
      </c>
      <c r="B228" s="192" t="s">
        <v>657</v>
      </c>
      <c r="C228" s="192" t="s">
        <v>129</v>
      </c>
      <c r="D228" s="477">
        <v>5</v>
      </c>
      <c r="E228" s="478">
        <v>3712</v>
      </c>
      <c r="F228" s="479">
        <v>134.69827586206901</v>
      </c>
    </row>
    <row r="229" spans="1:6" x14ac:dyDescent="0.2">
      <c r="A229" s="192" t="s">
        <v>658</v>
      </c>
      <c r="B229" s="192" t="s">
        <v>659</v>
      </c>
      <c r="C229" s="192" t="s">
        <v>129</v>
      </c>
      <c r="D229" s="477">
        <v>4</v>
      </c>
      <c r="E229" s="478">
        <v>4433</v>
      </c>
      <c r="F229" s="479">
        <v>90.232348296864501</v>
      </c>
    </row>
    <row r="230" spans="1:6" x14ac:dyDescent="0.2">
      <c r="A230" s="192" t="s">
        <v>660</v>
      </c>
      <c r="B230" s="192" t="s">
        <v>661</v>
      </c>
      <c r="C230" s="192" t="s">
        <v>129</v>
      </c>
      <c r="D230" s="477">
        <v>13</v>
      </c>
      <c r="E230" s="478">
        <v>6571</v>
      </c>
      <c r="F230" s="479">
        <v>197.83898949931501</v>
      </c>
    </row>
    <row r="231" spans="1:6" x14ac:dyDescent="0.2">
      <c r="A231" s="192" t="s">
        <v>662</v>
      </c>
      <c r="B231" s="192" t="s">
        <v>663</v>
      </c>
      <c r="C231" s="192" t="s">
        <v>129</v>
      </c>
      <c r="D231" s="477">
        <v>10</v>
      </c>
      <c r="E231" s="478">
        <v>6098</v>
      </c>
      <c r="F231" s="479">
        <v>163.98819285011501</v>
      </c>
    </row>
    <row r="232" spans="1:6" x14ac:dyDescent="0.2">
      <c r="A232" s="192" t="s">
        <v>664</v>
      </c>
      <c r="B232" s="192" t="s">
        <v>665</v>
      </c>
      <c r="C232" s="192" t="s">
        <v>129</v>
      </c>
      <c r="D232" s="477">
        <v>17</v>
      </c>
      <c r="E232" s="478">
        <v>6420</v>
      </c>
      <c r="F232" s="479">
        <v>264.79750778816202</v>
      </c>
    </row>
    <row r="233" spans="1:6" x14ac:dyDescent="0.2">
      <c r="A233" s="192" t="s">
        <v>666</v>
      </c>
      <c r="B233" s="192" t="s">
        <v>667</v>
      </c>
      <c r="C233" s="192" t="s">
        <v>129</v>
      </c>
      <c r="D233" s="477">
        <v>19</v>
      </c>
      <c r="E233" s="478">
        <v>5295</v>
      </c>
      <c r="F233" s="479">
        <v>358.82908404154898</v>
      </c>
    </row>
    <row r="234" spans="1:6" x14ac:dyDescent="0.2">
      <c r="A234" s="192" t="s">
        <v>668</v>
      </c>
      <c r="B234" s="192" t="s">
        <v>669</v>
      </c>
      <c r="C234" s="192" t="s">
        <v>129</v>
      </c>
      <c r="D234" s="477">
        <v>6</v>
      </c>
      <c r="E234" s="478">
        <v>3285</v>
      </c>
      <c r="F234" s="479">
        <v>182.64840182648399</v>
      </c>
    </row>
    <row r="235" spans="1:6" x14ac:dyDescent="0.2">
      <c r="A235" s="192" t="s">
        <v>670</v>
      </c>
      <c r="B235" s="192" t="s">
        <v>671</v>
      </c>
      <c r="C235" s="192" t="s">
        <v>129</v>
      </c>
      <c r="D235" s="477">
        <v>10</v>
      </c>
      <c r="E235" s="478">
        <v>4080</v>
      </c>
      <c r="F235" s="479">
        <v>245.09803921568599</v>
      </c>
    </row>
    <row r="236" spans="1:6" x14ac:dyDescent="0.2">
      <c r="A236" s="192" t="s">
        <v>672</v>
      </c>
      <c r="B236" s="192" t="s">
        <v>673</v>
      </c>
      <c r="C236" s="192" t="s">
        <v>129</v>
      </c>
      <c r="D236" s="477">
        <v>8</v>
      </c>
      <c r="E236" s="478">
        <v>4838</v>
      </c>
      <c r="F236" s="479">
        <v>165.35758577924801</v>
      </c>
    </row>
    <row r="237" spans="1:6" x14ac:dyDescent="0.2">
      <c r="A237" s="192" t="s">
        <v>674</v>
      </c>
      <c r="B237" s="192" t="s">
        <v>675</v>
      </c>
      <c r="C237" s="192" t="s">
        <v>129</v>
      </c>
      <c r="D237" s="477">
        <v>9</v>
      </c>
      <c r="E237" s="478">
        <v>3686</v>
      </c>
      <c r="F237" s="479">
        <v>244.167118827998</v>
      </c>
    </row>
    <row r="238" spans="1:6" x14ac:dyDescent="0.2">
      <c r="A238" s="192" t="s">
        <v>676</v>
      </c>
      <c r="B238" s="192" t="s">
        <v>677</v>
      </c>
      <c r="C238" s="192" t="s">
        <v>129</v>
      </c>
      <c r="D238" s="477">
        <v>20</v>
      </c>
      <c r="E238" s="478">
        <v>4723</v>
      </c>
      <c r="F238" s="479">
        <v>423.45966546686401</v>
      </c>
    </row>
    <row r="239" spans="1:6" x14ac:dyDescent="0.2">
      <c r="A239" s="192" t="s">
        <v>678</v>
      </c>
      <c r="B239" s="192" t="s">
        <v>679</v>
      </c>
      <c r="C239" s="192" t="s">
        <v>129</v>
      </c>
      <c r="D239" s="477">
        <v>10</v>
      </c>
      <c r="E239" s="478">
        <v>3796</v>
      </c>
      <c r="F239" s="479">
        <v>263.43519494204401</v>
      </c>
    </row>
    <row r="240" spans="1:6" x14ac:dyDescent="0.2">
      <c r="A240" s="192" t="s">
        <v>680</v>
      </c>
      <c r="B240" s="192" t="s">
        <v>681</v>
      </c>
      <c r="C240" s="192" t="s">
        <v>129</v>
      </c>
      <c r="D240" s="477">
        <v>14</v>
      </c>
      <c r="E240" s="478">
        <v>4457</v>
      </c>
      <c r="F240" s="479">
        <v>314.11263181512197</v>
      </c>
    </row>
    <row r="241" spans="1:6" x14ac:dyDescent="0.2">
      <c r="A241" s="192" t="s">
        <v>682</v>
      </c>
      <c r="B241" s="192" t="s">
        <v>683</v>
      </c>
      <c r="C241" s="192" t="s">
        <v>129</v>
      </c>
      <c r="D241" s="477">
        <v>5</v>
      </c>
      <c r="E241" s="478">
        <v>4262</v>
      </c>
      <c r="F241" s="479">
        <v>117.31581417175001</v>
      </c>
    </row>
    <row r="242" spans="1:6" x14ac:dyDescent="0.2">
      <c r="A242" s="192" t="s">
        <v>684</v>
      </c>
      <c r="B242" s="192" t="s">
        <v>685</v>
      </c>
      <c r="C242" s="192" t="s">
        <v>129</v>
      </c>
      <c r="D242" s="477">
        <v>11</v>
      </c>
      <c r="E242" s="478">
        <v>5584</v>
      </c>
      <c r="F242" s="479">
        <v>196.99140401146099</v>
      </c>
    </row>
    <row r="243" spans="1:6" x14ac:dyDescent="0.2">
      <c r="A243" s="192" t="s">
        <v>686</v>
      </c>
      <c r="B243" s="192" t="s">
        <v>687</v>
      </c>
      <c r="C243" s="192" t="s">
        <v>129</v>
      </c>
      <c r="D243" s="477">
        <v>9</v>
      </c>
      <c r="E243" s="478">
        <v>6075</v>
      </c>
      <c r="F243" s="479">
        <v>148.14814814814801</v>
      </c>
    </row>
    <row r="244" spans="1:6" x14ac:dyDescent="0.2">
      <c r="A244" s="192" t="s">
        <v>688</v>
      </c>
      <c r="B244" s="192" t="s">
        <v>689</v>
      </c>
      <c r="C244" s="192" t="s">
        <v>129</v>
      </c>
      <c r="D244" s="477">
        <v>1</v>
      </c>
      <c r="E244" s="478">
        <v>4267</v>
      </c>
      <c r="F244" s="479">
        <v>23.435669088352501</v>
      </c>
    </row>
    <row r="245" spans="1:6" x14ac:dyDescent="0.2">
      <c r="A245" s="192" t="s">
        <v>690</v>
      </c>
      <c r="B245" s="192" t="s">
        <v>691</v>
      </c>
      <c r="C245" s="192" t="s">
        <v>130</v>
      </c>
      <c r="D245" s="477">
        <v>21</v>
      </c>
      <c r="E245" s="478">
        <v>3170</v>
      </c>
      <c r="F245" s="479">
        <v>662.46056782334404</v>
      </c>
    </row>
    <row r="246" spans="1:6" x14ac:dyDescent="0.2">
      <c r="A246" s="192" t="s">
        <v>692</v>
      </c>
      <c r="B246" s="192" t="s">
        <v>693</v>
      </c>
      <c r="C246" s="192" t="s">
        <v>130</v>
      </c>
      <c r="D246" s="477">
        <v>17</v>
      </c>
      <c r="E246" s="478">
        <v>4154</v>
      </c>
      <c r="F246" s="479">
        <v>409.24410207029399</v>
      </c>
    </row>
    <row r="247" spans="1:6" x14ac:dyDescent="0.2">
      <c r="A247" s="192" t="s">
        <v>694</v>
      </c>
      <c r="B247" s="192" t="s">
        <v>695</v>
      </c>
      <c r="C247" s="192" t="s">
        <v>130</v>
      </c>
      <c r="D247" s="477">
        <v>4</v>
      </c>
      <c r="E247" s="478">
        <v>4967</v>
      </c>
      <c r="F247" s="479">
        <v>80.531507952486393</v>
      </c>
    </row>
    <row r="248" spans="1:6" x14ac:dyDescent="0.2">
      <c r="A248" s="192" t="s">
        <v>696</v>
      </c>
      <c r="B248" s="192" t="s">
        <v>697</v>
      </c>
      <c r="C248" s="192" t="s">
        <v>130</v>
      </c>
      <c r="D248" s="477">
        <v>5</v>
      </c>
      <c r="E248" s="478">
        <v>3061</v>
      </c>
      <c r="F248" s="479">
        <v>163.34531198954599</v>
      </c>
    </row>
    <row r="249" spans="1:6" x14ac:dyDescent="0.2">
      <c r="A249" s="192" t="s">
        <v>698</v>
      </c>
      <c r="B249" s="192" t="s">
        <v>699</v>
      </c>
      <c r="C249" s="192" t="s">
        <v>130</v>
      </c>
      <c r="D249" s="477">
        <v>6</v>
      </c>
      <c r="E249" s="478">
        <v>3921</v>
      </c>
      <c r="F249" s="479">
        <v>153.02218821729201</v>
      </c>
    </row>
    <row r="250" spans="1:6" x14ac:dyDescent="0.2">
      <c r="A250" s="192" t="s">
        <v>700</v>
      </c>
      <c r="B250" s="192" t="s">
        <v>701</v>
      </c>
      <c r="C250" s="192" t="s">
        <v>130</v>
      </c>
      <c r="D250" s="477">
        <v>8</v>
      </c>
      <c r="E250" s="478">
        <v>4664</v>
      </c>
      <c r="F250" s="479">
        <v>171.526586620926</v>
      </c>
    </row>
    <row r="251" spans="1:6" x14ac:dyDescent="0.2">
      <c r="A251" s="192" t="s">
        <v>702</v>
      </c>
      <c r="B251" s="192" t="s">
        <v>703</v>
      </c>
      <c r="C251" s="192" t="s">
        <v>130</v>
      </c>
      <c r="D251" s="477">
        <v>14</v>
      </c>
      <c r="E251" s="478">
        <v>2652</v>
      </c>
      <c r="F251" s="479">
        <v>527.90346907994001</v>
      </c>
    </row>
    <row r="252" spans="1:6" x14ac:dyDescent="0.2">
      <c r="A252" s="192" t="s">
        <v>704</v>
      </c>
      <c r="B252" s="192" t="s">
        <v>705</v>
      </c>
      <c r="C252" s="192" t="s">
        <v>130</v>
      </c>
      <c r="D252" s="477">
        <v>8</v>
      </c>
      <c r="E252" s="478">
        <v>4777</v>
      </c>
      <c r="F252" s="479">
        <v>167.469122880469</v>
      </c>
    </row>
    <row r="253" spans="1:6" x14ac:dyDescent="0.2">
      <c r="A253" s="192" t="s">
        <v>706</v>
      </c>
      <c r="B253" s="192" t="s">
        <v>707</v>
      </c>
      <c r="C253" s="192" t="s">
        <v>130</v>
      </c>
      <c r="D253" s="477">
        <v>11</v>
      </c>
      <c r="E253" s="478">
        <v>3834</v>
      </c>
      <c r="F253" s="479">
        <v>286.90662493479402</v>
      </c>
    </row>
    <row r="254" spans="1:6" x14ac:dyDescent="0.2">
      <c r="A254" s="192" t="s">
        <v>708</v>
      </c>
      <c r="B254" s="192" t="s">
        <v>709</v>
      </c>
      <c r="C254" s="192" t="s">
        <v>130</v>
      </c>
      <c r="D254" s="477">
        <v>4</v>
      </c>
      <c r="E254" s="478">
        <v>3639</v>
      </c>
      <c r="F254" s="479">
        <v>109.920307776862</v>
      </c>
    </row>
    <row r="255" spans="1:6" x14ac:dyDescent="0.2">
      <c r="A255" s="192" t="s">
        <v>710</v>
      </c>
      <c r="B255" s="192" t="s">
        <v>711</v>
      </c>
      <c r="C255" s="192" t="s">
        <v>130</v>
      </c>
      <c r="D255" s="477">
        <v>9</v>
      </c>
      <c r="E255" s="478">
        <v>6204</v>
      </c>
      <c r="F255" s="479">
        <v>145.06769825918801</v>
      </c>
    </row>
    <row r="256" spans="1:6" x14ac:dyDescent="0.2">
      <c r="A256" s="192" t="s">
        <v>712</v>
      </c>
      <c r="B256" s="192" t="s">
        <v>713</v>
      </c>
      <c r="C256" s="192" t="s">
        <v>130</v>
      </c>
      <c r="D256" s="477">
        <v>4</v>
      </c>
      <c r="E256" s="478">
        <v>4114</v>
      </c>
      <c r="F256" s="479">
        <v>97.228974234321896</v>
      </c>
    </row>
    <row r="257" spans="1:6" x14ac:dyDescent="0.2">
      <c r="A257" s="192" t="s">
        <v>714</v>
      </c>
      <c r="B257" s="192" t="s">
        <v>715</v>
      </c>
      <c r="C257" s="192" t="s">
        <v>130</v>
      </c>
      <c r="D257" s="477">
        <v>5</v>
      </c>
      <c r="E257" s="478">
        <v>2467</v>
      </c>
      <c r="F257" s="479">
        <v>202.67531414673701</v>
      </c>
    </row>
    <row r="258" spans="1:6" x14ac:dyDescent="0.2">
      <c r="A258" s="192" t="s">
        <v>716</v>
      </c>
      <c r="B258" s="192" t="s">
        <v>717</v>
      </c>
      <c r="C258" s="192" t="s">
        <v>130</v>
      </c>
      <c r="D258" s="477">
        <v>6</v>
      </c>
      <c r="E258" s="478">
        <v>3837</v>
      </c>
      <c r="F258" s="479">
        <v>156.372165754496</v>
      </c>
    </row>
    <row r="259" spans="1:6" x14ac:dyDescent="0.2">
      <c r="A259" s="192" t="s">
        <v>718</v>
      </c>
      <c r="B259" s="192" t="s">
        <v>719</v>
      </c>
      <c r="C259" s="192" t="s">
        <v>130</v>
      </c>
      <c r="D259" s="477">
        <v>1</v>
      </c>
      <c r="E259" s="478">
        <v>2759</v>
      </c>
      <c r="F259" s="479">
        <v>36.245016310257299</v>
      </c>
    </row>
    <row r="260" spans="1:6" x14ac:dyDescent="0.2">
      <c r="A260" s="192" t="s">
        <v>720</v>
      </c>
      <c r="B260" s="192" t="s">
        <v>721</v>
      </c>
      <c r="C260" s="192" t="s">
        <v>130</v>
      </c>
      <c r="D260" s="477">
        <v>1</v>
      </c>
      <c r="E260" s="478">
        <v>4750</v>
      </c>
      <c r="F260" s="479">
        <v>21.052631578947398</v>
      </c>
    </row>
    <row r="261" spans="1:6" x14ac:dyDescent="0.2">
      <c r="A261" s="192" t="s">
        <v>722</v>
      </c>
      <c r="B261" s="192" t="s">
        <v>723</v>
      </c>
      <c r="C261" s="192" t="s">
        <v>130</v>
      </c>
      <c r="D261" s="477">
        <v>22</v>
      </c>
      <c r="E261" s="478">
        <v>5630</v>
      </c>
      <c r="F261" s="479">
        <v>390.76376554174101</v>
      </c>
    </row>
    <row r="262" spans="1:6" x14ac:dyDescent="0.2">
      <c r="A262" s="192" t="s">
        <v>724</v>
      </c>
      <c r="B262" s="192" t="s">
        <v>725</v>
      </c>
      <c r="C262" s="192" t="s">
        <v>130</v>
      </c>
      <c r="D262" s="477">
        <v>8</v>
      </c>
      <c r="E262" s="478">
        <v>4396</v>
      </c>
      <c r="F262" s="479">
        <v>181.98362147406701</v>
      </c>
    </row>
    <row r="263" spans="1:6" x14ac:dyDescent="0.2">
      <c r="A263" s="192" t="s">
        <v>726</v>
      </c>
      <c r="B263" s="192" t="s">
        <v>727</v>
      </c>
      <c r="C263" s="192" t="s">
        <v>130</v>
      </c>
      <c r="D263" s="477">
        <v>10</v>
      </c>
      <c r="E263" s="478">
        <v>4238</v>
      </c>
      <c r="F263" s="479">
        <v>235.960358659745</v>
      </c>
    </row>
    <row r="264" spans="1:6" x14ac:dyDescent="0.2">
      <c r="A264" s="192" t="s">
        <v>728</v>
      </c>
      <c r="B264" s="192" t="s">
        <v>729</v>
      </c>
      <c r="C264" s="192" t="s">
        <v>130</v>
      </c>
      <c r="D264" s="477">
        <v>7</v>
      </c>
      <c r="E264" s="478">
        <v>2802</v>
      </c>
      <c r="F264" s="479">
        <v>249.821556031406</v>
      </c>
    </row>
    <row r="265" spans="1:6" x14ac:dyDescent="0.2">
      <c r="A265" s="192" t="s">
        <v>730</v>
      </c>
      <c r="B265" s="192" t="s">
        <v>731</v>
      </c>
      <c r="C265" s="192" t="s">
        <v>130</v>
      </c>
      <c r="D265" s="477">
        <v>7</v>
      </c>
      <c r="E265" s="478">
        <v>3207</v>
      </c>
      <c r="F265" s="479">
        <v>218.27252884315601</v>
      </c>
    </row>
    <row r="266" spans="1:6" x14ac:dyDescent="0.2">
      <c r="A266" s="192" t="s">
        <v>732</v>
      </c>
      <c r="B266" s="192" t="s">
        <v>733</v>
      </c>
      <c r="C266" s="192" t="s">
        <v>130</v>
      </c>
      <c r="D266" s="477">
        <v>5</v>
      </c>
      <c r="E266" s="478">
        <v>2792</v>
      </c>
      <c r="F266" s="479">
        <v>179.083094555874</v>
      </c>
    </row>
    <row r="267" spans="1:6" x14ac:dyDescent="0.2">
      <c r="A267" s="192" t="s">
        <v>734</v>
      </c>
      <c r="B267" s="192" t="s">
        <v>735</v>
      </c>
      <c r="C267" s="192" t="s">
        <v>130</v>
      </c>
      <c r="D267" s="477">
        <v>3</v>
      </c>
      <c r="E267" s="478">
        <v>3664</v>
      </c>
      <c r="F267" s="479">
        <v>81.877729257641903</v>
      </c>
    </row>
    <row r="268" spans="1:6" x14ac:dyDescent="0.2">
      <c r="A268" s="192" t="s">
        <v>736</v>
      </c>
      <c r="B268" s="192" t="s">
        <v>737</v>
      </c>
      <c r="C268" s="192" t="s">
        <v>130</v>
      </c>
      <c r="D268" s="477">
        <v>6</v>
      </c>
      <c r="E268" s="478">
        <v>5826</v>
      </c>
      <c r="F268" s="479">
        <v>102.986611740474</v>
      </c>
    </row>
    <row r="269" spans="1:6" x14ac:dyDescent="0.2">
      <c r="A269" s="192" t="s">
        <v>738</v>
      </c>
      <c r="B269" s="192" t="s">
        <v>739</v>
      </c>
      <c r="C269" s="192" t="s">
        <v>130</v>
      </c>
      <c r="D269" s="477">
        <v>18</v>
      </c>
      <c r="E269" s="478">
        <v>4566</v>
      </c>
      <c r="F269" s="479">
        <v>394.21813403416598</v>
      </c>
    </row>
    <row r="270" spans="1:6" x14ac:dyDescent="0.2">
      <c r="A270" s="192" t="s">
        <v>740</v>
      </c>
      <c r="B270" s="192" t="s">
        <v>741</v>
      </c>
      <c r="C270" s="192" t="s">
        <v>130</v>
      </c>
      <c r="D270" s="477">
        <v>7</v>
      </c>
      <c r="E270" s="478">
        <v>4759</v>
      </c>
      <c r="F270" s="479">
        <v>147.08972473208701</v>
      </c>
    </row>
    <row r="271" spans="1:6" x14ac:dyDescent="0.2">
      <c r="A271" s="192" t="s">
        <v>742</v>
      </c>
      <c r="B271" s="192" t="s">
        <v>743</v>
      </c>
      <c r="C271" s="192" t="s">
        <v>130</v>
      </c>
      <c r="D271" s="477">
        <v>10</v>
      </c>
      <c r="E271" s="478">
        <v>3853</v>
      </c>
      <c r="F271" s="479">
        <v>259.53802232026999</v>
      </c>
    </row>
    <row r="272" spans="1:6" x14ac:dyDescent="0.2">
      <c r="A272" s="192" t="s">
        <v>744</v>
      </c>
      <c r="B272" s="192" t="s">
        <v>745</v>
      </c>
      <c r="C272" s="192" t="s">
        <v>130</v>
      </c>
      <c r="D272" s="477">
        <v>8</v>
      </c>
      <c r="E272" s="478">
        <v>6029</v>
      </c>
      <c r="F272" s="479">
        <v>132.69198872118099</v>
      </c>
    </row>
    <row r="273" spans="1:6" x14ac:dyDescent="0.2">
      <c r="A273" s="192" t="s">
        <v>746</v>
      </c>
      <c r="B273" s="192" t="s">
        <v>747</v>
      </c>
      <c r="C273" s="192" t="s">
        <v>130</v>
      </c>
      <c r="D273" s="477">
        <v>19</v>
      </c>
      <c r="E273" s="478">
        <v>4621</v>
      </c>
      <c r="F273" s="479">
        <v>411.16641419606202</v>
      </c>
    </row>
    <row r="274" spans="1:6" x14ac:dyDescent="0.2">
      <c r="A274" s="192" t="s">
        <v>748</v>
      </c>
      <c r="B274" s="192" t="s">
        <v>749</v>
      </c>
      <c r="C274" s="192" t="s">
        <v>130</v>
      </c>
      <c r="D274" s="477">
        <v>5</v>
      </c>
      <c r="E274" s="478">
        <v>2657</v>
      </c>
      <c r="F274" s="479">
        <v>188.182160331201</v>
      </c>
    </row>
    <row r="275" spans="1:6" x14ac:dyDescent="0.2">
      <c r="A275" s="192" t="s">
        <v>750</v>
      </c>
      <c r="B275" s="192" t="s">
        <v>751</v>
      </c>
      <c r="C275" s="192" t="s">
        <v>131</v>
      </c>
      <c r="D275" s="477">
        <v>5</v>
      </c>
      <c r="E275" s="478">
        <v>2748</v>
      </c>
      <c r="F275" s="479">
        <v>181.950509461427</v>
      </c>
    </row>
    <row r="276" spans="1:6" x14ac:dyDescent="0.2">
      <c r="A276" s="192" t="s">
        <v>752</v>
      </c>
      <c r="B276" s="192" t="s">
        <v>753</v>
      </c>
      <c r="C276" s="192" t="s">
        <v>131</v>
      </c>
      <c r="D276" s="477">
        <v>11</v>
      </c>
      <c r="E276" s="478">
        <v>3422</v>
      </c>
      <c r="F276" s="479">
        <v>321.449444769141</v>
      </c>
    </row>
    <row r="277" spans="1:6" x14ac:dyDescent="0.2">
      <c r="A277" s="192" t="s">
        <v>754</v>
      </c>
      <c r="B277" s="192" t="s">
        <v>755</v>
      </c>
      <c r="C277" s="192" t="s">
        <v>131</v>
      </c>
      <c r="D277" s="477">
        <v>5</v>
      </c>
      <c r="E277" s="478">
        <v>3283</v>
      </c>
      <c r="F277" s="479">
        <v>152.299725860493</v>
      </c>
    </row>
    <row r="278" spans="1:6" x14ac:dyDescent="0.2">
      <c r="A278" s="192" t="s">
        <v>756</v>
      </c>
      <c r="B278" s="192" t="s">
        <v>757</v>
      </c>
      <c r="C278" s="192" t="s">
        <v>131</v>
      </c>
      <c r="D278" s="477">
        <v>14</v>
      </c>
      <c r="E278" s="478">
        <v>4079</v>
      </c>
      <c r="F278" s="479">
        <v>343.22137778867398</v>
      </c>
    </row>
    <row r="279" spans="1:6" x14ac:dyDescent="0.2">
      <c r="A279" s="192" t="s">
        <v>758</v>
      </c>
      <c r="B279" s="192" t="s">
        <v>759</v>
      </c>
      <c r="C279" s="192" t="s">
        <v>131</v>
      </c>
      <c r="D279" s="477">
        <v>9</v>
      </c>
      <c r="E279" s="478">
        <v>3187</v>
      </c>
      <c r="F279" s="479">
        <v>282.39723878255398</v>
      </c>
    </row>
    <row r="280" spans="1:6" x14ac:dyDescent="0.2">
      <c r="A280" s="192" t="s">
        <v>760</v>
      </c>
      <c r="B280" s="192" t="s">
        <v>761</v>
      </c>
      <c r="C280" s="192" t="s">
        <v>131</v>
      </c>
      <c r="D280" s="477">
        <v>10</v>
      </c>
      <c r="E280" s="478">
        <v>3786</v>
      </c>
      <c r="F280" s="479">
        <v>264.131008980454</v>
      </c>
    </row>
    <row r="281" spans="1:6" x14ac:dyDescent="0.2">
      <c r="A281" s="192" t="s">
        <v>762</v>
      </c>
      <c r="B281" s="192" t="s">
        <v>763</v>
      </c>
      <c r="C281" s="192" t="s">
        <v>131</v>
      </c>
      <c r="D281" s="477">
        <v>29</v>
      </c>
      <c r="E281" s="478">
        <v>4415</v>
      </c>
      <c r="F281" s="479">
        <v>656.85164212910502</v>
      </c>
    </row>
    <row r="282" spans="1:6" x14ac:dyDescent="0.2">
      <c r="A282" s="192" t="s">
        <v>764</v>
      </c>
      <c r="B282" s="192" t="s">
        <v>765</v>
      </c>
      <c r="C282" s="192" t="s">
        <v>131</v>
      </c>
      <c r="D282" s="477">
        <v>9</v>
      </c>
      <c r="E282" s="478">
        <v>4168</v>
      </c>
      <c r="F282" s="479">
        <v>215.930902111324</v>
      </c>
    </row>
    <row r="283" spans="1:6" x14ac:dyDescent="0.2">
      <c r="A283" s="192" t="s">
        <v>766</v>
      </c>
      <c r="B283" s="192" t="s">
        <v>767</v>
      </c>
      <c r="C283" s="192" t="s">
        <v>131</v>
      </c>
      <c r="D283" s="477">
        <v>6</v>
      </c>
      <c r="E283" s="478">
        <v>2822</v>
      </c>
      <c r="F283" s="479">
        <v>212.61516654854699</v>
      </c>
    </row>
    <row r="284" spans="1:6" x14ac:dyDescent="0.2">
      <c r="A284" s="192" t="s">
        <v>768</v>
      </c>
      <c r="B284" s="192" t="s">
        <v>769</v>
      </c>
      <c r="C284" s="192" t="s">
        <v>131</v>
      </c>
      <c r="D284" s="477">
        <v>26</v>
      </c>
      <c r="E284" s="478">
        <v>3673</v>
      </c>
      <c r="F284" s="479">
        <v>707.86822760686096</v>
      </c>
    </row>
    <row r="285" spans="1:6" x14ac:dyDescent="0.2">
      <c r="A285" s="192" t="s">
        <v>770</v>
      </c>
      <c r="B285" s="192" t="s">
        <v>771</v>
      </c>
      <c r="C285" s="192" t="s">
        <v>131</v>
      </c>
      <c r="D285" s="477">
        <v>5</v>
      </c>
      <c r="E285" s="478">
        <v>3242</v>
      </c>
      <c r="F285" s="479">
        <v>154.22578655151099</v>
      </c>
    </row>
    <row r="286" spans="1:6" x14ac:dyDescent="0.2">
      <c r="A286" s="192" t="s">
        <v>772</v>
      </c>
      <c r="B286" s="192" t="s">
        <v>773</v>
      </c>
      <c r="C286" s="192" t="s">
        <v>131</v>
      </c>
      <c r="D286" s="477">
        <v>1</v>
      </c>
      <c r="E286" s="478">
        <v>2904</v>
      </c>
      <c r="F286" s="479">
        <v>34.435261707989</v>
      </c>
    </row>
    <row r="287" spans="1:6" x14ac:dyDescent="0.2">
      <c r="A287" s="192" t="s">
        <v>774</v>
      </c>
      <c r="B287" s="192" t="s">
        <v>775</v>
      </c>
      <c r="C287" s="192" t="s">
        <v>131</v>
      </c>
      <c r="D287" s="477">
        <v>3</v>
      </c>
      <c r="E287" s="478">
        <v>2805</v>
      </c>
      <c r="F287" s="479">
        <v>106.951871657754</v>
      </c>
    </row>
    <row r="288" spans="1:6" x14ac:dyDescent="0.2">
      <c r="A288" s="192" t="s">
        <v>776</v>
      </c>
      <c r="B288" s="192" t="s">
        <v>777</v>
      </c>
      <c r="C288" s="192" t="s">
        <v>131</v>
      </c>
      <c r="D288" s="477">
        <v>9</v>
      </c>
      <c r="E288" s="478">
        <v>5089</v>
      </c>
      <c r="F288" s="479">
        <v>176.85203379838899</v>
      </c>
    </row>
    <row r="289" spans="1:6" x14ac:dyDescent="0.2">
      <c r="A289" s="192" t="s">
        <v>778</v>
      </c>
      <c r="B289" s="192" t="s">
        <v>779</v>
      </c>
      <c r="C289" s="192" t="s">
        <v>131</v>
      </c>
      <c r="D289" s="477">
        <v>16</v>
      </c>
      <c r="E289" s="478">
        <v>6505</v>
      </c>
      <c r="F289" s="479">
        <v>245.96464258262901</v>
      </c>
    </row>
    <row r="290" spans="1:6" x14ac:dyDescent="0.2">
      <c r="A290" s="192" t="s">
        <v>780</v>
      </c>
      <c r="B290" s="192" t="s">
        <v>781</v>
      </c>
      <c r="C290" s="192" t="s">
        <v>131</v>
      </c>
      <c r="D290" s="477">
        <v>24</v>
      </c>
      <c r="E290" s="478">
        <v>5686</v>
      </c>
      <c r="F290" s="479">
        <v>422.08934224410802</v>
      </c>
    </row>
    <row r="291" spans="1:6" x14ac:dyDescent="0.2">
      <c r="A291" s="192" t="s">
        <v>782</v>
      </c>
      <c r="B291" s="192" t="s">
        <v>783</v>
      </c>
      <c r="C291" s="192" t="s">
        <v>131</v>
      </c>
      <c r="D291" s="477">
        <v>4</v>
      </c>
      <c r="E291" s="478">
        <v>2454</v>
      </c>
      <c r="F291" s="479">
        <v>162.999185004075</v>
      </c>
    </row>
    <row r="292" spans="1:6" x14ac:dyDescent="0.2">
      <c r="A292" s="192" t="s">
        <v>784</v>
      </c>
      <c r="B292" s="192" t="s">
        <v>785</v>
      </c>
      <c r="C292" s="192" t="s">
        <v>131</v>
      </c>
      <c r="D292" s="477">
        <v>13</v>
      </c>
      <c r="E292" s="478">
        <v>4141</v>
      </c>
      <c r="F292" s="479">
        <v>313.93383240763097</v>
      </c>
    </row>
    <row r="293" spans="1:6" x14ac:dyDescent="0.2">
      <c r="A293" s="192" t="s">
        <v>786</v>
      </c>
      <c r="B293" s="192" t="s">
        <v>787</v>
      </c>
      <c r="C293" s="192" t="s">
        <v>131</v>
      </c>
      <c r="D293" s="477">
        <v>6</v>
      </c>
      <c r="E293" s="478">
        <v>5109</v>
      </c>
      <c r="F293" s="479">
        <v>117.439812096301</v>
      </c>
    </row>
    <row r="294" spans="1:6" x14ac:dyDescent="0.2">
      <c r="A294" s="192" t="s">
        <v>788</v>
      </c>
      <c r="B294" s="192" t="s">
        <v>789</v>
      </c>
      <c r="C294" s="192" t="s">
        <v>131</v>
      </c>
      <c r="D294" s="477">
        <v>4</v>
      </c>
      <c r="E294" s="478">
        <v>3321</v>
      </c>
      <c r="F294" s="479">
        <v>120.44564890093299</v>
      </c>
    </row>
    <row r="295" spans="1:6" x14ac:dyDescent="0.2">
      <c r="A295" s="192" t="s">
        <v>790</v>
      </c>
      <c r="B295" s="192" t="s">
        <v>791</v>
      </c>
      <c r="C295" s="192" t="s">
        <v>131</v>
      </c>
      <c r="D295" s="477">
        <v>4</v>
      </c>
      <c r="E295" s="478">
        <v>3397</v>
      </c>
      <c r="F295" s="479">
        <v>117.750956726523</v>
      </c>
    </row>
    <row r="296" spans="1:6" x14ac:dyDescent="0.2">
      <c r="A296" s="192" t="s">
        <v>792</v>
      </c>
      <c r="B296" s="192" t="s">
        <v>793</v>
      </c>
      <c r="C296" s="192" t="s">
        <v>131</v>
      </c>
      <c r="D296" s="477">
        <v>14</v>
      </c>
      <c r="E296" s="478">
        <v>4137</v>
      </c>
      <c r="F296" s="479">
        <v>338.40947546531299</v>
      </c>
    </row>
    <row r="297" spans="1:6" x14ac:dyDescent="0.2">
      <c r="A297" s="192" t="s">
        <v>794</v>
      </c>
      <c r="B297" s="192" t="s">
        <v>795</v>
      </c>
      <c r="C297" s="192" t="s">
        <v>131</v>
      </c>
      <c r="D297" s="477">
        <v>7</v>
      </c>
      <c r="E297" s="478">
        <v>4164</v>
      </c>
      <c r="F297" s="479">
        <v>168.10758885686801</v>
      </c>
    </row>
    <row r="298" spans="1:6" x14ac:dyDescent="0.2">
      <c r="A298" s="192" t="s">
        <v>796</v>
      </c>
      <c r="B298" s="192" t="s">
        <v>797</v>
      </c>
      <c r="C298" s="192" t="s">
        <v>131</v>
      </c>
      <c r="D298" s="477">
        <v>10</v>
      </c>
      <c r="E298" s="478">
        <v>5422</v>
      </c>
      <c r="F298" s="479">
        <v>184.43378827001101</v>
      </c>
    </row>
    <row r="299" spans="1:6" x14ac:dyDescent="0.2">
      <c r="A299" s="192" t="s">
        <v>798</v>
      </c>
      <c r="B299" s="192" t="s">
        <v>799</v>
      </c>
      <c r="C299" s="192" t="s">
        <v>131</v>
      </c>
      <c r="D299" s="477">
        <v>3</v>
      </c>
      <c r="E299" s="478">
        <v>2842</v>
      </c>
      <c r="F299" s="479">
        <v>105.55946516537701</v>
      </c>
    </row>
    <row r="300" spans="1:6" x14ac:dyDescent="0.2">
      <c r="A300" s="192" t="s">
        <v>800</v>
      </c>
      <c r="B300" s="192" t="s">
        <v>801</v>
      </c>
      <c r="C300" s="192" t="s">
        <v>131</v>
      </c>
      <c r="D300" s="477">
        <v>8</v>
      </c>
      <c r="E300" s="478">
        <v>3146</v>
      </c>
      <c r="F300" s="479">
        <v>254.29116338207299</v>
      </c>
    </row>
    <row r="301" spans="1:6" x14ac:dyDescent="0.2">
      <c r="A301" s="192" t="s">
        <v>802</v>
      </c>
      <c r="B301" s="192" t="s">
        <v>803</v>
      </c>
      <c r="C301" s="192" t="s">
        <v>131</v>
      </c>
      <c r="D301" s="477">
        <v>8</v>
      </c>
      <c r="E301" s="478">
        <v>4011</v>
      </c>
      <c r="F301" s="479">
        <v>199.45150835203199</v>
      </c>
    </row>
    <row r="302" spans="1:6" x14ac:dyDescent="0.2">
      <c r="A302" s="192" t="s">
        <v>804</v>
      </c>
      <c r="B302" s="192" t="s">
        <v>805</v>
      </c>
      <c r="C302" s="192" t="s">
        <v>131</v>
      </c>
      <c r="D302" s="477">
        <v>10</v>
      </c>
      <c r="E302" s="478">
        <v>4682</v>
      </c>
      <c r="F302" s="479">
        <v>213.583938487826</v>
      </c>
    </row>
    <row r="303" spans="1:6" x14ac:dyDescent="0.2">
      <c r="A303" s="192" t="s">
        <v>806</v>
      </c>
      <c r="B303" s="192" t="s">
        <v>807</v>
      </c>
      <c r="C303" s="192" t="s">
        <v>132</v>
      </c>
      <c r="D303" s="477">
        <v>15</v>
      </c>
      <c r="E303" s="478">
        <v>6902</v>
      </c>
      <c r="F303" s="479">
        <v>217.32831063459901</v>
      </c>
    </row>
    <row r="304" spans="1:6" x14ac:dyDescent="0.2">
      <c r="A304" s="192" t="s">
        <v>808</v>
      </c>
      <c r="B304" s="192" t="s">
        <v>809</v>
      </c>
      <c r="C304" s="192" t="s">
        <v>132</v>
      </c>
      <c r="D304" s="477">
        <v>3</v>
      </c>
      <c r="E304" s="478">
        <v>4594</v>
      </c>
      <c r="F304" s="479">
        <v>65.302568567696994</v>
      </c>
    </row>
    <row r="305" spans="1:6" x14ac:dyDescent="0.2">
      <c r="A305" s="192" t="s">
        <v>810</v>
      </c>
      <c r="B305" s="192" t="s">
        <v>811</v>
      </c>
      <c r="C305" s="192" t="s">
        <v>132</v>
      </c>
      <c r="D305" s="477">
        <v>2</v>
      </c>
      <c r="E305" s="478">
        <v>2947</v>
      </c>
      <c r="F305" s="479">
        <v>67.865626060400402</v>
      </c>
    </row>
    <row r="306" spans="1:6" x14ac:dyDescent="0.2">
      <c r="A306" s="192" t="s">
        <v>812</v>
      </c>
      <c r="B306" s="192" t="s">
        <v>813</v>
      </c>
      <c r="C306" s="192" t="s">
        <v>132</v>
      </c>
      <c r="D306" s="477">
        <v>11</v>
      </c>
      <c r="E306" s="478">
        <v>4865</v>
      </c>
      <c r="F306" s="479">
        <v>226.10483042137699</v>
      </c>
    </row>
    <row r="307" spans="1:6" x14ac:dyDescent="0.2">
      <c r="A307" s="192" t="s">
        <v>814</v>
      </c>
      <c r="B307" s="192" t="s">
        <v>815</v>
      </c>
      <c r="C307" s="192" t="s">
        <v>132</v>
      </c>
      <c r="D307" s="477">
        <v>11</v>
      </c>
      <c r="E307" s="478">
        <v>4789</v>
      </c>
      <c r="F307" s="479">
        <v>229.69304656504499</v>
      </c>
    </row>
    <row r="308" spans="1:6" x14ac:dyDescent="0.2">
      <c r="A308" s="192" t="s">
        <v>816</v>
      </c>
      <c r="B308" s="192" t="s">
        <v>817</v>
      </c>
      <c r="C308" s="192" t="s">
        <v>132</v>
      </c>
      <c r="D308" s="477">
        <v>3</v>
      </c>
      <c r="E308" s="478">
        <v>2360</v>
      </c>
      <c r="F308" s="479">
        <v>127.11864406779701</v>
      </c>
    </row>
    <row r="309" spans="1:6" x14ac:dyDescent="0.2">
      <c r="A309" s="192" t="s">
        <v>818</v>
      </c>
      <c r="B309" s="192" t="s">
        <v>819</v>
      </c>
      <c r="C309" s="192" t="s">
        <v>132</v>
      </c>
      <c r="D309" s="477">
        <v>5</v>
      </c>
      <c r="E309" s="478">
        <v>5666</v>
      </c>
      <c r="F309" s="479">
        <v>88.245675961877893</v>
      </c>
    </row>
    <row r="310" spans="1:6" x14ac:dyDescent="0.2">
      <c r="A310" s="192" t="s">
        <v>820</v>
      </c>
      <c r="B310" s="192" t="s">
        <v>821</v>
      </c>
      <c r="C310" s="192" t="s">
        <v>132</v>
      </c>
      <c r="D310" s="477">
        <v>2</v>
      </c>
      <c r="E310" s="478">
        <v>4284</v>
      </c>
      <c r="F310" s="479">
        <v>46.685340802987902</v>
      </c>
    </row>
    <row r="311" spans="1:6" x14ac:dyDescent="0.2">
      <c r="A311" s="192" t="s">
        <v>822</v>
      </c>
      <c r="B311" s="192" t="s">
        <v>823</v>
      </c>
      <c r="C311" s="192" t="s">
        <v>132</v>
      </c>
      <c r="D311" s="477">
        <v>3</v>
      </c>
      <c r="E311" s="478">
        <v>5694</v>
      </c>
      <c r="F311" s="479">
        <v>52.687038988408901</v>
      </c>
    </row>
    <row r="312" spans="1:6" x14ac:dyDescent="0.2">
      <c r="A312" s="192" t="s">
        <v>824</v>
      </c>
      <c r="B312" s="192" t="s">
        <v>825</v>
      </c>
      <c r="C312" s="192" t="s">
        <v>132</v>
      </c>
      <c r="D312" s="477">
        <v>20</v>
      </c>
      <c r="E312" s="478">
        <v>6827</v>
      </c>
      <c r="F312" s="479">
        <v>292.95444558371202</v>
      </c>
    </row>
    <row r="313" spans="1:6" x14ac:dyDescent="0.2">
      <c r="A313" s="192" t="s">
        <v>826</v>
      </c>
      <c r="B313" s="192" t="s">
        <v>827</v>
      </c>
      <c r="C313" s="192" t="s">
        <v>132</v>
      </c>
      <c r="D313" s="477">
        <v>3</v>
      </c>
      <c r="E313" s="478">
        <v>6023</v>
      </c>
      <c r="F313" s="479">
        <v>49.809065249875502</v>
      </c>
    </row>
    <row r="314" spans="1:6" x14ac:dyDescent="0.2">
      <c r="A314" s="192" t="s">
        <v>828</v>
      </c>
      <c r="B314" s="192" t="s">
        <v>829</v>
      </c>
      <c r="C314" s="192" t="s">
        <v>132</v>
      </c>
      <c r="D314" s="477">
        <v>2</v>
      </c>
      <c r="E314" s="478">
        <v>2968</v>
      </c>
      <c r="F314" s="479">
        <v>67.385444743935295</v>
      </c>
    </row>
    <row r="315" spans="1:6" x14ac:dyDescent="0.2">
      <c r="A315" s="192" t="s">
        <v>830</v>
      </c>
      <c r="B315" s="192" t="s">
        <v>831</v>
      </c>
      <c r="C315" s="192" t="s">
        <v>132</v>
      </c>
      <c r="D315" s="477">
        <v>3</v>
      </c>
      <c r="E315" s="478">
        <v>5716</v>
      </c>
      <c r="F315" s="479">
        <v>52.4842547235829</v>
      </c>
    </row>
    <row r="316" spans="1:6" x14ac:dyDescent="0.2">
      <c r="A316" s="192" t="s">
        <v>832</v>
      </c>
      <c r="B316" s="192" t="s">
        <v>833</v>
      </c>
      <c r="C316" s="192" t="s">
        <v>132</v>
      </c>
      <c r="D316" s="477">
        <v>15</v>
      </c>
      <c r="E316" s="478">
        <v>6341</v>
      </c>
      <c r="F316" s="479">
        <v>236.55574830468399</v>
      </c>
    </row>
    <row r="317" spans="1:6" x14ac:dyDescent="0.2">
      <c r="A317" s="192" t="s">
        <v>834</v>
      </c>
      <c r="B317" s="192" t="s">
        <v>835</v>
      </c>
      <c r="C317" s="192" t="s">
        <v>132</v>
      </c>
      <c r="D317" s="477">
        <v>7</v>
      </c>
      <c r="E317" s="478">
        <v>4404</v>
      </c>
      <c r="F317" s="479">
        <v>158.94641235240701</v>
      </c>
    </row>
    <row r="318" spans="1:6" x14ac:dyDescent="0.2">
      <c r="A318" s="192" t="s">
        <v>836</v>
      </c>
      <c r="B318" s="192" t="s">
        <v>837</v>
      </c>
      <c r="C318" s="192" t="s">
        <v>132</v>
      </c>
      <c r="D318" s="477">
        <v>7</v>
      </c>
      <c r="E318" s="478">
        <v>4777</v>
      </c>
      <c r="F318" s="479">
        <v>146.53548252041</v>
      </c>
    </row>
    <row r="319" spans="1:6" x14ac:dyDescent="0.2">
      <c r="A319" s="192" t="s">
        <v>838</v>
      </c>
      <c r="B319" s="192" t="s">
        <v>839</v>
      </c>
      <c r="C319" s="192" t="s">
        <v>132</v>
      </c>
      <c r="D319" s="477">
        <v>4</v>
      </c>
      <c r="E319" s="478">
        <v>4406</v>
      </c>
      <c r="F319" s="479">
        <v>90.7852927825693</v>
      </c>
    </row>
    <row r="320" spans="1:6" x14ac:dyDescent="0.2">
      <c r="A320" s="192" t="s">
        <v>840</v>
      </c>
      <c r="B320" s="192" t="s">
        <v>841</v>
      </c>
      <c r="C320" s="192" t="s">
        <v>132</v>
      </c>
      <c r="D320" s="477">
        <v>4</v>
      </c>
      <c r="E320" s="478">
        <v>3235</v>
      </c>
      <c r="F320" s="479">
        <v>123.647604327666</v>
      </c>
    </row>
    <row r="321" spans="1:6" x14ac:dyDescent="0.2">
      <c r="A321" s="192" t="s">
        <v>842</v>
      </c>
      <c r="B321" s="192" t="s">
        <v>843</v>
      </c>
      <c r="C321" s="192" t="s">
        <v>132</v>
      </c>
      <c r="D321" s="477">
        <v>2</v>
      </c>
      <c r="E321" s="478">
        <v>4694</v>
      </c>
      <c r="F321" s="479">
        <v>42.607584149978699</v>
      </c>
    </row>
    <row r="322" spans="1:6" x14ac:dyDescent="0.2">
      <c r="A322" s="192" t="s">
        <v>844</v>
      </c>
      <c r="B322" s="192" t="s">
        <v>845</v>
      </c>
      <c r="C322" s="192" t="s">
        <v>132</v>
      </c>
      <c r="D322" s="477">
        <v>1</v>
      </c>
      <c r="E322" s="478">
        <v>5462</v>
      </c>
      <c r="F322" s="479">
        <v>18.308311973635998</v>
      </c>
    </row>
    <row r="323" spans="1:6" x14ac:dyDescent="0.2">
      <c r="A323" s="192" t="s">
        <v>846</v>
      </c>
      <c r="B323" s="192" t="s">
        <v>847</v>
      </c>
      <c r="C323" s="192" t="s">
        <v>132</v>
      </c>
      <c r="D323" s="477">
        <v>6</v>
      </c>
      <c r="E323" s="478">
        <v>5475</v>
      </c>
      <c r="F323" s="479">
        <v>109.58904109589</v>
      </c>
    </row>
    <row r="324" spans="1:6" x14ac:dyDescent="0.2">
      <c r="A324" s="192" t="s">
        <v>848</v>
      </c>
      <c r="B324" s="192" t="s">
        <v>849</v>
      </c>
      <c r="C324" s="192" t="s">
        <v>132</v>
      </c>
      <c r="D324" s="477">
        <v>4</v>
      </c>
      <c r="E324" s="478">
        <v>4661</v>
      </c>
      <c r="F324" s="479">
        <v>85.818493885432304</v>
      </c>
    </row>
    <row r="325" spans="1:6" x14ac:dyDescent="0.2">
      <c r="A325" s="192" t="s">
        <v>850</v>
      </c>
      <c r="B325" s="192" t="s">
        <v>851</v>
      </c>
      <c r="C325" s="192" t="s">
        <v>133</v>
      </c>
      <c r="D325" s="477">
        <v>9</v>
      </c>
      <c r="E325" s="478">
        <v>6282</v>
      </c>
      <c r="F325" s="479">
        <v>143.266475644699</v>
      </c>
    </row>
    <row r="326" spans="1:6" x14ac:dyDescent="0.2">
      <c r="A326" s="192" t="s">
        <v>852</v>
      </c>
      <c r="B326" s="192" t="s">
        <v>853</v>
      </c>
      <c r="C326" s="192" t="s">
        <v>133</v>
      </c>
      <c r="D326" s="477">
        <v>17</v>
      </c>
      <c r="E326" s="478">
        <v>3525</v>
      </c>
      <c r="F326" s="479">
        <v>482.26950354609897</v>
      </c>
    </row>
    <row r="327" spans="1:6" x14ac:dyDescent="0.2">
      <c r="A327" s="192" t="s">
        <v>854</v>
      </c>
      <c r="B327" s="192" t="s">
        <v>855</v>
      </c>
      <c r="C327" s="192" t="s">
        <v>133</v>
      </c>
      <c r="D327" s="477">
        <v>25</v>
      </c>
      <c r="E327" s="478">
        <v>6157</v>
      </c>
      <c r="F327" s="479">
        <v>406.04190352444402</v>
      </c>
    </row>
    <row r="328" spans="1:6" x14ac:dyDescent="0.2">
      <c r="A328" s="192" t="s">
        <v>856</v>
      </c>
      <c r="B328" s="192" t="s">
        <v>857</v>
      </c>
      <c r="C328" s="192" t="s">
        <v>133</v>
      </c>
      <c r="D328" s="477">
        <v>7</v>
      </c>
      <c r="E328" s="478">
        <v>4076</v>
      </c>
      <c r="F328" s="479">
        <v>171.736997055937</v>
      </c>
    </row>
    <row r="329" spans="1:6" x14ac:dyDescent="0.2">
      <c r="A329" s="192" t="s">
        <v>858</v>
      </c>
      <c r="B329" s="192" t="s">
        <v>859</v>
      </c>
      <c r="C329" s="192" t="s">
        <v>133</v>
      </c>
      <c r="D329" s="477">
        <v>8</v>
      </c>
      <c r="E329" s="478">
        <v>4162</v>
      </c>
      <c r="F329" s="479">
        <v>192.21528111484901</v>
      </c>
    </row>
    <row r="330" spans="1:6" x14ac:dyDescent="0.2">
      <c r="A330" s="192" t="s">
        <v>860</v>
      </c>
      <c r="B330" s="192" t="s">
        <v>861</v>
      </c>
      <c r="C330" s="192" t="s">
        <v>133</v>
      </c>
      <c r="D330" s="477">
        <v>17</v>
      </c>
      <c r="E330" s="478">
        <v>8574</v>
      </c>
      <c r="F330" s="479">
        <v>198.27385117797999</v>
      </c>
    </row>
    <row r="331" spans="1:6" x14ac:dyDescent="0.2">
      <c r="A331" s="192" t="s">
        <v>862</v>
      </c>
      <c r="B331" s="192" t="s">
        <v>863</v>
      </c>
      <c r="C331" s="192" t="s">
        <v>133</v>
      </c>
      <c r="D331" s="477">
        <v>18</v>
      </c>
      <c r="E331" s="478">
        <v>6126</v>
      </c>
      <c r="F331" s="479">
        <v>293.82957884426997</v>
      </c>
    </row>
    <row r="332" spans="1:6" x14ac:dyDescent="0.2">
      <c r="A332" s="192" t="s">
        <v>864</v>
      </c>
      <c r="B332" s="192" t="s">
        <v>865</v>
      </c>
      <c r="C332" s="192" t="s">
        <v>133</v>
      </c>
      <c r="D332" s="477">
        <v>4</v>
      </c>
      <c r="E332" s="478">
        <v>3901</v>
      </c>
      <c r="F332" s="479">
        <v>102.537810817739</v>
      </c>
    </row>
    <row r="333" spans="1:6" x14ac:dyDescent="0.2">
      <c r="A333" s="192" t="s">
        <v>866</v>
      </c>
      <c r="B333" s="192" t="s">
        <v>867</v>
      </c>
      <c r="C333" s="192" t="s">
        <v>133</v>
      </c>
      <c r="D333" s="477">
        <v>9</v>
      </c>
      <c r="E333" s="478">
        <v>6420</v>
      </c>
      <c r="F333" s="479">
        <v>140.186915887851</v>
      </c>
    </row>
    <row r="334" spans="1:6" x14ac:dyDescent="0.2">
      <c r="A334" s="192" t="s">
        <v>868</v>
      </c>
      <c r="B334" s="192" t="s">
        <v>869</v>
      </c>
      <c r="C334" s="192" t="s">
        <v>133</v>
      </c>
      <c r="D334" s="477">
        <v>7</v>
      </c>
      <c r="E334" s="478">
        <v>5059</v>
      </c>
      <c r="F334" s="479">
        <v>138.36726625815399</v>
      </c>
    </row>
    <row r="335" spans="1:6" x14ac:dyDescent="0.2">
      <c r="A335" s="192" t="s">
        <v>870</v>
      </c>
      <c r="B335" s="192" t="s">
        <v>871</v>
      </c>
      <c r="C335" s="192" t="s">
        <v>133</v>
      </c>
      <c r="D335" s="477">
        <v>8</v>
      </c>
      <c r="E335" s="478">
        <v>3520</v>
      </c>
      <c r="F335" s="479">
        <v>227.272727272727</v>
      </c>
    </row>
    <row r="336" spans="1:6" x14ac:dyDescent="0.2">
      <c r="A336" s="192" t="s">
        <v>872</v>
      </c>
      <c r="B336" s="192" t="s">
        <v>873</v>
      </c>
      <c r="C336" s="192" t="s">
        <v>133</v>
      </c>
      <c r="D336" s="477">
        <v>13</v>
      </c>
      <c r="E336" s="478">
        <v>3725</v>
      </c>
      <c r="F336" s="479">
        <v>348.99328859060398</v>
      </c>
    </row>
    <row r="337" spans="1:6" x14ac:dyDescent="0.2">
      <c r="A337" s="192" t="s">
        <v>874</v>
      </c>
      <c r="B337" s="192" t="s">
        <v>875</v>
      </c>
      <c r="C337" s="192" t="s">
        <v>133</v>
      </c>
      <c r="D337" s="477">
        <v>10</v>
      </c>
      <c r="E337" s="478">
        <v>6237</v>
      </c>
      <c r="F337" s="479">
        <v>160.333493666827</v>
      </c>
    </row>
    <row r="338" spans="1:6" x14ac:dyDescent="0.2">
      <c r="A338" s="192" t="s">
        <v>876</v>
      </c>
      <c r="B338" s="192" t="s">
        <v>877</v>
      </c>
      <c r="C338" s="192" t="s">
        <v>133</v>
      </c>
      <c r="D338" s="477">
        <v>6</v>
      </c>
      <c r="E338" s="478">
        <v>3230</v>
      </c>
      <c r="F338" s="479">
        <v>185.75851393188901</v>
      </c>
    </row>
    <row r="339" spans="1:6" x14ac:dyDescent="0.2">
      <c r="A339" s="192" t="s">
        <v>878</v>
      </c>
      <c r="B339" s="192" t="s">
        <v>879</v>
      </c>
      <c r="C339" s="192" t="s">
        <v>133</v>
      </c>
      <c r="D339" s="477">
        <v>7</v>
      </c>
      <c r="E339" s="478">
        <v>3693</v>
      </c>
      <c r="F339" s="479">
        <v>189.54779312212301</v>
      </c>
    </row>
    <row r="340" spans="1:6" x14ac:dyDescent="0.2">
      <c r="A340" s="192" t="s">
        <v>880</v>
      </c>
      <c r="B340" s="192" t="s">
        <v>881</v>
      </c>
      <c r="C340" s="192" t="s">
        <v>133</v>
      </c>
      <c r="D340" s="477">
        <v>11</v>
      </c>
      <c r="E340" s="478">
        <v>4692</v>
      </c>
      <c r="F340" s="479">
        <v>234.441602728048</v>
      </c>
    </row>
    <row r="341" spans="1:6" x14ac:dyDescent="0.2">
      <c r="A341" s="192" t="s">
        <v>882</v>
      </c>
      <c r="B341" s="192" t="s">
        <v>883</v>
      </c>
      <c r="C341" s="192" t="s">
        <v>133</v>
      </c>
      <c r="D341" s="477">
        <v>7</v>
      </c>
      <c r="E341" s="478">
        <v>4870</v>
      </c>
      <c r="F341" s="479">
        <v>143.73716632443501</v>
      </c>
    </row>
    <row r="342" spans="1:6" x14ac:dyDescent="0.2">
      <c r="A342" s="192" t="s">
        <v>884</v>
      </c>
      <c r="B342" s="192" t="s">
        <v>885</v>
      </c>
      <c r="C342" s="192" t="s">
        <v>133</v>
      </c>
      <c r="D342" s="477">
        <v>13</v>
      </c>
      <c r="E342" s="478">
        <v>3394</v>
      </c>
      <c r="F342" s="479">
        <v>383.028874484384</v>
      </c>
    </row>
    <row r="343" spans="1:6" x14ac:dyDescent="0.2">
      <c r="A343" s="192" t="s">
        <v>886</v>
      </c>
      <c r="B343" s="192" t="s">
        <v>887</v>
      </c>
      <c r="C343" s="192" t="s">
        <v>133</v>
      </c>
      <c r="D343" s="477">
        <v>17</v>
      </c>
      <c r="E343" s="478">
        <v>3777</v>
      </c>
      <c r="F343" s="479">
        <v>450.09266613714601</v>
      </c>
    </row>
    <row r="344" spans="1:6" x14ac:dyDescent="0.2">
      <c r="A344" s="192" t="s">
        <v>888</v>
      </c>
      <c r="B344" s="192" t="s">
        <v>889</v>
      </c>
      <c r="C344" s="192" t="s">
        <v>133</v>
      </c>
      <c r="D344" s="477">
        <v>4</v>
      </c>
      <c r="E344" s="478">
        <v>4110</v>
      </c>
      <c r="F344" s="479">
        <v>97.323600973235997</v>
      </c>
    </row>
    <row r="345" spans="1:6" x14ac:dyDescent="0.2">
      <c r="A345" s="192" t="s">
        <v>890</v>
      </c>
      <c r="B345" s="192" t="s">
        <v>891</v>
      </c>
      <c r="C345" s="192" t="s">
        <v>127</v>
      </c>
      <c r="D345" s="477">
        <v>5</v>
      </c>
      <c r="E345" s="478">
        <v>5908</v>
      </c>
      <c r="F345" s="479">
        <v>84.631008801624901</v>
      </c>
    </row>
    <row r="346" spans="1:6" x14ac:dyDescent="0.2">
      <c r="A346" s="192" t="s">
        <v>892</v>
      </c>
      <c r="B346" s="192" t="s">
        <v>893</v>
      </c>
      <c r="C346" s="192" t="s">
        <v>127</v>
      </c>
      <c r="D346" s="477">
        <v>4</v>
      </c>
      <c r="E346" s="478">
        <v>6164</v>
      </c>
      <c r="F346" s="479">
        <v>64.892926670992907</v>
      </c>
    </row>
    <row r="347" spans="1:6" x14ac:dyDescent="0.2">
      <c r="A347" s="192" t="s">
        <v>894</v>
      </c>
      <c r="B347" s="192" t="s">
        <v>895</v>
      </c>
      <c r="C347" s="192" t="s">
        <v>127</v>
      </c>
      <c r="D347" s="477">
        <v>0</v>
      </c>
      <c r="E347" s="478">
        <v>3532</v>
      </c>
      <c r="F347" s="479">
        <v>0</v>
      </c>
    </row>
    <row r="348" spans="1:6" x14ac:dyDescent="0.2">
      <c r="A348" s="192" t="s">
        <v>896</v>
      </c>
      <c r="B348" s="192" t="s">
        <v>897</v>
      </c>
      <c r="C348" s="192" t="s">
        <v>127</v>
      </c>
      <c r="D348" s="477">
        <v>17</v>
      </c>
      <c r="E348" s="478">
        <v>4332</v>
      </c>
      <c r="F348" s="479">
        <v>392.42843951985202</v>
      </c>
    </row>
    <row r="349" spans="1:6" x14ac:dyDescent="0.2">
      <c r="A349" s="192" t="s">
        <v>898</v>
      </c>
      <c r="B349" s="192" t="s">
        <v>899</v>
      </c>
      <c r="C349" s="192" t="s">
        <v>127</v>
      </c>
      <c r="D349" s="477">
        <v>2</v>
      </c>
      <c r="E349" s="478">
        <v>4748</v>
      </c>
      <c r="F349" s="479">
        <v>42.122999157540001</v>
      </c>
    </row>
    <row r="350" spans="1:6" x14ac:dyDescent="0.2">
      <c r="A350" s="192" t="s">
        <v>900</v>
      </c>
      <c r="B350" s="192" t="s">
        <v>901</v>
      </c>
      <c r="C350" s="192" t="s">
        <v>127</v>
      </c>
      <c r="D350" s="477">
        <v>23</v>
      </c>
      <c r="E350" s="478">
        <v>4666</v>
      </c>
      <c r="F350" s="479">
        <v>492.92756108015402</v>
      </c>
    </row>
    <row r="351" spans="1:6" x14ac:dyDescent="0.2">
      <c r="A351" s="192" t="s">
        <v>902</v>
      </c>
      <c r="B351" s="192" t="s">
        <v>903</v>
      </c>
      <c r="C351" s="192" t="s">
        <v>127</v>
      </c>
      <c r="D351" s="477">
        <v>12</v>
      </c>
      <c r="E351" s="478">
        <v>3695</v>
      </c>
      <c r="F351" s="479">
        <v>324.76319350473602</v>
      </c>
    </row>
    <row r="352" spans="1:6" x14ac:dyDescent="0.2">
      <c r="A352" s="192" t="s">
        <v>904</v>
      </c>
      <c r="B352" s="192" t="s">
        <v>905</v>
      </c>
      <c r="C352" s="192" t="s">
        <v>127</v>
      </c>
      <c r="D352" s="477">
        <v>5</v>
      </c>
      <c r="E352" s="478">
        <v>4685</v>
      </c>
      <c r="F352" s="479">
        <v>106.723585912487</v>
      </c>
    </row>
    <row r="353" spans="1:6" x14ac:dyDescent="0.2">
      <c r="A353" s="192" t="s">
        <v>906</v>
      </c>
      <c r="B353" s="192" t="s">
        <v>907</v>
      </c>
      <c r="C353" s="192" t="s">
        <v>127</v>
      </c>
      <c r="D353" s="477">
        <v>4</v>
      </c>
      <c r="E353" s="478">
        <v>3836</v>
      </c>
      <c r="F353" s="479">
        <v>104.275286757039</v>
      </c>
    </row>
    <row r="354" spans="1:6" x14ac:dyDescent="0.2">
      <c r="A354" s="192" t="s">
        <v>908</v>
      </c>
      <c r="B354" s="192" t="s">
        <v>909</v>
      </c>
      <c r="C354" s="192" t="s">
        <v>127</v>
      </c>
      <c r="D354" s="477">
        <v>6</v>
      </c>
      <c r="E354" s="478">
        <v>3167</v>
      </c>
      <c r="F354" s="479">
        <v>189.453741711399</v>
      </c>
    </row>
    <row r="355" spans="1:6" x14ac:dyDescent="0.2">
      <c r="A355" s="192" t="s">
        <v>910</v>
      </c>
      <c r="B355" s="192" t="s">
        <v>911</v>
      </c>
      <c r="C355" s="192" t="s">
        <v>127</v>
      </c>
      <c r="D355" s="477">
        <v>18</v>
      </c>
      <c r="E355" s="478">
        <v>3826</v>
      </c>
      <c r="F355" s="479">
        <v>470.46523784631501</v>
      </c>
    </row>
    <row r="356" spans="1:6" x14ac:dyDescent="0.2">
      <c r="A356" s="192" t="s">
        <v>912</v>
      </c>
      <c r="B356" s="192" t="s">
        <v>913</v>
      </c>
      <c r="C356" s="192" t="s">
        <v>127</v>
      </c>
      <c r="D356" s="477">
        <v>11</v>
      </c>
      <c r="E356" s="478">
        <v>5947</v>
      </c>
      <c r="F356" s="479">
        <v>184.96721035816401</v>
      </c>
    </row>
    <row r="357" spans="1:6" x14ac:dyDescent="0.2">
      <c r="A357" s="192" t="s">
        <v>914</v>
      </c>
      <c r="B357" s="192" t="s">
        <v>915</v>
      </c>
      <c r="C357" s="192" t="s">
        <v>127</v>
      </c>
      <c r="D357" s="477">
        <v>7</v>
      </c>
      <c r="E357" s="478">
        <v>4678</v>
      </c>
      <c r="F357" s="479">
        <v>149.63659683625499</v>
      </c>
    </row>
    <row r="358" spans="1:6" x14ac:dyDescent="0.2">
      <c r="A358" s="192" t="s">
        <v>916</v>
      </c>
      <c r="B358" s="192" t="s">
        <v>917</v>
      </c>
      <c r="C358" s="192" t="s">
        <v>127</v>
      </c>
      <c r="D358" s="477">
        <v>3</v>
      </c>
      <c r="E358" s="478">
        <v>5209</v>
      </c>
      <c r="F358" s="479">
        <v>57.592628143597601</v>
      </c>
    </row>
    <row r="359" spans="1:6" x14ac:dyDescent="0.2">
      <c r="A359" s="192" t="s">
        <v>918</v>
      </c>
      <c r="B359" s="192" t="s">
        <v>919</v>
      </c>
      <c r="C359" s="192" t="s">
        <v>127</v>
      </c>
      <c r="D359" s="477">
        <v>3</v>
      </c>
      <c r="E359" s="478">
        <v>5671</v>
      </c>
      <c r="F359" s="479">
        <v>52.900722976547399</v>
      </c>
    </row>
    <row r="360" spans="1:6" x14ac:dyDescent="0.2">
      <c r="A360" s="192" t="s">
        <v>920</v>
      </c>
      <c r="B360" s="192" t="s">
        <v>921</v>
      </c>
      <c r="C360" s="192" t="s">
        <v>127</v>
      </c>
      <c r="D360" s="477">
        <v>3</v>
      </c>
      <c r="E360" s="478">
        <v>4000</v>
      </c>
      <c r="F360" s="479">
        <v>75</v>
      </c>
    </row>
    <row r="361" spans="1:6" x14ac:dyDescent="0.2">
      <c r="A361" s="192" t="s">
        <v>922</v>
      </c>
      <c r="B361" s="192" t="s">
        <v>923</v>
      </c>
      <c r="C361" s="192" t="s">
        <v>127</v>
      </c>
      <c r="D361" s="477">
        <v>6</v>
      </c>
      <c r="E361" s="478">
        <v>5452</v>
      </c>
      <c r="F361" s="479">
        <v>110.05135730007299</v>
      </c>
    </row>
    <row r="362" spans="1:6" x14ac:dyDescent="0.2">
      <c r="A362" s="192" t="s">
        <v>924</v>
      </c>
      <c r="B362" s="192" t="s">
        <v>925</v>
      </c>
      <c r="C362" s="192" t="s">
        <v>127</v>
      </c>
      <c r="D362" s="477">
        <v>27</v>
      </c>
      <c r="E362" s="478">
        <v>5141</v>
      </c>
      <c r="F362" s="479">
        <v>525.18965181871204</v>
      </c>
    </row>
    <row r="363" spans="1:6" x14ac:dyDescent="0.2">
      <c r="A363" s="192" t="s">
        <v>926</v>
      </c>
      <c r="B363" s="192" t="s">
        <v>927</v>
      </c>
      <c r="C363" s="192" t="s">
        <v>127</v>
      </c>
      <c r="D363" s="477">
        <v>9</v>
      </c>
      <c r="E363" s="478">
        <v>4834</v>
      </c>
      <c r="F363" s="479">
        <v>186.181216383947</v>
      </c>
    </row>
    <row r="364" spans="1:6" x14ac:dyDescent="0.2">
      <c r="A364" s="192" t="s">
        <v>928</v>
      </c>
      <c r="B364" s="192" t="s">
        <v>929</v>
      </c>
      <c r="C364" s="192" t="s">
        <v>127</v>
      </c>
      <c r="D364" s="477">
        <v>1</v>
      </c>
      <c r="E364" s="478">
        <v>4363</v>
      </c>
      <c r="F364" s="479">
        <v>22.920009168003698</v>
      </c>
    </row>
    <row r="365" spans="1:6" x14ac:dyDescent="0.2">
      <c r="A365" s="192" t="s">
        <v>930</v>
      </c>
      <c r="B365" s="192" t="s">
        <v>931</v>
      </c>
      <c r="C365" s="192" t="s">
        <v>127</v>
      </c>
      <c r="D365" s="477">
        <v>3</v>
      </c>
      <c r="E365" s="478">
        <v>4006</v>
      </c>
      <c r="F365" s="479">
        <v>74.887668497254097</v>
      </c>
    </row>
    <row r="366" spans="1:6" x14ac:dyDescent="0.2">
      <c r="A366" s="192" t="s">
        <v>932</v>
      </c>
      <c r="B366" s="192" t="s">
        <v>933</v>
      </c>
      <c r="C366" s="192" t="s">
        <v>127</v>
      </c>
      <c r="D366" s="477">
        <v>1</v>
      </c>
      <c r="E366" s="478">
        <v>2659</v>
      </c>
      <c r="F366" s="479">
        <v>37.608123354644597</v>
      </c>
    </row>
    <row r="367" spans="1:6" x14ac:dyDescent="0.2">
      <c r="A367" s="192" t="s">
        <v>934</v>
      </c>
      <c r="B367" s="192" t="s">
        <v>935</v>
      </c>
      <c r="C367" s="192" t="s">
        <v>127</v>
      </c>
      <c r="D367" s="477">
        <v>3</v>
      </c>
      <c r="E367" s="478">
        <v>5098</v>
      </c>
      <c r="F367" s="479">
        <v>58.846606512357802</v>
      </c>
    </row>
    <row r="368" spans="1:6" x14ac:dyDescent="0.2">
      <c r="A368" s="192" t="s">
        <v>936</v>
      </c>
      <c r="B368" s="192" t="s">
        <v>937</v>
      </c>
      <c r="C368" s="192" t="s">
        <v>127</v>
      </c>
      <c r="D368" s="477">
        <v>1</v>
      </c>
      <c r="E368" s="478">
        <v>5743</v>
      </c>
      <c r="F368" s="479">
        <v>17.4125021765628</v>
      </c>
    </row>
    <row r="369" spans="1:6" x14ac:dyDescent="0.2">
      <c r="A369" s="192" t="s">
        <v>938</v>
      </c>
      <c r="B369" s="192" t="s">
        <v>939</v>
      </c>
      <c r="C369" s="192" t="s">
        <v>127</v>
      </c>
      <c r="D369" s="477">
        <v>0</v>
      </c>
      <c r="E369" s="478">
        <v>3707</v>
      </c>
      <c r="F369" s="479">
        <v>0</v>
      </c>
    </row>
    <row r="370" spans="1:6" x14ac:dyDescent="0.2">
      <c r="A370" s="192" t="s">
        <v>940</v>
      </c>
      <c r="B370" s="192" t="s">
        <v>941</v>
      </c>
      <c r="C370" s="192" t="s">
        <v>127</v>
      </c>
      <c r="D370" s="477">
        <v>2</v>
      </c>
      <c r="E370" s="478">
        <v>2484</v>
      </c>
      <c r="F370" s="479">
        <v>80.515297906602299</v>
      </c>
    </row>
    <row r="371" spans="1:6" x14ac:dyDescent="0.2">
      <c r="A371" s="192" t="s">
        <v>942</v>
      </c>
      <c r="B371" s="192" t="s">
        <v>943</v>
      </c>
      <c r="C371" s="192" t="s">
        <v>127</v>
      </c>
      <c r="D371" s="477">
        <v>9</v>
      </c>
      <c r="E371" s="478">
        <v>5941</v>
      </c>
      <c r="F371" s="479">
        <v>151.48964820737299</v>
      </c>
    </row>
    <row r="372" spans="1:6" x14ac:dyDescent="0.2">
      <c r="A372" s="192" t="s">
        <v>944</v>
      </c>
      <c r="B372" s="192" t="s">
        <v>945</v>
      </c>
      <c r="C372" s="192" t="s">
        <v>127</v>
      </c>
      <c r="D372" s="477">
        <v>2</v>
      </c>
      <c r="E372" s="478">
        <v>3868</v>
      </c>
      <c r="F372" s="479">
        <v>51.706308169596703</v>
      </c>
    </row>
    <row r="373" spans="1:6" x14ac:dyDescent="0.2">
      <c r="A373" s="192" t="s">
        <v>946</v>
      </c>
      <c r="B373" s="192" t="s">
        <v>947</v>
      </c>
      <c r="C373" s="192" t="s">
        <v>127</v>
      </c>
      <c r="D373" s="477">
        <v>7</v>
      </c>
      <c r="E373" s="478">
        <v>4264</v>
      </c>
      <c r="F373" s="479">
        <v>164.16510318949301</v>
      </c>
    </row>
    <row r="374" spans="1:6" x14ac:dyDescent="0.2">
      <c r="A374" s="192" t="s">
        <v>948</v>
      </c>
      <c r="B374" s="192" t="s">
        <v>949</v>
      </c>
      <c r="C374" s="192" t="s">
        <v>127</v>
      </c>
      <c r="D374" s="477">
        <v>12</v>
      </c>
      <c r="E374" s="478">
        <v>3322</v>
      </c>
      <c r="F374" s="479">
        <v>361.22817579771203</v>
      </c>
    </row>
    <row r="375" spans="1:6" x14ac:dyDescent="0.2">
      <c r="A375" s="192" t="s">
        <v>950</v>
      </c>
      <c r="B375" s="192" t="s">
        <v>951</v>
      </c>
      <c r="C375" s="192" t="s">
        <v>127</v>
      </c>
      <c r="D375" s="477">
        <v>8</v>
      </c>
      <c r="E375" s="478">
        <v>3173</v>
      </c>
      <c r="F375" s="479">
        <v>252.12732429877099</v>
      </c>
    </row>
    <row r="376" spans="1:6" x14ac:dyDescent="0.2">
      <c r="A376" s="192" t="s">
        <v>952</v>
      </c>
      <c r="B376" s="192" t="s">
        <v>953</v>
      </c>
      <c r="C376" s="192" t="s">
        <v>127</v>
      </c>
      <c r="D376" s="477">
        <v>50</v>
      </c>
      <c r="E376" s="478">
        <v>3646</v>
      </c>
      <c r="F376" s="479">
        <v>1371.3658804168999</v>
      </c>
    </row>
    <row r="377" spans="1:6" x14ac:dyDescent="0.2">
      <c r="A377" s="192" t="s">
        <v>954</v>
      </c>
      <c r="B377" s="192" t="s">
        <v>955</v>
      </c>
      <c r="C377" s="192" t="s">
        <v>127</v>
      </c>
      <c r="D377" s="477">
        <v>10</v>
      </c>
      <c r="E377" s="478">
        <v>5075</v>
      </c>
      <c r="F377" s="479">
        <v>197.04433497536999</v>
      </c>
    </row>
    <row r="378" spans="1:6" x14ac:dyDescent="0.2">
      <c r="A378" s="192" t="s">
        <v>956</v>
      </c>
      <c r="B378" s="192" t="s">
        <v>957</v>
      </c>
      <c r="C378" s="192" t="s">
        <v>127</v>
      </c>
      <c r="D378" s="477">
        <v>18</v>
      </c>
      <c r="E378" s="478">
        <v>7083</v>
      </c>
      <c r="F378" s="479">
        <v>254.12960609911099</v>
      </c>
    </row>
    <row r="379" spans="1:6" x14ac:dyDescent="0.2">
      <c r="A379" s="192" t="s">
        <v>958</v>
      </c>
      <c r="B379" s="192" t="s">
        <v>959</v>
      </c>
      <c r="C379" s="192" t="s">
        <v>127</v>
      </c>
      <c r="D379" s="477">
        <v>2</v>
      </c>
      <c r="E379" s="478">
        <v>3321</v>
      </c>
      <c r="F379" s="479">
        <v>60.222824450466703</v>
      </c>
    </row>
    <row r="380" spans="1:6" x14ac:dyDescent="0.2">
      <c r="A380" s="192" t="s">
        <v>960</v>
      </c>
      <c r="B380" s="192" t="s">
        <v>961</v>
      </c>
      <c r="C380" s="192" t="s">
        <v>127</v>
      </c>
      <c r="D380" s="477">
        <v>1</v>
      </c>
      <c r="E380" s="478">
        <v>6519</v>
      </c>
      <c r="F380" s="479">
        <v>15.3397760392698</v>
      </c>
    </row>
    <row r="381" spans="1:6" x14ac:dyDescent="0.2">
      <c r="A381" s="192" t="s">
        <v>962</v>
      </c>
      <c r="B381" s="192" t="s">
        <v>963</v>
      </c>
      <c r="C381" s="192" t="s">
        <v>127</v>
      </c>
      <c r="D381" s="477">
        <v>22</v>
      </c>
      <c r="E381" s="478">
        <v>5939</v>
      </c>
      <c r="F381" s="479">
        <v>370.43273278329701</v>
      </c>
    </row>
    <row r="382" spans="1:6" x14ac:dyDescent="0.2">
      <c r="A382" s="192" t="s">
        <v>964</v>
      </c>
      <c r="B382" s="192" t="s">
        <v>965</v>
      </c>
      <c r="C382" s="192" t="s">
        <v>127</v>
      </c>
      <c r="D382" s="477">
        <v>5</v>
      </c>
      <c r="E382" s="478">
        <v>4844</v>
      </c>
      <c r="F382" s="479">
        <v>103.220478943022</v>
      </c>
    </row>
    <row r="383" spans="1:6" x14ac:dyDescent="0.2">
      <c r="A383" s="192" t="s">
        <v>966</v>
      </c>
      <c r="B383" s="192" t="s">
        <v>967</v>
      </c>
      <c r="C383" s="192" t="s">
        <v>127</v>
      </c>
      <c r="D383" s="477">
        <v>2</v>
      </c>
      <c r="E383" s="478">
        <v>4625</v>
      </c>
      <c r="F383" s="479">
        <v>43.243243243243199</v>
      </c>
    </row>
    <row r="384" spans="1:6" x14ac:dyDescent="0.2">
      <c r="A384" s="192" t="s">
        <v>968</v>
      </c>
      <c r="B384" s="192" t="s">
        <v>969</v>
      </c>
      <c r="C384" s="192" t="s">
        <v>127</v>
      </c>
      <c r="D384" s="477">
        <v>10</v>
      </c>
      <c r="E384" s="478">
        <v>6001</v>
      </c>
      <c r="F384" s="479">
        <v>166.63889351774699</v>
      </c>
    </row>
    <row r="385" spans="1:6" x14ac:dyDescent="0.2">
      <c r="A385" s="192" t="s">
        <v>970</v>
      </c>
      <c r="B385" s="192" t="s">
        <v>971</v>
      </c>
      <c r="C385" s="192" t="s">
        <v>127</v>
      </c>
      <c r="D385" s="477">
        <v>14</v>
      </c>
      <c r="E385" s="478">
        <v>5205</v>
      </c>
      <c r="F385" s="479">
        <v>268.97214217099003</v>
      </c>
    </row>
    <row r="386" spans="1:6" x14ac:dyDescent="0.2">
      <c r="A386" s="192" t="s">
        <v>972</v>
      </c>
      <c r="B386" s="192" t="s">
        <v>973</v>
      </c>
      <c r="C386" s="192" t="s">
        <v>127</v>
      </c>
      <c r="D386" s="477">
        <v>4</v>
      </c>
      <c r="E386" s="478">
        <v>5993</v>
      </c>
      <c r="F386" s="479">
        <v>66.744535291173094</v>
      </c>
    </row>
    <row r="387" spans="1:6" x14ac:dyDescent="0.2">
      <c r="A387" s="192" t="s">
        <v>974</v>
      </c>
      <c r="B387" s="192" t="s">
        <v>975</v>
      </c>
      <c r="C387" s="192" t="s">
        <v>127</v>
      </c>
      <c r="D387" s="477">
        <v>6</v>
      </c>
      <c r="E387" s="478">
        <v>4798</v>
      </c>
      <c r="F387" s="479">
        <v>125.05210504376799</v>
      </c>
    </row>
    <row r="388" spans="1:6" x14ac:dyDescent="0.2">
      <c r="A388" s="192" t="s">
        <v>976</v>
      </c>
      <c r="B388" s="192" t="s">
        <v>977</v>
      </c>
      <c r="C388" s="192" t="s">
        <v>127</v>
      </c>
      <c r="D388" s="477">
        <v>7</v>
      </c>
      <c r="E388" s="478">
        <v>8016</v>
      </c>
      <c r="F388" s="479">
        <v>87.325349301397196</v>
      </c>
    </row>
    <row r="389" spans="1:6" x14ac:dyDescent="0.2">
      <c r="A389" s="192" t="s">
        <v>978</v>
      </c>
      <c r="B389" s="192" t="s">
        <v>979</v>
      </c>
      <c r="C389" s="192" t="s">
        <v>127</v>
      </c>
      <c r="D389" s="477">
        <v>3</v>
      </c>
      <c r="E389" s="478">
        <v>6418</v>
      </c>
      <c r="F389" s="479">
        <v>46.743533811156098</v>
      </c>
    </row>
    <row r="390" spans="1:6" x14ac:dyDescent="0.2">
      <c r="A390" s="192" t="s">
        <v>980</v>
      </c>
      <c r="B390" s="192" t="s">
        <v>981</v>
      </c>
      <c r="C390" s="192" t="s">
        <v>127</v>
      </c>
      <c r="D390" s="477">
        <v>2</v>
      </c>
      <c r="E390" s="478">
        <v>8441</v>
      </c>
      <c r="F390" s="479">
        <v>23.693875133278102</v>
      </c>
    </row>
    <row r="391" spans="1:6" x14ac:dyDescent="0.2">
      <c r="A391" s="192" t="s">
        <v>982</v>
      </c>
      <c r="B391" s="192" t="s">
        <v>983</v>
      </c>
      <c r="C391" s="192" t="s">
        <v>127</v>
      </c>
      <c r="D391" s="477">
        <v>0</v>
      </c>
      <c r="E391" s="478">
        <v>6689</v>
      </c>
      <c r="F391" s="479">
        <v>0</v>
      </c>
    </row>
    <row r="392" spans="1:6" x14ac:dyDescent="0.2">
      <c r="A392" s="192" t="s">
        <v>984</v>
      </c>
      <c r="B392" s="192" t="s">
        <v>985</v>
      </c>
      <c r="C392" s="192" t="s">
        <v>127</v>
      </c>
      <c r="D392" s="477">
        <v>0</v>
      </c>
      <c r="E392" s="478">
        <v>9039</v>
      </c>
      <c r="F392" s="479">
        <v>0</v>
      </c>
    </row>
    <row r="393" spans="1:6" x14ac:dyDescent="0.2">
      <c r="A393" s="192" t="s">
        <v>986</v>
      </c>
      <c r="B393" s="192" t="s">
        <v>987</v>
      </c>
      <c r="C393" s="192" t="s">
        <v>127</v>
      </c>
      <c r="D393" s="477">
        <v>2</v>
      </c>
      <c r="E393" s="478">
        <v>2974</v>
      </c>
      <c r="F393" s="479">
        <v>67.249495628782796</v>
      </c>
    </row>
    <row r="394" spans="1:6" x14ac:dyDescent="0.2">
      <c r="A394" s="192" t="s">
        <v>988</v>
      </c>
      <c r="B394" s="192" t="s">
        <v>989</v>
      </c>
      <c r="C394" s="192" t="s">
        <v>127</v>
      </c>
      <c r="D394" s="477">
        <v>12</v>
      </c>
      <c r="E394" s="478">
        <v>5010</v>
      </c>
      <c r="F394" s="479">
        <v>239.520958083832</v>
      </c>
    </row>
    <row r="395" spans="1:6" x14ac:dyDescent="0.2">
      <c r="A395" s="192" t="s">
        <v>990</v>
      </c>
      <c r="B395" s="192" t="s">
        <v>991</v>
      </c>
      <c r="C395" s="192" t="s">
        <v>127</v>
      </c>
      <c r="D395" s="477">
        <v>4</v>
      </c>
      <c r="E395" s="478">
        <v>5165</v>
      </c>
      <c r="F395" s="479">
        <v>77.4443368828655</v>
      </c>
    </row>
    <row r="396" spans="1:6" x14ac:dyDescent="0.2">
      <c r="A396" s="192" t="s">
        <v>992</v>
      </c>
      <c r="B396" s="192" t="s">
        <v>993</v>
      </c>
      <c r="C396" s="192" t="s">
        <v>127</v>
      </c>
      <c r="D396" s="477">
        <v>10</v>
      </c>
      <c r="E396" s="478">
        <v>5391</v>
      </c>
      <c r="F396" s="479">
        <v>185.494342422556</v>
      </c>
    </row>
    <row r="397" spans="1:6" x14ac:dyDescent="0.2">
      <c r="A397" s="192" t="s">
        <v>994</v>
      </c>
      <c r="B397" s="192" t="s">
        <v>995</v>
      </c>
      <c r="C397" s="192" t="s">
        <v>127</v>
      </c>
      <c r="D397" s="477">
        <v>17</v>
      </c>
      <c r="E397" s="478">
        <v>4748</v>
      </c>
      <c r="F397" s="479">
        <v>358.04549283909</v>
      </c>
    </row>
    <row r="398" spans="1:6" x14ac:dyDescent="0.2">
      <c r="A398" s="192" t="s">
        <v>996</v>
      </c>
      <c r="B398" s="192" t="s">
        <v>997</v>
      </c>
      <c r="C398" s="192" t="s">
        <v>127</v>
      </c>
      <c r="D398" s="477">
        <v>15</v>
      </c>
      <c r="E398" s="478">
        <v>3707</v>
      </c>
      <c r="F398" s="479">
        <v>404.63987051524202</v>
      </c>
    </row>
    <row r="399" spans="1:6" x14ac:dyDescent="0.2">
      <c r="A399" s="192" t="s">
        <v>998</v>
      </c>
      <c r="B399" s="192" t="s">
        <v>999</v>
      </c>
      <c r="C399" s="192" t="s">
        <v>127</v>
      </c>
      <c r="D399" s="477">
        <v>2</v>
      </c>
      <c r="E399" s="478">
        <v>4352</v>
      </c>
      <c r="F399" s="479">
        <v>45.955882352941202</v>
      </c>
    </row>
    <row r="400" spans="1:6" x14ac:dyDescent="0.2">
      <c r="A400" s="192" t="s">
        <v>1000</v>
      </c>
      <c r="B400" s="192" t="s">
        <v>1001</v>
      </c>
      <c r="C400" s="192" t="s">
        <v>127</v>
      </c>
      <c r="D400" s="477">
        <v>13</v>
      </c>
      <c r="E400" s="478">
        <v>5246</v>
      </c>
      <c r="F400" s="479">
        <v>247.80785360274501</v>
      </c>
    </row>
    <row r="401" spans="1:6" x14ac:dyDescent="0.2">
      <c r="A401" s="192" t="s">
        <v>1002</v>
      </c>
      <c r="B401" s="192" t="s">
        <v>1003</v>
      </c>
      <c r="C401" s="192" t="s">
        <v>127</v>
      </c>
      <c r="D401" s="477">
        <v>6</v>
      </c>
      <c r="E401" s="478">
        <v>4399</v>
      </c>
      <c r="F401" s="479">
        <v>136.39463514435101</v>
      </c>
    </row>
    <row r="402" spans="1:6" x14ac:dyDescent="0.2">
      <c r="A402" s="192" t="s">
        <v>1004</v>
      </c>
      <c r="B402" s="192" t="s">
        <v>1005</v>
      </c>
      <c r="C402" s="192" t="s">
        <v>127</v>
      </c>
      <c r="D402" s="477">
        <v>9</v>
      </c>
      <c r="E402" s="478">
        <v>4114</v>
      </c>
      <c r="F402" s="479">
        <v>218.765192027224</v>
      </c>
    </row>
    <row r="403" spans="1:6" x14ac:dyDescent="0.2">
      <c r="A403" s="192" t="s">
        <v>1006</v>
      </c>
      <c r="B403" s="192" t="s">
        <v>1007</v>
      </c>
      <c r="C403" s="192" t="s">
        <v>127</v>
      </c>
      <c r="D403" s="477">
        <v>4</v>
      </c>
      <c r="E403" s="478">
        <v>2557</v>
      </c>
      <c r="F403" s="479">
        <v>156.43332029722299</v>
      </c>
    </row>
    <row r="404" spans="1:6" x14ac:dyDescent="0.2">
      <c r="A404" s="192" t="s">
        <v>1008</v>
      </c>
      <c r="B404" s="192" t="s">
        <v>1009</v>
      </c>
      <c r="C404" s="192" t="s">
        <v>127</v>
      </c>
      <c r="D404" s="477">
        <v>5</v>
      </c>
      <c r="E404" s="478">
        <v>3579</v>
      </c>
      <c r="F404" s="479">
        <v>139.70382788488399</v>
      </c>
    </row>
    <row r="405" spans="1:6" x14ac:dyDescent="0.2">
      <c r="A405" s="192" t="s">
        <v>1010</v>
      </c>
      <c r="B405" s="192" t="s">
        <v>1011</v>
      </c>
      <c r="C405" s="192" t="s">
        <v>127</v>
      </c>
      <c r="D405" s="477">
        <v>2</v>
      </c>
      <c r="E405" s="478">
        <v>2864</v>
      </c>
      <c r="F405" s="479">
        <v>69.832402234636902</v>
      </c>
    </row>
    <row r="406" spans="1:6" x14ac:dyDescent="0.2">
      <c r="A406" s="192" t="s">
        <v>1012</v>
      </c>
      <c r="B406" s="192" t="s">
        <v>1013</v>
      </c>
      <c r="C406" s="192" t="s">
        <v>127</v>
      </c>
      <c r="D406" s="477">
        <v>5</v>
      </c>
      <c r="E406" s="478">
        <v>3523</v>
      </c>
      <c r="F406" s="479">
        <v>141.92449616803901</v>
      </c>
    </row>
    <row r="407" spans="1:6" x14ac:dyDescent="0.2">
      <c r="A407" s="192" t="s">
        <v>1014</v>
      </c>
      <c r="B407" s="192" t="s">
        <v>1015</v>
      </c>
      <c r="C407" s="192" t="s">
        <v>127</v>
      </c>
      <c r="D407" s="477">
        <v>12</v>
      </c>
      <c r="E407" s="478">
        <v>4407</v>
      </c>
      <c r="F407" s="479">
        <v>272.29407760381201</v>
      </c>
    </row>
    <row r="408" spans="1:6" x14ac:dyDescent="0.2">
      <c r="A408" s="192" t="s">
        <v>1016</v>
      </c>
      <c r="B408" s="192" t="s">
        <v>1017</v>
      </c>
      <c r="C408" s="192" t="s">
        <v>127</v>
      </c>
      <c r="D408" s="477">
        <v>4</v>
      </c>
      <c r="E408" s="478">
        <v>4615</v>
      </c>
      <c r="F408" s="479">
        <v>86.673889490790899</v>
      </c>
    </row>
    <row r="409" spans="1:6" x14ac:dyDescent="0.2">
      <c r="A409" s="192" t="s">
        <v>1018</v>
      </c>
      <c r="B409" s="192" t="s">
        <v>1019</v>
      </c>
      <c r="C409" s="192" t="s">
        <v>127</v>
      </c>
      <c r="D409" s="477">
        <v>9</v>
      </c>
      <c r="E409" s="478">
        <v>4525</v>
      </c>
      <c r="F409" s="479">
        <v>198.89502762430899</v>
      </c>
    </row>
    <row r="410" spans="1:6" x14ac:dyDescent="0.2">
      <c r="A410" s="192" t="s">
        <v>1020</v>
      </c>
      <c r="B410" s="192" t="s">
        <v>1021</v>
      </c>
      <c r="C410" s="192" t="s">
        <v>127</v>
      </c>
      <c r="D410" s="477">
        <v>8</v>
      </c>
      <c r="E410" s="478">
        <v>5456</v>
      </c>
      <c r="F410" s="479">
        <v>146.627565982405</v>
      </c>
    </row>
    <row r="411" spans="1:6" x14ac:dyDescent="0.2">
      <c r="A411" s="192" t="s">
        <v>1022</v>
      </c>
      <c r="B411" s="192" t="s">
        <v>1023</v>
      </c>
      <c r="C411" s="192" t="s">
        <v>127</v>
      </c>
      <c r="D411" s="477">
        <v>3</v>
      </c>
      <c r="E411" s="478">
        <v>5508</v>
      </c>
      <c r="F411" s="479">
        <v>54.466230936819201</v>
      </c>
    </row>
    <row r="412" spans="1:6" x14ac:dyDescent="0.2">
      <c r="A412" s="192" t="s">
        <v>1024</v>
      </c>
      <c r="B412" s="192" t="s">
        <v>1025</v>
      </c>
      <c r="C412" s="192" t="s">
        <v>127</v>
      </c>
      <c r="D412" s="477">
        <v>3</v>
      </c>
      <c r="E412" s="478">
        <v>5585</v>
      </c>
      <c r="F412" s="479">
        <v>53.715308863026003</v>
      </c>
    </row>
    <row r="413" spans="1:6" x14ac:dyDescent="0.2">
      <c r="A413" s="192" t="s">
        <v>1026</v>
      </c>
      <c r="B413" s="192" t="s">
        <v>1027</v>
      </c>
      <c r="C413" s="192" t="s">
        <v>127</v>
      </c>
      <c r="D413" s="477">
        <v>3</v>
      </c>
      <c r="E413" s="478">
        <v>5562</v>
      </c>
      <c r="F413" s="479">
        <v>53.937432578209297</v>
      </c>
    </row>
    <row r="414" spans="1:6" x14ac:dyDescent="0.2">
      <c r="A414" s="192" t="s">
        <v>1028</v>
      </c>
      <c r="B414" s="192" t="s">
        <v>1029</v>
      </c>
      <c r="C414" s="192" t="s">
        <v>127</v>
      </c>
      <c r="D414" s="477">
        <v>2</v>
      </c>
      <c r="E414" s="478">
        <v>3847</v>
      </c>
      <c r="F414" s="479">
        <v>51.988562516246397</v>
      </c>
    </row>
    <row r="415" spans="1:6" x14ac:dyDescent="0.2">
      <c r="A415" s="192" t="s">
        <v>1030</v>
      </c>
      <c r="B415" s="192" t="s">
        <v>1031</v>
      </c>
      <c r="C415" s="192" t="s">
        <v>127</v>
      </c>
      <c r="D415" s="477">
        <v>25</v>
      </c>
      <c r="E415" s="478">
        <v>3592</v>
      </c>
      <c r="F415" s="479">
        <v>695.991091314031</v>
      </c>
    </row>
    <row r="416" spans="1:6" x14ac:dyDescent="0.2">
      <c r="A416" s="192" t="s">
        <v>1032</v>
      </c>
      <c r="B416" s="192" t="s">
        <v>1033</v>
      </c>
      <c r="C416" s="192" t="s">
        <v>127</v>
      </c>
      <c r="D416" s="477">
        <v>2</v>
      </c>
      <c r="E416" s="478">
        <v>5943</v>
      </c>
      <c r="F416" s="479">
        <v>33.653037186606099</v>
      </c>
    </row>
    <row r="417" spans="1:6" x14ac:dyDescent="0.2">
      <c r="A417" s="192" t="s">
        <v>1034</v>
      </c>
      <c r="B417" s="192" t="s">
        <v>1035</v>
      </c>
      <c r="C417" s="192" t="s">
        <v>127</v>
      </c>
      <c r="D417" s="477">
        <v>2</v>
      </c>
      <c r="E417" s="478">
        <v>3576</v>
      </c>
      <c r="F417" s="479">
        <v>55.928411633109597</v>
      </c>
    </row>
    <row r="418" spans="1:6" x14ac:dyDescent="0.2">
      <c r="A418" s="192" t="s">
        <v>1036</v>
      </c>
      <c r="B418" s="192" t="s">
        <v>1037</v>
      </c>
      <c r="C418" s="192" t="s">
        <v>127</v>
      </c>
      <c r="D418" s="477">
        <v>14</v>
      </c>
      <c r="E418" s="478">
        <v>3874</v>
      </c>
      <c r="F418" s="479">
        <v>361.38358286009299</v>
      </c>
    </row>
    <row r="419" spans="1:6" x14ac:dyDescent="0.2">
      <c r="A419" s="192" t="s">
        <v>1038</v>
      </c>
      <c r="B419" s="192" t="s">
        <v>1039</v>
      </c>
      <c r="C419" s="192" t="s">
        <v>127</v>
      </c>
      <c r="D419" s="477">
        <v>6</v>
      </c>
      <c r="E419" s="478">
        <v>3852</v>
      </c>
      <c r="F419" s="479">
        <v>155.76323987538899</v>
      </c>
    </row>
    <row r="420" spans="1:6" x14ac:dyDescent="0.2">
      <c r="A420" s="192" t="s">
        <v>1040</v>
      </c>
      <c r="B420" s="192" t="s">
        <v>1041</v>
      </c>
      <c r="C420" s="192" t="s">
        <v>127</v>
      </c>
      <c r="D420" s="477">
        <v>7</v>
      </c>
      <c r="E420" s="478">
        <v>4739</v>
      </c>
      <c r="F420" s="479">
        <v>147.71048744460899</v>
      </c>
    </row>
    <row r="421" spans="1:6" x14ac:dyDescent="0.2">
      <c r="A421" s="192" t="s">
        <v>1042</v>
      </c>
      <c r="B421" s="192" t="s">
        <v>1043</v>
      </c>
      <c r="C421" s="192" t="s">
        <v>127</v>
      </c>
      <c r="D421" s="477">
        <v>9</v>
      </c>
      <c r="E421" s="478">
        <v>3899</v>
      </c>
      <c r="F421" s="479">
        <v>230.82841754296001</v>
      </c>
    </row>
    <row r="422" spans="1:6" x14ac:dyDescent="0.2">
      <c r="A422" s="192" t="s">
        <v>1044</v>
      </c>
      <c r="B422" s="192" t="s">
        <v>1045</v>
      </c>
      <c r="C422" s="192" t="s">
        <v>127</v>
      </c>
      <c r="D422" s="477">
        <v>0</v>
      </c>
      <c r="E422" s="478">
        <v>4359</v>
      </c>
      <c r="F422" s="479">
        <v>0</v>
      </c>
    </row>
    <row r="423" spans="1:6" x14ac:dyDescent="0.2">
      <c r="A423" s="192" t="s">
        <v>1046</v>
      </c>
      <c r="B423" s="192" t="s">
        <v>1047</v>
      </c>
      <c r="C423" s="192" t="s">
        <v>127</v>
      </c>
      <c r="D423" s="477">
        <v>6</v>
      </c>
      <c r="E423" s="478">
        <v>4871</v>
      </c>
      <c r="F423" s="479">
        <v>123.177992198727</v>
      </c>
    </row>
    <row r="424" spans="1:6" x14ac:dyDescent="0.2">
      <c r="A424" s="192" t="s">
        <v>1048</v>
      </c>
      <c r="B424" s="192" t="s">
        <v>1049</v>
      </c>
      <c r="C424" s="192" t="s">
        <v>127</v>
      </c>
      <c r="D424" s="477">
        <v>0</v>
      </c>
      <c r="E424" s="478">
        <v>2852</v>
      </c>
      <c r="F424" s="479">
        <v>0</v>
      </c>
    </row>
    <row r="425" spans="1:6" x14ac:dyDescent="0.2">
      <c r="A425" s="192" t="s">
        <v>1050</v>
      </c>
      <c r="B425" s="192" t="s">
        <v>1051</v>
      </c>
      <c r="C425" s="192" t="s">
        <v>127</v>
      </c>
      <c r="D425" s="477">
        <v>1</v>
      </c>
      <c r="E425" s="478">
        <v>3391</v>
      </c>
      <c r="F425" s="479">
        <v>29.489826010026501</v>
      </c>
    </row>
    <row r="426" spans="1:6" x14ac:dyDescent="0.2">
      <c r="A426" s="192" t="s">
        <v>1052</v>
      </c>
      <c r="B426" s="192" t="s">
        <v>1053</v>
      </c>
      <c r="C426" s="192" t="s">
        <v>127</v>
      </c>
      <c r="D426" s="477">
        <v>1</v>
      </c>
      <c r="E426" s="478">
        <v>3254</v>
      </c>
      <c r="F426" s="479">
        <v>30.731407498463401</v>
      </c>
    </row>
    <row r="427" spans="1:6" x14ac:dyDescent="0.2">
      <c r="A427" s="192" t="s">
        <v>1054</v>
      </c>
      <c r="B427" s="192" t="s">
        <v>1055</v>
      </c>
      <c r="C427" s="192" t="s">
        <v>127</v>
      </c>
      <c r="D427" s="477">
        <v>1</v>
      </c>
      <c r="E427" s="478">
        <v>5805</v>
      </c>
      <c r="F427" s="479">
        <v>17.226528854435799</v>
      </c>
    </row>
    <row r="428" spans="1:6" x14ac:dyDescent="0.2">
      <c r="A428" s="192" t="s">
        <v>1056</v>
      </c>
      <c r="B428" s="192" t="s">
        <v>1057</v>
      </c>
      <c r="C428" s="192" t="s">
        <v>127</v>
      </c>
      <c r="D428" s="477">
        <v>2</v>
      </c>
      <c r="E428" s="478">
        <v>4171</v>
      </c>
      <c r="F428" s="479">
        <v>47.950131862862598</v>
      </c>
    </row>
    <row r="429" spans="1:6" x14ac:dyDescent="0.2">
      <c r="A429" s="192" t="s">
        <v>1058</v>
      </c>
      <c r="B429" s="192" t="s">
        <v>1059</v>
      </c>
      <c r="C429" s="192" t="s">
        <v>127</v>
      </c>
      <c r="D429" s="477">
        <v>2</v>
      </c>
      <c r="E429" s="478">
        <v>6887</v>
      </c>
      <c r="F429" s="479">
        <v>29.040220705677399</v>
      </c>
    </row>
    <row r="430" spans="1:6" x14ac:dyDescent="0.2">
      <c r="A430" s="192" t="s">
        <v>1060</v>
      </c>
      <c r="B430" s="192" t="s">
        <v>1061</v>
      </c>
      <c r="C430" s="192" t="s">
        <v>127</v>
      </c>
      <c r="D430" s="477">
        <v>7</v>
      </c>
      <c r="E430" s="478">
        <v>4439</v>
      </c>
      <c r="F430" s="479">
        <v>157.69317413831899</v>
      </c>
    </row>
    <row r="431" spans="1:6" x14ac:dyDescent="0.2">
      <c r="A431" s="192" t="s">
        <v>1062</v>
      </c>
      <c r="B431" s="192" t="s">
        <v>1063</v>
      </c>
      <c r="C431" s="192" t="s">
        <v>127</v>
      </c>
      <c r="D431" s="477">
        <v>3</v>
      </c>
      <c r="E431" s="478">
        <v>4502</v>
      </c>
      <c r="F431" s="479">
        <v>66.637050199911201</v>
      </c>
    </row>
    <row r="432" spans="1:6" x14ac:dyDescent="0.2">
      <c r="A432" s="192" t="s">
        <v>1064</v>
      </c>
      <c r="B432" s="192" t="s">
        <v>1065</v>
      </c>
      <c r="C432" s="192" t="s">
        <v>127</v>
      </c>
      <c r="D432" s="477">
        <v>7</v>
      </c>
      <c r="E432" s="478">
        <v>4720</v>
      </c>
      <c r="F432" s="479">
        <v>148.305084745763</v>
      </c>
    </row>
    <row r="433" spans="1:6" x14ac:dyDescent="0.2">
      <c r="A433" s="192" t="s">
        <v>1066</v>
      </c>
      <c r="B433" s="192" t="s">
        <v>1067</v>
      </c>
      <c r="C433" s="192" t="s">
        <v>127</v>
      </c>
      <c r="D433" s="477">
        <v>8</v>
      </c>
      <c r="E433" s="478">
        <v>6028</v>
      </c>
      <c r="F433" s="479">
        <v>132.71400132714001</v>
      </c>
    </row>
    <row r="434" spans="1:6" x14ac:dyDescent="0.2">
      <c r="A434" s="192" t="s">
        <v>1068</v>
      </c>
      <c r="B434" s="192" t="s">
        <v>1069</v>
      </c>
      <c r="C434" s="192" t="s">
        <v>127</v>
      </c>
      <c r="D434" s="477">
        <v>8</v>
      </c>
      <c r="E434" s="478">
        <v>4764</v>
      </c>
      <c r="F434" s="479">
        <v>167.92611251049499</v>
      </c>
    </row>
    <row r="435" spans="1:6" x14ac:dyDescent="0.2">
      <c r="A435" s="192" t="s">
        <v>1070</v>
      </c>
      <c r="B435" s="192" t="s">
        <v>1071</v>
      </c>
      <c r="C435" s="192" t="s">
        <v>127</v>
      </c>
      <c r="D435" s="477">
        <v>9</v>
      </c>
      <c r="E435" s="478">
        <v>5260</v>
      </c>
      <c r="F435" s="479">
        <v>171.102661596958</v>
      </c>
    </row>
    <row r="436" spans="1:6" x14ac:dyDescent="0.2">
      <c r="A436" s="192" t="s">
        <v>1072</v>
      </c>
      <c r="B436" s="192" t="s">
        <v>1073</v>
      </c>
      <c r="C436" s="192" t="s">
        <v>127</v>
      </c>
      <c r="D436" s="477">
        <v>4</v>
      </c>
      <c r="E436" s="478">
        <v>5722</v>
      </c>
      <c r="F436" s="479">
        <v>69.905627403005994</v>
      </c>
    </row>
    <row r="437" spans="1:6" x14ac:dyDescent="0.2">
      <c r="A437" s="192" t="s">
        <v>1074</v>
      </c>
      <c r="B437" s="192" t="s">
        <v>1075</v>
      </c>
      <c r="C437" s="192" t="s">
        <v>127</v>
      </c>
      <c r="D437" s="477">
        <v>4</v>
      </c>
      <c r="E437" s="478">
        <v>3029</v>
      </c>
      <c r="F437" s="479">
        <v>132.05678441729901</v>
      </c>
    </row>
    <row r="438" spans="1:6" x14ac:dyDescent="0.2">
      <c r="A438" s="192" t="s">
        <v>1076</v>
      </c>
      <c r="B438" s="192" t="s">
        <v>1077</v>
      </c>
      <c r="C438" s="192" t="s">
        <v>127</v>
      </c>
      <c r="D438" s="477">
        <v>14</v>
      </c>
      <c r="E438" s="478">
        <v>4045</v>
      </c>
      <c r="F438" s="479">
        <v>346.10630407910998</v>
      </c>
    </row>
    <row r="439" spans="1:6" x14ac:dyDescent="0.2">
      <c r="A439" s="192" t="s">
        <v>1078</v>
      </c>
      <c r="B439" s="192" t="s">
        <v>1079</v>
      </c>
      <c r="C439" s="192" t="s">
        <v>127</v>
      </c>
      <c r="D439" s="477">
        <v>1</v>
      </c>
      <c r="E439" s="478">
        <v>4269</v>
      </c>
      <c r="F439" s="479">
        <v>23.424689622862498</v>
      </c>
    </row>
    <row r="440" spans="1:6" x14ac:dyDescent="0.2">
      <c r="A440" s="192" t="s">
        <v>1080</v>
      </c>
      <c r="B440" s="192" t="s">
        <v>1081</v>
      </c>
      <c r="C440" s="192" t="s">
        <v>127</v>
      </c>
      <c r="D440" s="477">
        <v>3</v>
      </c>
      <c r="E440" s="478">
        <v>6007</v>
      </c>
      <c r="F440" s="479">
        <v>49.9417346429166</v>
      </c>
    </row>
    <row r="441" spans="1:6" x14ac:dyDescent="0.2">
      <c r="A441" s="192" t="s">
        <v>1082</v>
      </c>
      <c r="B441" s="192" t="s">
        <v>1083</v>
      </c>
      <c r="C441" s="192" t="s">
        <v>127</v>
      </c>
      <c r="D441" s="477">
        <v>5</v>
      </c>
      <c r="E441" s="478">
        <v>4563</v>
      </c>
      <c r="F441" s="479">
        <v>109.577032653956</v>
      </c>
    </row>
    <row r="442" spans="1:6" x14ac:dyDescent="0.2">
      <c r="A442" s="192" t="s">
        <v>1084</v>
      </c>
      <c r="B442" s="192" t="s">
        <v>1085</v>
      </c>
      <c r="C442" s="192" t="s">
        <v>127</v>
      </c>
      <c r="D442" s="477">
        <v>4</v>
      </c>
      <c r="E442" s="478">
        <v>2814</v>
      </c>
      <c r="F442" s="479">
        <v>142.146410803127</v>
      </c>
    </row>
    <row r="443" spans="1:6" x14ac:dyDescent="0.2">
      <c r="A443" s="192" t="s">
        <v>1086</v>
      </c>
      <c r="B443" s="192" t="s">
        <v>1087</v>
      </c>
      <c r="C443" s="192" t="s">
        <v>127</v>
      </c>
      <c r="D443" s="477">
        <v>12</v>
      </c>
      <c r="E443" s="478">
        <v>4069</v>
      </c>
      <c r="F443" s="479">
        <v>294.91275497665299</v>
      </c>
    </row>
    <row r="444" spans="1:6" x14ac:dyDescent="0.2">
      <c r="A444" s="192" t="s">
        <v>1088</v>
      </c>
      <c r="B444" s="192" t="s">
        <v>1089</v>
      </c>
      <c r="C444" s="192" t="s">
        <v>127</v>
      </c>
      <c r="D444" s="477">
        <v>26</v>
      </c>
      <c r="E444" s="478">
        <v>6244</v>
      </c>
      <c r="F444" s="479">
        <v>416.39974375400402</v>
      </c>
    </row>
    <row r="445" spans="1:6" x14ac:dyDescent="0.2">
      <c r="A445" s="192" t="s">
        <v>1090</v>
      </c>
      <c r="B445" s="192" t="s">
        <v>1091</v>
      </c>
      <c r="C445" s="192" t="s">
        <v>127</v>
      </c>
      <c r="D445" s="477">
        <v>4</v>
      </c>
      <c r="E445" s="478">
        <v>4337</v>
      </c>
      <c r="F445" s="479">
        <v>92.229651833064395</v>
      </c>
    </row>
    <row r="446" spans="1:6" x14ac:dyDescent="0.2">
      <c r="A446" s="192" t="s">
        <v>1092</v>
      </c>
      <c r="B446" s="192" t="s">
        <v>1093</v>
      </c>
      <c r="C446" s="192" t="s">
        <v>127</v>
      </c>
      <c r="D446" s="477">
        <v>8</v>
      </c>
      <c r="E446" s="478">
        <v>5294</v>
      </c>
      <c r="F446" s="479">
        <v>151.11446921042699</v>
      </c>
    </row>
    <row r="447" spans="1:6" x14ac:dyDescent="0.2">
      <c r="A447" s="192" t="s">
        <v>1094</v>
      </c>
      <c r="B447" s="192" t="s">
        <v>1095</v>
      </c>
      <c r="C447" s="192" t="s">
        <v>127</v>
      </c>
      <c r="D447" s="477">
        <v>5</v>
      </c>
      <c r="E447" s="478">
        <v>3848</v>
      </c>
      <c r="F447" s="479">
        <v>129.93762993762999</v>
      </c>
    </row>
    <row r="448" spans="1:6" x14ac:dyDescent="0.2">
      <c r="A448" s="192" t="s">
        <v>1096</v>
      </c>
      <c r="B448" s="192" t="s">
        <v>1097</v>
      </c>
      <c r="C448" s="192" t="s">
        <v>127</v>
      </c>
      <c r="D448" s="477">
        <v>22</v>
      </c>
      <c r="E448" s="478">
        <v>5692</v>
      </c>
      <c r="F448" s="479">
        <v>386.507378777231</v>
      </c>
    </row>
    <row r="449" spans="1:6" x14ac:dyDescent="0.2">
      <c r="A449" s="192" t="s">
        <v>1098</v>
      </c>
      <c r="B449" s="192" t="s">
        <v>1099</v>
      </c>
      <c r="C449" s="192" t="s">
        <v>127</v>
      </c>
      <c r="D449" s="477">
        <v>3</v>
      </c>
      <c r="E449" s="478">
        <v>2733</v>
      </c>
      <c r="F449" s="479">
        <v>109.769484083425</v>
      </c>
    </row>
    <row r="450" spans="1:6" x14ac:dyDescent="0.2">
      <c r="A450" s="192" t="s">
        <v>1100</v>
      </c>
      <c r="B450" s="192" t="s">
        <v>1101</v>
      </c>
      <c r="C450" s="192" t="s">
        <v>127</v>
      </c>
      <c r="D450" s="477">
        <v>8</v>
      </c>
      <c r="E450" s="478">
        <v>4562</v>
      </c>
      <c r="F450" s="479">
        <v>175.36168347216099</v>
      </c>
    </row>
    <row r="451" spans="1:6" x14ac:dyDescent="0.2">
      <c r="A451" s="192" t="s">
        <v>1102</v>
      </c>
      <c r="B451" s="192" t="s">
        <v>1103</v>
      </c>
      <c r="C451" s="192" t="s">
        <v>127</v>
      </c>
      <c r="D451" s="477">
        <v>2</v>
      </c>
      <c r="E451" s="478">
        <v>5027</v>
      </c>
      <c r="F451" s="479">
        <v>39.7851601352695</v>
      </c>
    </row>
    <row r="452" spans="1:6" x14ac:dyDescent="0.2">
      <c r="A452" s="192" t="s">
        <v>1104</v>
      </c>
      <c r="B452" s="192" t="s">
        <v>1105</v>
      </c>
      <c r="C452" s="192" t="s">
        <v>127</v>
      </c>
      <c r="D452" s="477">
        <v>6</v>
      </c>
      <c r="E452" s="478">
        <v>3543</v>
      </c>
      <c r="F452" s="479">
        <v>169.34801016088099</v>
      </c>
    </row>
    <row r="453" spans="1:6" x14ac:dyDescent="0.2">
      <c r="A453" s="192" t="s">
        <v>1106</v>
      </c>
      <c r="B453" s="192" t="s">
        <v>1107</v>
      </c>
      <c r="C453" s="192" t="s">
        <v>127</v>
      </c>
      <c r="D453" s="477">
        <v>5</v>
      </c>
      <c r="E453" s="478">
        <v>8502</v>
      </c>
      <c r="F453" s="479">
        <v>58.8096918372148</v>
      </c>
    </row>
    <row r="454" spans="1:6" x14ac:dyDescent="0.2">
      <c r="A454" s="192" t="s">
        <v>1108</v>
      </c>
      <c r="B454" s="192" t="s">
        <v>1109</v>
      </c>
      <c r="C454" s="192" t="s">
        <v>127</v>
      </c>
      <c r="D454" s="477">
        <v>4</v>
      </c>
      <c r="E454" s="478">
        <v>5008</v>
      </c>
      <c r="F454" s="479">
        <v>79.872204472843507</v>
      </c>
    </row>
    <row r="455" spans="1:6" x14ac:dyDescent="0.2">
      <c r="A455" s="192" t="s">
        <v>1110</v>
      </c>
      <c r="B455" s="192" t="s">
        <v>1111</v>
      </c>
      <c r="C455" s="192" t="s">
        <v>127</v>
      </c>
      <c r="D455" s="477">
        <v>1</v>
      </c>
      <c r="E455" s="478">
        <v>3939</v>
      </c>
      <c r="F455" s="479">
        <v>25.387154100025398</v>
      </c>
    </row>
    <row r="456" spans="1:6" x14ac:dyDescent="0.2">
      <c r="A456" s="192" t="s">
        <v>1112</v>
      </c>
      <c r="B456" s="192" t="s">
        <v>1113</v>
      </c>
      <c r="C456" s="192" t="s">
        <v>151</v>
      </c>
      <c r="D456" s="477">
        <v>2</v>
      </c>
      <c r="E456" s="478">
        <v>3035</v>
      </c>
      <c r="F456" s="479">
        <v>65.897858319604595</v>
      </c>
    </row>
    <row r="457" spans="1:6" x14ac:dyDescent="0.2">
      <c r="A457" s="192" t="s">
        <v>1114</v>
      </c>
      <c r="B457" s="192" t="s">
        <v>1115</v>
      </c>
      <c r="C457" s="192" t="s">
        <v>151</v>
      </c>
      <c r="D457" s="477">
        <v>0</v>
      </c>
      <c r="E457" s="478">
        <v>2876</v>
      </c>
      <c r="F457" s="479">
        <v>0</v>
      </c>
    </row>
    <row r="458" spans="1:6" x14ac:dyDescent="0.2">
      <c r="A458" s="192" t="s">
        <v>1116</v>
      </c>
      <c r="B458" s="192" t="s">
        <v>1117</v>
      </c>
      <c r="C458" s="192" t="s">
        <v>151</v>
      </c>
      <c r="D458" s="477">
        <v>0</v>
      </c>
      <c r="E458" s="478">
        <v>1827</v>
      </c>
      <c r="F458" s="479">
        <v>0</v>
      </c>
    </row>
    <row r="459" spans="1:6" x14ac:dyDescent="0.2">
      <c r="A459" s="192" t="s">
        <v>1118</v>
      </c>
      <c r="B459" s="192" t="s">
        <v>1119</v>
      </c>
      <c r="C459" s="192" t="s">
        <v>151</v>
      </c>
      <c r="D459" s="477">
        <v>0</v>
      </c>
      <c r="E459" s="478">
        <v>2510</v>
      </c>
      <c r="F459" s="479">
        <v>0</v>
      </c>
    </row>
    <row r="460" spans="1:6" x14ac:dyDescent="0.2">
      <c r="A460" s="192" t="s">
        <v>1120</v>
      </c>
      <c r="B460" s="192" t="s">
        <v>1121</v>
      </c>
      <c r="C460" s="192" t="s">
        <v>151</v>
      </c>
      <c r="D460" s="477">
        <v>1</v>
      </c>
      <c r="E460" s="478">
        <v>3737</v>
      </c>
      <c r="F460" s="479">
        <v>26.7594327000268</v>
      </c>
    </row>
    <row r="461" spans="1:6" x14ac:dyDescent="0.2">
      <c r="A461" s="192" t="s">
        <v>1122</v>
      </c>
      <c r="B461" s="192" t="s">
        <v>1123</v>
      </c>
      <c r="C461" s="192" t="s">
        <v>151</v>
      </c>
      <c r="D461" s="477">
        <v>0</v>
      </c>
      <c r="E461" s="478">
        <v>3659</v>
      </c>
      <c r="F461" s="479">
        <v>0</v>
      </c>
    </row>
    <row r="462" spans="1:6" x14ac:dyDescent="0.2">
      <c r="A462" s="192" t="s">
        <v>1124</v>
      </c>
      <c r="B462" s="192" t="s">
        <v>1125</v>
      </c>
      <c r="C462" s="192" t="s">
        <v>151</v>
      </c>
      <c r="D462" s="477">
        <v>0</v>
      </c>
      <c r="E462" s="478">
        <v>3122</v>
      </c>
      <c r="F462" s="479">
        <v>0</v>
      </c>
    </row>
    <row r="463" spans="1:6" x14ac:dyDescent="0.2">
      <c r="A463" s="192" t="s">
        <v>1126</v>
      </c>
      <c r="B463" s="192" t="s">
        <v>1127</v>
      </c>
      <c r="C463" s="192" t="s">
        <v>151</v>
      </c>
      <c r="D463" s="477">
        <v>2</v>
      </c>
      <c r="E463" s="478">
        <v>2762</v>
      </c>
      <c r="F463" s="479">
        <v>72.411296162201296</v>
      </c>
    </row>
    <row r="464" spans="1:6" x14ac:dyDescent="0.2">
      <c r="A464" s="192" t="s">
        <v>1128</v>
      </c>
      <c r="B464" s="192" t="s">
        <v>1129</v>
      </c>
      <c r="C464" s="192" t="s">
        <v>151</v>
      </c>
      <c r="D464" s="477">
        <v>1</v>
      </c>
      <c r="E464" s="478">
        <v>3192</v>
      </c>
      <c r="F464" s="479">
        <v>31.328320802004999</v>
      </c>
    </row>
    <row r="465" spans="1:6" x14ac:dyDescent="0.2">
      <c r="A465" s="192" t="s">
        <v>1130</v>
      </c>
      <c r="B465" s="192" t="s">
        <v>1131</v>
      </c>
      <c r="C465" s="192" t="s">
        <v>134</v>
      </c>
      <c r="D465" s="477">
        <v>5</v>
      </c>
      <c r="E465" s="478">
        <v>3201</v>
      </c>
      <c r="F465" s="479">
        <v>156.201187129022</v>
      </c>
    </row>
    <row r="466" spans="1:6" x14ac:dyDescent="0.2">
      <c r="A466" s="192" t="s">
        <v>1132</v>
      </c>
      <c r="B466" s="192" t="s">
        <v>1133</v>
      </c>
      <c r="C466" s="192" t="s">
        <v>134</v>
      </c>
      <c r="D466" s="477">
        <v>1</v>
      </c>
      <c r="E466" s="478">
        <v>4883</v>
      </c>
      <c r="F466" s="479">
        <v>20.479213598197799</v>
      </c>
    </row>
    <row r="467" spans="1:6" x14ac:dyDescent="0.2">
      <c r="A467" s="192" t="s">
        <v>1134</v>
      </c>
      <c r="B467" s="192" t="s">
        <v>1135</v>
      </c>
      <c r="C467" s="192" t="s">
        <v>134</v>
      </c>
      <c r="D467" s="477">
        <v>6</v>
      </c>
      <c r="E467" s="478">
        <v>4074</v>
      </c>
      <c r="F467" s="479">
        <v>147.27540500736399</v>
      </c>
    </row>
    <row r="468" spans="1:6" x14ac:dyDescent="0.2">
      <c r="A468" s="192" t="s">
        <v>1136</v>
      </c>
      <c r="B468" s="192" t="s">
        <v>1137</v>
      </c>
      <c r="C468" s="192" t="s">
        <v>134</v>
      </c>
      <c r="D468" s="477">
        <v>4</v>
      </c>
      <c r="E468" s="478">
        <v>3037</v>
      </c>
      <c r="F468" s="479">
        <v>131.70892327955201</v>
      </c>
    </row>
    <row r="469" spans="1:6" x14ac:dyDescent="0.2">
      <c r="A469" s="192" t="s">
        <v>1138</v>
      </c>
      <c r="B469" s="192" t="s">
        <v>1139</v>
      </c>
      <c r="C469" s="192" t="s">
        <v>134</v>
      </c>
      <c r="D469" s="477">
        <v>3</v>
      </c>
      <c r="E469" s="478">
        <v>4089</v>
      </c>
      <c r="F469" s="479">
        <v>73.367571533382304</v>
      </c>
    </row>
    <row r="470" spans="1:6" x14ac:dyDescent="0.2">
      <c r="A470" s="192" t="s">
        <v>1140</v>
      </c>
      <c r="B470" s="192" t="s">
        <v>1141</v>
      </c>
      <c r="C470" s="192" t="s">
        <v>134</v>
      </c>
      <c r="D470" s="477">
        <v>10</v>
      </c>
      <c r="E470" s="478">
        <v>4827</v>
      </c>
      <c r="F470" s="479">
        <v>207.16801325875301</v>
      </c>
    </row>
    <row r="471" spans="1:6" x14ac:dyDescent="0.2">
      <c r="A471" s="192" t="s">
        <v>1142</v>
      </c>
      <c r="B471" s="192" t="s">
        <v>1143</v>
      </c>
      <c r="C471" s="192" t="s">
        <v>134</v>
      </c>
      <c r="D471" s="477">
        <v>6</v>
      </c>
      <c r="E471" s="478">
        <v>3839</v>
      </c>
      <c r="F471" s="479">
        <v>156.290700703308</v>
      </c>
    </row>
    <row r="472" spans="1:6" x14ac:dyDescent="0.2">
      <c r="A472" s="192" t="s">
        <v>1144</v>
      </c>
      <c r="B472" s="192" t="s">
        <v>1145</v>
      </c>
      <c r="C472" s="192" t="s">
        <v>134</v>
      </c>
      <c r="D472" s="477">
        <v>7</v>
      </c>
      <c r="E472" s="478">
        <v>7074</v>
      </c>
      <c r="F472" s="479">
        <v>98.953915747808907</v>
      </c>
    </row>
    <row r="473" spans="1:6" x14ac:dyDescent="0.2">
      <c r="A473" s="192" t="s">
        <v>1146</v>
      </c>
      <c r="B473" s="192" t="s">
        <v>1147</v>
      </c>
      <c r="C473" s="192" t="s">
        <v>134</v>
      </c>
      <c r="D473" s="477">
        <v>18</v>
      </c>
      <c r="E473" s="478">
        <v>3912</v>
      </c>
      <c r="F473" s="479">
        <v>460.12269938650297</v>
      </c>
    </row>
    <row r="474" spans="1:6" x14ac:dyDescent="0.2">
      <c r="A474" s="192" t="s">
        <v>1148</v>
      </c>
      <c r="B474" s="192" t="s">
        <v>1149</v>
      </c>
      <c r="C474" s="192" t="s">
        <v>134</v>
      </c>
      <c r="D474" s="477">
        <v>5</v>
      </c>
      <c r="E474" s="478">
        <v>3137</v>
      </c>
      <c r="F474" s="479">
        <v>159.38795027096</v>
      </c>
    </row>
    <row r="475" spans="1:6" x14ac:dyDescent="0.2">
      <c r="A475" s="192" t="s">
        <v>1150</v>
      </c>
      <c r="B475" s="192" t="s">
        <v>1151</v>
      </c>
      <c r="C475" s="192" t="s">
        <v>134</v>
      </c>
      <c r="D475" s="477">
        <v>3</v>
      </c>
      <c r="E475" s="478">
        <v>3432</v>
      </c>
      <c r="F475" s="479">
        <v>87.412587412587399</v>
      </c>
    </row>
    <row r="476" spans="1:6" x14ac:dyDescent="0.2">
      <c r="A476" s="192" t="s">
        <v>1152</v>
      </c>
      <c r="B476" s="192" t="s">
        <v>1153</v>
      </c>
      <c r="C476" s="192" t="s">
        <v>134</v>
      </c>
      <c r="D476" s="477">
        <v>6</v>
      </c>
      <c r="E476" s="478">
        <v>3240</v>
      </c>
      <c r="F476" s="479">
        <v>185.18518518518499</v>
      </c>
    </row>
    <row r="477" spans="1:6" x14ac:dyDescent="0.2">
      <c r="A477" s="192" t="s">
        <v>1154</v>
      </c>
      <c r="B477" s="192" t="s">
        <v>1155</v>
      </c>
      <c r="C477" s="192" t="s">
        <v>134</v>
      </c>
      <c r="D477" s="477">
        <v>3</v>
      </c>
      <c r="E477" s="478">
        <v>2631</v>
      </c>
      <c r="F477" s="479">
        <v>114.025085518814</v>
      </c>
    </row>
    <row r="478" spans="1:6" x14ac:dyDescent="0.2">
      <c r="A478" s="192" t="s">
        <v>1156</v>
      </c>
      <c r="B478" s="192" t="s">
        <v>1157</v>
      </c>
      <c r="C478" s="192" t="s">
        <v>134</v>
      </c>
      <c r="D478" s="477">
        <v>2</v>
      </c>
      <c r="E478" s="478">
        <v>2724</v>
      </c>
      <c r="F478" s="479">
        <v>73.4214390602056</v>
      </c>
    </row>
    <row r="479" spans="1:6" x14ac:dyDescent="0.2">
      <c r="A479" s="192" t="s">
        <v>1158</v>
      </c>
      <c r="B479" s="192" t="s">
        <v>1159</v>
      </c>
      <c r="C479" s="192" t="s">
        <v>134</v>
      </c>
      <c r="D479" s="477">
        <v>13</v>
      </c>
      <c r="E479" s="478">
        <v>4904</v>
      </c>
      <c r="F479" s="479">
        <v>265.089722675367</v>
      </c>
    </row>
    <row r="480" spans="1:6" x14ac:dyDescent="0.2">
      <c r="A480" s="192" t="s">
        <v>1160</v>
      </c>
      <c r="B480" s="192" t="s">
        <v>1161</v>
      </c>
      <c r="C480" s="192" t="s">
        <v>134</v>
      </c>
      <c r="D480" s="477">
        <v>6</v>
      </c>
      <c r="E480" s="478">
        <v>3756</v>
      </c>
      <c r="F480" s="479">
        <v>159.74440894568701</v>
      </c>
    </row>
    <row r="481" spans="1:6" x14ac:dyDescent="0.2">
      <c r="A481" s="192" t="s">
        <v>1162</v>
      </c>
      <c r="B481" s="192" t="s">
        <v>1163</v>
      </c>
      <c r="C481" s="192" t="s">
        <v>134</v>
      </c>
      <c r="D481" s="477">
        <v>25</v>
      </c>
      <c r="E481" s="478">
        <v>4704</v>
      </c>
      <c r="F481" s="479">
        <v>531.46258503401396</v>
      </c>
    </row>
    <row r="482" spans="1:6" x14ac:dyDescent="0.2">
      <c r="A482" s="192" t="s">
        <v>1164</v>
      </c>
      <c r="B482" s="192" t="s">
        <v>1165</v>
      </c>
      <c r="C482" s="192" t="s">
        <v>134</v>
      </c>
      <c r="D482" s="477">
        <v>8</v>
      </c>
      <c r="E482" s="478">
        <v>3355</v>
      </c>
      <c r="F482" s="479">
        <v>238.450074515648</v>
      </c>
    </row>
    <row r="483" spans="1:6" x14ac:dyDescent="0.2">
      <c r="A483" s="192" t="s">
        <v>1166</v>
      </c>
      <c r="B483" s="192" t="s">
        <v>1167</v>
      </c>
      <c r="C483" s="192" t="s">
        <v>134</v>
      </c>
      <c r="D483" s="477">
        <v>7</v>
      </c>
      <c r="E483" s="478">
        <v>4711</v>
      </c>
      <c r="F483" s="479">
        <v>148.58841010401201</v>
      </c>
    </row>
    <row r="484" spans="1:6" x14ac:dyDescent="0.2">
      <c r="A484" s="192" t="s">
        <v>1168</v>
      </c>
      <c r="B484" s="192" t="s">
        <v>1169</v>
      </c>
      <c r="C484" s="192" t="s">
        <v>134</v>
      </c>
      <c r="D484" s="477">
        <v>15</v>
      </c>
      <c r="E484" s="478">
        <v>3483</v>
      </c>
      <c r="F484" s="479">
        <v>430.66322136089599</v>
      </c>
    </row>
    <row r="485" spans="1:6" x14ac:dyDescent="0.2">
      <c r="A485" s="192" t="s">
        <v>1170</v>
      </c>
      <c r="B485" s="192" t="s">
        <v>1171</v>
      </c>
      <c r="C485" s="192" t="s">
        <v>134</v>
      </c>
      <c r="D485" s="477">
        <v>8</v>
      </c>
      <c r="E485" s="478">
        <v>3580</v>
      </c>
      <c r="F485" s="479">
        <v>223.46368715083801</v>
      </c>
    </row>
    <row r="486" spans="1:6" x14ac:dyDescent="0.2">
      <c r="A486" s="192" t="s">
        <v>1172</v>
      </c>
      <c r="B486" s="192" t="s">
        <v>1173</v>
      </c>
      <c r="C486" s="192" t="s">
        <v>134</v>
      </c>
      <c r="D486" s="477">
        <v>20</v>
      </c>
      <c r="E486" s="478">
        <v>2980</v>
      </c>
      <c r="F486" s="479">
        <v>671.14093959731497</v>
      </c>
    </row>
    <row r="487" spans="1:6" x14ac:dyDescent="0.2">
      <c r="A487" s="192" t="s">
        <v>1174</v>
      </c>
      <c r="B487" s="192" t="s">
        <v>1175</v>
      </c>
      <c r="C487" s="192" t="s">
        <v>134</v>
      </c>
      <c r="D487" s="477">
        <v>5</v>
      </c>
      <c r="E487" s="478">
        <v>2745</v>
      </c>
      <c r="F487" s="479">
        <v>182.14936247723099</v>
      </c>
    </row>
    <row r="488" spans="1:6" x14ac:dyDescent="0.2">
      <c r="A488" s="192" t="s">
        <v>1176</v>
      </c>
      <c r="B488" s="192" t="s">
        <v>1177</v>
      </c>
      <c r="C488" s="192" t="s">
        <v>134</v>
      </c>
      <c r="D488" s="477">
        <v>5</v>
      </c>
      <c r="E488" s="478">
        <v>2673</v>
      </c>
      <c r="F488" s="479">
        <v>187.055742611298</v>
      </c>
    </row>
    <row r="489" spans="1:6" x14ac:dyDescent="0.2">
      <c r="A489" s="192" t="s">
        <v>1178</v>
      </c>
      <c r="B489" s="192" t="s">
        <v>1179</v>
      </c>
      <c r="C489" s="192" t="s">
        <v>134</v>
      </c>
      <c r="D489" s="477">
        <v>3</v>
      </c>
      <c r="E489" s="478">
        <v>3736</v>
      </c>
      <c r="F489" s="479">
        <v>80.299785867237702</v>
      </c>
    </row>
    <row r="490" spans="1:6" x14ac:dyDescent="0.2">
      <c r="A490" s="192" t="s">
        <v>1180</v>
      </c>
      <c r="B490" s="192" t="s">
        <v>1181</v>
      </c>
      <c r="C490" s="192" t="s">
        <v>134</v>
      </c>
      <c r="D490" s="477">
        <v>2</v>
      </c>
      <c r="E490" s="478">
        <v>3098</v>
      </c>
      <c r="F490" s="479">
        <v>64.557779212395104</v>
      </c>
    </row>
    <row r="491" spans="1:6" x14ac:dyDescent="0.2">
      <c r="A491" s="192" t="s">
        <v>1182</v>
      </c>
      <c r="B491" s="192" t="s">
        <v>1183</v>
      </c>
      <c r="C491" s="192" t="s">
        <v>134</v>
      </c>
      <c r="D491" s="477">
        <v>4</v>
      </c>
      <c r="E491" s="478">
        <v>2461</v>
      </c>
      <c r="F491" s="479">
        <v>162.53555465258</v>
      </c>
    </row>
    <row r="492" spans="1:6" x14ac:dyDescent="0.2">
      <c r="A492" s="192" t="s">
        <v>1184</v>
      </c>
      <c r="B492" s="192" t="s">
        <v>1185</v>
      </c>
      <c r="C492" s="192" t="s">
        <v>134</v>
      </c>
      <c r="D492" s="477">
        <v>11</v>
      </c>
      <c r="E492" s="478">
        <v>4774</v>
      </c>
      <c r="F492" s="479">
        <v>230.41474654377899</v>
      </c>
    </row>
    <row r="493" spans="1:6" x14ac:dyDescent="0.2">
      <c r="A493" s="192" t="s">
        <v>1186</v>
      </c>
      <c r="B493" s="192" t="s">
        <v>1187</v>
      </c>
      <c r="C493" s="192" t="s">
        <v>134</v>
      </c>
      <c r="D493" s="477">
        <v>2</v>
      </c>
      <c r="E493" s="478">
        <v>5004</v>
      </c>
      <c r="F493" s="479">
        <v>39.968025579536402</v>
      </c>
    </row>
    <row r="494" spans="1:6" x14ac:dyDescent="0.2">
      <c r="A494" s="192" t="s">
        <v>1188</v>
      </c>
      <c r="B494" s="192" t="s">
        <v>1189</v>
      </c>
      <c r="C494" s="192" t="s">
        <v>134</v>
      </c>
      <c r="D494" s="477">
        <v>8</v>
      </c>
      <c r="E494" s="478">
        <v>4186</v>
      </c>
      <c r="F494" s="479">
        <v>191.113234591495</v>
      </c>
    </row>
    <row r="495" spans="1:6" x14ac:dyDescent="0.2">
      <c r="A495" s="192" t="s">
        <v>1190</v>
      </c>
      <c r="B495" s="192" t="s">
        <v>1191</v>
      </c>
      <c r="C495" s="192" t="s">
        <v>134</v>
      </c>
      <c r="D495" s="477">
        <v>6</v>
      </c>
      <c r="E495" s="478">
        <v>5211</v>
      </c>
      <c r="F495" s="479">
        <v>115.141047783535</v>
      </c>
    </row>
    <row r="496" spans="1:6" x14ac:dyDescent="0.2">
      <c r="A496" s="192" t="s">
        <v>1192</v>
      </c>
      <c r="B496" s="192" t="s">
        <v>1193</v>
      </c>
      <c r="C496" s="192" t="s">
        <v>134</v>
      </c>
      <c r="D496" s="477">
        <v>8</v>
      </c>
      <c r="E496" s="478">
        <v>3975</v>
      </c>
      <c r="F496" s="479">
        <v>201.25786163522</v>
      </c>
    </row>
    <row r="497" spans="1:6" x14ac:dyDescent="0.2">
      <c r="A497" s="192" t="s">
        <v>1194</v>
      </c>
      <c r="B497" s="192" t="s">
        <v>1195</v>
      </c>
      <c r="C497" s="192" t="s">
        <v>134</v>
      </c>
      <c r="D497" s="477">
        <v>5</v>
      </c>
      <c r="E497" s="478">
        <v>3278</v>
      </c>
      <c r="F497" s="479">
        <v>152.53203172666301</v>
      </c>
    </row>
    <row r="498" spans="1:6" x14ac:dyDescent="0.2">
      <c r="A498" s="192" t="s">
        <v>1196</v>
      </c>
      <c r="B498" s="192" t="s">
        <v>1197</v>
      </c>
      <c r="C498" s="192" t="s">
        <v>134</v>
      </c>
      <c r="D498" s="477">
        <v>7</v>
      </c>
      <c r="E498" s="478">
        <v>3261</v>
      </c>
      <c r="F498" s="479">
        <v>214.65808034345301</v>
      </c>
    </row>
    <row r="499" spans="1:6" x14ac:dyDescent="0.2">
      <c r="A499" s="192" t="s">
        <v>1198</v>
      </c>
      <c r="B499" s="192" t="s">
        <v>1199</v>
      </c>
      <c r="C499" s="192" t="s">
        <v>134</v>
      </c>
      <c r="D499" s="477">
        <v>9</v>
      </c>
      <c r="E499" s="478">
        <v>4668</v>
      </c>
      <c r="F499" s="479">
        <v>192.80205655527001</v>
      </c>
    </row>
    <row r="500" spans="1:6" x14ac:dyDescent="0.2">
      <c r="A500" s="192" t="s">
        <v>1200</v>
      </c>
      <c r="B500" s="192" t="s">
        <v>1201</v>
      </c>
      <c r="C500" s="192" t="s">
        <v>134</v>
      </c>
      <c r="D500" s="477">
        <v>3</v>
      </c>
      <c r="E500" s="478">
        <v>3023</v>
      </c>
      <c r="F500" s="479">
        <v>99.2391663910023</v>
      </c>
    </row>
    <row r="501" spans="1:6" x14ac:dyDescent="0.2">
      <c r="A501" s="192" t="s">
        <v>1202</v>
      </c>
      <c r="B501" s="192" t="s">
        <v>1203</v>
      </c>
      <c r="C501" s="192" t="s">
        <v>134</v>
      </c>
      <c r="D501" s="477">
        <v>3</v>
      </c>
      <c r="E501" s="478">
        <v>4108</v>
      </c>
      <c r="F501" s="479">
        <v>73.028237585199605</v>
      </c>
    </row>
    <row r="502" spans="1:6" x14ac:dyDescent="0.2">
      <c r="A502" s="192" t="s">
        <v>1204</v>
      </c>
      <c r="B502" s="192" t="s">
        <v>1205</v>
      </c>
      <c r="C502" s="192" t="s">
        <v>134</v>
      </c>
      <c r="D502" s="477">
        <v>6</v>
      </c>
      <c r="E502" s="478">
        <v>3653</v>
      </c>
      <c r="F502" s="479">
        <v>164.248562825075</v>
      </c>
    </row>
    <row r="503" spans="1:6" x14ac:dyDescent="0.2">
      <c r="A503" s="192" t="s">
        <v>1206</v>
      </c>
      <c r="B503" s="192" t="s">
        <v>1207</v>
      </c>
      <c r="C503" s="192" t="s">
        <v>134</v>
      </c>
      <c r="D503" s="477">
        <v>8</v>
      </c>
      <c r="E503" s="478">
        <v>4211</v>
      </c>
      <c r="F503" s="479">
        <v>189.97862740441701</v>
      </c>
    </row>
    <row r="504" spans="1:6" x14ac:dyDescent="0.2">
      <c r="A504" s="192" t="s">
        <v>1208</v>
      </c>
      <c r="B504" s="192" t="s">
        <v>1209</v>
      </c>
      <c r="C504" s="192" t="s">
        <v>134</v>
      </c>
      <c r="D504" s="477">
        <v>6</v>
      </c>
      <c r="E504" s="478">
        <v>3098</v>
      </c>
      <c r="F504" s="479">
        <v>193.673337637185</v>
      </c>
    </row>
    <row r="505" spans="1:6" x14ac:dyDescent="0.2">
      <c r="A505" s="192" t="s">
        <v>1210</v>
      </c>
      <c r="B505" s="192" t="s">
        <v>1211</v>
      </c>
      <c r="C505" s="192" t="s">
        <v>134</v>
      </c>
      <c r="D505" s="477">
        <v>7</v>
      </c>
      <c r="E505" s="478">
        <v>3054</v>
      </c>
      <c r="F505" s="479">
        <v>229.20759659462999</v>
      </c>
    </row>
    <row r="506" spans="1:6" x14ac:dyDescent="0.2">
      <c r="A506" s="192" t="s">
        <v>1212</v>
      </c>
      <c r="B506" s="192" t="s">
        <v>1213</v>
      </c>
      <c r="C506" s="192" t="s">
        <v>134</v>
      </c>
      <c r="D506" s="477">
        <v>8</v>
      </c>
      <c r="E506" s="478">
        <v>5100</v>
      </c>
      <c r="F506" s="479">
        <v>156.862745098039</v>
      </c>
    </row>
    <row r="507" spans="1:6" x14ac:dyDescent="0.2">
      <c r="A507" s="192" t="s">
        <v>1214</v>
      </c>
      <c r="B507" s="192" t="s">
        <v>1215</v>
      </c>
      <c r="C507" s="192" t="s">
        <v>135</v>
      </c>
      <c r="D507" s="477">
        <v>10</v>
      </c>
      <c r="E507" s="478">
        <v>3093</v>
      </c>
      <c r="F507" s="479">
        <v>323.31070158422301</v>
      </c>
    </row>
    <row r="508" spans="1:6" x14ac:dyDescent="0.2">
      <c r="A508" s="192" t="s">
        <v>1216</v>
      </c>
      <c r="B508" s="192" t="s">
        <v>1217</v>
      </c>
      <c r="C508" s="192" t="s">
        <v>135</v>
      </c>
      <c r="D508" s="477">
        <v>9</v>
      </c>
      <c r="E508" s="478">
        <v>3983</v>
      </c>
      <c r="F508" s="479">
        <v>225.96033140848601</v>
      </c>
    </row>
    <row r="509" spans="1:6" x14ac:dyDescent="0.2">
      <c r="A509" s="192" t="s">
        <v>1218</v>
      </c>
      <c r="B509" s="192" t="s">
        <v>1219</v>
      </c>
      <c r="C509" s="192" t="s">
        <v>135</v>
      </c>
      <c r="D509" s="477">
        <v>8</v>
      </c>
      <c r="E509" s="478">
        <v>3471</v>
      </c>
      <c r="F509" s="479">
        <v>230.481129357534</v>
      </c>
    </row>
    <row r="510" spans="1:6" x14ac:dyDescent="0.2">
      <c r="A510" s="192" t="s">
        <v>1220</v>
      </c>
      <c r="B510" s="192" t="s">
        <v>1221</v>
      </c>
      <c r="C510" s="192" t="s">
        <v>135</v>
      </c>
      <c r="D510" s="477">
        <v>2</v>
      </c>
      <c r="E510" s="478">
        <v>3593</v>
      </c>
      <c r="F510" s="479">
        <v>55.663790704146997</v>
      </c>
    </row>
    <row r="511" spans="1:6" x14ac:dyDescent="0.2">
      <c r="A511" s="192" t="s">
        <v>1222</v>
      </c>
      <c r="B511" s="192" t="s">
        <v>1223</v>
      </c>
      <c r="C511" s="192" t="s">
        <v>135</v>
      </c>
      <c r="D511" s="477">
        <v>0</v>
      </c>
      <c r="E511" s="478">
        <v>2874</v>
      </c>
      <c r="F511" s="479">
        <v>0</v>
      </c>
    </row>
    <row r="512" spans="1:6" x14ac:dyDescent="0.2">
      <c r="A512" s="192" t="s">
        <v>1224</v>
      </c>
      <c r="B512" s="192" t="s">
        <v>1225</v>
      </c>
      <c r="C512" s="192" t="s">
        <v>135</v>
      </c>
      <c r="D512" s="477">
        <v>5</v>
      </c>
      <c r="E512" s="478">
        <v>4325</v>
      </c>
      <c r="F512" s="479">
        <v>115.60693641618499</v>
      </c>
    </row>
    <row r="513" spans="1:6" x14ac:dyDescent="0.2">
      <c r="A513" s="192" t="s">
        <v>1226</v>
      </c>
      <c r="B513" s="192" t="s">
        <v>1227</v>
      </c>
      <c r="C513" s="192" t="s">
        <v>135</v>
      </c>
      <c r="D513" s="477">
        <v>2</v>
      </c>
      <c r="E513" s="478">
        <v>3735</v>
      </c>
      <c r="F513" s="479">
        <v>53.547523427041497</v>
      </c>
    </row>
    <row r="514" spans="1:6" x14ac:dyDescent="0.2">
      <c r="A514" s="192" t="s">
        <v>1228</v>
      </c>
      <c r="B514" s="192" t="s">
        <v>1229</v>
      </c>
      <c r="C514" s="192" t="s">
        <v>135</v>
      </c>
      <c r="D514" s="477">
        <v>6</v>
      </c>
      <c r="E514" s="478">
        <v>3664</v>
      </c>
      <c r="F514" s="479">
        <v>163.755458515284</v>
      </c>
    </row>
    <row r="515" spans="1:6" x14ac:dyDescent="0.2">
      <c r="A515" s="192" t="s">
        <v>1230</v>
      </c>
      <c r="B515" s="192" t="s">
        <v>1231</v>
      </c>
      <c r="C515" s="192" t="s">
        <v>135</v>
      </c>
      <c r="D515" s="477">
        <v>5</v>
      </c>
      <c r="E515" s="478">
        <v>4653</v>
      </c>
      <c r="F515" s="479">
        <v>107.457554266065</v>
      </c>
    </row>
    <row r="516" spans="1:6" x14ac:dyDescent="0.2">
      <c r="A516" s="192" t="s">
        <v>1232</v>
      </c>
      <c r="B516" s="192" t="s">
        <v>1233</v>
      </c>
      <c r="C516" s="192" t="s">
        <v>135</v>
      </c>
      <c r="D516" s="477">
        <v>3</v>
      </c>
      <c r="E516" s="478">
        <v>3110</v>
      </c>
      <c r="F516" s="479">
        <v>96.463022508038605</v>
      </c>
    </row>
    <row r="517" spans="1:6" x14ac:dyDescent="0.2">
      <c r="A517" s="192" t="s">
        <v>1234</v>
      </c>
      <c r="B517" s="192" t="s">
        <v>1235</v>
      </c>
      <c r="C517" s="192" t="s">
        <v>135</v>
      </c>
      <c r="D517" s="477">
        <v>5</v>
      </c>
      <c r="E517" s="478">
        <v>3322</v>
      </c>
      <c r="F517" s="479">
        <v>150.51173991571301</v>
      </c>
    </row>
    <row r="518" spans="1:6" x14ac:dyDescent="0.2">
      <c r="A518" s="192" t="s">
        <v>1236</v>
      </c>
      <c r="B518" s="192" t="s">
        <v>1237</v>
      </c>
      <c r="C518" s="192" t="s">
        <v>135</v>
      </c>
      <c r="D518" s="477">
        <v>4</v>
      </c>
      <c r="E518" s="478">
        <v>2991</v>
      </c>
      <c r="F518" s="479">
        <v>133.734536944166</v>
      </c>
    </row>
    <row r="519" spans="1:6" x14ac:dyDescent="0.2">
      <c r="A519" s="192" t="s">
        <v>1238</v>
      </c>
      <c r="B519" s="192" t="s">
        <v>1239</v>
      </c>
      <c r="C519" s="192" t="s">
        <v>135</v>
      </c>
      <c r="D519" s="477">
        <v>20</v>
      </c>
      <c r="E519" s="478">
        <v>5253</v>
      </c>
      <c r="F519" s="479">
        <v>380.73481819912399</v>
      </c>
    </row>
    <row r="520" spans="1:6" x14ac:dyDescent="0.2">
      <c r="A520" s="192" t="s">
        <v>1240</v>
      </c>
      <c r="B520" s="192" t="s">
        <v>1241</v>
      </c>
      <c r="C520" s="192" t="s">
        <v>135</v>
      </c>
      <c r="D520" s="477">
        <v>1</v>
      </c>
      <c r="E520" s="478">
        <v>5863</v>
      </c>
      <c r="F520" s="479">
        <v>17.056114617090198</v>
      </c>
    </row>
    <row r="521" spans="1:6" x14ac:dyDescent="0.2">
      <c r="A521" s="192" t="s">
        <v>1242</v>
      </c>
      <c r="B521" s="192" t="s">
        <v>1243</v>
      </c>
      <c r="C521" s="192" t="s">
        <v>135</v>
      </c>
      <c r="D521" s="477">
        <v>1</v>
      </c>
      <c r="E521" s="478">
        <v>2878</v>
      </c>
      <c r="F521" s="479">
        <v>34.746351633078497</v>
      </c>
    </row>
    <row r="522" spans="1:6" x14ac:dyDescent="0.2">
      <c r="A522" s="192" t="s">
        <v>1244</v>
      </c>
      <c r="B522" s="192" t="s">
        <v>1245</v>
      </c>
      <c r="C522" s="192" t="s">
        <v>135</v>
      </c>
      <c r="D522" s="477">
        <v>1</v>
      </c>
      <c r="E522" s="478">
        <v>3857</v>
      </c>
      <c r="F522" s="479">
        <v>25.926886180969699</v>
      </c>
    </row>
    <row r="523" spans="1:6" x14ac:dyDescent="0.2">
      <c r="A523" s="192" t="s">
        <v>1246</v>
      </c>
      <c r="B523" s="192" t="s">
        <v>1247</v>
      </c>
      <c r="C523" s="192" t="s">
        <v>135</v>
      </c>
      <c r="D523" s="477">
        <v>3</v>
      </c>
      <c r="E523" s="478">
        <v>2859</v>
      </c>
      <c r="F523" s="479">
        <v>104.931794333683</v>
      </c>
    </row>
    <row r="524" spans="1:6" x14ac:dyDescent="0.2">
      <c r="A524" s="192" t="s">
        <v>1248</v>
      </c>
      <c r="B524" s="192" t="s">
        <v>1249</v>
      </c>
      <c r="C524" s="192" t="s">
        <v>135</v>
      </c>
      <c r="D524" s="477">
        <v>1</v>
      </c>
      <c r="E524" s="478">
        <v>3972</v>
      </c>
      <c r="F524" s="479">
        <v>25.176233635448099</v>
      </c>
    </row>
    <row r="525" spans="1:6" x14ac:dyDescent="0.2">
      <c r="A525" s="192" t="s">
        <v>1250</v>
      </c>
      <c r="B525" s="192" t="s">
        <v>1251</v>
      </c>
      <c r="C525" s="192" t="s">
        <v>135</v>
      </c>
      <c r="D525" s="477">
        <v>1</v>
      </c>
      <c r="E525" s="478">
        <v>3329</v>
      </c>
      <c r="F525" s="479">
        <v>30.0390507659958</v>
      </c>
    </row>
    <row r="526" spans="1:6" x14ac:dyDescent="0.2">
      <c r="A526" s="192" t="s">
        <v>1252</v>
      </c>
      <c r="B526" s="192" t="s">
        <v>1253</v>
      </c>
      <c r="C526" s="192" t="s">
        <v>135</v>
      </c>
      <c r="D526" s="477">
        <v>1</v>
      </c>
      <c r="E526" s="478">
        <v>3656</v>
      </c>
      <c r="F526" s="479">
        <v>27.3522975929978</v>
      </c>
    </row>
    <row r="527" spans="1:6" x14ac:dyDescent="0.2">
      <c r="A527" s="192" t="s">
        <v>1254</v>
      </c>
      <c r="B527" s="192" t="s">
        <v>1255</v>
      </c>
      <c r="C527" s="192" t="s">
        <v>135</v>
      </c>
      <c r="D527" s="477">
        <v>2</v>
      </c>
      <c r="E527" s="478">
        <v>2511</v>
      </c>
      <c r="F527" s="479">
        <v>79.649542015133406</v>
      </c>
    </row>
    <row r="528" spans="1:6" x14ac:dyDescent="0.2">
      <c r="A528" s="192" t="s">
        <v>1256</v>
      </c>
      <c r="B528" s="192" t="s">
        <v>1257</v>
      </c>
      <c r="C528" s="192" t="s">
        <v>135</v>
      </c>
      <c r="D528" s="477">
        <v>5</v>
      </c>
      <c r="E528" s="478">
        <v>2997</v>
      </c>
      <c r="F528" s="479">
        <v>166.833500166834</v>
      </c>
    </row>
    <row r="529" spans="1:6" x14ac:dyDescent="0.2">
      <c r="A529" s="192" t="s">
        <v>1258</v>
      </c>
      <c r="B529" s="192" t="s">
        <v>1259</v>
      </c>
      <c r="C529" s="192" t="s">
        <v>135</v>
      </c>
      <c r="D529" s="477">
        <v>6</v>
      </c>
      <c r="E529" s="478">
        <v>3018</v>
      </c>
      <c r="F529" s="479">
        <v>198.807157057654</v>
      </c>
    </row>
    <row r="530" spans="1:6" x14ac:dyDescent="0.2">
      <c r="A530" s="192" t="s">
        <v>1260</v>
      </c>
      <c r="B530" s="192" t="s">
        <v>1261</v>
      </c>
      <c r="C530" s="192" t="s">
        <v>135</v>
      </c>
      <c r="D530" s="477">
        <v>4</v>
      </c>
      <c r="E530" s="478">
        <v>3507</v>
      </c>
      <c r="F530" s="479">
        <v>114.057599087539</v>
      </c>
    </row>
    <row r="531" spans="1:6" x14ac:dyDescent="0.2">
      <c r="A531" s="192" t="s">
        <v>1262</v>
      </c>
      <c r="B531" s="192" t="s">
        <v>1263</v>
      </c>
      <c r="C531" s="192" t="s">
        <v>135</v>
      </c>
      <c r="D531" s="477">
        <v>7</v>
      </c>
      <c r="E531" s="478">
        <v>3921</v>
      </c>
      <c r="F531" s="479">
        <v>178.525886253507</v>
      </c>
    </row>
    <row r="532" spans="1:6" x14ac:dyDescent="0.2">
      <c r="A532" s="192" t="s">
        <v>1264</v>
      </c>
      <c r="B532" s="192" t="s">
        <v>1265</v>
      </c>
      <c r="C532" s="192" t="s">
        <v>135</v>
      </c>
      <c r="D532" s="477">
        <v>0</v>
      </c>
      <c r="E532" s="478">
        <v>3094</v>
      </c>
      <c r="F532" s="479">
        <v>0</v>
      </c>
    </row>
    <row r="533" spans="1:6" x14ac:dyDescent="0.2">
      <c r="A533" s="192" t="s">
        <v>1266</v>
      </c>
      <c r="B533" s="192" t="s">
        <v>1267</v>
      </c>
      <c r="C533" s="192" t="s">
        <v>135</v>
      </c>
      <c r="D533" s="477">
        <v>3</v>
      </c>
      <c r="E533" s="478">
        <v>2842</v>
      </c>
      <c r="F533" s="479">
        <v>105.55946516537701</v>
      </c>
    </row>
    <row r="534" spans="1:6" x14ac:dyDescent="0.2">
      <c r="A534" s="192" t="s">
        <v>1268</v>
      </c>
      <c r="B534" s="192" t="s">
        <v>1269</v>
      </c>
      <c r="C534" s="192" t="s">
        <v>135</v>
      </c>
      <c r="D534" s="477">
        <v>1</v>
      </c>
      <c r="E534" s="478">
        <v>2572</v>
      </c>
      <c r="F534" s="479">
        <v>38.880248833592503</v>
      </c>
    </row>
    <row r="535" spans="1:6" x14ac:dyDescent="0.2">
      <c r="A535" s="192" t="s">
        <v>1270</v>
      </c>
      <c r="B535" s="192" t="s">
        <v>1271</v>
      </c>
      <c r="C535" s="192" t="s">
        <v>135</v>
      </c>
      <c r="D535" s="477">
        <v>3</v>
      </c>
      <c r="E535" s="478">
        <v>4331</v>
      </c>
      <c r="F535" s="479">
        <v>69.268067420918996</v>
      </c>
    </row>
    <row r="536" spans="1:6" x14ac:dyDescent="0.2">
      <c r="A536" s="192" t="s">
        <v>1272</v>
      </c>
      <c r="B536" s="192" t="s">
        <v>1273</v>
      </c>
      <c r="C536" s="192" t="s">
        <v>135</v>
      </c>
      <c r="D536" s="477">
        <v>1</v>
      </c>
      <c r="E536" s="478">
        <v>2539</v>
      </c>
      <c r="F536" s="479">
        <v>39.3855848759354</v>
      </c>
    </row>
    <row r="537" spans="1:6" x14ac:dyDescent="0.2">
      <c r="A537" s="192" t="s">
        <v>1274</v>
      </c>
      <c r="B537" s="192" t="s">
        <v>1275</v>
      </c>
      <c r="C537" s="192" t="s">
        <v>135</v>
      </c>
      <c r="D537" s="477">
        <v>8</v>
      </c>
      <c r="E537" s="478">
        <v>3489</v>
      </c>
      <c r="F537" s="479">
        <v>229.29206076239601</v>
      </c>
    </row>
    <row r="538" spans="1:6" x14ac:dyDescent="0.2">
      <c r="A538" s="192" t="s">
        <v>1276</v>
      </c>
      <c r="B538" s="192" t="s">
        <v>1277</v>
      </c>
      <c r="C538" s="192" t="s">
        <v>135</v>
      </c>
      <c r="D538" s="477">
        <v>6</v>
      </c>
      <c r="E538" s="478">
        <v>3342</v>
      </c>
      <c r="F538" s="479">
        <v>179.53321364452401</v>
      </c>
    </row>
    <row r="539" spans="1:6" x14ac:dyDescent="0.2">
      <c r="A539" s="192" t="s">
        <v>1278</v>
      </c>
      <c r="B539" s="192" t="s">
        <v>1279</v>
      </c>
      <c r="C539" s="192" t="s">
        <v>135</v>
      </c>
      <c r="D539" s="477">
        <v>5</v>
      </c>
      <c r="E539" s="478">
        <v>3122</v>
      </c>
      <c r="F539" s="479">
        <v>160.15374759769401</v>
      </c>
    </row>
    <row r="540" spans="1:6" x14ac:dyDescent="0.2">
      <c r="A540" s="192" t="s">
        <v>1280</v>
      </c>
      <c r="B540" s="192" t="s">
        <v>1281</v>
      </c>
      <c r="C540" s="192" t="s">
        <v>135</v>
      </c>
      <c r="D540" s="477">
        <v>18</v>
      </c>
      <c r="E540" s="478">
        <v>5013</v>
      </c>
      <c r="F540" s="479">
        <v>359.06642728904899</v>
      </c>
    </row>
    <row r="541" spans="1:6" x14ac:dyDescent="0.2">
      <c r="A541" s="192" t="s">
        <v>1282</v>
      </c>
      <c r="B541" s="192" t="s">
        <v>1283</v>
      </c>
      <c r="C541" s="192" t="s">
        <v>135</v>
      </c>
      <c r="D541" s="477">
        <v>3</v>
      </c>
      <c r="E541" s="478">
        <v>2689</v>
      </c>
      <c r="F541" s="479">
        <v>111.56563778356301</v>
      </c>
    </row>
    <row r="542" spans="1:6" x14ac:dyDescent="0.2">
      <c r="A542" s="192" t="s">
        <v>1284</v>
      </c>
      <c r="B542" s="192" t="s">
        <v>1285</v>
      </c>
      <c r="C542" s="192" t="s">
        <v>135</v>
      </c>
      <c r="D542" s="477">
        <v>4</v>
      </c>
      <c r="E542" s="478">
        <v>3901</v>
      </c>
      <c r="F542" s="479">
        <v>102.537810817739</v>
      </c>
    </row>
    <row r="543" spans="1:6" x14ac:dyDescent="0.2">
      <c r="A543" s="192" t="s">
        <v>1286</v>
      </c>
      <c r="B543" s="192" t="s">
        <v>1287</v>
      </c>
      <c r="C543" s="192" t="s">
        <v>135</v>
      </c>
      <c r="D543" s="477">
        <v>2</v>
      </c>
      <c r="E543" s="478">
        <v>2830</v>
      </c>
      <c r="F543" s="479">
        <v>70.671378091872796</v>
      </c>
    </row>
    <row r="544" spans="1:6" x14ac:dyDescent="0.2">
      <c r="A544" s="192" t="s">
        <v>1288</v>
      </c>
      <c r="B544" s="192" t="s">
        <v>1289</v>
      </c>
      <c r="C544" s="192" t="s">
        <v>135</v>
      </c>
      <c r="D544" s="477">
        <v>4</v>
      </c>
      <c r="E544" s="478">
        <v>2903</v>
      </c>
      <c r="F544" s="479">
        <v>137.78849466069599</v>
      </c>
    </row>
    <row r="545" spans="1:6" x14ac:dyDescent="0.2">
      <c r="A545" s="192" t="s">
        <v>1290</v>
      </c>
      <c r="B545" s="192" t="s">
        <v>1291</v>
      </c>
      <c r="C545" s="192" t="s">
        <v>135</v>
      </c>
      <c r="D545" s="477">
        <v>14</v>
      </c>
      <c r="E545" s="478">
        <v>6319</v>
      </c>
      <c r="F545" s="479">
        <v>221.55404336129101</v>
      </c>
    </row>
    <row r="546" spans="1:6" x14ac:dyDescent="0.2">
      <c r="A546" s="192" t="s">
        <v>1292</v>
      </c>
      <c r="B546" s="192" t="s">
        <v>1293</v>
      </c>
      <c r="C546" s="192" t="s">
        <v>135</v>
      </c>
      <c r="D546" s="477">
        <v>4</v>
      </c>
      <c r="E546" s="478">
        <v>4373</v>
      </c>
      <c r="F546" s="479">
        <v>91.470386462382805</v>
      </c>
    </row>
    <row r="547" spans="1:6" x14ac:dyDescent="0.2">
      <c r="A547" s="192" t="s">
        <v>1294</v>
      </c>
      <c r="B547" s="192" t="s">
        <v>1295</v>
      </c>
      <c r="C547" s="192" t="s">
        <v>135</v>
      </c>
      <c r="D547" s="477">
        <v>10</v>
      </c>
      <c r="E547" s="478">
        <v>3180</v>
      </c>
      <c r="F547" s="479">
        <v>314.46540880503198</v>
      </c>
    </row>
    <row r="548" spans="1:6" x14ac:dyDescent="0.2">
      <c r="A548" s="192" t="s">
        <v>1296</v>
      </c>
      <c r="B548" s="192" t="s">
        <v>1297</v>
      </c>
      <c r="C548" s="192" t="s">
        <v>135</v>
      </c>
      <c r="D548" s="477">
        <v>1</v>
      </c>
      <c r="E548" s="478">
        <v>3621</v>
      </c>
      <c r="F548" s="479">
        <v>27.616680475006898</v>
      </c>
    </row>
    <row r="549" spans="1:6" x14ac:dyDescent="0.2">
      <c r="A549" s="192" t="s">
        <v>1298</v>
      </c>
      <c r="B549" s="192" t="s">
        <v>1299</v>
      </c>
      <c r="C549" s="192" t="s">
        <v>135</v>
      </c>
      <c r="D549" s="477">
        <v>3</v>
      </c>
      <c r="E549" s="478">
        <v>4134</v>
      </c>
      <c r="F549" s="479">
        <v>72.568940493468801</v>
      </c>
    </row>
    <row r="550" spans="1:6" x14ac:dyDescent="0.2">
      <c r="A550" s="192" t="s">
        <v>1300</v>
      </c>
      <c r="B550" s="192" t="s">
        <v>1301</v>
      </c>
      <c r="C550" s="192" t="s">
        <v>135</v>
      </c>
      <c r="D550" s="477">
        <v>2</v>
      </c>
      <c r="E550" s="478">
        <v>2572</v>
      </c>
      <c r="F550" s="479">
        <v>77.760497667185106</v>
      </c>
    </row>
    <row r="551" spans="1:6" x14ac:dyDescent="0.2">
      <c r="A551" s="192" t="s">
        <v>1302</v>
      </c>
      <c r="B551" s="192" t="s">
        <v>1303</v>
      </c>
      <c r="C551" s="192" t="s">
        <v>135</v>
      </c>
      <c r="D551" s="477">
        <v>6</v>
      </c>
      <c r="E551" s="478">
        <v>2764</v>
      </c>
      <c r="F551" s="479">
        <v>217.076700434153</v>
      </c>
    </row>
    <row r="552" spans="1:6" x14ac:dyDescent="0.2">
      <c r="A552" s="192" t="s">
        <v>1304</v>
      </c>
      <c r="B552" s="192" t="s">
        <v>1305</v>
      </c>
      <c r="C552" s="192" t="s">
        <v>135</v>
      </c>
      <c r="D552" s="477">
        <v>10</v>
      </c>
      <c r="E552" s="478">
        <v>4450</v>
      </c>
      <c r="F552" s="479">
        <v>224.719101123596</v>
      </c>
    </row>
    <row r="553" spans="1:6" x14ac:dyDescent="0.2">
      <c r="A553" s="192" t="s">
        <v>1306</v>
      </c>
      <c r="B553" s="192" t="s">
        <v>1307</v>
      </c>
      <c r="C553" s="192" t="s">
        <v>135</v>
      </c>
      <c r="D553" s="477">
        <v>18</v>
      </c>
      <c r="E553" s="478">
        <v>3309</v>
      </c>
      <c r="F553" s="479">
        <v>543.97098821396196</v>
      </c>
    </row>
    <row r="554" spans="1:6" x14ac:dyDescent="0.2">
      <c r="A554" s="192" t="s">
        <v>1308</v>
      </c>
      <c r="B554" s="192" t="s">
        <v>1309</v>
      </c>
      <c r="C554" s="192" t="s">
        <v>135</v>
      </c>
      <c r="D554" s="477">
        <v>4</v>
      </c>
      <c r="E554" s="478">
        <v>2929</v>
      </c>
      <c r="F554" s="479">
        <v>136.56538067599899</v>
      </c>
    </row>
    <row r="555" spans="1:6" x14ac:dyDescent="0.2">
      <c r="A555" s="192" t="s">
        <v>1310</v>
      </c>
      <c r="B555" s="192" t="s">
        <v>1311</v>
      </c>
      <c r="C555" s="192" t="s">
        <v>135</v>
      </c>
      <c r="D555" s="477">
        <v>4</v>
      </c>
      <c r="E555" s="478">
        <v>2888</v>
      </c>
      <c r="F555" s="479">
        <v>138.50415512465401</v>
      </c>
    </row>
    <row r="556" spans="1:6" x14ac:dyDescent="0.2">
      <c r="A556" s="192" t="s">
        <v>1312</v>
      </c>
      <c r="B556" s="192" t="s">
        <v>1313</v>
      </c>
      <c r="C556" s="192" t="s">
        <v>135</v>
      </c>
      <c r="D556" s="477">
        <v>1</v>
      </c>
      <c r="E556" s="478">
        <v>2498</v>
      </c>
      <c r="F556" s="479">
        <v>40.032025620496398</v>
      </c>
    </row>
    <row r="557" spans="1:6" x14ac:dyDescent="0.2">
      <c r="A557" s="192" t="s">
        <v>1314</v>
      </c>
      <c r="B557" s="192" t="s">
        <v>1315</v>
      </c>
      <c r="C557" s="192" t="s">
        <v>135</v>
      </c>
      <c r="D557" s="477">
        <v>4</v>
      </c>
      <c r="E557" s="478">
        <v>2998</v>
      </c>
      <c r="F557" s="479">
        <v>133.42228152101401</v>
      </c>
    </row>
    <row r="558" spans="1:6" x14ac:dyDescent="0.2">
      <c r="A558" s="192" t="s">
        <v>1316</v>
      </c>
      <c r="B558" s="192" t="s">
        <v>1317</v>
      </c>
      <c r="C558" s="192" t="s">
        <v>135</v>
      </c>
      <c r="D558" s="477">
        <v>2</v>
      </c>
      <c r="E558" s="478">
        <v>3046</v>
      </c>
      <c r="F558" s="479">
        <v>65.659881812212802</v>
      </c>
    </row>
    <row r="559" spans="1:6" x14ac:dyDescent="0.2">
      <c r="A559" s="192" t="s">
        <v>1318</v>
      </c>
      <c r="B559" s="192" t="s">
        <v>1319</v>
      </c>
      <c r="C559" s="192" t="s">
        <v>135</v>
      </c>
      <c r="D559" s="477">
        <v>2</v>
      </c>
      <c r="E559" s="478">
        <v>4776</v>
      </c>
      <c r="F559" s="479">
        <v>41.876046901172501</v>
      </c>
    </row>
    <row r="560" spans="1:6" x14ac:dyDescent="0.2">
      <c r="A560" s="192" t="s">
        <v>1320</v>
      </c>
      <c r="B560" s="192" t="s">
        <v>1321</v>
      </c>
      <c r="C560" s="192" t="s">
        <v>135</v>
      </c>
      <c r="D560" s="477">
        <v>3</v>
      </c>
      <c r="E560" s="478">
        <v>3181</v>
      </c>
      <c r="F560" s="479">
        <v>94.309965419679401</v>
      </c>
    </row>
    <row r="561" spans="1:6" x14ac:dyDescent="0.2">
      <c r="A561" s="192" t="s">
        <v>1322</v>
      </c>
      <c r="B561" s="192" t="s">
        <v>1323</v>
      </c>
      <c r="C561" s="192" t="s">
        <v>135</v>
      </c>
      <c r="D561" s="477">
        <v>4</v>
      </c>
      <c r="E561" s="478">
        <v>5454</v>
      </c>
      <c r="F561" s="479">
        <v>73.3406674000734</v>
      </c>
    </row>
    <row r="562" spans="1:6" x14ac:dyDescent="0.2">
      <c r="A562" s="192" t="s">
        <v>1324</v>
      </c>
      <c r="B562" s="192" t="s">
        <v>1325</v>
      </c>
      <c r="C562" s="192" t="s">
        <v>135</v>
      </c>
      <c r="D562" s="477">
        <v>9</v>
      </c>
      <c r="E562" s="478">
        <v>3714</v>
      </c>
      <c r="F562" s="479">
        <v>242.32633279482999</v>
      </c>
    </row>
    <row r="563" spans="1:6" x14ac:dyDescent="0.2">
      <c r="A563" s="192" t="s">
        <v>1326</v>
      </c>
      <c r="B563" s="192" t="s">
        <v>1327</v>
      </c>
      <c r="C563" s="192" t="s">
        <v>135</v>
      </c>
      <c r="D563" s="477">
        <v>8</v>
      </c>
      <c r="E563" s="478">
        <v>3004</v>
      </c>
      <c r="F563" s="479">
        <v>266.31158455392801</v>
      </c>
    </row>
    <row r="564" spans="1:6" x14ac:dyDescent="0.2">
      <c r="A564" s="192" t="s">
        <v>1328</v>
      </c>
      <c r="B564" s="192" t="s">
        <v>1329</v>
      </c>
      <c r="C564" s="192" t="s">
        <v>135</v>
      </c>
      <c r="D564" s="477">
        <v>11</v>
      </c>
      <c r="E564" s="478">
        <v>4367</v>
      </c>
      <c r="F564" s="479">
        <v>251.88916876574299</v>
      </c>
    </row>
    <row r="565" spans="1:6" x14ac:dyDescent="0.2">
      <c r="A565" s="192" t="s">
        <v>1330</v>
      </c>
      <c r="B565" s="192" t="s">
        <v>1331</v>
      </c>
      <c r="C565" s="192" t="s">
        <v>135</v>
      </c>
      <c r="D565" s="477">
        <v>4</v>
      </c>
      <c r="E565" s="478">
        <v>3680</v>
      </c>
      <c r="F565" s="479">
        <v>108.695652173913</v>
      </c>
    </row>
    <row r="566" spans="1:6" x14ac:dyDescent="0.2">
      <c r="A566" s="192" t="s">
        <v>1332</v>
      </c>
      <c r="B566" s="192" t="s">
        <v>1333</v>
      </c>
      <c r="C566" s="192" t="s">
        <v>135</v>
      </c>
      <c r="D566" s="477">
        <v>2</v>
      </c>
      <c r="E566" s="478">
        <v>3216</v>
      </c>
      <c r="F566" s="479">
        <v>62.189054726368198</v>
      </c>
    </row>
    <row r="567" spans="1:6" x14ac:dyDescent="0.2">
      <c r="A567" s="192" t="s">
        <v>1334</v>
      </c>
      <c r="B567" s="192" t="s">
        <v>1335</v>
      </c>
      <c r="C567" s="192" t="s">
        <v>135</v>
      </c>
      <c r="D567" s="477">
        <v>1</v>
      </c>
      <c r="E567" s="478">
        <v>4203</v>
      </c>
      <c r="F567" s="479">
        <v>23.792529145848199</v>
      </c>
    </row>
    <row r="568" spans="1:6" x14ac:dyDescent="0.2">
      <c r="A568" s="192" t="s">
        <v>1336</v>
      </c>
      <c r="B568" s="192" t="s">
        <v>1337</v>
      </c>
      <c r="C568" s="192" t="s">
        <v>135</v>
      </c>
      <c r="D568" s="477">
        <v>12</v>
      </c>
      <c r="E568" s="478">
        <v>4178</v>
      </c>
      <c r="F568" s="479">
        <v>287.21876495931099</v>
      </c>
    </row>
    <row r="569" spans="1:6" x14ac:dyDescent="0.2">
      <c r="A569" s="192" t="s">
        <v>1338</v>
      </c>
      <c r="B569" s="192" t="s">
        <v>1339</v>
      </c>
      <c r="C569" s="192" t="s">
        <v>135</v>
      </c>
      <c r="D569" s="477">
        <v>6</v>
      </c>
      <c r="E569" s="478">
        <v>4104</v>
      </c>
      <c r="F569" s="479">
        <v>146.19883040935699</v>
      </c>
    </row>
    <row r="570" spans="1:6" x14ac:dyDescent="0.2">
      <c r="A570" s="192" t="s">
        <v>1340</v>
      </c>
      <c r="B570" s="192" t="s">
        <v>1341</v>
      </c>
      <c r="C570" s="192" t="s">
        <v>135</v>
      </c>
      <c r="D570" s="477">
        <v>4</v>
      </c>
      <c r="E570" s="478">
        <v>2126</v>
      </c>
      <c r="F570" s="479">
        <v>188.146754468485</v>
      </c>
    </row>
    <row r="571" spans="1:6" x14ac:dyDescent="0.2">
      <c r="A571" s="192" t="s">
        <v>1342</v>
      </c>
      <c r="B571" s="192" t="s">
        <v>1343</v>
      </c>
      <c r="C571" s="192" t="s">
        <v>135</v>
      </c>
      <c r="D571" s="477">
        <v>3</v>
      </c>
      <c r="E571" s="478">
        <v>4418</v>
      </c>
      <c r="F571" s="479">
        <v>67.904028972385703</v>
      </c>
    </row>
    <row r="572" spans="1:6" x14ac:dyDescent="0.2">
      <c r="A572" s="192" t="s">
        <v>1344</v>
      </c>
      <c r="B572" s="192" t="s">
        <v>1345</v>
      </c>
      <c r="C572" s="192" t="s">
        <v>135</v>
      </c>
      <c r="D572" s="477">
        <v>2</v>
      </c>
      <c r="E572" s="478">
        <v>3313</v>
      </c>
      <c r="F572" s="479">
        <v>60.368246302444902</v>
      </c>
    </row>
    <row r="573" spans="1:6" x14ac:dyDescent="0.2">
      <c r="A573" s="192" t="s">
        <v>1346</v>
      </c>
      <c r="B573" s="192" t="s">
        <v>1347</v>
      </c>
      <c r="C573" s="192" t="s">
        <v>135</v>
      </c>
      <c r="D573" s="477">
        <v>3</v>
      </c>
      <c r="E573" s="478">
        <v>3433</v>
      </c>
      <c r="F573" s="479">
        <v>87.387124963588704</v>
      </c>
    </row>
    <row r="574" spans="1:6" x14ac:dyDescent="0.2">
      <c r="A574" s="192" t="s">
        <v>1348</v>
      </c>
      <c r="B574" s="192" t="s">
        <v>1349</v>
      </c>
      <c r="C574" s="192" t="s">
        <v>135</v>
      </c>
      <c r="D574" s="477">
        <v>5</v>
      </c>
      <c r="E574" s="478">
        <v>4951</v>
      </c>
      <c r="F574" s="479">
        <v>100.989699050697</v>
      </c>
    </row>
    <row r="575" spans="1:6" x14ac:dyDescent="0.2">
      <c r="A575" s="192" t="s">
        <v>1350</v>
      </c>
      <c r="B575" s="192" t="s">
        <v>1351</v>
      </c>
      <c r="C575" s="192" t="s">
        <v>135</v>
      </c>
      <c r="D575" s="477">
        <v>25</v>
      </c>
      <c r="E575" s="478">
        <v>2734</v>
      </c>
      <c r="F575" s="479">
        <v>914.41111923921005</v>
      </c>
    </row>
    <row r="576" spans="1:6" x14ac:dyDescent="0.2">
      <c r="A576" s="192" t="s">
        <v>1352</v>
      </c>
      <c r="B576" s="192" t="s">
        <v>1353</v>
      </c>
      <c r="C576" s="192" t="s">
        <v>135</v>
      </c>
      <c r="D576" s="477">
        <v>4</v>
      </c>
      <c r="E576" s="478">
        <v>3603</v>
      </c>
      <c r="F576" s="479">
        <v>111.018595614766</v>
      </c>
    </row>
    <row r="577" spans="1:6" x14ac:dyDescent="0.2">
      <c r="A577" s="192" t="s">
        <v>1354</v>
      </c>
      <c r="B577" s="192" t="s">
        <v>1355</v>
      </c>
      <c r="C577" s="192" t="s">
        <v>135</v>
      </c>
      <c r="D577" s="477">
        <v>2</v>
      </c>
      <c r="E577" s="478">
        <v>2199</v>
      </c>
      <c r="F577" s="479">
        <v>90.950432014552106</v>
      </c>
    </row>
    <row r="578" spans="1:6" x14ac:dyDescent="0.2">
      <c r="A578" s="192" t="s">
        <v>1356</v>
      </c>
      <c r="B578" s="192" t="s">
        <v>1357</v>
      </c>
      <c r="C578" s="192" t="s">
        <v>135</v>
      </c>
      <c r="D578" s="477">
        <v>1</v>
      </c>
      <c r="E578" s="478">
        <v>2050</v>
      </c>
      <c r="F578" s="479">
        <v>48.780487804878099</v>
      </c>
    </row>
    <row r="579" spans="1:6" x14ac:dyDescent="0.2">
      <c r="A579" s="192" t="s">
        <v>1358</v>
      </c>
      <c r="B579" s="192" t="s">
        <v>1359</v>
      </c>
      <c r="C579" s="192" t="s">
        <v>135</v>
      </c>
      <c r="D579" s="477">
        <v>6</v>
      </c>
      <c r="E579" s="478">
        <v>2759</v>
      </c>
      <c r="F579" s="479">
        <v>217.47009786154399</v>
      </c>
    </row>
    <row r="580" spans="1:6" x14ac:dyDescent="0.2">
      <c r="A580" s="192" t="s">
        <v>1360</v>
      </c>
      <c r="B580" s="192" t="s">
        <v>1361</v>
      </c>
      <c r="C580" s="192" t="s">
        <v>135</v>
      </c>
      <c r="D580" s="477">
        <v>11</v>
      </c>
      <c r="E580" s="478">
        <v>4327</v>
      </c>
      <c r="F580" s="479">
        <v>254.217702796395</v>
      </c>
    </row>
    <row r="581" spans="1:6" x14ac:dyDescent="0.2">
      <c r="A581" s="192" t="s">
        <v>1362</v>
      </c>
      <c r="B581" s="192" t="s">
        <v>1363</v>
      </c>
      <c r="C581" s="192" t="s">
        <v>135</v>
      </c>
      <c r="D581" s="477">
        <v>4</v>
      </c>
      <c r="E581" s="478">
        <v>3322</v>
      </c>
      <c r="F581" s="479">
        <v>120.409391932571</v>
      </c>
    </row>
    <row r="582" spans="1:6" x14ac:dyDescent="0.2">
      <c r="A582" s="192" t="s">
        <v>1364</v>
      </c>
      <c r="B582" s="192" t="s">
        <v>1365</v>
      </c>
      <c r="C582" s="192" t="s">
        <v>135</v>
      </c>
      <c r="D582" s="477">
        <v>4</v>
      </c>
      <c r="E582" s="478">
        <v>4548</v>
      </c>
      <c r="F582" s="479">
        <v>87.950747581354506</v>
      </c>
    </row>
    <row r="583" spans="1:6" x14ac:dyDescent="0.2">
      <c r="A583" s="192" t="s">
        <v>1366</v>
      </c>
      <c r="B583" s="192" t="s">
        <v>1367</v>
      </c>
      <c r="C583" s="192" t="s">
        <v>135</v>
      </c>
      <c r="D583" s="477">
        <v>5</v>
      </c>
      <c r="E583" s="478">
        <v>4439</v>
      </c>
      <c r="F583" s="479">
        <v>112.637981527371</v>
      </c>
    </row>
    <row r="584" spans="1:6" x14ac:dyDescent="0.2">
      <c r="A584" s="192" t="s">
        <v>1368</v>
      </c>
      <c r="B584" s="192" t="s">
        <v>1369</v>
      </c>
      <c r="C584" s="192" t="s">
        <v>135</v>
      </c>
      <c r="D584" s="477">
        <v>5</v>
      </c>
      <c r="E584" s="478">
        <v>2412</v>
      </c>
      <c r="F584" s="479">
        <v>207.296849087894</v>
      </c>
    </row>
    <row r="585" spans="1:6" x14ac:dyDescent="0.2">
      <c r="A585" s="192" t="s">
        <v>1370</v>
      </c>
      <c r="B585" s="192" t="s">
        <v>1371</v>
      </c>
      <c r="C585" s="192" t="s">
        <v>135</v>
      </c>
      <c r="D585" s="477">
        <v>6</v>
      </c>
      <c r="E585" s="478">
        <v>3464</v>
      </c>
      <c r="F585" s="479">
        <v>173.210161662818</v>
      </c>
    </row>
    <row r="586" spans="1:6" x14ac:dyDescent="0.2">
      <c r="A586" s="192" t="s">
        <v>1372</v>
      </c>
      <c r="B586" s="192" t="s">
        <v>1373</v>
      </c>
      <c r="C586" s="192" t="s">
        <v>135</v>
      </c>
      <c r="D586" s="477">
        <v>2</v>
      </c>
      <c r="E586" s="478">
        <v>2966</v>
      </c>
      <c r="F586" s="479">
        <v>67.430883344571797</v>
      </c>
    </row>
    <row r="587" spans="1:6" x14ac:dyDescent="0.2">
      <c r="A587" s="192" t="s">
        <v>1374</v>
      </c>
      <c r="B587" s="192" t="s">
        <v>1375</v>
      </c>
      <c r="C587" s="192" t="s">
        <v>135</v>
      </c>
      <c r="D587" s="477">
        <v>6</v>
      </c>
      <c r="E587" s="478">
        <v>3708</v>
      </c>
      <c r="F587" s="479">
        <v>161.812297734628</v>
      </c>
    </row>
    <row r="588" spans="1:6" x14ac:dyDescent="0.2">
      <c r="A588" s="192" t="s">
        <v>1376</v>
      </c>
      <c r="B588" s="192" t="s">
        <v>1377</v>
      </c>
      <c r="C588" s="192" t="s">
        <v>135</v>
      </c>
      <c r="D588" s="477">
        <v>2</v>
      </c>
      <c r="E588" s="478">
        <v>2583</v>
      </c>
      <c r="F588" s="479">
        <v>77.4293457220287</v>
      </c>
    </row>
    <row r="589" spans="1:6" x14ac:dyDescent="0.2">
      <c r="A589" s="192" t="s">
        <v>1378</v>
      </c>
      <c r="B589" s="192" t="s">
        <v>1379</v>
      </c>
      <c r="C589" s="192" t="s">
        <v>135</v>
      </c>
      <c r="D589" s="477">
        <v>1</v>
      </c>
      <c r="E589" s="478">
        <v>2944</v>
      </c>
      <c r="F589" s="479">
        <v>33.9673913043478</v>
      </c>
    </row>
    <row r="590" spans="1:6" x14ac:dyDescent="0.2">
      <c r="A590" s="192" t="s">
        <v>1380</v>
      </c>
      <c r="B590" s="192" t="s">
        <v>1381</v>
      </c>
      <c r="C590" s="192" t="s">
        <v>135</v>
      </c>
      <c r="D590" s="477">
        <v>5</v>
      </c>
      <c r="E590" s="478">
        <v>5525</v>
      </c>
      <c r="F590" s="479">
        <v>90.497737556561106</v>
      </c>
    </row>
    <row r="591" spans="1:6" x14ac:dyDescent="0.2">
      <c r="A591" s="192" t="s">
        <v>1382</v>
      </c>
      <c r="B591" s="192" t="s">
        <v>1383</v>
      </c>
      <c r="C591" s="192" t="s">
        <v>135</v>
      </c>
      <c r="D591" s="477">
        <v>6</v>
      </c>
      <c r="E591" s="478">
        <v>4208</v>
      </c>
      <c r="F591" s="479">
        <v>142.58555133079901</v>
      </c>
    </row>
    <row r="592" spans="1:6" x14ac:dyDescent="0.2">
      <c r="A592" s="192" t="s">
        <v>1384</v>
      </c>
      <c r="B592" s="192" t="s">
        <v>1385</v>
      </c>
      <c r="C592" s="192" t="s">
        <v>135</v>
      </c>
      <c r="D592" s="477">
        <v>3</v>
      </c>
      <c r="E592" s="478">
        <v>2569</v>
      </c>
      <c r="F592" s="479">
        <v>116.776956014013</v>
      </c>
    </row>
    <row r="593" spans="1:6" x14ac:dyDescent="0.2">
      <c r="A593" s="192" t="s">
        <v>1386</v>
      </c>
      <c r="B593" s="192" t="s">
        <v>1387</v>
      </c>
      <c r="C593" s="192" t="s">
        <v>135</v>
      </c>
      <c r="D593" s="477">
        <v>5</v>
      </c>
      <c r="E593" s="478">
        <v>4171</v>
      </c>
      <c r="F593" s="479">
        <v>119.875329657157</v>
      </c>
    </row>
    <row r="594" spans="1:6" x14ac:dyDescent="0.2">
      <c r="A594" s="192" t="s">
        <v>1388</v>
      </c>
      <c r="B594" s="192" t="s">
        <v>1389</v>
      </c>
      <c r="C594" s="192" t="s">
        <v>135</v>
      </c>
      <c r="D594" s="477">
        <v>4</v>
      </c>
      <c r="E594" s="478">
        <v>2887</v>
      </c>
      <c r="F594" s="479">
        <v>138.552130239002</v>
      </c>
    </row>
    <row r="595" spans="1:6" x14ac:dyDescent="0.2">
      <c r="A595" s="192" t="s">
        <v>1390</v>
      </c>
      <c r="B595" s="192" t="s">
        <v>1391</v>
      </c>
      <c r="C595" s="192" t="s">
        <v>135</v>
      </c>
      <c r="D595" s="477">
        <v>8</v>
      </c>
      <c r="E595" s="478">
        <v>4095</v>
      </c>
      <c r="F595" s="479">
        <v>195.36019536019501</v>
      </c>
    </row>
    <row r="596" spans="1:6" x14ac:dyDescent="0.2">
      <c r="A596" s="192" t="s">
        <v>1392</v>
      </c>
      <c r="B596" s="192" t="s">
        <v>1393</v>
      </c>
      <c r="C596" s="192" t="s">
        <v>135</v>
      </c>
      <c r="D596" s="477">
        <v>4</v>
      </c>
      <c r="E596" s="478">
        <v>3229</v>
      </c>
      <c r="F596" s="479">
        <v>123.87736141220201</v>
      </c>
    </row>
    <row r="597" spans="1:6" x14ac:dyDescent="0.2">
      <c r="A597" s="192" t="s">
        <v>1394</v>
      </c>
      <c r="B597" s="192" t="s">
        <v>1395</v>
      </c>
      <c r="C597" s="192" t="s">
        <v>135</v>
      </c>
      <c r="D597" s="477">
        <v>2</v>
      </c>
      <c r="E597" s="478">
        <v>3866</v>
      </c>
      <c r="F597" s="479">
        <v>51.733057423693801</v>
      </c>
    </row>
    <row r="598" spans="1:6" x14ac:dyDescent="0.2">
      <c r="A598" s="192" t="s">
        <v>1396</v>
      </c>
      <c r="B598" s="192" t="s">
        <v>1397</v>
      </c>
      <c r="C598" s="192" t="s">
        <v>135</v>
      </c>
      <c r="D598" s="477">
        <v>3</v>
      </c>
      <c r="E598" s="478">
        <v>2874</v>
      </c>
      <c r="F598" s="479">
        <v>104.384133611691</v>
      </c>
    </row>
    <row r="599" spans="1:6" x14ac:dyDescent="0.2">
      <c r="A599" s="192" t="s">
        <v>1398</v>
      </c>
      <c r="B599" s="192" t="s">
        <v>1399</v>
      </c>
      <c r="C599" s="192" t="s">
        <v>135</v>
      </c>
      <c r="D599" s="477">
        <v>6</v>
      </c>
      <c r="E599" s="478">
        <v>2225</v>
      </c>
      <c r="F599" s="479">
        <v>269.66292134831502</v>
      </c>
    </row>
    <row r="600" spans="1:6" x14ac:dyDescent="0.2">
      <c r="A600" s="192" t="s">
        <v>1400</v>
      </c>
      <c r="B600" s="192" t="s">
        <v>1401</v>
      </c>
      <c r="C600" s="192" t="s">
        <v>135</v>
      </c>
      <c r="D600" s="477">
        <v>1</v>
      </c>
      <c r="E600" s="478">
        <v>2649</v>
      </c>
      <c r="F600" s="479">
        <v>37.750094375235903</v>
      </c>
    </row>
    <row r="601" spans="1:6" x14ac:dyDescent="0.2">
      <c r="A601" s="192" t="s">
        <v>1402</v>
      </c>
      <c r="B601" s="192" t="s">
        <v>1403</v>
      </c>
      <c r="C601" s="192" t="s">
        <v>135</v>
      </c>
      <c r="D601" s="477">
        <v>5</v>
      </c>
      <c r="E601" s="478">
        <v>4328</v>
      </c>
      <c r="F601" s="479">
        <v>115.52680221811499</v>
      </c>
    </row>
    <row r="602" spans="1:6" x14ac:dyDescent="0.2">
      <c r="A602" s="192" t="s">
        <v>1404</v>
      </c>
      <c r="B602" s="192" t="s">
        <v>1405</v>
      </c>
      <c r="C602" s="192" t="s">
        <v>135</v>
      </c>
      <c r="D602" s="477">
        <v>2</v>
      </c>
      <c r="E602" s="478">
        <v>2431</v>
      </c>
      <c r="F602" s="479">
        <v>82.270670505964702</v>
      </c>
    </row>
    <row r="603" spans="1:6" x14ac:dyDescent="0.2">
      <c r="A603" s="192" t="s">
        <v>1406</v>
      </c>
      <c r="B603" s="192" t="s">
        <v>1407</v>
      </c>
      <c r="C603" s="192" t="s">
        <v>135</v>
      </c>
      <c r="D603" s="477">
        <v>1</v>
      </c>
      <c r="E603" s="478">
        <v>4157</v>
      </c>
      <c r="F603" s="479">
        <v>24.055809477988898</v>
      </c>
    </row>
    <row r="604" spans="1:6" x14ac:dyDescent="0.2">
      <c r="A604" s="192" t="s">
        <v>1408</v>
      </c>
      <c r="B604" s="192" t="s">
        <v>1409</v>
      </c>
      <c r="C604" s="192" t="s">
        <v>135</v>
      </c>
      <c r="D604" s="477">
        <v>1</v>
      </c>
      <c r="E604" s="478">
        <v>6392</v>
      </c>
      <c r="F604" s="479">
        <v>15.644555694618299</v>
      </c>
    </row>
    <row r="605" spans="1:6" x14ac:dyDescent="0.2">
      <c r="A605" s="192" t="s">
        <v>1410</v>
      </c>
      <c r="B605" s="192" t="s">
        <v>1411</v>
      </c>
      <c r="C605" s="192" t="s">
        <v>135</v>
      </c>
      <c r="D605" s="477">
        <v>0</v>
      </c>
      <c r="E605" s="478">
        <v>4357</v>
      </c>
      <c r="F605" s="479">
        <v>0</v>
      </c>
    </row>
    <row r="606" spans="1:6" x14ac:dyDescent="0.2">
      <c r="A606" s="192" t="s">
        <v>1412</v>
      </c>
      <c r="B606" s="192" t="s">
        <v>1413</v>
      </c>
      <c r="C606" s="192" t="s">
        <v>135</v>
      </c>
      <c r="D606" s="477">
        <v>2</v>
      </c>
      <c r="E606" s="478">
        <v>5386</v>
      </c>
      <c r="F606" s="479">
        <v>37.133308577794303</v>
      </c>
    </row>
    <row r="607" spans="1:6" x14ac:dyDescent="0.2">
      <c r="A607" s="192" t="s">
        <v>1414</v>
      </c>
      <c r="B607" s="192" t="s">
        <v>1415</v>
      </c>
      <c r="C607" s="192" t="s">
        <v>135</v>
      </c>
      <c r="D607" s="477">
        <v>1</v>
      </c>
      <c r="E607" s="478">
        <v>4160</v>
      </c>
      <c r="F607" s="479">
        <v>24.038461538461501</v>
      </c>
    </row>
    <row r="608" spans="1:6" x14ac:dyDescent="0.2">
      <c r="A608" s="192" t="s">
        <v>1416</v>
      </c>
      <c r="B608" s="192" t="s">
        <v>1417</v>
      </c>
      <c r="C608" s="192" t="s">
        <v>135</v>
      </c>
      <c r="D608" s="477">
        <v>3</v>
      </c>
      <c r="E608" s="478">
        <v>3693</v>
      </c>
      <c r="F608" s="479">
        <v>81.234768480909807</v>
      </c>
    </row>
    <row r="609" spans="1:6" x14ac:dyDescent="0.2">
      <c r="A609" s="192" t="s">
        <v>1418</v>
      </c>
      <c r="B609" s="192" t="s">
        <v>1419</v>
      </c>
      <c r="C609" s="192" t="s">
        <v>135</v>
      </c>
      <c r="D609" s="477">
        <v>3</v>
      </c>
      <c r="E609" s="478">
        <v>3758</v>
      </c>
      <c r="F609" s="479">
        <v>79.829696647152801</v>
      </c>
    </row>
    <row r="610" spans="1:6" x14ac:dyDescent="0.2">
      <c r="A610" s="192" t="s">
        <v>1420</v>
      </c>
      <c r="B610" s="192" t="s">
        <v>1421</v>
      </c>
      <c r="C610" s="192" t="s">
        <v>135</v>
      </c>
      <c r="D610" s="477">
        <v>2</v>
      </c>
      <c r="E610" s="478">
        <v>4231</v>
      </c>
      <c r="F610" s="479">
        <v>47.270148900968998</v>
      </c>
    </row>
    <row r="611" spans="1:6" x14ac:dyDescent="0.2">
      <c r="A611" s="192" t="s">
        <v>1422</v>
      </c>
      <c r="B611" s="192" t="s">
        <v>1423</v>
      </c>
      <c r="C611" s="192" t="s">
        <v>136</v>
      </c>
      <c r="D611" s="477">
        <v>19</v>
      </c>
      <c r="E611" s="478">
        <v>5104</v>
      </c>
      <c r="F611" s="479">
        <v>372.25705329153601</v>
      </c>
    </row>
    <row r="612" spans="1:6" x14ac:dyDescent="0.2">
      <c r="A612" s="192" t="s">
        <v>1424</v>
      </c>
      <c r="B612" s="192" t="s">
        <v>1425</v>
      </c>
      <c r="C612" s="192" t="s">
        <v>136</v>
      </c>
      <c r="D612" s="477">
        <v>6</v>
      </c>
      <c r="E612" s="478">
        <v>3542</v>
      </c>
      <c r="F612" s="479">
        <v>169.39582156973501</v>
      </c>
    </row>
    <row r="613" spans="1:6" x14ac:dyDescent="0.2">
      <c r="A613" s="192" t="s">
        <v>1426</v>
      </c>
      <c r="B613" s="192" t="s">
        <v>1427</v>
      </c>
      <c r="C613" s="192" t="s">
        <v>136</v>
      </c>
      <c r="D613" s="477">
        <v>28</v>
      </c>
      <c r="E613" s="478">
        <v>5461</v>
      </c>
      <c r="F613" s="479">
        <v>512.72660684856305</v>
      </c>
    </row>
    <row r="614" spans="1:6" x14ac:dyDescent="0.2">
      <c r="A614" s="192" t="s">
        <v>1428</v>
      </c>
      <c r="B614" s="192" t="s">
        <v>1429</v>
      </c>
      <c r="C614" s="192" t="s">
        <v>136</v>
      </c>
      <c r="D614" s="477">
        <v>22</v>
      </c>
      <c r="E614" s="478">
        <v>6330</v>
      </c>
      <c r="F614" s="479">
        <v>347.551342812006</v>
      </c>
    </row>
    <row r="615" spans="1:6" x14ac:dyDescent="0.2">
      <c r="A615" s="192" t="s">
        <v>1430</v>
      </c>
      <c r="B615" s="192" t="s">
        <v>1431</v>
      </c>
      <c r="C615" s="192" t="s">
        <v>136</v>
      </c>
      <c r="D615" s="477">
        <v>14</v>
      </c>
      <c r="E615" s="478">
        <v>3380</v>
      </c>
      <c r="F615" s="479">
        <v>414.20118343195298</v>
      </c>
    </row>
    <row r="616" spans="1:6" x14ac:dyDescent="0.2">
      <c r="A616" s="192" t="s">
        <v>1432</v>
      </c>
      <c r="B616" s="192" t="s">
        <v>1433</v>
      </c>
      <c r="C616" s="192" t="s">
        <v>136</v>
      </c>
      <c r="D616" s="477">
        <v>11</v>
      </c>
      <c r="E616" s="478">
        <v>3106</v>
      </c>
      <c r="F616" s="479">
        <v>354.15325177076602</v>
      </c>
    </row>
    <row r="617" spans="1:6" x14ac:dyDescent="0.2">
      <c r="A617" s="192" t="s">
        <v>1434</v>
      </c>
      <c r="B617" s="192" t="s">
        <v>1435</v>
      </c>
      <c r="C617" s="192" t="s">
        <v>136</v>
      </c>
      <c r="D617" s="477">
        <v>10</v>
      </c>
      <c r="E617" s="478">
        <v>6341</v>
      </c>
      <c r="F617" s="479">
        <v>157.703832203123</v>
      </c>
    </row>
    <row r="618" spans="1:6" x14ac:dyDescent="0.2">
      <c r="A618" s="192" t="s">
        <v>1436</v>
      </c>
      <c r="B618" s="192" t="s">
        <v>1437</v>
      </c>
      <c r="C618" s="192" t="s">
        <v>136</v>
      </c>
      <c r="D618" s="477">
        <v>16</v>
      </c>
      <c r="E618" s="478">
        <v>5869</v>
      </c>
      <c r="F618" s="479">
        <v>272.61884477764499</v>
      </c>
    </row>
    <row r="619" spans="1:6" x14ac:dyDescent="0.2">
      <c r="A619" s="192" t="s">
        <v>1438</v>
      </c>
      <c r="B619" s="192" t="s">
        <v>1439</v>
      </c>
      <c r="C619" s="192" t="s">
        <v>136</v>
      </c>
      <c r="D619" s="477">
        <v>14</v>
      </c>
      <c r="E619" s="478">
        <v>3192</v>
      </c>
      <c r="F619" s="479">
        <v>438.59649122807002</v>
      </c>
    </row>
    <row r="620" spans="1:6" x14ac:dyDescent="0.2">
      <c r="A620" s="192" t="s">
        <v>1440</v>
      </c>
      <c r="B620" s="192" t="s">
        <v>1441</v>
      </c>
      <c r="C620" s="192" t="s">
        <v>136</v>
      </c>
      <c r="D620" s="477">
        <v>7</v>
      </c>
      <c r="E620" s="478">
        <v>4329</v>
      </c>
      <c r="F620" s="479">
        <v>161.700161700162</v>
      </c>
    </row>
    <row r="621" spans="1:6" x14ac:dyDescent="0.2">
      <c r="A621" s="192" t="s">
        <v>1442</v>
      </c>
      <c r="B621" s="192" t="s">
        <v>1443</v>
      </c>
      <c r="C621" s="192" t="s">
        <v>136</v>
      </c>
      <c r="D621" s="477">
        <v>8</v>
      </c>
      <c r="E621" s="478">
        <v>5162</v>
      </c>
      <c r="F621" s="479">
        <v>154.978690430066</v>
      </c>
    </row>
    <row r="622" spans="1:6" x14ac:dyDescent="0.2">
      <c r="A622" s="192" t="s">
        <v>1444</v>
      </c>
      <c r="B622" s="192" t="s">
        <v>1445</v>
      </c>
      <c r="C622" s="192" t="s">
        <v>136</v>
      </c>
      <c r="D622" s="477">
        <v>26</v>
      </c>
      <c r="E622" s="478">
        <v>5279</v>
      </c>
      <c r="F622" s="479">
        <v>492.51752225800402</v>
      </c>
    </row>
    <row r="623" spans="1:6" x14ac:dyDescent="0.2">
      <c r="A623" s="192" t="s">
        <v>1446</v>
      </c>
      <c r="B623" s="192" t="s">
        <v>1447</v>
      </c>
      <c r="C623" s="192" t="s">
        <v>136</v>
      </c>
      <c r="D623" s="477">
        <v>2</v>
      </c>
      <c r="E623" s="478">
        <v>3377</v>
      </c>
      <c r="F623" s="479">
        <v>59.224163458691201</v>
      </c>
    </row>
    <row r="624" spans="1:6" x14ac:dyDescent="0.2">
      <c r="A624" s="192" t="s">
        <v>1448</v>
      </c>
      <c r="B624" s="192" t="s">
        <v>1449</v>
      </c>
      <c r="C624" s="192" t="s">
        <v>136</v>
      </c>
      <c r="D624" s="477">
        <v>13</v>
      </c>
      <c r="E624" s="478">
        <v>6241</v>
      </c>
      <c r="F624" s="479">
        <v>208.29995193078</v>
      </c>
    </row>
    <row r="625" spans="1:6" x14ac:dyDescent="0.2">
      <c r="A625" s="192" t="s">
        <v>1450</v>
      </c>
      <c r="B625" s="192" t="s">
        <v>1451</v>
      </c>
      <c r="C625" s="192" t="s">
        <v>136</v>
      </c>
      <c r="D625" s="477">
        <v>15</v>
      </c>
      <c r="E625" s="478">
        <v>6065</v>
      </c>
      <c r="F625" s="479">
        <v>247.32069249793901</v>
      </c>
    </row>
    <row r="626" spans="1:6" x14ac:dyDescent="0.2">
      <c r="A626" s="192" t="s">
        <v>1452</v>
      </c>
      <c r="B626" s="192" t="s">
        <v>1453</v>
      </c>
      <c r="C626" s="192" t="s">
        <v>136</v>
      </c>
      <c r="D626" s="477">
        <v>8</v>
      </c>
      <c r="E626" s="478">
        <v>3516</v>
      </c>
      <c r="F626" s="479">
        <v>227.53128555176301</v>
      </c>
    </row>
    <row r="627" spans="1:6" x14ac:dyDescent="0.2">
      <c r="A627" s="192" t="s">
        <v>1454</v>
      </c>
      <c r="B627" s="192" t="s">
        <v>1455</v>
      </c>
      <c r="C627" s="192" t="s">
        <v>136</v>
      </c>
      <c r="D627" s="477">
        <v>11</v>
      </c>
      <c r="E627" s="478">
        <v>5126</v>
      </c>
      <c r="F627" s="479">
        <v>214.59227467811201</v>
      </c>
    </row>
    <row r="628" spans="1:6" x14ac:dyDescent="0.2">
      <c r="A628" s="192" t="s">
        <v>1456</v>
      </c>
      <c r="B628" s="192" t="s">
        <v>1457</v>
      </c>
      <c r="C628" s="192" t="s">
        <v>136</v>
      </c>
      <c r="D628" s="477">
        <v>14</v>
      </c>
      <c r="E628" s="478">
        <v>3640</v>
      </c>
      <c r="F628" s="479">
        <v>384.61538461538498</v>
      </c>
    </row>
    <row r="629" spans="1:6" x14ac:dyDescent="0.2">
      <c r="A629" s="192" t="s">
        <v>1458</v>
      </c>
      <c r="B629" s="192" t="s">
        <v>1459</v>
      </c>
      <c r="C629" s="192" t="s">
        <v>136</v>
      </c>
      <c r="D629" s="477">
        <v>27</v>
      </c>
      <c r="E629" s="478">
        <v>3322</v>
      </c>
      <c r="F629" s="479">
        <v>812.76339554485298</v>
      </c>
    </row>
    <row r="630" spans="1:6" x14ac:dyDescent="0.2">
      <c r="A630" s="192" t="s">
        <v>1460</v>
      </c>
      <c r="B630" s="192" t="s">
        <v>1461</v>
      </c>
      <c r="C630" s="192" t="s">
        <v>136</v>
      </c>
      <c r="D630" s="477">
        <v>19</v>
      </c>
      <c r="E630" s="478">
        <v>4448</v>
      </c>
      <c r="F630" s="479">
        <v>427.15827338129498</v>
      </c>
    </row>
    <row r="631" spans="1:6" x14ac:dyDescent="0.2">
      <c r="A631" s="192" t="s">
        <v>1462</v>
      </c>
      <c r="B631" s="192" t="s">
        <v>1463</v>
      </c>
      <c r="C631" s="192" t="s">
        <v>136</v>
      </c>
      <c r="D631" s="477">
        <v>7</v>
      </c>
      <c r="E631" s="478">
        <v>3637</v>
      </c>
      <c r="F631" s="479">
        <v>192.46631839428099</v>
      </c>
    </row>
    <row r="632" spans="1:6" x14ac:dyDescent="0.2">
      <c r="A632" s="192" t="s">
        <v>1464</v>
      </c>
      <c r="B632" s="192" t="s">
        <v>1465</v>
      </c>
      <c r="C632" s="192" t="s">
        <v>136</v>
      </c>
      <c r="D632" s="477">
        <v>6</v>
      </c>
      <c r="E632" s="478">
        <v>4662</v>
      </c>
      <c r="F632" s="479">
        <v>128.700128700129</v>
      </c>
    </row>
    <row r="633" spans="1:6" x14ac:dyDescent="0.2">
      <c r="A633" s="192" t="s">
        <v>1466</v>
      </c>
      <c r="B633" s="192" t="s">
        <v>1467</v>
      </c>
      <c r="C633" s="192" t="s">
        <v>136</v>
      </c>
      <c r="D633" s="477">
        <v>10</v>
      </c>
      <c r="E633" s="478">
        <v>5037</v>
      </c>
      <c r="F633" s="479">
        <v>198.530871550526</v>
      </c>
    </row>
    <row r="634" spans="1:6" x14ac:dyDescent="0.2">
      <c r="A634" s="192" t="s">
        <v>1468</v>
      </c>
      <c r="B634" s="192" t="s">
        <v>1469</v>
      </c>
      <c r="C634" s="192" t="s">
        <v>136</v>
      </c>
      <c r="D634" s="477">
        <v>10</v>
      </c>
      <c r="E634" s="478">
        <v>5793</v>
      </c>
      <c r="F634" s="479">
        <v>172.62213015708599</v>
      </c>
    </row>
    <row r="635" spans="1:6" x14ac:dyDescent="0.2">
      <c r="A635" s="192" t="s">
        <v>1470</v>
      </c>
      <c r="B635" s="192" t="s">
        <v>1471</v>
      </c>
      <c r="C635" s="192" t="s">
        <v>136</v>
      </c>
      <c r="D635" s="477">
        <v>7</v>
      </c>
      <c r="E635" s="478">
        <v>4519</v>
      </c>
      <c r="F635" s="479">
        <v>154.90152688647899</v>
      </c>
    </row>
    <row r="636" spans="1:6" x14ac:dyDescent="0.2">
      <c r="A636" s="192" t="s">
        <v>1472</v>
      </c>
      <c r="B636" s="192" t="s">
        <v>1473</v>
      </c>
      <c r="C636" s="192" t="s">
        <v>136</v>
      </c>
      <c r="D636" s="477">
        <v>8</v>
      </c>
      <c r="E636" s="478">
        <v>5074</v>
      </c>
      <c r="F636" s="479">
        <v>157.66653527788699</v>
      </c>
    </row>
    <row r="637" spans="1:6" x14ac:dyDescent="0.2">
      <c r="A637" s="192" t="s">
        <v>1474</v>
      </c>
      <c r="B637" s="192" t="s">
        <v>1475</v>
      </c>
      <c r="C637" s="192" t="s">
        <v>136</v>
      </c>
      <c r="D637" s="477">
        <v>7</v>
      </c>
      <c r="E637" s="478">
        <v>5917</v>
      </c>
      <c r="F637" s="479">
        <v>118.303194186243</v>
      </c>
    </row>
    <row r="638" spans="1:6" x14ac:dyDescent="0.2">
      <c r="A638" s="192" t="s">
        <v>1476</v>
      </c>
      <c r="B638" s="192" t="s">
        <v>1477</v>
      </c>
      <c r="C638" s="192" t="s">
        <v>136</v>
      </c>
      <c r="D638" s="477">
        <v>20</v>
      </c>
      <c r="E638" s="478">
        <v>5866</v>
      </c>
      <c r="F638" s="479">
        <v>340.94783498124798</v>
      </c>
    </row>
    <row r="639" spans="1:6" x14ac:dyDescent="0.2">
      <c r="A639" s="192" t="s">
        <v>1478</v>
      </c>
      <c r="B639" s="192" t="s">
        <v>1479</v>
      </c>
      <c r="C639" s="192" t="s">
        <v>136</v>
      </c>
      <c r="D639" s="477">
        <v>4</v>
      </c>
      <c r="E639" s="478">
        <v>3888</v>
      </c>
      <c r="F639" s="479">
        <v>102.88065843621401</v>
      </c>
    </row>
    <row r="640" spans="1:6" x14ac:dyDescent="0.2">
      <c r="A640" s="192" t="s">
        <v>1480</v>
      </c>
      <c r="B640" s="192" t="s">
        <v>1481</v>
      </c>
      <c r="C640" s="192" t="s">
        <v>136</v>
      </c>
      <c r="D640" s="477">
        <v>1</v>
      </c>
      <c r="E640" s="478">
        <v>3593</v>
      </c>
      <c r="F640" s="479">
        <v>27.831895352073499</v>
      </c>
    </row>
    <row r="641" spans="1:6" x14ac:dyDescent="0.2">
      <c r="A641" s="192" t="s">
        <v>1482</v>
      </c>
      <c r="B641" s="192" t="s">
        <v>1483</v>
      </c>
      <c r="C641" s="192" t="s">
        <v>136</v>
      </c>
      <c r="D641" s="477">
        <v>5</v>
      </c>
      <c r="E641" s="478">
        <v>4573</v>
      </c>
      <c r="F641" s="479">
        <v>109.337415263503</v>
      </c>
    </row>
    <row r="642" spans="1:6" x14ac:dyDescent="0.2">
      <c r="A642" s="192" t="s">
        <v>1484</v>
      </c>
      <c r="B642" s="192" t="s">
        <v>1485</v>
      </c>
      <c r="C642" s="192" t="s">
        <v>136</v>
      </c>
      <c r="D642" s="477">
        <v>16</v>
      </c>
      <c r="E642" s="478">
        <v>4462</v>
      </c>
      <c r="F642" s="479">
        <v>358.58359480053798</v>
      </c>
    </row>
    <row r="643" spans="1:6" x14ac:dyDescent="0.2">
      <c r="A643" s="192" t="s">
        <v>1486</v>
      </c>
      <c r="B643" s="192" t="s">
        <v>1487</v>
      </c>
      <c r="C643" s="192" t="s">
        <v>136</v>
      </c>
      <c r="D643" s="477">
        <v>10</v>
      </c>
      <c r="E643" s="478">
        <v>4228</v>
      </c>
      <c r="F643" s="479">
        <v>236.518448438978</v>
      </c>
    </row>
    <row r="644" spans="1:6" x14ac:dyDescent="0.2">
      <c r="A644" s="192" t="s">
        <v>1488</v>
      </c>
      <c r="B644" s="192" t="s">
        <v>1489</v>
      </c>
      <c r="C644" s="192" t="s">
        <v>136</v>
      </c>
      <c r="D644" s="477">
        <v>7</v>
      </c>
      <c r="E644" s="478">
        <v>3127</v>
      </c>
      <c r="F644" s="479">
        <v>223.85673169171699</v>
      </c>
    </row>
    <row r="645" spans="1:6" x14ac:dyDescent="0.2">
      <c r="A645" s="192" t="s">
        <v>1490</v>
      </c>
      <c r="B645" s="192" t="s">
        <v>1491</v>
      </c>
      <c r="C645" s="192" t="s">
        <v>136</v>
      </c>
      <c r="D645" s="477">
        <v>13</v>
      </c>
      <c r="E645" s="478">
        <v>5278</v>
      </c>
      <c r="F645" s="479">
        <v>246.30541871921201</v>
      </c>
    </row>
    <row r="646" spans="1:6" x14ac:dyDescent="0.2">
      <c r="A646" s="192" t="s">
        <v>1492</v>
      </c>
      <c r="B646" s="192" t="s">
        <v>1493</v>
      </c>
      <c r="C646" s="192" t="s">
        <v>136</v>
      </c>
      <c r="D646" s="477">
        <v>5</v>
      </c>
      <c r="E646" s="478">
        <v>3496</v>
      </c>
      <c r="F646" s="479">
        <v>143.020594965675</v>
      </c>
    </row>
    <row r="647" spans="1:6" x14ac:dyDescent="0.2">
      <c r="A647" s="192" t="s">
        <v>1494</v>
      </c>
      <c r="B647" s="192" t="s">
        <v>1495</v>
      </c>
      <c r="C647" s="192" t="s">
        <v>136</v>
      </c>
      <c r="D647" s="477">
        <v>8</v>
      </c>
      <c r="E647" s="478">
        <v>4622</v>
      </c>
      <c r="F647" s="479">
        <v>173.085244482908</v>
      </c>
    </row>
    <row r="648" spans="1:6" x14ac:dyDescent="0.2">
      <c r="A648" s="192" t="s">
        <v>1496</v>
      </c>
      <c r="B648" s="192" t="s">
        <v>1497</v>
      </c>
      <c r="C648" s="192" t="s">
        <v>136</v>
      </c>
      <c r="D648" s="477">
        <v>2</v>
      </c>
      <c r="E648" s="478">
        <v>2871</v>
      </c>
      <c r="F648" s="479">
        <v>69.662138627655906</v>
      </c>
    </row>
    <row r="649" spans="1:6" x14ac:dyDescent="0.2">
      <c r="A649" s="192" t="s">
        <v>1498</v>
      </c>
      <c r="B649" s="192" t="s">
        <v>1499</v>
      </c>
      <c r="C649" s="192" t="s">
        <v>136</v>
      </c>
      <c r="D649" s="477">
        <v>5</v>
      </c>
      <c r="E649" s="478">
        <v>3737</v>
      </c>
      <c r="F649" s="479">
        <v>133.79716350013399</v>
      </c>
    </row>
    <row r="650" spans="1:6" x14ac:dyDescent="0.2">
      <c r="A650" s="192" t="s">
        <v>1500</v>
      </c>
      <c r="B650" s="192" t="s">
        <v>1501</v>
      </c>
      <c r="C650" s="192" t="s">
        <v>136</v>
      </c>
      <c r="D650" s="477">
        <v>7</v>
      </c>
      <c r="E650" s="478">
        <v>4953</v>
      </c>
      <c r="F650" s="479">
        <v>141.32848778518101</v>
      </c>
    </row>
    <row r="651" spans="1:6" x14ac:dyDescent="0.2">
      <c r="A651" s="192" t="s">
        <v>1502</v>
      </c>
      <c r="B651" s="192" t="s">
        <v>1503</v>
      </c>
      <c r="C651" s="192" t="s">
        <v>136</v>
      </c>
      <c r="D651" s="477">
        <v>10</v>
      </c>
      <c r="E651" s="478">
        <v>4313</v>
      </c>
      <c r="F651" s="479">
        <v>231.857175979597</v>
      </c>
    </row>
    <row r="652" spans="1:6" x14ac:dyDescent="0.2">
      <c r="A652" s="192" t="s">
        <v>1504</v>
      </c>
      <c r="B652" s="192" t="s">
        <v>1505</v>
      </c>
      <c r="C652" s="192" t="s">
        <v>136</v>
      </c>
      <c r="D652" s="477">
        <v>9</v>
      </c>
      <c r="E652" s="478">
        <v>4980</v>
      </c>
      <c r="F652" s="479">
        <v>180.72289156626499</v>
      </c>
    </row>
    <row r="653" spans="1:6" x14ac:dyDescent="0.2">
      <c r="A653" s="192" t="s">
        <v>1506</v>
      </c>
      <c r="B653" s="192" t="s">
        <v>1507</v>
      </c>
      <c r="C653" s="192" t="s">
        <v>136</v>
      </c>
      <c r="D653" s="477">
        <v>6</v>
      </c>
      <c r="E653" s="478">
        <v>4026</v>
      </c>
      <c r="F653" s="479">
        <v>149.03129657228001</v>
      </c>
    </row>
    <row r="654" spans="1:6" x14ac:dyDescent="0.2">
      <c r="A654" s="192" t="s">
        <v>1508</v>
      </c>
      <c r="B654" s="192" t="s">
        <v>1509</v>
      </c>
      <c r="C654" s="192" t="s">
        <v>136</v>
      </c>
      <c r="D654" s="477">
        <v>5</v>
      </c>
      <c r="E654" s="478">
        <v>4069</v>
      </c>
      <c r="F654" s="479">
        <v>122.88031457360501</v>
      </c>
    </row>
    <row r="655" spans="1:6" x14ac:dyDescent="0.2">
      <c r="A655" s="192" t="s">
        <v>1510</v>
      </c>
      <c r="B655" s="192" t="s">
        <v>1511</v>
      </c>
      <c r="C655" s="192" t="s">
        <v>136</v>
      </c>
      <c r="D655" s="477">
        <v>16</v>
      </c>
      <c r="E655" s="478">
        <v>5411</v>
      </c>
      <c r="F655" s="479">
        <v>295.69395675475897</v>
      </c>
    </row>
    <row r="656" spans="1:6" x14ac:dyDescent="0.2">
      <c r="A656" s="192" t="s">
        <v>1512</v>
      </c>
      <c r="B656" s="192" t="s">
        <v>1513</v>
      </c>
      <c r="C656" s="192" t="s">
        <v>136</v>
      </c>
      <c r="D656" s="477">
        <v>6</v>
      </c>
      <c r="E656" s="478">
        <v>4395</v>
      </c>
      <c r="F656" s="479">
        <v>136.51877133105799</v>
      </c>
    </row>
    <row r="657" spans="1:6" x14ac:dyDescent="0.2">
      <c r="A657" s="192" t="s">
        <v>1514</v>
      </c>
      <c r="B657" s="192" t="s">
        <v>1515</v>
      </c>
      <c r="C657" s="192" t="s">
        <v>136</v>
      </c>
      <c r="D657" s="477">
        <v>22</v>
      </c>
      <c r="E657" s="478">
        <v>6814</v>
      </c>
      <c r="F657" s="479">
        <v>322.86469034341098</v>
      </c>
    </row>
    <row r="658" spans="1:6" x14ac:dyDescent="0.2">
      <c r="A658" s="192" t="s">
        <v>1516</v>
      </c>
      <c r="B658" s="192" t="s">
        <v>1517</v>
      </c>
      <c r="C658" s="192" t="s">
        <v>136</v>
      </c>
      <c r="D658" s="477">
        <v>9</v>
      </c>
      <c r="E658" s="478">
        <v>6201</v>
      </c>
      <c r="F658" s="479">
        <v>145.137880986938</v>
      </c>
    </row>
    <row r="659" spans="1:6" x14ac:dyDescent="0.2">
      <c r="A659" s="192" t="s">
        <v>1518</v>
      </c>
      <c r="B659" s="192" t="s">
        <v>1519</v>
      </c>
      <c r="C659" s="192" t="s">
        <v>136</v>
      </c>
      <c r="D659" s="477">
        <v>8</v>
      </c>
      <c r="E659" s="478">
        <v>6156</v>
      </c>
      <c r="F659" s="479">
        <v>129.95451591942799</v>
      </c>
    </row>
    <row r="660" spans="1:6" x14ac:dyDescent="0.2">
      <c r="A660" s="192" t="s">
        <v>1520</v>
      </c>
      <c r="B660" s="192" t="s">
        <v>1521</v>
      </c>
      <c r="C660" s="192" t="s">
        <v>136</v>
      </c>
      <c r="D660" s="477">
        <v>9</v>
      </c>
      <c r="E660" s="478">
        <v>4602</v>
      </c>
      <c r="F660" s="479">
        <v>195.56714471968701</v>
      </c>
    </row>
    <row r="661" spans="1:6" x14ac:dyDescent="0.2">
      <c r="A661" s="192" t="s">
        <v>1522</v>
      </c>
      <c r="B661" s="192" t="s">
        <v>1523</v>
      </c>
      <c r="C661" s="192" t="s">
        <v>136</v>
      </c>
      <c r="D661" s="477">
        <v>9</v>
      </c>
      <c r="E661" s="478">
        <v>4147</v>
      </c>
      <c r="F661" s="479">
        <v>217.02435495538899</v>
      </c>
    </row>
    <row r="662" spans="1:6" x14ac:dyDescent="0.2">
      <c r="A662" s="192" t="s">
        <v>1524</v>
      </c>
      <c r="B662" s="192" t="s">
        <v>1525</v>
      </c>
      <c r="C662" s="192" t="s">
        <v>136</v>
      </c>
      <c r="D662" s="477">
        <v>9</v>
      </c>
      <c r="E662" s="478">
        <v>3860</v>
      </c>
      <c r="F662" s="479">
        <v>233.16062176165801</v>
      </c>
    </row>
    <row r="663" spans="1:6" x14ac:dyDescent="0.2">
      <c r="A663" s="192" t="s">
        <v>1526</v>
      </c>
      <c r="B663" s="192" t="s">
        <v>1527</v>
      </c>
      <c r="C663" s="192" t="s">
        <v>136</v>
      </c>
      <c r="D663" s="477">
        <v>37</v>
      </c>
      <c r="E663" s="478">
        <v>7465</v>
      </c>
      <c r="F663" s="479">
        <v>495.64634963161399</v>
      </c>
    </row>
    <row r="664" spans="1:6" x14ac:dyDescent="0.2">
      <c r="A664" s="192" t="s">
        <v>1528</v>
      </c>
      <c r="B664" s="192" t="s">
        <v>1529</v>
      </c>
      <c r="C664" s="192" t="s">
        <v>136</v>
      </c>
      <c r="D664" s="477">
        <v>8</v>
      </c>
      <c r="E664" s="478">
        <v>3596</v>
      </c>
      <c r="F664" s="479">
        <v>222.46941045606201</v>
      </c>
    </row>
    <row r="665" spans="1:6" x14ac:dyDescent="0.2">
      <c r="A665" s="192" t="s">
        <v>1530</v>
      </c>
      <c r="B665" s="192" t="s">
        <v>1531</v>
      </c>
      <c r="C665" s="192" t="s">
        <v>136</v>
      </c>
      <c r="D665" s="477">
        <v>24</v>
      </c>
      <c r="E665" s="478">
        <v>6652</v>
      </c>
      <c r="F665" s="479">
        <v>360.79374624173198</v>
      </c>
    </row>
    <row r="666" spans="1:6" x14ac:dyDescent="0.2">
      <c r="A666" s="192" t="s">
        <v>1532</v>
      </c>
      <c r="B666" s="192" t="s">
        <v>1533</v>
      </c>
      <c r="C666" s="192" t="s">
        <v>136</v>
      </c>
      <c r="D666" s="477">
        <v>13</v>
      </c>
      <c r="E666" s="478">
        <v>3810</v>
      </c>
      <c r="F666" s="479">
        <v>341.20734908136501</v>
      </c>
    </row>
    <row r="667" spans="1:6" x14ac:dyDescent="0.2">
      <c r="A667" s="192" t="s">
        <v>1534</v>
      </c>
      <c r="B667" s="192" t="s">
        <v>1535</v>
      </c>
      <c r="C667" s="192" t="s">
        <v>136</v>
      </c>
      <c r="D667" s="477">
        <v>11</v>
      </c>
      <c r="E667" s="478">
        <v>2632</v>
      </c>
      <c r="F667" s="479">
        <v>417.933130699088</v>
      </c>
    </row>
    <row r="668" spans="1:6" x14ac:dyDescent="0.2">
      <c r="A668" s="192" t="s">
        <v>1536</v>
      </c>
      <c r="B668" s="192" t="s">
        <v>1537</v>
      </c>
      <c r="C668" s="192" t="s">
        <v>136</v>
      </c>
      <c r="D668" s="477">
        <v>6</v>
      </c>
      <c r="E668" s="478">
        <v>3525</v>
      </c>
      <c r="F668" s="479">
        <v>170.212765957447</v>
      </c>
    </row>
    <row r="669" spans="1:6" x14ac:dyDescent="0.2">
      <c r="A669" s="192" t="s">
        <v>1538</v>
      </c>
      <c r="B669" s="192" t="s">
        <v>1539</v>
      </c>
      <c r="C669" s="192" t="s">
        <v>136</v>
      </c>
      <c r="D669" s="477">
        <v>12</v>
      </c>
      <c r="E669" s="478">
        <v>3607</v>
      </c>
      <c r="F669" s="479">
        <v>332.68644302744701</v>
      </c>
    </row>
    <row r="670" spans="1:6" x14ac:dyDescent="0.2">
      <c r="A670" s="192" t="s">
        <v>1540</v>
      </c>
      <c r="B670" s="192" t="s">
        <v>1541</v>
      </c>
      <c r="C670" s="192" t="s">
        <v>136</v>
      </c>
      <c r="D670" s="477">
        <v>16</v>
      </c>
      <c r="E670" s="478">
        <v>7128</v>
      </c>
      <c r="F670" s="479">
        <v>224.46689113355799</v>
      </c>
    </row>
    <row r="671" spans="1:6" x14ac:dyDescent="0.2">
      <c r="A671" s="192" t="s">
        <v>1542</v>
      </c>
      <c r="B671" s="192" t="s">
        <v>1543</v>
      </c>
      <c r="C671" s="192" t="s">
        <v>136</v>
      </c>
      <c r="D671" s="477">
        <v>9</v>
      </c>
      <c r="E671" s="478">
        <v>4096</v>
      </c>
      <c r="F671" s="479">
        <v>219.7265625</v>
      </c>
    </row>
    <row r="672" spans="1:6" x14ac:dyDescent="0.2">
      <c r="A672" s="192" t="s">
        <v>1544</v>
      </c>
      <c r="B672" s="192" t="s">
        <v>1545</v>
      </c>
      <c r="C672" s="192" t="s">
        <v>136</v>
      </c>
      <c r="D672" s="477">
        <v>7</v>
      </c>
      <c r="E672" s="478">
        <v>4177</v>
      </c>
      <c r="F672" s="479">
        <v>167.584390711037</v>
      </c>
    </row>
    <row r="673" spans="1:6" x14ac:dyDescent="0.2">
      <c r="A673" s="192" t="s">
        <v>1546</v>
      </c>
      <c r="B673" s="192" t="s">
        <v>1547</v>
      </c>
      <c r="C673" s="192" t="s">
        <v>136</v>
      </c>
      <c r="D673" s="477">
        <v>13</v>
      </c>
      <c r="E673" s="478">
        <v>3156</v>
      </c>
      <c r="F673" s="479">
        <v>411.91381495564002</v>
      </c>
    </row>
    <row r="674" spans="1:6" x14ac:dyDescent="0.2">
      <c r="A674" s="192" t="s">
        <v>1548</v>
      </c>
      <c r="B674" s="192" t="s">
        <v>1549</v>
      </c>
      <c r="C674" s="192" t="s">
        <v>136</v>
      </c>
      <c r="D674" s="477">
        <v>9</v>
      </c>
      <c r="E674" s="478">
        <v>2382</v>
      </c>
      <c r="F674" s="479">
        <v>377.83375314861502</v>
      </c>
    </row>
    <row r="675" spans="1:6" x14ac:dyDescent="0.2">
      <c r="A675" s="192" t="s">
        <v>1550</v>
      </c>
      <c r="B675" s="192" t="s">
        <v>1551</v>
      </c>
      <c r="C675" s="192" t="s">
        <v>136</v>
      </c>
      <c r="D675" s="477">
        <v>11</v>
      </c>
      <c r="E675" s="478">
        <v>4631</v>
      </c>
      <c r="F675" s="479">
        <v>237.529691211401</v>
      </c>
    </row>
    <row r="676" spans="1:6" x14ac:dyDescent="0.2">
      <c r="A676" s="192" t="s">
        <v>1552</v>
      </c>
      <c r="B676" s="192" t="s">
        <v>1553</v>
      </c>
      <c r="C676" s="192" t="s">
        <v>136</v>
      </c>
      <c r="D676" s="477">
        <v>4</v>
      </c>
      <c r="E676" s="478">
        <v>3581</v>
      </c>
      <c r="F676" s="479">
        <v>111.700642278693</v>
      </c>
    </row>
    <row r="677" spans="1:6" x14ac:dyDescent="0.2">
      <c r="A677" s="192" t="s">
        <v>1554</v>
      </c>
      <c r="B677" s="192" t="s">
        <v>1555</v>
      </c>
      <c r="C677" s="192" t="s">
        <v>136</v>
      </c>
      <c r="D677" s="477">
        <v>11</v>
      </c>
      <c r="E677" s="478">
        <v>4916</v>
      </c>
      <c r="F677" s="479">
        <v>223.75915378356399</v>
      </c>
    </row>
    <row r="678" spans="1:6" x14ac:dyDescent="0.2">
      <c r="A678" s="192" t="s">
        <v>1556</v>
      </c>
      <c r="B678" s="192" t="s">
        <v>1557</v>
      </c>
      <c r="C678" s="192" t="s">
        <v>136</v>
      </c>
      <c r="D678" s="477">
        <v>24</v>
      </c>
      <c r="E678" s="478">
        <v>5139</v>
      </c>
      <c r="F678" s="479">
        <v>467.01692936369</v>
      </c>
    </row>
    <row r="679" spans="1:6" x14ac:dyDescent="0.2">
      <c r="A679" s="192" t="s">
        <v>1558</v>
      </c>
      <c r="B679" s="192" t="s">
        <v>1559</v>
      </c>
      <c r="C679" s="192" t="s">
        <v>136</v>
      </c>
      <c r="D679" s="477">
        <v>8</v>
      </c>
      <c r="E679" s="478">
        <v>4772</v>
      </c>
      <c r="F679" s="479">
        <v>167.64459346186101</v>
      </c>
    </row>
    <row r="680" spans="1:6" x14ac:dyDescent="0.2">
      <c r="A680" s="192" t="s">
        <v>1560</v>
      </c>
      <c r="B680" s="192" t="s">
        <v>979</v>
      </c>
      <c r="C680" s="192" t="s">
        <v>136</v>
      </c>
      <c r="D680" s="477">
        <v>11</v>
      </c>
      <c r="E680" s="478">
        <v>4052</v>
      </c>
      <c r="F680" s="479">
        <v>271.47087857847998</v>
      </c>
    </row>
    <row r="681" spans="1:6" x14ac:dyDescent="0.2">
      <c r="A681" s="192" t="s">
        <v>1561</v>
      </c>
      <c r="B681" s="192" t="s">
        <v>1562</v>
      </c>
      <c r="C681" s="192" t="s">
        <v>136</v>
      </c>
      <c r="D681" s="477">
        <v>19</v>
      </c>
      <c r="E681" s="478">
        <v>4848</v>
      </c>
      <c r="F681" s="479">
        <v>391.91419141914201</v>
      </c>
    </row>
    <row r="682" spans="1:6" x14ac:dyDescent="0.2">
      <c r="A682" s="192" t="s">
        <v>1563</v>
      </c>
      <c r="B682" s="192" t="s">
        <v>1564</v>
      </c>
      <c r="C682" s="192" t="s">
        <v>136</v>
      </c>
      <c r="D682" s="477">
        <v>22</v>
      </c>
      <c r="E682" s="478">
        <v>3504</v>
      </c>
      <c r="F682" s="479">
        <v>627.85388127853901</v>
      </c>
    </row>
    <row r="683" spans="1:6" x14ac:dyDescent="0.2">
      <c r="A683" s="192" t="s">
        <v>1565</v>
      </c>
      <c r="B683" s="192" t="s">
        <v>1566</v>
      </c>
      <c r="C683" s="192" t="s">
        <v>136</v>
      </c>
      <c r="D683" s="477">
        <v>26</v>
      </c>
      <c r="E683" s="478">
        <v>6554</v>
      </c>
      <c r="F683" s="479">
        <v>396.70430271589902</v>
      </c>
    </row>
    <row r="684" spans="1:6" x14ac:dyDescent="0.2">
      <c r="A684" s="192" t="s">
        <v>1567</v>
      </c>
      <c r="B684" s="192" t="s">
        <v>1568</v>
      </c>
      <c r="C684" s="192" t="s">
        <v>136</v>
      </c>
      <c r="D684" s="477">
        <v>25</v>
      </c>
      <c r="E684" s="478">
        <v>5692</v>
      </c>
      <c r="F684" s="479">
        <v>439.212930428672</v>
      </c>
    </row>
    <row r="685" spans="1:6" x14ac:dyDescent="0.2">
      <c r="A685" s="192" t="s">
        <v>1569</v>
      </c>
      <c r="B685" s="192" t="s">
        <v>1570</v>
      </c>
      <c r="C685" s="192" t="s">
        <v>136</v>
      </c>
      <c r="D685" s="477">
        <v>14</v>
      </c>
      <c r="E685" s="478">
        <v>5867</v>
      </c>
      <c r="F685" s="479">
        <v>238.62280552241401</v>
      </c>
    </row>
    <row r="686" spans="1:6" x14ac:dyDescent="0.2">
      <c r="A686" s="192" t="s">
        <v>1571</v>
      </c>
      <c r="B686" s="192" t="s">
        <v>1572</v>
      </c>
      <c r="C686" s="192" t="s">
        <v>136</v>
      </c>
      <c r="D686" s="477">
        <v>15</v>
      </c>
      <c r="E686" s="478">
        <v>4601</v>
      </c>
      <c r="F686" s="479">
        <v>326.01608346011699</v>
      </c>
    </row>
    <row r="687" spans="1:6" x14ac:dyDescent="0.2">
      <c r="A687" s="192" t="s">
        <v>1573</v>
      </c>
      <c r="B687" s="192" t="s">
        <v>1574</v>
      </c>
      <c r="C687" s="192" t="s">
        <v>136</v>
      </c>
      <c r="D687" s="477">
        <v>15</v>
      </c>
      <c r="E687" s="478">
        <v>6352</v>
      </c>
      <c r="F687" s="479">
        <v>236.14609571788401</v>
      </c>
    </row>
    <row r="688" spans="1:6" x14ac:dyDescent="0.2">
      <c r="A688" s="192" t="s">
        <v>1575</v>
      </c>
      <c r="B688" s="192" t="s">
        <v>1576</v>
      </c>
      <c r="C688" s="192" t="s">
        <v>136</v>
      </c>
      <c r="D688" s="477">
        <v>21</v>
      </c>
      <c r="E688" s="478">
        <v>3439</v>
      </c>
      <c r="F688" s="479">
        <v>610.64262867112495</v>
      </c>
    </row>
    <row r="689" spans="1:6" x14ac:dyDescent="0.2">
      <c r="A689" s="192" t="s">
        <v>1577</v>
      </c>
      <c r="B689" s="192" t="s">
        <v>1578</v>
      </c>
      <c r="C689" s="192" t="s">
        <v>136</v>
      </c>
      <c r="D689" s="477">
        <v>8</v>
      </c>
      <c r="E689" s="478">
        <v>3048</v>
      </c>
      <c r="F689" s="479">
        <v>262.46719160104999</v>
      </c>
    </row>
    <row r="690" spans="1:6" x14ac:dyDescent="0.2">
      <c r="A690" s="192" t="s">
        <v>1579</v>
      </c>
      <c r="B690" s="192" t="s">
        <v>1580</v>
      </c>
      <c r="C690" s="192" t="s">
        <v>136</v>
      </c>
      <c r="D690" s="477">
        <v>9</v>
      </c>
      <c r="E690" s="478">
        <v>3611</v>
      </c>
      <c r="F690" s="479">
        <v>249.23843810578799</v>
      </c>
    </row>
    <row r="691" spans="1:6" x14ac:dyDescent="0.2">
      <c r="A691" s="192" t="s">
        <v>1581</v>
      </c>
      <c r="B691" s="192" t="s">
        <v>1582</v>
      </c>
      <c r="C691" s="192" t="s">
        <v>136</v>
      </c>
      <c r="D691" s="477">
        <v>20</v>
      </c>
      <c r="E691" s="478">
        <v>4539</v>
      </c>
      <c r="F691" s="479">
        <v>440.62568847763799</v>
      </c>
    </row>
    <row r="692" spans="1:6" x14ac:dyDescent="0.2">
      <c r="A692" s="192" t="s">
        <v>1583</v>
      </c>
      <c r="B692" s="192" t="s">
        <v>1584</v>
      </c>
      <c r="C692" s="192" t="s">
        <v>136</v>
      </c>
      <c r="D692" s="477">
        <v>10</v>
      </c>
      <c r="E692" s="478">
        <v>4850</v>
      </c>
      <c r="F692" s="479">
        <v>206.185567010309</v>
      </c>
    </row>
    <row r="693" spans="1:6" x14ac:dyDescent="0.2">
      <c r="A693" s="192" t="s">
        <v>1585</v>
      </c>
      <c r="B693" s="192" t="s">
        <v>1586</v>
      </c>
      <c r="C693" s="192" t="s">
        <v>136</v>
      </c>
      <c r="D693" s="477">
        <v>8</v>
      </c>
      <c r="E693" s="478">
        <v>4026</v>
      </c>
      <c r="F693" s="479">
        <v>198.708395429707</v>
      </c>
    </row>
    <row r="694" spans="1:6" x14ac:dyDescent="0.2">
      <c r="A694" s="192" t="s">
        <v>1587</v>
      </c>
      <c r="B694" s="192" t="s">
        <v>1588</v>
      </c>
      <c r="C694" s="192" t="s">
        <v>136</v>
      </c>
      <c r="D694" s="477">
        <v>3</v>
      </c>
      <c r="E694" s="478">
        <v>900</v>
      </c>
      <c r="F694" s="479">
        <v>333.33333333333297</v>
      </c>
    </row>
    <row r="695" spans="1:6" x14ac:dyDescent="0.2">
      <c r="A695" s="192" t="s">
        <v>1589</v>
      </c>
      <c r="B695" s="192" t="s">
        <v>1590</v>
      </c>
      <c r="C695" s="192" t="s">
        <v>136</v>
      </c>
      <c r="D695" s="477">
        <v>20</v>
      </c>
      <c r="E695" s="478">
        <v>6023</v>
      </c>
      <c r="F695" s="479">
        <v>332.06043499917001</v>
      </c>
    </row>
    <row r="696" spans="1:6" x14ac:dyDescent="0.2">
      <c r="A696" s="192" t="s">
        <v>1591</v>
      </c>
      <c r="B696" s="192" t="s">
        <v>1592</v>
      </c>
      <c r="C696" s="192" t="s">
        <v>136</v>
      </c>
      <c r="D696" s="477">
        <v>16</v>
      </c>
      <c r="E696" s="478">
        <v>4707</v>
      </c>
      <c r="F696" s="479">
        <v>339.91926917357102</v>
      </c>
    </row>
    <row r="697" spans="1:6" x14ac:dyDescent="0.2">
      <c r="A697" s="192" t="s">
        <v>1593</v>
      </c>
      <c r="B697" s="192" t="s">
        <v>1594</v>
      </c>
      <c r="C697" s="192" t="s">
        <v>136</v>
      </c>
      <c r="D697" s="477">
        <v>2</v>
      </c>
      <c r="E697" s="478">
        <v>2695</v>
      </c>
      <c r="F697" s="479">
        <v>74.211502782931404</v>
      </c>
    </row>
    <row r="698" spans="1:6" x14ac:dyDescent="0.2">
      <c r="A698" s="192" t="s">
        <v>1595</v>
      </c>
      <c r="B698" s="192" t="s">
        <v>1596</v>
      </c>
      <c r="C698" s="192" t="s">
        <v>136</v>
      </c>
      <c r="D698" s="477">
        <v>3</v>
      </c>
      <c r="E698" s="478">
        <v>4771</v>
      </c>
      <c r="F698" s="479">
        <v>62.879899392161001</v>
      </c>
    </row>
    <row r="699" spans="1:6" x14ac:dyDescent="0.2">
      <c r="A699" s="192" t="s">
        <v>1597</v>
      </c>
      <c r="B699" s="192" t="s">
        <v>1598</v>
      </c>
      <c r="C699" s="192" t="s">
        <v>136</v>
      </c>
      <c r="D699" s="477">
        <v>3</v>
      </c>
      <c r="E699" s="478">
        <v>4454</v>
      </c>
      <c r="F699" s="479">
        <v>67.355186349348898</v>
      </c>
    </row>
    <row r="700" spans="1:6" x14ac:dyDescent="0.2">
      <c r="A700" s="192" t="s">
        <v>1599</v>
      </c>
      <c r="B700" s="192" t="s">
        <v>1600</v>
      </c>
      <c r="C700" s="192" t="s">
        <v>136</v>
      </c>
      <c r="D700" s="477">
        <v>9</v>
      </c>
      <c r="E700" s="478">
        <v>6354</v>
      </c>
      <c r="F700" s="479">
        <v>141.64305949008499</v>
      </c>
    </row>
    <row r="701" spans="1:6" x14ac:dyDescent="0.2">
      <c r="A701" s="192" t="s">
        <v>1601</v>
      </c>
      <c r="B701" s="192" t="s">
        <v>239</v>
      </c>
      <c r="C701" s="192" t="s">
        <v>136</v>
      </c>
      <c r="D701" s="477">
        <v>13</v>
      </c>
      <c r="E701" s="478">
        <v>10486</v>
      </c>
      <c r="F701" s="479">
        <v>123.97482357429</v>
      </c>
    </row>
    <row r="702" spans="1:6" x14ac:dyDescent="0.2">
      <c r="A702" s="192" t="s">
        <v>1602</v>
      </c>
      <c r="B702" s="192" t="s">
        <v>237</v>
      </c>
      <c r="C702" s="192" t="s">
        <v>136</v>
      </c>
      <c r="D702" s="477">
        <v>11</v>
      </c>
      <c r="E702" s="478">
        <v>5676</v>
      </c>
      <c r="F702" s="479">
        <v>193.798449612403</v>
      </c>
    </row>
    <row r="703" spans="1:6" x14ac:dyDescent="0.2">
      <c r="A703" s="192" t="s">
        <v>1603</v>
      </c>
      <c r="B703" s="192" t="s">
        <v>1604</v>
      </c>
      <c r="C703" s="192" t="s">
        <v>136</v>
      </c>
      <c r="D703" s="477">
        <v>1</v>
      </c>
      <c r="E703" s="478">
        <v>3945</v>
      </c>
      <c r="F703" s="479">
        <v>25.348542458808598</v>
      </c>
    </row>
    <row r="704" spans="1:6" x14ac:dyDescent="0.2">
      <c r="A704" s="192" t="s">
        <v>1605</v>
      </c>
      <c r="B704" s="192" t="s">
        <v>1606</v>
      </c>
      <c r="C704" s="192" t="s">
        <v>136</v>
      </c>
      <c r="D704" s="477">
        <v>1</v>
      </c>
      <c r="E704" s="478">
        <v>5577</v>
      </c>
      <c r="F704" s="479">
        <v>17.930787161556399</v>
      </c>
    </row>
    <row r="705" spans="1:6" x14ac:dyDescent="0.2">
      <c r="A705" s="192" t="s">
        <v>1607</v>
      </c>
      <c r="B705" s="192" t="s">
        <v>1608</v>
      </c>
      <c r="C705" s="192" t="s">
        <v>136</v>
      </c>
      <c r="D705" s="477">
        <v>3</v>
      </c>
      <c r="E705" s="478">
        <v>10513</v>
      </c>
      <c r="F705" s="479">
        <v>28.536098164177702</v>
      </c>
    </row>
    <row r="706" spans="1:6" x14ac:dyDescent="0.2">
      <c r="A706" s="192" t="s">
        <v>1609</v>
      </c>
      <c r="B706" s="192" t="s">
        <v>1610</v>
      </c>
      <c r="C706" s="192" t="s">
        <v>136</v>
      </c>
      <c r="D706" s="477">
        <v>6</v>
      </c>
      <c r="E706" s="478">
        <v>7387</v>
      </c>
      <c r="F706" s="479">
        <v>81.223771490456201</v>
      </c>
    </row>
    <row r="707" spans="1:6" x14ac:dyDescent="0.2">
      <c r="A707" s="192" t="s">
        <v>1611</v>
      </c>
      <c r="B707" s="192" t="s">
        <v>273</v>
      </c>
      <c r="C707" s="192" t="s">
        <v>136</v>
      </c>
      <c r="D707" s="477">
        <v>12</v>
      </c>
      <c r="E707" s="478">
        <v>3569</v>
      </c>
      <c r="F707" s="479">
        <v>336.22863547212103</v>
      </c>
    </row>
    <row r="708" spans="1:6" x14ac:dyDescent="0.2">
      <c r="A708" s="192" t="s">
        <v>1612</v>
      </c>
      <c r="B708" s="192" t="s">
        <v>1613</v>
      </c>
      <c r="C708" s="192" t="s">
        <v>136</v>
      </c>
      <c r="D708" s="477">
        <v>12</v>
      </c>
      <c r="E708" s="478">
        <v>6415</v>
      </c>
      <c r="F708" s="479">
        <v>187.06157443491799</v>
      </c>
    </row>
    <row r="709" spans="1:6" x14ac:dyDescent="0.2">
      <c r="A709" s="192" t="s">
        <v>1614</v>
      </c>
      <c r="B709" s="192" t="s">
        <v>1615</v>
      </c>
      <c r="C709" s="192" t="s">
        <v>136</v>
      </c>
      <c r="D709" s="477">
        <v>15</v>
      </c>
      <c r="E709" s="478">
        <v>4894</v>
      </c>
      <c r="F709" s="479">
        <v>306.49775234981598</v>
      </c>
    </row>
    <row r="710" spans="1:6" x14ac:dyDescent="0.2">
      <c r="A710" s="192" t="s">
        <v>1616</v>
      </c>
      <c r="B710" s="192" t="s">
        <v>1617</v>
      </c>
      <c r="C710" s="192" t="s">
        <v>136</v>
      </c>
      <c r="D710" s="477">
        <v>17</v>
      </c>
      <c r="E710" s="478">
        <v>7402</v>
      </c>
      <c r="F710" s="479">
        <v>229.667657389895</v>
      </c>
    </row>
    <row r="711" spans="1:6" x14ac:dyDescent="0.2">
      <c r="A711" s="192" t="s">
        <v>1618</v>
      </c>
      <c r="B711" s="192" t="s">
        <v>1619</v>
      </c>
      <c r="C711" s="192" t="s">
        <v>136</v>
      </c>
      <c r="D711" s="477">
        <v>42</v>
      </c>
      <c r="E711" s="478">
        <v>6123</v>
      </c>
      <c r="F711" s="479">
        <v>685.93826555609996</v>
      </c>
    </row>
    <row r="712" spans="1:6" x14ac:dyDescent="0.2">
      <c r="A712" s="192" t="s">
        <v>1620</v>
      </c>
      <c r="B712" s="192" t="s">
        <v>1621</v>
      </c>
      <c r="C712" s="192" t="s">
        <v>136</v>
      </c>
      <c r="D712" s="477">
        <v>6</v>
      </c>
      <c r="E712" s="478">
        <v>4275</v>
      </c>
      <c r="F712" s="479">
        <v>140.35087719298201</v>
      </c>
    </row>
    <row r="713" spans="1:6" x14ac:dyDescent="0.2">
      <c r="A713" s="192" t="s">
        <v>1622</v>
      </c>
      <c r="B713" s="192" t="s">
        <v>1623</v>
      </c>
      <c r="C713" s="192" t="s">
        <v>136</v>
      </c>
      <c r="D713" s="477">
        <v>18</v>
      </c>
      <c r="E713" s="478">
        <v>3185</v>
      </c>
      <c r="F713" s="479">
        <v>565.14913657770796</v>
      </c>
    </row>
    <row r="714" spans="1:6" x14ac:dyDescent="0.2">
      <c r="A714" s="192" t="s">
        <v>1624</v>
      </c>
      <c r="B714" s="192" t="s">
        <v>1625</v>
      </c>
      <c r="C714" s="192" t="s">
        <v>136</v>
      </c>
      <c r="D714" s="477">
        <v>4</v>
      </c>
      <c r="E714" s="478">
        <v>4481</v>
      </c>
      <c r="F714" s="479">
        <v>89.265788886409297</v>
      </c>
    </row>
    <row r="715" spans="1:6" x14ac:dyDescent="0.2">
      <c r="A715" s="192" t="s">
        <v>1626</v>
      </c>
      <c r="B715" s="192" t="s">
        <v>1627</v>
      </c>
      <c r="C715" s="192" t="s">
        <v>136</v>
      </c>
      <c r="D715" s="477">
        <v>3</v>
      </c>
      <c r="E715" s="478">
        <v>3445</v>
      </c>
      <c r="F715" s="479">
        <v>87.082728592162596</v>
      </c>
    </row>
    <row r="716" spans="1:6" x14ac:dyDescent="0.2">
      <c r="A716" s="192" t="s">
        <v>1628</v>
      </c>
      <c r="B716" s="192" t="s">
        <v>1629</v>
      </c>
      <c r="C716" s="192" t="s">
        <v>136</v>
      </c>
      <c r="D716" s="477">
        <v>3</v>
      </c>
      <c r="E716" s="478">
        <v>3448</v>
      </c>
      <c r="F716" s="479">
        <v>87.006960556844604</v>
      </c>
    </row>
    <row r="717" spans="1:6" x14ac:dyDescent="0.2">
      <c r="A717" s="192" t="s">
        <v>1630</v>
      </c>
      <c r="B717" s="192" t="s">
        <v>1631</v>
      </c>
      <c r="C717" s="192" t="s">
        <v>136</v>
      </c>
      <c r="D717" s="477">
        <v>5</v>
      </c>
      <c r="E717" s="478">
        <v>3064</v>
      </c>
      <c r="F717" s="479">
        <v>163.18537859007799</v>
      </c>
    </row>
    <row r="718" spans="1:6" x14ac:dyDescent="0.2">
      <c r="A718" s="192" t="s">
        <v>1632</v>
      </c>
      <c r="B718" s="192" t="s">
        <v>1633</v>
      </c>
      <c r="C718" s="192" t="s">
        <v>136</v>
      </c>
      <c r="D718" s="477">
        <v>8</v>
      </c>
      <c r="E718" s="478">
        <v>4306</v>
      </c>
      <c r="F718" s="479">
        <v>185.78727357176001</v>
      </c>
    </row>
    <row r="719" spans="1:6" x14ac:dyDescent="0.2">
      <c r="A719" s="192" t="s">
        <v>1634</v>
      </c>
      <c r="B719" s="192" t="s">
        <v>1635</v>
      </c>
      <c r="C719" s="192" t="s">
        <v>136</v>
      </c>
      <c r="D719" s="477">
        <v>10</v>
      </c>
      <c r="E719" s="478">
        <v>6166</v>
      </c>
      <c r="F719" s="479">
        <v>162.17969510217301</v>
      </c>
    </row>
    <row r="720" spans="1:6" x14ac:dyDescent="0.2">
      <c r="A720" s="192" t="s">
        <v>1636</v>
      </c>
      <c r="B720" s="192" t="s">
        <v>1637</v>
      </c>
      <c r="C720" s="192" t="s">
        <v>136</v>
      </c>
      <c r="D720" s="477">
        <v>1</v>
      </c>
      <c r="E720" s="478">
        <v>4187</v>
      </c>
      <c r="F720" s="479">
        <v>23.883448770002399</v>
      </c>
    </row>
    <row r="721" spans="1:6" x14ac:dyDescent="0.2">
      <c r="A721" s="192" t="s">
        <v>1638</v>
      </c>
      <c r="B721" s="192" t="s">
        <v>1639</v>
      </c>
      <c r="C721" s="192" t="s">
        <v>136</v>
      </c>
      <c r="D721" s="477">
        <v>4</v>
      </c>
      <c r="E721" s="478">
        <v>6546</v>
      </c>
      <c r="F721" s="479">
        <v>61.106018942865902</v>
      </c>
    </row>
    <row r="722" spans="1:6" x14ac:dyDescent="0.2">
      <c r="A722" s="192" t="s">
        <v>1640</v>
      </c>
      <c r="B722" s="192" t="s">
        <v>795</v>
      </c>
      <c r="C722" s="192" t="s">
        <v>136</v>
      </c>
      <c r="D722" s="477">
        <v>10</v>
      </c>
      <c r="E722" s="478">
        <v>8319</v>
      </c>
      <c r="F722" s="479">
        <v>120.206755619666</v>
      </c>
    </row>
    <row r="723" spans="1:6" x14ac:dyDescent="0.2">
      <c r="A723" s="192" t="s">
        <v>1641</v>
      </c>
      <c r="B723" s="192" t="s">
        <v>1642</v>
      </c>
      <c r="C723" s="192" t="s">
        <v>136</v>
      </c>
      <c r="D723" s="477">
        <v>3</v>
      </c>
      <c r="E723" s="478">
        <v>5311</v>
      </c>
      <c r="F723" s="479">
        <v>56.486537375258898</v>
      </c>
    </row>
    <row r="724" spans="1:6" x14ac:dyDescent="0.2">
      <c r="A724" s="192" t="s">
        <v>1643</v>
      </c>
      <c r="B724" s="192" t="s">
        <v>1644</v>
      </c>
      <c r="C724" s="192" t="s">
        <v>136</v>
      </c>
      <c r="D724" s="477">
        <v>3</v>
      </c>
      <c r="E724" s="478">
        <v>4024</v>
      </c>
      <c r="F724" s="479">
        <v>74.552683896620294</v>
      </c>
    </row>
    <row r="725" spans="1:6" x14ac:dyDescent="0.2">
      <c r="A725" s="192" t="s">
        <v>1645</v>
      </c>
      <c r="B725" s="192" t="s">
        <v>1646</v>
      </c>
      <c r="C725" s="192" t="s">
        <v>136</v>
      </c>
      <c r="D725" s="477">
        <v>9</v>
      </c>
      <c r="E725" s="478">
        <v>5803</v>
      </c>
      <c r="F725" s="479">
        <v>155.09219369291699</v>
      </c>
    </row>
    <row r="726" spans="1:6" x14ac:dyDescent="0.2">
      <c r="A726" s="192" t="s">
        <v>1647</v>
      </c>
      <c r="B726" s="192" t="s">
        <v>1648</v>
      </c>
      <c r="C726" s="192" t="s">
        <v>136</v>
      </c>
      <c r="D726" s="477">
        <v>14</v>
      </c>
      <c r="E726" s="478">
        <v>4589</v>
      </c>
      <c r="F726" s="479">
        <v>305.07735890172199</v>
      </c>
    </row>
    <row r="727" spans="1:6" x14ac:dyDescent="0.2">
      <c r="A727" s="192" t="s">
        <v>1649</v>
      </c>
      <c r="B727" s="192" t="s">
        <v>1650</v>
      </c>
      <c r="C727" s="192" t="s">
        <v>136</v>
      </c>
      <c r="D727" s="477">
        <v>14</v>
      </c>
      <c r="E727" s="478">
        <v>5717</v>
      </c>
      <c r="F727" s="479">
        <v>244.88368025188001</v>
      </c>
    </row>
    <row r="728" spans="1:6" x14ac:dyDescent="0.2">
      <c r="A728" s="192" t="s">
        <v>1651</v>
      </c>
      <c r="B728" s="192" t="s">
        <v>1652</v>
      </c>
      <c r="C728" s="192" t="s">
        <v>136</v>
      </c>
      <c r="D728" s="477">
        <v>3</v>
      </c>
      <c r="E728" s="478">
        <v>4639</v>
      </c>
      <c r="F728" s="479">
        <v>64.669109721922794</v>
      </c>
    </row>
    <row r="729" spans="1:6" x14ac:dyDescent="0.2">
      <c r="A729" s="192" t="s">
        <v>1653</v>
      </c>
      <c r="B729" s="192" t="s">
        <v>1654</v>
      </c>
      <c r="C729" s="192" t="s">
        <v>136</v>
      </c>
      <c r="D729" s="477">
        <v>5</v>
      </c>
      <c r="E729" s="478">
        <v>2705</v>
      </c>
      <c r="F729" s="479">
        <v>184.842883548983</v>
      </c>
    </row>
    <row r="730" spans="1:6" x14ac:dyDescent="0.2">
      <c r="A730" s="192" t="s">
        <v>1655</v>
      </c>
      <c r="B730" s="192" t="s">
        <v>1656</v>
      </c>
      <c r="C730" s="192" t="s">
        <v>136</v>
      </c>
      <c r="D730" s="477">
        <v>5</v>
      </c>
      <c r="E730" s="478">
        <v>3742</v>
      </c>
      <c r="F730" s="479">
        <v>133.618385889899</v>
      </c>
    </row>
    <row r="731" spans="1:6" x14ac:dyDescent="0.2">
      <c r="A731" s="192" t="s">
        <v>1657</v>
      </c>
      <c r="B731" s="192" t="s">
        <v>1658</v>
      </c>
      <c r="C731" s="192" t="s">
        <v>136</v>
      </c>
      <c r="D731" s="477">
        <v>6</v>
      </c>
      <c r="E731" s="478">
        <v>4595</v>
      </c>
      <c r="F731" s="479">
        <v>130.57671381936899</v>
      </c>
    </row>
    <row r="732" spans="1:6" x14ac:dyDescent="0.2">
      <c r="A732" s="192" t="s">
        <v>1659</v>
      </c>
      <c r="B732" s="192" t="s">
        <v>1660</v>
      </c>
      <c r="C732" s="192" t="s">
        <v>136</v>
      </c>
      <c r="D732" s="477">
        <v>2</v>
      </c>
      <c r="E732" s="478">
        <v>3637</v>
      </c>
      <c r="F732" s="479">
        <v>54.990376684080303</v>
      </c>
    </row>
    <row r="733" spans="1:6" x14ac:dyDescent="0.2">
      <c r="A733" s="192" t="s">
        <v>1661</v>
      </c>
      <c r="B733" s="192" t="s">
        <v>1662</v>
      </c>
      <c r="C733" s="192" t="s">
        <v>136</v>
      </c>
      <c r="D733" s="477">
        <v>6</v>
      </c>
      <c r="E733" s="478">
        <v>4856</v>
      </c>
      <c r="F733" s="479">
        <v>123.558484349259</v>
      </c>
    </row>
    <row r="734" spans="1:6" x14ac:dyDescent="0.2">
      <c r="A734" s="192" t="s">
        <v>1663</v>
      </c>
      <c r="B734" s="192" t="s">
        <v>1664</v>
      </c>
      <c r="C734" s="192" t="s">
        <v>136</v>
      </c>
      <c r="D734" s="477">
        <v>20</v>
      </c>
      <c r="E734" s="478">
        <v>2970</v>
      </c>
      <c r="F734" s="479">
        <v>673.40067340067299</v>
      </c>
    </row>
    <row r="735" spans="1:6" x14ac:dyDescent="0.2">
      <c r="A735" s="192" t="s">
        <v>1665</v>
      </c>
      <c r="B735" s="192" t="s">
        <v>1666</v>
      </c>
      <c r="C735" s="192" t="s">
        <v>136</v>
      </c>
      <c r="D735" s="477">
        <v>4</v>
      </c>
      <c r="E735" s="478">
        <v>2551</v>
      </c>
      <c r="F735" s="479">
        <v>156.801254410035</v>
      </c>
    </row>
    <row r="736" spans="1:6" x14ac:dyDescent="0.2">
      <c r="A736" s="192" t="s">
        <v>1667</v>
      </c>
      <c r="B736" s="192" t="s">
        <v>1668</v>
      </c>
      <c r="C736" s="192" t="s">
        <v>136</v>
      </c>
      <c r="D736" s="477">
        <v>9</v>
      </c>
      <c r="E736" s="478">
        <v>3921</v>
      </c>
      <c r="F736" s="479">
        <v>229.53328232593699</v>
      </c>
    </row>
    <row r="737" spans="1:6" x14ac:dyDescent="0.2">
      <c r="A737" s="192" t="s">
        <v>1669</v>
      </c>
      <c r="B737" s="192" t="s">
        <v>1670</v>
      </c>
      <c r="C737" s="192" t="s">
        <v>136</v>
      </c>
      <c r="D737" s="477">
        <v>6</v>
      </c>
      <c r="E737" s="478">
        <v>3354</v>
      </c>
      <c r="F737" s="479">
        <v>178.890876565295</v>
      </c>
    </row>
    <row r="738" spans="1:6" x14ac:dyDescent="0.2">
      <c r="A738" s="192" t="s">
        <v>1671</v>
      </c>
      <c r="B738" s="192" t="s">
        <v>1672</v>
      </c>
      <c r="C738" s="192" t="s">
        <v>136</v>
      </c>
      <c r="D738" s="477">
        <v>6</v>
      </c>
      <c r="E738" s="478">
        <v>3870</v>
      </c>
      <c r="F738" s="479">
        <v>155.03875968992301</v>
      </c>
    </row>
    <row r="739" spans="1:6" x14ac:dyDescent="0.2">
      <c r="A739" s="192" t="s">
        <v>1673</v>
      </c>
      <c r="B739" s="192" t="s">
        <v>1674</v>
      </c>
      <c r="C739" s="192" t="s">
        <v>136</v>
      </c>
      <c r="D739" s="477">
        <v>17</v>
      </c>
      <c r="E739" s="478">
        <v>4242</v>
      </c>
      <c r="F739" s="479">
        <v>400.754361150401</v>
      </c>
    </row>
    <row r="740" spans="1:6" x14ac:dyDescent="0.2">
      <c r="A740" s="192" t="s">
        <v>1675</v>
      </c>
      <c r="B740" s="192" t="s">
        <v>1676</v>
      </c>
      <c r="C740" s="192" t="s">
        <v>136</v>
      </c>
      <c r="D740" s="477">
        <v>23</v>
      </c>
      <c r="E740" s="478">
        <v>6681</v>
      </c>
      <c r="F740" s="479">
        <v>344.25984134111701</v>
      </c>
    </row>
    <row r="741" spans="1:6" x14ac:dyDescent="0.2">
      <c r="A741" s="192" t="s">
        <v>1677</v>
      </c>
      <c r="B741" s="192" t="s">
        <v>1678</v>
      </c>
      <c r="C741" s="192" t="s">
        <v>136</v>
      </c>
      <c r="D741" s="477">
        <v>13</v>
      </c>
      <c r="E741" s="478">
        <v>5485</v>
      </c>
      <c r="F741" s="479">
        <v>237.010027347311</v>
      </c>
    </row>
    <row r="742" spans="1:6" x14ac:dyDescent="0.2">
      <c r="A742" s="192" t="s">
        <v>1679</v>
      </c>
      <c r="B742" s="192" t="s">
        <v>1680</v>
      </c>
      <c r="C742" s="192" t="s">
        <v>136</v>
      </c>
      <c r="D742" s="477">
        <v>3</v>
      </c>
      <c r="E742" s="478">
        <v>2975</v>
      </c>
      <c r="F742" s="479">
        <v>100.84033613445401</v>
      </c>
    </row>
    <row r="743" spans="1:6" x14ac:dyDescent="0.2">
      <c r="A743" s="192" t="s">
        <v>1681</v>
      </c>
      <c r="B743" s="192" t="s">
        <v>1682</v>
      </c>
      <c r="C743" s="192" t="s">
        <v>136</v>
      </c>
      <c r="D743" s="477">
        <v>20</v>
      </c>
      <c r="E743" s="478">
        <v>2542</v>
      </c>
      <c r="F743" s="479">
        <v>786.78206136900098</v>
      </c>
    </row>
    <row r="744" spans="1:6" x14ac:dyDescent="0.2">
      <c r="A744" s="192" t="s">
        <v>1683</v>
      </c>
      <c r="B744" s="192" t="s">
        <v>1684</v>
      </c>
      <c r="C744" s="192" t="s">
        <v>136</v>
      </c>
      <c r="D744" s="477">
        <v>8</v>
      </c>
      <c r="E744" s="478">
        <v>3354</v>
      </c>
      <c r="F744" s="479">
        <v>238.52116875372701</v>
      </c>
    </row>
    <row r="745" spans="1:6" x14ac:dyDescent="0.2">
      <c r="A745" s="192" t="s">
        <v>1685</v>
      </c>
      <c r="B745" s="192" t="s">
        <v>1686</v>
      </c>
      <c r="C745" s="192" t="s">
        <v>136</v>
      </c>
      <c r="D745" s="477">
        <v>10</v>
      </c>
      <c r="E745" s="478">
        <v>3317</v>
      </c>
      <c r="F745" s="479">
        <v>301.47723846849601</v>
      </c>
    </row>
    <row r="746" spans="1:6" x14ac:dyDescent="0.2">
      <c r="A746" s="192" t="s">
        <v>1687</v>
      </c>
      <c r="B746" s="192" t="s">
        <v>1688</v>
      </c>
      <c r="C746" s="192" t="s">
        <v>136</v>
      </c>
      <c r="D746" s="477">
        <v>5</v>
      </c>
      <c r="E746" s="478">
        <v>3542</v>
      </c>
      <c r="F746" s="479">
        <v>141.16318464144601</v>
      </c>
    </row>
    <row r="747" spans="1:6" x14ac:dyDescent="0.2">
      <c r="A747" s="192" t="s">
        <v>1689</v>
      </c>
      <c r="B747" s="192" t="s">
        <v>1690</v>
      </c>
      <c r="C747" s="192" t="s">
        <v>120</v>
      </c>
      <c r="D747" s="477">
        <v>0</v>
      </c>
      <c r="E747" s="478">
        <v>4809</v>
      </c>
      <c r="F747" s="479">
        <v>0</v>
      </c>
    </row>
    <row r="748" spans="1:6" x14ac:dyDescent="0.2">
      <c r="A748" s="192" t="s">
        <v>1691</v>
      </c>
      <c r="B748" s="192" t="s">
        <v>1692</v>
      </c>
      <c r="C748" s="192" t="s">
        <v>120</v>
      </c>
      <c r="D748" s="477">
        <v>0</v>
      </c>
      <c r="E748" s="478">
        <v>4577</v>
      </c>
      <c r="F748" s="479">
        <v>0</v>
      </c>
    </row>
    <row r="749" spans="1:6" x14ac:dyDescent="0.2">
      <c r="A749" s="192" t="s">
        <v>1693</v>
      </c>
      <c r="B749" s="192" t="s">
        <v>1694</v>
      </c>
      <c r="C749" s="192" t="s">
        <v>120</v>
      </c>
      <c r="D749" s="477">
        <v>1</v>
      </c>
      <c r="E749" s="478">
        <v>5658</v>
      </c>
      <c r="F749" s="479">
        <v>17.6740897843761</v>
      </c>
    </row>
    <row r="750" spans="1:6" x14ac:dyDescent="0.2">
      <c r="A750" s="192" t="s">
        <v>1695</v>
      </c>
      <c r="B750" s="192" t="s">
        <v>1696</v>
      </c>
      <c r="C750" s="192" t="s">
        <v>120</v>
      </c>
      <c r="D750" s="477">
        <v>1</v>
      </c>
      <c r="E750" s="478">
        <v>4761</v>
      </c>
      <c r="F750" s="479">
        <v>21.0039907582441</v>
      </c>
    </row>
    <row r="751" spans="1:6" x14ac:dyDescent="0.2">
      <c r="A751" s="192" t="s">
        <v>1697</v>
      </c>
      <c r="B751" s="192" t="s">
        <v>1698</v>
      </c>
      <c r="C751" s="192" t="s">
        <v>120</v>
      </c>
      <c r="D751" s="477">
        <v>0</v>
      </c>
      <c r="E751" s="478">
        <v>3875</v>
      </c>
      <c r="F751" s="479">
        <v>0</v>
      </c>
    </row>
    <row r="752" spans="1:6" x14ac:dyDescent="0.2">
      <c r="A752" s="192" t="s">
        <v>1699</v>
      </c>
      <c r="B752" s="192" t="s">
        <v>1700</v>
      </c>
      <c r="C752" s="192" t="s">
        <v>120</v>
      </c>
      <c r="D752" s="477">
        <v>0</v>
      </c>
      <c r="E752" s="478">
        <v>5315</v>
      </c>
      <c r="F752" s="479">
        <v>0</v>
      </c>
    </row>
    <row r="753" spans="1:6" x14ac:dyDescent="0.2">
      <c r="A753" s="192" t="s">
        <v>1701</v>
      </c>
      <c r="B753" s="192" t="s">
        <v>1702</v>
      </c>
      <c r="C753" s="192" t="s">
        <v>120</v>
      </c>
      <c r="D753" s="477">
        <v>3</v>
      </c>
      <c r="E753" s="478">
        <v>4795</v>
      </c>
      <c r="F753" s="479">
        <v>62.565172054223197</v>
      </c>
    </row>
    <row r="754" spans="1:6" x14ac:dyDescent="0.2">
      <c r="A754" s="192" t="s">
        <v>1703</v>
      </c>
      <c r="B754" s="192" t="s">
        <v>1704</v>
      </c>
      <c r="C754" s="192" t="s">
        <v>120</v>
      </c>
      <c r="D754" s="477">
        <v>0</v>
      </c>
      <c r="E754" s="478">
        <v>5013</v>
      </c>
      <c r="F754" s="479">
        <v>0</v>
      </c>
    </row>
    <row r="755" spans="1:6" x14ac:dyDescent="0.2">
      <c r="A755" s="192" t="s">
        <v>1705</v>
      </c>
      <c r="B755" s="192" t="s">
        <v>1706</v>
      </c>
      <c r="C755" s="192" t="s">
        <v>120</v>
      </c>
      <c r="D755" s="477">
        <v>2</v>
      </c>
      <c r="E755" s="478">
        <v>4031</v>
      </c>
      <c r="F755" s="479">
        <v>49.615480029769301</v>
      </c>
    </row>
    <row r="756" spans="1:6" x14ac:dyDescent="0.2">
      <c r="A756" s="192" t="s">
        <v>1707</v>
      </c>
      <c r="B756" s="192" t="s">
        <v>1708</v>
      </c>
      <c r="C756" s="192" t="s">
        <v>120</v>
      </c>
      <c r="D756" s="477">
        <v>3</v>
      </c>
      <c r="E756" s="478">
        <v>4463</v>
      </c>
      <c r="F756" s="479">
        <v>67.219359175442506</v>
      </c>
    </row>
    <row r="757" spans="1:6" x14ac:dyDescent="0.2">
      <c r="A757" s="192" t="s">
        <v>1709</v>
      </c>
      <c r="B757" s="192" t="s">
        <v>1710</v>
      </c>
      <c r="C757" s="192" t="s">
        <v>120</v>
      </c>
      <c r="D757" s="477">
        <v>5</v>
      </c>
      <c r="E757" s="478">
        <v>5594</v>
      </c>
      <c r="F757" s="479">
        <v>89.381480157311401</v>
      </c>
    </row>
    <row r="758" spans="1:6" x14ac:dyDescent="0.2">
      <c r="A758" s="192" t="s">
        <v>1711</v>
      </c>
      <c r="B758" s="192" t="s">
        <v>1712</v>
      </c>
      <c r="C758" s="192" t="s">
        <v>120</v>
      </c>
      <c r="D758" s="477">
        <v>2</v>
      </c>
      <c r="E758" s="478">
        <v>3943</v>
      </c>
      <c r="F758" s="479">
        <v>50.722799898554399</v>
      </c>
    </row>
    <row r="759" spans="1:6" x14ac:dyDescent="0.2">
      <c r="A759" s="192" t="s">
        <v>1713</v>
      </c>
      <c r="B759" s="192" t="s">
        <v>1714</v>
      </c>
      <c r="C759" s="192" t="s">
        <v>120</v>
      </c>
      <c r="D759" s="477">
        <v>0</v>
      </c>
      <c r="E759" s="478">
        <v>3045</v>
      </c>
      <c r="F759" s="479">
        <v>0</v>
      </c>
    </row>
    <row r="760" spans="1:6" x14ac:dyDescent="0.2">
      <c r="A760" s="192" t="s">
        <v>1715</v>
      </c>
      <c r="B760" s="192" t="s">
        <v>1716</v>
      </c>
      <c r="C760" s="192" t="s">
        <v>120</v>
      </c>
      <c r="D760" s="477">
        <v>1</v>
      </c>
      <c r="E760" s="478">
        <v>6145</v>
      </c>
      <c r="F760" s="479">
        <v>16.273393002441001</v>
      </c>
    </row>
    <row r="761" spans="1:6" x14ac:dyDescent="0.2">
      <c r="A761" s="192" t="s">
        <v>1717</v>
      </c>
      <c r="B761" s="192" t="s">
        <v>1718</v>
      </c>
      <c r="C761" s="192" t="s">
        <v>120</v>
      </c>
      <c r="D761" s="477">
        <v>0</v>
      </c>
      <c r="E761" s="478">
        <v>5706</v>
      </c>
      <c r="F761" s="479">
        <v>0</v>
      </c>
    </row>
    <row r="762" spans="1:6" x14ac:dyDescent="0.2">
      <c r="A762" s="192" t="s">
        <v>1719</v>
      </c>
      <c r="B762" s="192" t="s">
        <v>1720</v>
      </c>
      <c r="C762" s="192" t="s">
        <v>120</v>
      </c>
      <c r="D762" s="477">
        <v>1</v>
      </c>
      <c r="E762" s="478">
        <v>3639</v>
      </c>
      <c r="F762" s="479">
        <v>27.480076944215501</v>
      </c>
    </row>
    <row r="763" spans="1:6" x14ac:dyDescent="0.2">
      <c r="A763" s="192" t="s">
        <v>1721</v>
      </c>
      <c r="B763" s="192" t="s">
        <v>1722</v>
      </c>
      <c r="C763" s="192" t="s">
        <v>120</v>
      </c>
      <c r="D763" s="477">
        <v>0</v>
      </c>
      <c r="E763" s="478">
        <v>5336</v>
      </c>
      <c r="F763" s="479">
        <v>0</v>
      </c>
    </row>
    <row r="764" spans="1:6" x14ac:dyDescent="0.2">
      <c r="A764" s="192" t="s">
        <v>1723</v>
      </c>
      <c r="B764" s="192" t="s">
        <v>1724</v>
      </c>
      <c r="C764" s="192" t="s">
        <v>120</v>
      </c>
      <c r="D764" s="477">
        <v>0</v>
      </c>
      <c r="E764" s="478">
        <v>3473</v>
      </c>
      <c r="F764" s="479">
        <v>0</v>
      </c>
    </row>
    <row r="765" spans="1:6" x14ac:dyDescent="0.2">
      <c r="A765" s="192" t="s">
        <v>1725</v>
      </c>
      <c r="B765" s="192" t="s">
        <v>1726</v>
      </c>
      <c r="C765" s="192" t="s">
        <v>120</v>
      </c>
      <c r="D765" s="477">
        <v>0</v>
      </c>
      <c r="E765" s="478">
        <v>3793</v>
      </c>
      <c r="F765" s="479">
        <v>0</v>
      </c>
    </row>
    <row r="766" spans="1:6" x14ac:dyDescent="0.2">
      <c r="A766" s="192" t="s">
        <v>1727</v>
      </c>
      <c r="B766" s="192" t="s">
        <v>1728</v>
      </c>
      <c r="C766" s="192" t="s">
        <v>120</v>
      </c>
      <c r="D766" s="477">
        <v>0</v>
      </c>
      <c r="E766" s="478">
        <v>2299</v>
      </c>
      <c r="F766" s="479">
        <v>0</v>
      </c>
    </row>
    <row r="767" spans="1:6" x14ac:dyDescent="0.2">
      <c r="A767" s="192" t="s">
        <v>1729</v>
      </c>
      <c r="B767" s="192" t="s">
        <v>1730</v>
      </c>
      <c r="C767" s="192" t="s">
        <v>120</v>
      </c>
      <c r="D767" s="477">
        <v>3</v>
      </c>
      <c r="E767" s="478">
        <v>4016</v>
      </c>
      <c r="F767" s="479">
        <v>74.701195219123505</v>
      </c>
    </row>
    <row r="768" spans="1:6" x14ac:dyDescent="0.2">
      <c r="A768" s="192" t="s">
        <v>1731</v>
      </c>
      <c r="B768" s="192" t="s">
        <v>1732</v>
      </c>
      <c r="C768" s="192" t="s">
        <v>120</v>
      </c>
      <c r="D768" s="477">
        <v>2</v>
      </c>
      <c r="E768" s="478">
        <v>4454</v>
      </c>
      <c r="F768" s="479">
        <v>44.903457566232603</v>
      </c>
    </row>
    <row r="769" spans="1:6" x14ac:dyDescent="0.2">
      <c r="A769" s="192" t="s">
        <v>1733</v>
      </c>
      <c r="B769" s="192" t="s">
        <v>1734</v>
      </c>
      <c r="C769" s="192" t="s">
        <v>120</v>
      </c>
      <c r="D769" s="477">
        <v>3</v>
      </c>
      <c r="E769" s="478">
        <v>4387</v>
      </c>
      <c r="F769" s="479">
        <v>68.383861408707602</v>
      </c>
    </row>
    <row r="770" spans="1:6" x14ac:dyDescent="0.2">
      <c r="A770" s="192" t="s">
        <v>1735</v>
      </c>
      <c r="B770" s="192" t="s">
        <v>1736</v>
      </c>
      <c r="C770" s="192" t="s">
        <v>120</v>
      </c>
      <c r="D770" s="477">
        <v>4</v>
      </c>
      <c r="E770" s="478">
        <v>3745</v>
      </c>
      <c r="F770" s="479">
        <v>106.80907877169599</v>
      </c>
    </row>
    <row r="771" spans="1:6" x14ac:dyDescent="0.2">
      <c r="A771" s="192" t="s">
        <v>1737</v>
      </c>
      <c r="B771" s="192" t="s">
        <v>1738</v>
      </c>
      <c r="C771" s="192" t="s">
        <v>120</v>
      </c>
      <c r="D771" s="477">
        <v>0</v>
      </c>
      <c r="E771" s="478">
        <v>3448</v>
      </c>
      <c r="F771" s="479">
        <v>0</v>
      </c>
    </row>
    <row r="772" spans="1:6" x14ac:dyDescent="0.2">
      <c r="A772" s="192" t="s">
        <v>1739</v>
      </c>
      <c r="B772" s="192" t="s">
        <v>1740</v>
      </c>
      <c r="C772" s="192" t="s">
        <v>120</v>
      </c>
      <c r="D772" s="477">
        <v>4</v>
      </c>
      <c r="E772" s="478">
        <v>2913</v>
      </c>
      <c r="F772" s="479">
        <v>137.31548232063199</v>
      </c>
    </row>
    <row r="773" spans="1:6" x14ac:dyDescent="0.2">
      <c r="A773" s="192" t="s">
        <v>1741</v>
      </c>
      <c r="B773" s="192" t="s">
        <v>1742</v>
      </c>
      <c r="C773" s="192" t="s">
        <v>120</v>
      </c>
      <c r="D773" s="477">
        <v>1</v>
      </c>
      <c r="E773" s="478">
        <v>4093</v>
      </c>
      <c r="F773" s="479">
        <v>24.431956999755698</v>
      </c>
    </row>
    <row r="774" spans="1:6" x14ac:dyDescent="0.2">
      <c r="A774" s="192" t="s">
        <v>1743</v>
      </c>
      <c r="B774" s="192" t="s">
        <v>1744</v>
      </c>
      <c r="C774" s="192" t="s">
        <v>120</v>
      </c>
      <c r="D774" s="477">
        <v>2</v>
      </c>
      <c r="E774" s="478">
        <v>6801</v>
      </c>
      <c r="F774" s="479">
        <v>29.407440082340798</v>
      </c>
    </row>
    <row r="775" spans="1:6" x14ac:dyDescent="0.2">
      <c r="A775" s="192" t="s">
        <v>1745</v>
      </c>
      <c r="B775" s="192" t="s">
        <v>1746</v>
      </c>
      <c r="C775" s="192" t="s">
        <v>120</v>
      </c>
      <c r="D775" s="477">
        <v>0</v>
      </c>
      <c r="E775" s="478">
        <v>4626</v>
      </c>
      <c r="F775" s="479">
        <v>0</v>
      </c>
    </row>
    <row r="776" spans="1:6" x14ac:dyDescent="0.2">
      <c r="A776" s="192" t="s">
        <v>1747</v>
      </c>
      <c r="B776" s="192" t="s">
        <v>1748</v>
      </c>
      <c r="C776" s="192" t="s">
        <v>120</v>
      </c>
      <c r="D776" s="477">
        <v>0</v>
      </c>
      <c r="E776" s="478">
        <v>2659</v>
      </c>
      <c r="F776" s="479">
        <v>0</v>
      </c>
    </row>
    <row r="777" spans="1:6" x14ac:dyDescent="0.2">
      <c r="A777" s="192" t="s">
        <v>1749</v>
      </c>
      <c r="B777" s="192" t="s">
        <v>1750</v>
      </c>
      <c r="C777" s="192" t="s">
        <v>120</v>
      </c>
      <c r="D777" s="477">
        <v>1</v>
      </c>
      <c r="E777" s="478">
        <v>3606</v>
      </c>
      <c r="F777" s="479">
        <v>27.731558513588499</v>
      </c>
    </row>
    <row r="778" spans="1:6" x14ac:dyDescent="0.2">
      <c r="A778" s="192" t="s">
        <v>1751</v>
      </c>
      <c r="B778" s="192" t="s">
        <v>1752</v>
      </c>
      <c r="C778" s="192" t="s">
        <v>120</v>
      </c>
      <c r="D778" s="477">
        <v>11</v>
      </c>
      <c r="E778" s="478">
        <v>3574</v>
      </c>
      <c r="F778" s="479">
        <v>307.77839955232201</v>
      </c>
    </row>
    <row r="779" spans="1:6" x14ac:dyDescent="0.2">
      <c r="A779" s="192" t="s">
        <v>1753</v>
      </c>
      <c r="B779" s="192" t="s">
        <v>1754</v>
      </c>
      <c r="C779" s="192" t="s">
        <v>120</v>
      </c>
      <c r="D779" s="477">
        <v>0</v>
      </c>
      <c r="E779" s="478">
        <v>3411</v>
      </c>
      <c r="F779" s="479">
        <v>0</v>
      </c>
    </row>
    <row r="780" spans="1:6" x14ac:dyDescent="0.2">
      <c r="A780" s="192" t="s">
        <v>1755</v>
      </c>
      <c r="B780" s="192" t="s">
        <v>1756</v>
      </c>
      <c r="C780" s="192" t="s">
        <v>120</v>
      </c>
      <c r="D780" s="477">
        <v>0</v>
      </c>
      <c r="E780" s="478">
        <v>3017</v>
      </c>
      <c r="F780" s="479">
        <v>0</v>
      </c>
    </row>
    <row r="781" spans="1:6" x14ac:dyDescent="0.2">
      <c r="A781" s="192" t="s">
        <v>1757</v>
      </c>
      <c r="B781" s="192" t="s">
        <v>1758</v>
      </c>
      <c r="C781" s="192" t="s">
        <v>120</v>
      </c>
      <c r="D781" s="477">
        <v>0</v>
      </c>
      <c r="E781" s="478">
        <v>3259</v>
      </c>
      <c r="F781" s="479">
        <v>0</v>
      </c>
    </row>
    <row r="782" spans="1:6" x14ac:dyDescent="0.2">
      <c r="A782" s="192" t="s">
        <v>1759</v>
      </c>
      <c r="B782" s="192" t="s">
        <v>1760</v>
      </c>
      <c r="C782" s="192" t="s">
        <v>120</v>
      </c>
      <c r="D782" s="477">
        <v>8</v>
      </c>
      <c r="E782" s="478">
        <v>3713</v>
      </c>
      <c r="F782" s="479">
        <v>215.45919741449001</v>
      </c>
    </row>
    <row r="783" spans="1:6" x14ac:dyDescent="0.2">
      <c r="A783" s="192" t="s">
        <v>1761</v>
      </c>
      <c r="B783" s="192" t="s">
        <v>1762</v>
      </c>
      <c r="C783" s="192" t="s">
        <v>120</v>
      </c>
      <c r="D783" s="477">
        <v>11</v>
      </c>
      <c r="E783" s="478">
        <v>3265</v>
      </c>
      <c r="F783" s="479">
        <v>336.90658499234303</v>
      </c>
    </row>
    <row r="784" spans="1:6" x14ac:dyDescent="0.2">
      <c r="A784" s="192" t="s">
        <v>1763</v>
      </c>
      <c r="B784" s="192" t="s">
        <v>1764</v>
      </c>
      <c r="C784" s="192" t="s">
        <v>120</v>
      </c>
      <c r="D784" s="477">
        <v>1</v>
      </c>
      <c r="E784" s="478">
        <v>3558</v>
      </c>
      <c r="F784" s="479">
        <v>28.105677346824098</v>
      </c>
    </row>
    <row r="785" spans="1:6" x14ac:dyDescent="0.2">
      <c r="A785" s="192" t="s">
        <v>1765</v>
      </c>
      <c r="B785" s="192" t="s">
        <v>1766</v>
      </c>
      <c r="C785" s="192" t="s">
        <v>120</v>
      </c>
      <c r="D785" s="477">
        <v>0</v>
      </c>
      <c r="E785" s="478">
        <v>3858</v>
      </c>
      <c r="F785" s="479">
        <v>0</v>
      </c>
    </row>
    <row r="786" spans="1:6" x14ac:dyDescent="0.2">
      <c r="A786" s="192" t="s">
        <v>1767</v>
      </c>
      <c r="B786" s="192" t="s">
        <v>1768</v>
      </c>
      <c r="C786" s="192" t="s">
        <v>120</v>
      </c>
      <c r="D786" s="477">
        <v>1</v>
      </c>
      <c r="E786" s="478">
        <v>5347</v>
      </c>
      <c r="F786" s="479">
        <v>18.7020759304283</v>
      </c>
    </row>
    <row r="787" spans="1:6" x14ac:dyDescent="0.2">
      <c r="A787" s="192" t="s">
        <v>1769</v>
      </c>
      <c r="B787" s="192" t="s">
        <v>1770</v>
      </c>
      <c r="C787" s="192" t="s">
        <v>120</v>
      </c>
      <c r="D787" s="477">
        <v>2</v>
      </c>
      <c r="E787" s="478">
        <v>6945</v>
      </c>
      <c r="F787" s="479">
        <v>28.797696184305298</v>
      </c>
    </row>
    <row r="788" spans="1:6" x14ac:dyDescent="0.2">
      <c r="A788" s="192" t="s">
        <v>1771</v>
      </c>
      <c r="B788" s="192" t="s">
        <v>1772</v>
      </c>
      <c r="C788" s="192" t="s">
        <v>120</v>
      </c>
      <c r="D788" s="477">
        <v>0</v>
      </c>
      <c r="E788" s="478">
        <v>3599</v>
      </c>
      <c r="F788" s="479">
        <v>0</v>
      </c>
    </row>
    <row r="789" spans="1:6" x14ac:dyDescent="0.2">
      <c r="A789" s="192" t="s">
        <v>1773</v>
      </c>
      <c r="B789" s="192" t="s">
        <v>1774</v>
      </c>
      <c r="C789" s="192" t="s">
        <v>120</v>
      </c>
      <c r="D789" s="477">
        <v>6</v>
      </c>
      <c r="E789" s="478">
        <v>5904</v>
      </c>
      <c r="F789" s="479">
        <v>101.626016260163</v>
      </c>
    </row>
    <row r="790" spans="1:6" x14ac:dyDescent="0.2">
      <c r="A790" s="192" t="s">
        <v>1775</v>
      </c>
      <c r="B790" s="192" t="s">
        <v>1776</v>
      </c>
      <c r="C790" s="192" t="s">
        <v>120</v>
      </c>
      <c r="D790" s="477">
        <v>29</v>
      </c>
      <c r="E790" s="478">
        <v>4416</v>
      </c>
      <c r="F790" s="479">
        <v>656.70289855072497</v>
      </c>
    </row>
    <row r="791" spans="1:6" x14ac:dyDescent="0.2">
      <c r="A791" s="192" t="s">
        <v>1777</v>
      </c>
      <c r="B791" s="192" t="s">
        <v>1778</v>
      </c>
      <c r="C791" s="192" t="s">
        <v>120</v>
      </c>
      <c r="D791" s="477">
        <v>1</v>
      </c>
      <c r="E791" s="478">
        <v>4389</v>
      </c>
      <c r="F791" s="479">
        <v>22.784233310549102</v>
      </c>
    </row>
    <row r="792" spans="1:6" x14ac:dyDescent="0.2">
      <c r="A792" s="192" t="s">
        <v>1779</v>
      </c>
      <c r="B792" s="192" t="s">
        <v>1780</v>
      </c>
      <c r="C792" s="192" t="s">
        <v>120</v>
      </c>
      <c r="D792" s="477">
        <v>3</v>
      </c>
      <c r="E792" s="478">
        <v>3691</v>
      </c>
      <c r="F792" s="479">
        <v>81.2787862367922</v>
      </c>
    </row>
    <row r="793" spans="1:6" x14ac:dyDescent="0.2">
      <c r="A793" s="192" t="s">
        <v>1781</v>
      </c>
      <c r="B793" s="192" t="s">
        <v>1782</v>
      </c>
      <c r="C793" s="192" t="s">
        <v>120</v>
      </c>
      <c r="D793" s="477">
        <v>1</v>
      </c>
      <c r="E793" s="478">
        <v>6151</v>
      </c>
      <c r="F793" s="479">
        <v>16.257519102584901</v>
      </c>
    </row>
    <row r="794" spans="1:6" x14ac:dyDescent="0.2">
      <c r="A794" s="192" t="s">
        <v>1783</v>
      </c>
      <c r="B794" s="192" t="s">
        <v>1784</v>
      </c>
      <c r="C794" s="192" t="s">
        <v>120</v>
      </c>
      <c r="D794" s="477">
        <v>0</v>
      </c>
      <c r="E794" s="478">
        <v>4095</v>
      </c>
      <c r="F794" s="479">
        <v>0</v>
      </c>
    </row>
    <row r="795" spans="1:6" x14ac:dyDescent="0.2">
      <c r="A795" s="192" t="s">
        <v>1785</v>
      </c>
      <c r="B795" s="192" t="s">
        <v>1786</v>
      </c>
      <c r="C795" s="192" t="s">
        <v>120</v>
      </c>
      <c r="D795" s="477">
        <v>1</v>
      </c>
      <c r="E795" s="478">
        <v>2956</v>
      </c>
      <c r="F795" s="479">
        <v>33.829499323409998</v>
      </c>
    </row>
    <row r="796" spans="1:6" x14ac:dyDescent="0.2">
      <c r="A796" s="192" t="s">
        <v>1787</v>
      </c>
      <c r="B796" s="192" t="s">
        <v>1788</v>
      </c>
      <c r="C796" s="192" t="s">
        <v>120</v>
      </c>
      <c r="D796" s="477">
        <v>2</v>
      </c>
      <c r="E796" s="478">
        <v>3423</v>
      </c>
      <c r="F796" s="479">
        <v>58.428279287175002</v>
      </c>
    </row>
    <row r="797" spans="1:6" x14ac:dyDescent="0.2">
      <c r="A797" s="192" t="s">
        <v>1789</v>
      </c>
      <c r="B797" s="192" t="s">
        <v>1790</v>
      </c>
      <c r="C797" s="192" t="s">
        <v>120</v>
      </c>
      <c r="D797" s="477">
        <v>2</v>
      </c>
      <c r="E797" s="478">
        <v>3220</v>
      </c>
      <c r="F797" s="479">
        <v>62.111801242235998</v>
      </c>
    </row>
    <row r="798" spans="1:6" x14ac:dyDescent="0.2">
      <c r="A798" s="192" t="s">
        <v>1791</v>
      </c>
      <c r="B798" s="192" t="s">
        <v>1792</v>
      </c>
      <c r="C798" s="192" t="s">
        <v>120</v>
      </c>
      <c r="D798" s="477">
        <v>0</v>
      </c>
      <c r="E798" s="478">
        <v>3533</v>
      </c>
      <c r="F798" s="479">
        <v>0</v>
      </c>
    </row>
    <row r="799" spans="1:6" x14ac:dyDescent="0.2">
      <c r="A799" s="192" t="s">
        <v>1793</v>
      </c>
      <c r="B799" s="192" t="s">
        <v>1794</v>
      </c>
      <c r="C799" s="192" t="s">
        <v>120</v>
      </c>
      <c r="D799" s="477">
        <v>2</v>
      </c>
      <c r="E799" s="478">
        <v>4980</v>
      </c>
      <c r="F799" s="479">
        <v>40.160642570281098</v>
      </c>
    </row>
    <row r="800" spans="1:6" x14ac:dyDescent="0.2">
      <c r="A800" s="192" t="s">
        <v>1795</v>
      </c>
      <c r="B800" s="192" t="s">
        <v>1796</v>
      </c>
      <c r="C800" s="192" t="s">
        <v>120</v>
      </c>
      <c r="D800" s="477">
        <v>1</v>
      </c>
      <c r="E800" s="478">
        <v>2614</v>
      </c>
      <c r="F800" s="479">
        <v>38.255547054322903</v>
      </c>
    </row>
    <row r="801" spans="1:6" x14ac:dyDescent="0.2">
      <c r="A801" s="192" t="s">
        <v>1797</v>
      </c>
      <c r="B801" s="192" t="s">
        <v>1798</v>
      </c>
      <c r="C801" s="192" t="s">
        <v>120</v>
      </c>
      <c r="D801" s="477">
        <v>0</v>
      </c>
      <c r="E801" s="478">
        <v>4634</v>
      </c>
      <c r="F801" s="479">
        <v>0</v>
      </c>
    </row>
    <row r="802" spans="1:6" x14ac:dyDescent="0.2">
      <c r="A802" s="192" t="s">
        <v>1799</v>
      </c>
      <c r="B802" s="192" t="s">
        <v>1800</v>
      </c>
      <c r="C802" s="192" t="s">
        <v>120</v>
      </c>
      <c r="D802" s="477">
        <v>1</v>
      </c>
      <c r="E802" s="478">
        <v>3260</v>
      </c>
      <c r="F802" s="479">
        <v>30.6748466257669</v>
      </c>
    </row>
    <row r="803" spans="1:6" x14ac:dyDescent="0.2">
      <c r="A803" s="192" t="s">
        <v>1801</v>
      </c>
      <c r="B803" s="192" t="s">
        <v>1802</v>
      </c>
      <c r="C803" s="192" t="s">
        <v>137</v>
      </c>
      <c r="D803" s="477">
        <v>6</v>
      </c>
      <c r="E803" s="478">
        <v>2551</v>
      </c>
      <c r="F803" s="479">
        <v>235.201881615053</v>
      </c>
    </row>
    <row r="804" spans="1:6" x14ac:dyDescent="0.2">
      <c r="A804" s="192" t="s">
        <v>1803</v>
      </c>
      <c r="B804" s="192" t="s">
        <v>1804</v>
      </c>
      <c r="C804" s="192" t="s">
        <v>137</v>
      </c>
      <c r="D804" s="477">
        <v>6</v>
      </c>
      <c r="E804" s="478">
        <v>3188</v>
      </c>
      <c r="F804" s="479">
        <v>188.20577164366401</v>
      </c>
    </row>
    <row r="805" spans="1:6" x14ac:dyDescent="0.2">
      <c r="A805" s="192" t="s">
        <v>1805</v>
      </c>
      <c r="B805" s="192" t="s">
        <v>1806</v>
      </c>
      <c r="C805" s="192" t="s">
        <v>137</v>
      </c>
      <c r="D805" s="477">
        <v>8</v>
      </c>
      <c r="E805" s="478">
        <v>6038</v>
      </c>
      <c r="F805" s="479">
        <v>132.49420337860201</v>
      </c>
    </row>
    <row r="806" spans="1:6" x14ac:dyDescent="0.2">
      <c r="A806" s="192" t="s">
        <v>1807</v>
      </c>
      <c r="B806" s="192" t="s">
        <v>1808</v>
      </c>
      <c r="C806" s="192" t="s">
        <v>137</v>
      </c>
      <c r="D806" s="477">
        <v>4</v>
      </c>
      <c r="E806" s="478">
        <v>2982</v>
      </c>
      <c r="F806" s="479">
        <v>134.138162307176</v>
      </c>
    </row>
    <row r="807" spans="1:6" x14ac:dyDescent="0.2">
      <c r="A807" s="192" t="s">
        <v>1809</v>
      </c>
      <c r="B807" s="192" t="s">
        <v>1810</v>
      </c>
      <c r="C807" s="192" t="s">
        <v>137</v>
      </c>
      <c r="D807" s="477">
        <v>11</v>
      </c>
      <c r="E807" s="478">
        <v>4151</v>
      </c>
      <c r="F807" s="479">
        <v>264.99638641291301</v>
      </c>
    </row>
    <row r="808" spans="1:6" x14ac:dyDescent="0.2">
      <c r="A808" s="192" t="s">
        <v>1811</v>
      </c>
      <c r="B808" s="192" t="s">
        <v>1812</v>
      </c>
      <c r="C808" s="192" t="s">
        <v>137</v>
      </c>
      <c r="D808" s="477">
        <v>7</v>
      </c>
      <c r="E808" s="478">
        <v>3913</v>
      </c>
      <c r="F808" s="479">
        <v>178.890876565295</v>
      </c>
    </row>
    <row r="809" spans="1:6" x14ac:dyDescent="0.2">
      <c r="A809" s="192" t="s">
        <v>1813</v>
      </c>
      <c r="B809" s="192" t="s">
        <v>1814</v>
      </c>
      <c r="C809" s="192" t="s">
        <v>137</v>
      </c>
      <c r="D809" s="477">
        <v>16</v>
      </c>
      <c r="E809" s="478">
        <v>6240</v>
      </c>
      <c r="F809" s="479">
        <v>256.41025641025601</v>
      </c>
    </row>
    <row r="810" spans="1:6" x14ac:dyDescent="0.2">
      <c r="A810" s="192" t="s">
        <v>1815</v>
      </c>
      <c r="B810" s="192" t="s">
        <v>1816</v>
      </c>
      <c r="C810" s="192" t="s">
        <v>137</v>
      </c>
      <c r="D810" s="477">
        <v>15</v>
      </c>
      <c r="E810" s="478">
        <v>4583</v>
      </c>
      <c r="F810" s="479">
        <v>327.29653065677502</v>
      </c>
    </row>
    <row r="811" spans="1:6" x14ac:dyDescent="0.2">
      <c r="A811" s="192" t="s">
        <v>1817</v>
      </c>
      <c r="B811" s="192" t="s">
        <v>1818</v>
      </c>
      <c r="C811" s="192" t="s">
        <v>137</v>
      </c>
      <c r="D811" s="477">
        <v>28</v>
      </c>
      <c r="E811" s="478">
        <v>4945</v>
      </c>
      <c r="F811" s="479">
        <v>566.22851365015197</v>
      </c>
    </row>
    <row r="812" spans="1:6" x14ac:dyDescent="0.2">
      <c r="A812" s="192" t="s">
        <v>1819</v>
      </c>
      <c r="B812" s="192" t="s">
        <v>1820</v>
      </c>
      <c r="C812" s="192" t="s">
        <v>137</v>
      </c>
      <c r="D812" s="477">
        <v>15</v>
      </c>
      <c r="E812" s="478">
        <v>5409</v>
      </c>
      <c r="F812" s="479">
        <v>277.31558513588499</v>
      </c>
    </row>
    <row r="813" spans="1:6" x14ac:dyDescent="0.2">
      <c r="A813" s="192" t="s">
        <v>1821</v>
      </c>
      <c r="B813" s="192" t="s">
        <v>1822</v>
      </c>
      <c r="C813" s="192" t="s">
        <v>137</v>
      </c>
      <c r="D813" s="477">
        <v>13</v>
      </c>
      <c r="E813" s="478">
        <v>4048</v>
      </c>
      <c r="F813" s="479">
        <v>321.14624505928901</v>
      </c>
    </row>
    <row r="814" spans="1:6" x14ac:dyDescent="0.2">
      <c r="A814" s="192" t="s">
        <v>1823</v>
      </c>
      <c r="B814" s="192" t="s">
        <v>1824</v>
      </c>
      <c r="C814" s="192" t="s">
        <v>137</v>
      </c>
      <c r="D814" s="477">
        <v>8</v>
      </c>
      <c r="E814" s="478">
        <v>3741</v>
      </c>
      <c r="F814" s="479">
        <v>213.84656508954799</v>
      </c>
    </row>
    <row r="815" spans="1:6" x14ac:dyDescent="0.2">
      <c r="A815" s="192" t="s">
        <v>1825</v>
      </c>
      <c r="B815" s="192" t="s">
        <v>1826</v>
      </c>
      <c r="C815" s="192" t="s">
        <v>137</v>
      </c>
      <c r="D815" s="477">
        <v>24</v>
      </c>
      <c r="E815" s="478">
        <v>4907</v>
      </c>
      <c r="F815" s="479">
        <v>489.09720807010399</v>
      </c>
    </row>
    <row r="816" spans="1:6" x14ac:dyDescent="0.2">
      <c r="A816" s="192" t="s">
        <v>1827</v>
      </c>
      <c r="B816" s="192" t="s">
        <v>1828</v>
      </c>
      <c r="C816" s="192" t="s">
        <v>137</v>
      </c>
      <c r="D816" s="477">
        <v>14</v>
      </c>
      <c r="E816" s="478">
        <v>6533</v>
      </c>
      <c r="F816" s="479">
        <v>214.296647788153</v>
      </c>
    </row>
    <row r="817" spans="1:6" x14ac:dyDescent="0.2">
      <c r="A817" s="192" t="s">
        <v>1829</v>
      </c>
      <c r="B817" s="192" t="s">
        <v>1830</v>
      </c>
      <c r="C817" s="192" t="s">
        <v>137</v>
      </c>
      <c r="D817" s="477">
        <v>15</v>
      </c>
      <c r="E817" s="478">
        <v>5415</v>
      </c>
      <c r="F817" s="479">
        <v>277.00831024930801</v>
      </c>
    </row>
    <row r="818" spans="1:6" x14ac:dyDescent="0.2">
      <c r="A818" s="192" t="s">
        <v>1831</v>
      </c>
      <c r="B818" s="192" t="s">
        <v>1832</v>
      </c>
      <c r="C818" s="192" t="s">
        <v>137</v>
      </c>
      <c r="D818" s="477">
        <v>5</v>
      </c>
      <c r="E818" s="478">
        <v>4453</v>
      </c>
      <c r="F818" s="479">
        <v>112.283853581855</v>
      </c>
    </row>
    <row r="819" spans="1:6" x14ac:dyDescent="0.2">
      <c r="A819" s="192" t="s">
        <v>1833</v>
      </c>
      <c r="B819" s="192" t="s">
        <v>1834</v>
      </c>
      <c r="C819" s="192" t="s">
        <v>137</v>
      </c>
      <c r="D819" s="477">
        <v>5</v>
      </c>
      <c r="E819" s="478">
        <v>4703</v>
      </c>
      <c r="F819" s="479">
        <v>106.315118009781</v>
      </c>
    </row>
    <row r="820" spans="1:6" x14ac:dyDescent="0.2">
      <c r="A820" s="192" t="s">
        <v>1835</v>
      </c>
      <c r="B820" s="192" t="s">
        <v>1836</v>
      </c>
      <c r="C820" s="192" t="s">
        <v>138</v>
      </c>
      <c r="D820" s="477">
        <v>5</v>
      </c>
      <c r="E820" s="478">
        <v>3630</v>
      </c>
      <c r="F820" s="479">
        <v>137.741046831956</v>
      </c>
    </row>
    <row r="821" spans="1:6" x14ac:dyDescent="0.2">
      <c r="A821" s="192" t="s">
        <v>1837</v>
      </c>
      <c r="B821" s="192" t="s">
        <v>1838</v>
      </c>
      <c r="C821" s="192" t="s">
        <v>138</v>
      </c>
      <c r="D821" s="477">
        <v>8</v>
      </c>
      <c r="E821" s="478">
        <v>3775</v>
      </c>
      <c r="F821" s="479">
        <v>211.92052980132499</v>
      </c>
    </row>
    <row r="822" spans="1:6" x14ac:dyDescent="0.2">
      <c r="A822" s="192" t="s">
        <v>1839</v>
      </c>
      <c r="B822" s="192" t="s">
        <v>1840</v>
      </c>
      <c r="C822" s="192" t="s">
        <v>138</v>
      </c>
      <c r="D822" s="477">
        <v>6</v>
      </c>
      <c r="E822" s="478">
        <v>3722</v>
      </c>
      <c r="F822" s="479">
        <v>161.20365394948999</v>
      </c>
    </row>
    <row r="823" spans="1:6" x14ac:dyDescent="0.2">
      <c r="A823" s="192" t="s">
        <v>1841</v>
      </c>
      <c r="B823" s="192" t="s">
        <v>1842</v>
      </c>
      <c r="C823" s="192" t="s">
        <v>138</v>
      </c>
      <c r="D823" s="477">
        <v>4</v>
      </c>
      <c r="E823" s="478">
        <v>2777</v>
      </c>
      <c r="F823" s="479">
        <v>144.040331292762</v>
      </c>
    </row>
    <row r="824" spans="1:6" x14ac:dyDescent="0.2">
      <c r="A824" s="192" t="s">
        <v>1843</v>
      </c>
      <c r="B824" s="192" t="s">
        <v>1844</v>
      </c>
      <c r="C824" s="192" t="s">
        <v>138</v>
      </c>
      <c r="D824" s="477">
        <v>2</v>
      </c>
      <c r="E824" s="478">
        <v>3490</v>
      </c>
      <c r="F824" s="479">
        <v>57.306590257879698</v>
      </c>
    </row>
    <row r="825" spans="1:6" x14ac:dyDescent="0.2">
      <c r="A825" s="192" t="s">
        <v>1845</v>
      </c>
      <c r="B825" s="192" t="s">
        <v>1846</v>
      </c>
      <c r="C825" s="192" t="s">
        <v>138</v>
      </c>
      <c r="D825" s="477">
        <v>0</v>
      </c>
      <c r="E825" s="478">
        <v>3280</v>
      </c>
      <c r="F825" s="479">
        <v>0</v>
      </c>
    </row>
    <row r="826" spans="1:6" x14ac:dyDescent="0.2">
      <c r="A826" s="192" t="s">
        <v>1847</v>
      </c>
      <c r="B826" s="192" t="s">
        <v>1848</v>
      </c>
      <c r="C826" s="192" t="s">
        <v>138</v>
      </c>
      <c r="D826" s="477">
        <v>4</v>
      </c>
      <c r="E826" s="478">
        <v>3333</v>
      </c>
      <c r="F826" s="479">
        <v>120.01200120012</v>
      </c>
    </row>
    <row r="827" spans="1:6" x14ac:dyDescent="0.2">
      <c r="A827" s="192" t="s">
        <v>1849</v>
      </c>
      <c r="B827" s="192" t="s">
        <v>1850</v>
      </c>
      <c r="C827" s="192" t="s">
        <v>138</v>
      </c>
      <c r="D827" s="477">
        <v>2</v>
      </c>
      <c r="E827" s="478">
        <v>2483</v>
      </c>
      <c r="F827" s="479">
        <v>80.547724526782105</v>
      </c>
    </row>
    <row r="828" spans="1:6" x14ac:dyDescent="0.2">
      <c r="A828" s="192" t="s">
        <v>1851</v>
      </c>
      <c r="B828" s="192" t="s">
        <v>1852</v>
      </c>
      <c r="C828" s="192" t="s">
        <v>138</v>
      </c>
      <c r="D828" s="477">
        <v>17</v>
      </c>
      <c r="E828" s="478">
        <v>3851</v>
      </c>
      <c r="F828" s="479">
        <v>441.44378083614703</v>
      </c>
    </row>
    <row r="829" spans="1:6" x14ac:dyDescent="0.2">
      <c r="A829" s="192" t="s">
        <v>1853</v>
      </c>
      <c r="B829" s="192" t="s">
        <v>1854</v>
      </c>
      <c r="C829" s="192" t="s">
        <v>138</v>
      </c>
      <c r="D829" s="477">
        <v>19</v>
      </c>
      <c r="E829" s="478">
        <v>4746</v>
      </c>
      <c r="F829" s="479">
        <v>400.337126000843</v>
      </c>
    </row>
    <row r="830" spans="1:6" x14ac:dyDescent="0.2">
      <c r="A830" s="192" t="s">
        <v>1855</v>
      </c>
      <c r="B830" s="192" t="s">
        <v>1856</v>
      </c>
      <c r="C830" s="192" t="s">
        <v>138</v>
      </c>
      <c r="D830" s="477">
        <v>28</v>
      </c>
      <c r="E830" s="478">
        <v>5652</v>
      </c>
      <c r="F830" s="479">
        <v>495.39985845718297</v>
      </c>
    </row>
    <row r="831" spans="1:6" x14ac:dyDescent="0.2">
      <c r="A831" s="192" t="s">
        <v>1857</v>
      </c>
      <c r="B831" s="192" t="s">
        <v>1858</v>
      </c>
      <c r="C831" s="192" t="s">
        <v>138</v>
      </c>
      <c r="D831" s="477">
        <v>3</v>
      </c>
      <c r="E831" s="478">
        <v>8635</v>
      </c>
      <c r="F831" s="479">
        <v>34.742327735958298</v>
      </c>
    </row>
    <row r="832" spans="1:6" x14ac:dyDescent="0.2">
      <c r="A832" s="192" t="s">
        <v>1859</v>
      </c>
      <c r="B832" s="192" t="s">
        <v>1860</v>
      </c>
      <c r="C832" s="192" t="s">
        <v>138</v>
      </c>
      <c r="D832" s="477">
        <v>27</v>
      </c>
      <c r="E832" s="478">
        <v>4898</v>
      </c>
      <c r="F832" s="479">
        <v>551.24540628828095</v>
      </c>
    </row>
    <row r="833" spans="1:6" x14ac:dyDescent="0.2">
      <c r="A833" s="192" t="s">
        <v>1861</v>
      </c>
      <c r="B833" s="192" t="s">
        <v>1862</v>
      </c>
      <c r="C833" s="192" t="s">
        <v>138</v>
      </c>
      <c r="D833" s="477">
        <v>6</v>
      </c>
      <c r="E833" s="478">
        <v>4568</v>
      </c>
      <c r="F833" s="479">
        <v>131.34851138353801</v>
      </c>
    </row>
    <row r="834" spans="1:6" x14ac:dyDescent="0.2">
      <c r="A834" s="192" t="s">
        <v>1863</v>
      </c>
      <c r="B834" s="192" t="s">
        <v>1864</v>
      </c>
      <c r="C834" s="192" t="s">
        <v>138</v>
      </c>
      <c r="D834" s="477">
        <v>5</v>
      </c>
      <c r="E834" s="478">
        <v>4457</v>
      </c>
      <c r="F834" s="479">
        <v>112.183082791115</v>
      </c>
    </row>
    <row r="835" spans="1:6" x14ac:dyDescent="0.2">
      <c r="A835" s="192" t="s">
        <v>1865</v>
      </c>
      <c r="B835" s="192" t="s">
        <v>1866</v>
      </c>
      <c r="C835" s="192" t="s">
        <v>138</v>
      </c>
      <c r="D835" s="477">
        <v>6</v>
      </c>
      <c r="E835" s="478">
        <v>2903</v>
      </c>
      <c r="F835" s="479">
        <v>206.682741991044</v>
      </c>
    </row>
    <row r="836" spans="1:6" x14ac:dyDescent="0.2">
      <c r="A836" s="192" t="s">
        <v>1867</v>
      </c>
      <c r="B836" s="192" t="s">
        <v>1868</v>
      </c>
      <c r="C836" s="192" t="s">
        <v>138</v>
      </c>
      <c r="D836" s="477">
        <v>13</v>
      </c>
      <c r="E836" s="478">
        <v>7690</v>
      </c>
      <c r="F836" s="479">
        <v>169.05071521456401</v>
      </c>
    </row>
    <row r="837" spans="1:6" x14ac:dyDescent="0.2">
      <c r="A837" s="192" t="s">
        <v>1869</v>
      </c>
      <c r="B837" s="192" t="s">
        <v>1870</v>
      </c>
      <c r="C837" s="192" t="s">
        <v>138</v>
      </c>
      <c r="D837" s="477">
        <v>5</v>
      </c>
      <c r="E837" s="478">
        <v>3040</v>
      </c>
      <c r="F837" s="479">
        <v>164.47368421052599</v>
      </c>
    </row>
    <row r="838" spans="1:6" x14ac:dyDescent="0.2">
      <c r="A838" s="192" t="s">
        <v>1871</v>
      </c>
      <c r="B838" s="192" t="s">
        <v>1872</v>
      </c>
      <c r="C838" s="192" t="s">
        <v>138</v>
      </c>
      <c r="D838" s="477">
        <v>5</v>
      </c>
      <c r="E838" s="478">
        <v>4576</v>
      </c>
      <c r="F838" s="479">
        <v>109.265734265734</v>
      </c>
    </row>
    <row r="839" spans="1:6" x14ac:dyDescent="0.2">
      <c r="A839" s="192" t="s">
        <v>1873</v>
      </c>
      <c r="B839" s="192" t="s">
        <v>1874</v>
      </c>
      <c r="C839" s="192" t="s">
        <v>138</v>
      </c>
      <c r="D839" s="477">
        <v>5</v>
      </c>
      <c r="E839" s="478">
        <v>4197</v>
      </c>
      <c r="F839" s="479">
        <v>119.132713843221</v>
      </c>
    </row>
    <row r="840" spans="1:6" x14ac:dyDescent="0.2">
      <c r="A840" s="192" t="s">
        <v>1875</v>
      </c>
      <c r="B840" s="192" t="s">
        <v>1876</v>
      </c>
      <c r="C840" s="192" t="s">
        <v>138</v>
      </c>
      <c r="D840" s="477">
        <v>5</v>
      </c>
      <c r="E840" s="478">
        <v>3159</v>
      </c>
      <c r="F840" s="479">
        <v>158.27793605571401</v>
      </c>
    </row>
    <row r="841" spans="1:6" x14ac:dyDescent="0.2">
      <c r="A841" s="192" t="s">
        <v>1877</v>
      </c>
      <c r="B841" s="192" t="s">
        <v>1878</v>
      </c>
      <c r="C841" s="192" t="s">
        <v>138</v>
      </c>
      <c r="D841" s="477">
        <v>19</v>
      </c>
      <c r="E841" s="478">
        <v>3598</v>
      </c>
      <c r="F841" s="479">
        <v>528.07115063924402</v>
      </c>
    </row>
    <row r="842" spans="1:6" x14ac:dyDescent="0.2">
      <c r="A842" s="192" t="s">
        <v>1879</v>
      </c>
      <c r="B842" s="192" t="s">
        <v>1880</v>
      </c>
      <c r="C842" s="192" t="s">
        <v>139</v>
      </c>
      <c r="D842" s="477">
        <v>2</v>
      </c>
      <c r="E842" s="478">
        <v>4160</v>
      </c>
      <c r="F842" s="479">
        <v>48.076923076923102</v>
      </c>
    </row>
    <row r="843" spans="1:6" x14ac:dyDescent="0.2">
      <c r="A843" s="192" t="s">
        <v>1881</v>
      </c>
      <c r="B843" s="192" t="s">
        <v>1882</v>
      </c>
      <c r="C843" s="192" t="s">
        <v>139</v>
      </c>
      <c r="D843" s="477">
        <v>0</v>
      </c>
      <c r="E843" s="478">
        <v>3636</v>
      </c>
      <c r="F843" s="479">
        <v>0</v>
      </c>
    </row>
    <row r="844" spans="1:6" x14ac:dyDescent="0.2">
      <c r="A844" s="192" t="s">
        <v>1883</v>
      </c>
      <c r="B844" s="192" t="s">
        <v>1884</v>
      </c>
      <c r="C844" s="192" t="s">
        <v>139</v>
      </c>
      <c r="D844" s="477">
        <v>2</v>
      </c>
      <c r="E844" s="478">
        <v>3120</v>
      </c>
      <c r="F844" s="479">
        <v>64.102564102564102</v>
      </c>
    </row>
    <row r="845" spans="1:6" x14ac:dyDescent="0.2">
      <c r="A845" s="192" t="s">
        <v>1885</v>
      </c>
      <c r="B845" s="192" t="s">
        <v>1886</v>
      </c>
      <c r="C845" s="192" t="s">
        <v>139</v>
      </c>
      <c r="D845" s="477">
        <v>7</v>
      </c>
      <c r="E845" s="478">
        <v>4527</v>
      </c>
      <c r="F845" s="479">
        <v>154.62778882262</v>
      </c>
    </row>
    <row r="846" spans="1:6" x14ac:dyDescent="0.2">
      <c r="A846" s="192" t="s">
        <v>1887</v>
      </c>
      <c r="B846" s="192" t="s">
        <v>1888</v>
      </c>
      <c r="C846" s="192" t="s">
        <v>139</v>
      </c>
      <c r="D846" s="477">
        <v>3</v>
      </c>
      <c r="E846" s="478">
        <v>5653</v>
      </c>
      <c r="F846" s="479">
        <v>53.069166814081001</v>
      </c>
    </row>
    <row r="847" spans="1:6" x14ac:dyDescent="0.2">
      <c r="A847" s="192" t="s">
        <v>1889</v>
      </c>
      <c r="B847" s="192" t="s">
        <v>1890</v>
      </c>
      <c r="C847" s="192" t="s">
        <v>139</v>
      </c>
      <c r="D847" s="477">
        <v>4</v>
      </c>
      <c r="E847" s="478">
        <v>3391</v>
      </c>
      <c r="F847" s="479">
        <v>117.95930404010601</v>
      </c>
    </row>
    <row r="848" spans="1:6" x14ac:dyDescent="0.2">
      <c r="A848" s="192" t="s">
        <v>1891</v>
      </c>
      <c r="B848" s="192" t="s">
        <v>1892</v>
      </c>
      <c r="C848" s="192" t="s">
        <v>139</v>
      </c>
      <c r="D848" s="477">
        <v>3</v>
      </c>
      <c r="E848" s="478">
        <v>4905</v>
      </c>
      <c r="F848" s="479">
        <v>61.1620795107034</v>
      </c>
    </row>
    <row r="849" spans="1:6" x14ac:dyDescent="0.2">
      <c r="A849" s="192" t="s">
        <v>1893</v>
      </c>
      <c r="B849" s="192" t="s">
        <v>1894</v>
      </c>
      <c r="C849" s="192" t="s">
        <v>139</v>
      </c>
      <c r="D849" s="477">
        <v>3</v>
      </c>
      <c r="E849" s="478">
        <v>3503</v>
      </c>
      <c r="F849" s="479">
        <v>85.640879246360299</v>
      </c>
    </row>
    <row r="850" spans="1:6" x14ac:dyDescent="0.2">
      <c r="A850" s="192" t="s">
        <v>1895</v>
      </c>
      <c r="B850" s="192" t="s">
        <v>1896</v>
      </c>
      <c r="C850" s="192" t="s">
        <v>139</v>
      </c>
      <c r="D850" s="477">
        <v>1</v>
      </c>
      <c r="E850" s="478">
        <v>2428</v>
      </c>
      <c r="F850" s="479">
        <v>41.186161449752902</v>
      </c>
    </row>
    <row r="851" spans="1:6" x14ac:dyDescent="0.2">
      <c r="A851" s="192" t="s">
        <v>1897</v>
      </c>
      <c r="B851" s="192" t="s">
        <v>1898</v>
      </c>
      <c r="C851" s="192" t="s">
        <v>139</v>
      </c>
      <c r="D851" s="477">
        <v>0</v>
      </c>
      <c r="E851" s="478">
        <v>5199</v>
      </c>
      <c r="F851" s="479">
        <v>0</v>
      </c>
    </row>
    <row r="852" spans="1:6" x14ac:dyDescent="0.2">
      <c r="A852" s="192" t="s">
        <v>1899</v>
      </c>
      <c r="B852" s="192" t="s">
        <v>1900</v>
      </c>
      <c r="C852" s="192" t="s">
        <v>139</v>
      </c>
      <c r="D852" s="477">
        <v>0</v>
      </c>
      <c r="E852" s="478">
        <v>3386</v>
      </c>
      <c r="F852" s="479">
        <v>0</v>
      </c>
    </row>
    <row r="853" spans="1:6" x14ac:dyDescent="0.2">
      <c r="A853" s="192" t="s">
        <v>1901</v>
      </c>
      <c r="B853" s="192" t="s">
        <v>1902</v>
      </c>
      <c r="C853" s="192" t="s">
        <v>139</v>
      </c>
      <c r="D853" s="477">
        <v>2</v>
      </c>
      <c r="E853" s="478">
        <v>4200</v>
      </c>
      <c r="F853" s="479">
        <v>47.619047619047599</v>
      </c>
    </row>
    <row r="854" spans="1:6" x14ac:dyDescent="0.2">
      <c r="A854" s="192" t="s">
        <v>1903</v>
      </c>
      <c r="B854" s="192" t="s">
        <v>1904</v>
      </c>
      <c r="C854" s="192" t="s">
        <v>139</v>
      </c>
      <c r="D854" s="477">
        <v>1</v>
      </c>
      <c r="E854" s="478">
        <v>3966</v>
      </c>
      <c r="F854" s="479">
        <v>25.214321734745301</v>
      </c>
    </row>
    <row r="855" spans="1:6" x14ac:dyDescent="0.2">
      <c r="A855" s="192" t="s">
        <v>1905</v>
      </c>
      <c r="B855" s="192" t="s">
        <v>1906</v>
      </c>
      <c r="C855" s="192" t="s">
        <v>139</v>
      </c>
      <c r="D855" s="477">
        <v>1</v>
      </c>
      <c r="E855" s="478">
        <v>4103</v>
      </c>
      <c r="F855" s="479">
        <v>24.3724104313917</v>
      </c>
    </row>
    <row r="856" spans="1:6" x14ac:dyDescent="0.2">
      <c r="A856" s="192" t="s">
        <v>1907</v>
      </c>
      <c r="B856" s="192" t="s">
        <v>1908</v>
      </c>
      <c r="C856" s="192" t="s">
        <v>139</v>
      </c>
      <c r="D856" s="477">
        <v>1</v>
      </c>
      <c r="E856" s="478">
        <v>3098</v>
      </c>
      <c r="F856" s="479">
        <v>32.278889606197602</v>
      </c>
    </row>
    <row r="857" spans="1:6" x14ac:dyDescent="0.2">
      <c r="A857" s="192" t="s">
        <v>1909</v>
      </c>
      <c r="B857" s="192" t="s">
        <v>1910</v>
      </c>
      <c r="C857" s="192" t="s">
        <v>139</v>
      </c>
      <c r="D857" s="477">
        <v>1</v>
      </c>
      <c r="E857" s="478">
        <v>3296</v>
      </c>
      <c r="F857" s="479">
        <v>30.339805825242699</v>
      </c>
    </row>
    <row r="858" spans="1:6" x14ac:dyDescent="0.2">
      <c r="A858" s="192" t="s">
        <v>1911</v>
      </c>
      <c r="B858" s="192" t="s">
        <v>1912</v>
      </c>
      <c r="C858" s="192" t="s">
        <v>139</v>
      </c>
      <c r="D858" s="477">
        <v>0</v>
      </c>
      <c r="E858" s="478">
        <v>3141</v>
      </c>
      <c r="F858" s="479">
        <v>0</v>
      </c>
    </row>
    <row r="859" spans="1:6" x14ac:dyDescent="0.2">
      <c r="A859" s="192" t="s">
        <v>1913</v>
      </c>
      <c r="B859" s="192" t="s">
        <v>1914</v>
      </c>
      <c r="C859" s="192" t="s">
        <v>139</v>
      </c>
      <c r="D859" s="477">
        <v>0</v>
      </c>
      <c r="E859" s="478">
        <v>3393</v>
      </c>
      <c r="F859" s="479">
        <v>0</v>
      </c>
    </row>
    <row r="860" spans="1:6" x14ac:dyDescent="0.2">
      <c r="A860" s="192" t="s">
        <v>1915</v>
      </c>
      <c r="B860" s="192" t="s">
        <v>1916</v>
      </c>
      <c r="C860" s="192" t="s">
        <v>139</v>
      </c>
      <c r="D860" s="477">
        <v>1</v>
      </c>
      <c r="E860" s="478">
        <v>4186</v>
      </c>
      <c r="F860" s="479">
        <v>23.8891543239369</v>
      </c>
    </row>
    <row r="861" spans="1:6" x14ac:dyDescent="0.2">
      <c r="A861" s="192" t="s">
        <v>1917</v>
      </c>
      <c r="B861" s="192" t="s">
        <v>1918</v>
      </c>
      <c r="C861" s="192" t="s">
        <v>139</v>
      </c>
      <c r="D861" s="477">
        <v>2</v>
      </c>
      <c r="E861" s="478">
        <v>5512</v>
      </c>
      <c r="F861" s="479">
        <v>36.284470246734401</v>
      </c>
    </row>
    <row r="862" spans="1:6" x14ac:dyDescent="0.2">
      <c r="A862" s="192" t="s">
        <v>1919</v>
      </c>
      <c r="B862" s="192" t="s">
        <v>1920</v>
      </c>
      <c r="C862" s="192" t="s">
        <v>139</v>
      </c>
      <c r="D862" s="477">
        <v>0</v>
      </c>
      <c r="E862" s="478">
        <v>3816</v>
      </c>
      <c r="F862" s="479">
        <v>0</v>
      </c>
    </row>
    <row r="863" spans="1:6" x14ac:dyDescent="0.2">
      <c r="A863" s="192" t="s">
        <v>1921</v>
      </c>
      <c r="B863" s="192" t="s">
        <v>1922</v>
      </c>
      <c r="C863" s="192" t="s">
        <v>139</v>
      </c>
      <c r="D863" s="477">
        <v>0</v>
      </c>
      <c r="E863" s="478">
        <v>3680</v>
      </c>
      <c r="F863" s="479">
        <v>0</v>
      </c>
    </row>
    <row r="864" spans="1:6" x14ac:dyDescent="0.2">
      <c r="A864" s="192" t="s">
        <v>1923</v>
      </c>
      <c r="B864" s="192" t="s">
        <v>1924</v>
      </c>
      <c r="C864" s="192" t="s">
        <v>139</v>
      </c>
      <c r="D864" s="477">
        <v>2</v>
      </c>
      <c r="E864" s="478">
        <v>5298</v>
      </c>
      <c r="F864" s="479">
        <v>37.750094375235903</v>
      </c>
    </row>
    <row r="865" spans="1:6" x14ac:dyDescent="0.2">
      <c r="A865" s="192" t="s">
        <v>1925</v>
      </c>
      <c r="B865" s="192" t="s">
        <v>1926</v>
      </c>
      <c r="C865" s="192" t="s">
        <v>139</v>
      </c>
      <c r="D865" s="477">
        <v>1</v>
      </c>
      <c r="E865" s="478">
        <v>4223</v>
      </c>
      <c r="F865" s="479">
        <v>23.679848448969899</v>
      </c>
    </row>
    <row r="866" spans="1:6" x14ac:dyDescent="0.2">
      <c r="A866" s="192" t="s">
        <v>1927</v>
      </c>
      <c r="B866" s="192" t="s">
        <v>1928</v>
      </c>
      <c r="C866" s="192" t="s">
        <v>140</v>
      </c>
      <c r="D866" s="477">
        <v>2</v>
      </c>
      <c r="E866" s="478">
        <v>4537</v>
      </c>
      <c r="F866" s="479">
        <v>44.081992506061297</v>
      </c>
    </row>
    <row r="867" spans="1:6" x14ac:dyDescent="0.2">
      <c r="A867" s="192" t="s">
        <v>1929</v>
      </c>
      <c r="B867" s="192" t="s">
        <v>1930</v>
      </c>
      <c r="C867" s="192" t="s">
        <v>140</v>
      </c>
      <c r="D867" s="477">
        <v>4</v>
      </c>
      <c r="E867" s="478">
        <v>2804</v>
      </c>
      <c r="F867" s="479">
        <v>142.65335235378001</v>
      </c>
    </row>
    <row r="868" spans="1:6" x14ac:dyDescent="0.2">
      <c r="A868" s="192" t="s">
        <v>1931</v>
      </c>
      <c r="B868" s="192" t="s">
        <v>1932</v>
      </c>
      <c r="C868" s="192" t="s">
        <v>140</v>
      </c>
      <c r="D868" s="477">
        <v>6</v>
      </c>
      <c r="E868" s="478">
        <v>2824</v>
      </c>
      <c r="F868" s="479">
        <v>212.46458923512799</v>
      </c>
    </row>
    <row r="869" spans="1:6" x14ac:dyDescent="0.2">
      <c r="A869" s="192" t="s">
        <v>1933</v>
      </c>
      <c r="B869" s="192" t="s">
        <v>1934</v>
      </c>
      <c r="C869" s="192" t="s">
        <v>140</v>
      </c>
      <c r="D869" s="477">
        <v>14</v>
      </c>
      <c r="E869" s="478">
        <v>3498</v>
      </c>
      <c r="F869" s="479">
        <v>400.22870211549503</v>
      </c>
    </row>
    <row r="870" spans="1:6" x14ac:dyDescent="0.2">
      <c r="A870" s="192" t="s">
        <v>1935</v>
      </c>
      <c r="B870" s="192" t="s">
        <v>1936</v>
      </c>
      <c r="C870" s="192" t="s">
        <v>140</v>
      </c>
      <c r="D870" s="477">
        <v>3</v>
      </c>
      <c r="E870" s="478">
        <v>2739</v>
      </c>
      <c r="F870" s="479">
        <v>109.529025191676</v>
      </c>
    </row>
    <row r="871" spans="1:6" x14ac:dyDescent="0.2">
      <c r="A871" s="192" t="s">
        <v>1937</v>
      </c>
      <c r="B871" s="192" t="s">
        <v>1938</v>
      </c>
      <c r="C871" s="192" t="s">
        <v>140</v>
      </c>
      <c r="D871" s="477">
        <v>4</v>
      </c>
      <c r="E871" s="478">
        <v>2237</v>
      </c>
      <c r="F871" s="479">
        <v>178.810907465355</v>
      </c>
    </row>
    <row r="872" spans="1:6" x14ac:dyDescent="0.2">
      <c r="A872" s="192" t="s">
        <v>1939</v>
      </c>
      <c r="B872" s="192" t="s">
        <v>1940</v>
      </c>
      <c r="C872" s="192" t="s">
        <v>140</v>
      </c>
      <c r="D872" s="477">
        <v>9</v>
      </c>
      <c r="E872" s="478">
        <v>4215</v>
      </c>
      <c r="F872" s="479">
        <v>213.523131672598</v>
      </c>
    </row>
    <row r="873" spans="1:6" x14ac:dyDescent="0.2">
      <c r="A873" s="192" t="s">
        <v>1941</v>
      </c>
      <c r="B873" s="192" t="s">
        <v>1942</v>
      </c>
      <c r="C873" s="192" t="s">
        <v>140</v>
      </c>
      <c r="D873" s="477">
        <v>6</v>
      </c>
      <c r="E873" s="478">
        <v>4889</v>
      </c>
      <c r="F873" s="479">
        <v>122.72448353446499</v>
      </c>
    </row>
    <row r="874" spans="1:6" x14ac:dyDescent="0.2">
      <c r="A874" s="192" t="s">
        <v>1943</v>
      </c>
      <c r="B874" s="192" t="s">
        <v>1944</v>
      </c>
      <c r="C874" s="192" t="s">
        <v>140</v>
      </c>
      <c r="D874" s="477">
        <v>13</v>
      </c>
      <c r="E874" s="478">
        <v>3508</v>
      </c>
      <c r="F874" s="479">
        <v>370.58152793614602</v>
      </c>
    </row>
    <row r="875" spans="1:6" x14ac:dyDescent="0.2">
      <c r="A875" s="192" t="s">
        <v>1945</v>
      </c>
      <c r="B875" s="192" t="s">
        <v>1946</v>
      </c>
      <c r="C875" s="192" t="s">
        <v>140</v>
      </c>
      <c r="D875" s="477">
        <v>7</v>
      </c>
      <c r="E875" s="478">
        <v>3251</v>
      </c>
      <c r="F875" s="479">
        <v>215.31836358043699</v>
      </c>
    </row>
    <row r="876" spans="1:6" x14ac:dyDescent="0.2">
      <c r="A876" s="192" t="s">
        <v>1947</v>
      </c>
      <c r="B876" s="192" t="s">
        <v>1948</v>
      </c>
      <c r="C876" s="192" t="s">
        <v>140</v>
      </c>
      <c r="D876" s="477">
        <v>7</v>
      </c>
      <c r="E876" s="478">
        <v>3100</v>
      </c>
      <c r="F876" s="479">
        <v>225.806451612903</v>
      </c>
    </row>
    <row r="877" spans="1:6" x14ac:dyDescent="0.2">
      <c r="A877" s="192" t="s">
        <v>1949</v>
      </c>
      <c r="B877" s="192" t="s">
        <v>1950</v>
      </c>
      <c r="C877" s="192" t="s">
        <v>140</v>
      </c>
      <c r="D877" s="477">
        <v>10</v>
      </c>
      <c r="E877" s="478">
        <v>3223</v>
      </c>
      <c r="F877" s="479">
        <v>310.26993484331399</v>
      </c>
    </row>
    <row r="878" spans="1:6" x14ac:dyDescent="0.2">
      <c r="A878" s="192" t="s">
        <v>1951</v>
      </c>
      <c r="B878" s="192" t="s">
        <v>1952</v>
      </c>
      <c r="C878" s="192" t="s">
        <v>140</v>
      </c>
      <c r="D878" s="477">
        <v>24</v>
      </c>
      <c r="E878" s="478">
        <v>2874</v>
      </c>
      <c r="F878" s="479">
        <v>835.07306889352799</v>
      </c>
    </row>
    <row r="879" spans="1:6" x14ac:dyDescent="0.2">
      <c r="A879" s="192" t="s">
        <v>1953</v>
      </c>
      <c r="B879" s="192" t="s">
        <v>1954</v>
      </c>
      <c r="C879" s="192" t="s">
        <v>140</v>
      </c>
      <c r="D879" s="477">
        <v>7</v>
      </c>
      <c r="E879" s="478">
        <v>3037</v>
      </c>
      <c r="F879" s="479">
        <v>230.490615739216</v>
      </c>
    </row>
    <row r="880" spans="1:6" x14ac:dyDescent="0.2">
      <c r="A880" s="192" t="s">
        <v>1955</v>
      </c>
      <c r="B880" s="192" t="s">
        <v>1956</v>
      </c>
      <c r="C880" s="192" t="s">
        <v>140</v>
      </c>
      <c r="D880" s="477">
        <v>16</v>
      </c>
      <c r="E880" s="478">
        <v>3705</v>
      </c>
      <c r="F880" s="479">
        <v>431.84885290148497</v>
      </c>
    </row>
    <row r="881" spans="1:6" x14ac:dyDescent="0.2">
      <c r="A881" s="192" t="s">
        <v>1957</v>
      </c>
      <c r="B881" s="192" t="s">
        <v>1958</v>
      </c>
      <c r="C881" s="192" t="s">
        <v>140</v>
      </c>
      <c r="D881" s="477">
        <v>15</v>
      </c>
      <c r="E881" s="478">
        <v>3069</v>
      </c>
      <c r="F881" s="479">
        <v>488.75855327468201</v>
      </c>
    </row>
    <row r="882" spans="1:6" x14ac:dyDescent="0.2">
      <c r="A882" s="192" t="s">
        <v>1959</v>
      </c>
      <c r="B882" s="192" t="s">
        <v>1960</v>
      </c>
      <c r="C882" s="192" t="s">
        <v>140</v>
      </c>
      <c r="D882" s="477">
        <v>12</v>
      </c>
      <c r="E882" s="478">
        <v>3108</v>
      </c>
      <c r="F882" s="479">
        <v>386.100386100386</v>
      </c>
    </row>
    <row r="883" spans="1:6" x14ac:dyDescent="0.2">
      <c r="A883" s="192" t="s">
        <v>1961</v>
      </c>
      <c r="B883" s="192" t="s">
        <v>1962</v>
      </c>
      <c r="C883" s="192" t="s">
        <v>140</v>
      </c>
      <c r="D883" s="477">
        <v>5</v>
      </c>
      <c r="E883" s="478">
        <v>4308</v>
      </c>
      <c r="F883" s="479">
        <v>116.063138347261</v>
      </c>
    </row>
    <row r="884" spans="1:6" x14ac:dyDescent="0.2">
      <c r="A884" s="192" t="s">
        <v>1963</v>
      </c>
      <c r="B884" s="192" t="s">
        <v>1964</v>
      </c>
      <c r="C884" s="192" t="s">
        <v>140</v>
      </c>
      <c r="D884" s="477">
        <v>4</v>
      </c>
      <c r="E884" s="478">
        <v>3529</v>
      </c>
      <c r="F884" s="479">
        <v>113.34655709832801</v>
      </c>
    </row>
    <row r="885" spans="1:6" x14ac:dyDescent="0.2">
      <c r="A885" s="192" t="s">
        <v>1965</v>
      </c>
      <c r="B885" s="192" t="s">
        <v>1966</v>
      </c>
      <c r="C885" s="192" t="s">
        <v>140</v>
      </c>
      <c r="D885" s="477">
        <v>28</v>
      </c>
      <c r="E885" s="478">
        <v>5031</v>
      </c>
      <c r="F885" s="479">
        <v>556.54939375869606</v>
      </c>
    </row>
    <row r="886" spans="1:6" x14ac:dyDescent="0.2">
      <c r="A886" s="192" t="s">
        <v>1967</v>
      </c>
      <c r="B886" s="192" t="s">
        <v>1968</v>
      </c>
      <c r="C886" s="192" t="s">
        <v>140</v>
      </c>
      <c r="D886" s="477">
        <v>6</v>
      </c>
      <c r="E886" s="478">
        <v>2789</v>
      </c>
      <c r="F886" s="479">
        <v>215.130871280029</v>
      </c>
    </row>
    <row r="887" spans="1:6" x14ac:dyDescent="0.2">
      <c r="A887" s="192" t="s">
        <v>1969</v>
      </c>
      <c r="B887" s="192" t="s">
        <v>1970</v>
      </c>
      <c r="C887" s="192" t="s">
        <v>140</v>
      </c>
      <c r="D887" s="477">
        <v>3</v>
      </c>
      <c r="E887" s="478">
        <v>3992</v>
      </c>
      <c r="F887" s="479">
        <v>75.150300601202403</v>
      </c>
    </row>
    <row r="888" spans="1:6" x14ac:dyDescent="0.2">
      <c r="A888" s="192" t="s">
        <v>1971</v>
      </c>
      <c r="B888" s="192" t="s">
        <v>1972</v>
      </c>
      <c r="C888" s="192" t="s">
        <v>140</v>
      </c>
      <c r="D888" s="477">
        <v>3</v>
      </c>
      <c r="E888" s="478">
        <v>4983</v>
      </c>
      <c r="F888" s="479">
        <v>60.204695966285399</v>
      </c>
    </row>
    <row r="889" spans="1:6" x14ac:dyDescent="0.2">
      <c r="A889" s="192" t="s">
        <v>1973</v>
      </c>
      <c r="B889" s="192" t="s">
        <v>1974</v>
      </c>
      <c r="C889" s="192" t="s">
        <v>140</v>
      </c>
      <c r="D889" s="477">
        <v>5</v>
      </c>
      <c r="E889" s="478">
        <v>2955</v>
      </c>
      <c r="F889" s="479">
        <v>169.20473773265701</v>
      </c>
    </row>
    <row r="890" spans="1:6" x14ac:dyDescent="0.2">
      <c r="A890" s="192" t="s">
        <v>1975</v>
      </c>
      <c r="B890" s="192" t="s">
        <v>1976</v>
      </c>
      <c r="C890" s="192" t="s">
        <v>140</v>
      </c>
      <c r="D890" s="477">
        <v>19</v>
      </c>
      <c r="E890" s="478">
        <v>4235</v>
      </c>
      <c r="F890" s="479">
        <v>448.64226682408503</v>
      </c>
    </row>
    <row r="891" spans="1:6" x14ac:dyDescent="0.2">
      <c r="A891" s="192" t="s">
        <v>1977</v>
      </c>
      <c r="B891" s="192" t="s">
        <v>1978</v>
      </c>
      <c r="C891" s="192" t="s">
        <v>140</v>
      </c>
      <c r="D891" s="477">
        <v>13</v>
      </c>
      <c r="E891" s="478">
        <v>3750</v>
      </c>
      <c r="F891" s="479">
        <v>346.66666666666703</v>
      </c>
    </row>
    <row r="892" spans="1:6" x14ac:dyDescent="0.2">
      <c r="A892" s="192" t="s">
        <v>1979</v>
      </c>
      <c r="B892" s="192" t="s">
        <v>1980</v>
      </c>
      <c r="C892" s="192" t="s">
        <v>140</v>
      </c>
      <c r="D892" s="477">
        <v>3</v>
      </c>
      <c r="E892" s="478">
        <v>2848</v>
      </c>
      <c r="F892" s="479">
        <v>105.337078651685</v>
      </c>
    </row>
    <row r="893" spans="1:6" x14ac:dyDescent="0.2">
      <c r="A893" s="192" t="s">
        <v>1981</v>
      </c>
      <c r="B893" s="192" t="s">
        <v>1982</v>
      </c>
      <c r="C893" s="192" t="s">
        <v>140</v>
      </c>
      <c r="D893" s="477">
        <v>4</v>
      </c>
      <c r="E893" s="478">
        <v>2908</v>
      </c>
      <c r="F893" s="479">
        <v>137.551581843191</v>
      </c>
    </row>
    <row r="894" spans="1:6" x14ac:dyDescent="0.2">
      <c r="A894" s="192" t="s">
        <v>1983</v>
      </c>
      <c r="B894" s="192" t="s">
        <v>1984</v>
      </c>
      <c r="C894" s="192" t="s">
        <v>140</v>
      </c>
      <c r="D894" s="477">
        <v>3</v>
      </c>
      <c r="E894" s="478">
        <v>2761</v>
      </c>
      <c r="F894" s="479">
        <v>108.65628395508899</v>
      </c>
    </row>
    <row r="895" spans="1:6" x14ac:dyDescent="0.2">
      <c r="A895" s="192" t="s">
        <v>1985</v>
      </c>
      <c r="B895" s="192" t="s">
        <v>1986</v>
      </c>
      <c r="C895" s="192" t="s">
        <v>140</v>
      </c>
      <c r="D895" s="477">
        <v>9</v>
      </c>
      <c r="E895" s="478">
        <v>4667</v>
      </c>
      <c r="F895" s="479">
        <v>192.84336833083401</v>
      </c>
    </row>
    <row r="896" spans="1:6" x14ac:dyDescent="0.2">
      <c r="A896" s="192" t="s">
        <v>1987</v>
      </c>
      <c r="B896" s="192" t="s">
        <v>1988</v>
      </c>
      <c r="C896" s="192" t="s">
        <v>140</v>
      </c>
      <c r="D896" s="477">
        <v>10</v>
      </c>
      <c r="E896" s="478">
        <v>3662</v>
      </c>
      <c r="F896" s="479">
        <v>273.07482250136502</v>
      </c>
    </row>
    <row r="897" spans="1:6" x14ac:dyDescent="0.2">
      <c r="A897" s="192" t="s">
        <v>1989</v>
      </c>
      <c r="B897" s="192" t="s">
        <v>1990</v>
      </c>
      <c r="C897" s="192" t="s">
        <v>140</v>
      </c>
      <c r="D897" s="477">
        <v>10</v>
      </c>
      <c r="E897" s="478">
        <v>4759</v>
      </c>
      <c r="F897" s="479">
        <v>210.12817818869499</v>
      </c>
    </row>
    <row r="898" spans="1:6" x14ac:dyDescent="0.2">
      <c r="A898" s="192" t="s">
        <v>1991</v>
      </c>
      <c r="B898" s="192" t="s">
        <v>1992</v>
      </c>
      <c r="C898" s="192" t="s">
        <v>140</v>
      </c>
      <c r="D898" s="477">
        <v>9</v>
      </c>
      <c r="E898" s="478">
        <v>3964</v>
      </c>
      <c r="F898" s="479">
        <v>227.04339051463199</v>
      </c>
    </row>
    <row r="899" spans="1:6" x14ac:dyDescent="0.2">
      <c r="A899" s="192" t="s">
        <v>1993</v>
      </c>
      <c r="B899" s="192" t="s">
        <v>1994</v>
      </c>
      <c r="C899" s="192" t="s">
        <v>140</v>
      </c>
      <c r="D899" s="477">
        <v>8</v>
      </c>
      <c r="E899" s="478">
        <v>2933</v>
      </c>
      <c r="F899" s="479">
        <v>272.75826798499799</v>
      </c>
    </row>
    <row r="900" spans="1:6" x14ac:dyDescent="0.2">
      <c r="A900" s="192" t="s">
        <v>1995</v>
      </c>
      <c r="B900" s="192" t="s">
        <v>1996</v>
      </c>
      <c r="C900" s="192" t="s">
        <v>140</v>
      </c>
      <c r="D900" s="477">
        <v>5</v>
      </c>
      <c r="E900" s="478">
        <v>3185</v>
      </c>
      <c r="F900" s="479">
        <v>156.98587127158601</v>
      </c>
    </row>
    <row r="901" spans="1:6" x14ac:dyDescent="0.2">
      <c r="A901" s="192" t="s">
        <v>1997</v>
      </c>
      <c r="B901" s="192" t="s">
        <v>1998</v>
      </c>
      <c r="C901" s="192" t="s">
        <v>140</v>
      </c>
      <c r="D901" s="477">
        <v>9</v>
      </c>
      <c r="E901" s="478">
        <v>3918</v>
      </c>
      <c r="F901" s="479">
        <v>229.70903522205199</v>
      </c>
    </row>
    <row r="902" spans="1:6" x14ac:dyDescent="0.2">
      <c r="A902" s="192" t="s">
        <v>1999</v>
      </c>
      <c r="B902" s="192" t="s">
        <v>2000</v>
      </c>
      <c r="C902" s="192" t="s">
        <v>140</v>
      </c>
      <c r="D902" s="477">
        <v>2</v>
      </c>
      <c r="E902" s="478">
        <v>3032</v>
      </c>
      <c r="F902" s="479">
        <v>65.963060686015794</v>
      </c>
    </row>
    <row r="903" spans="1:6" x14ac:dyDescent="0.2">
      <c r="A903" s="192" t="s">
        <v>2001</v>
      </c>
      <c r="B903" s="192" t="s">
        <v>2002</v>
      </c>
      <c r="C903" s="192" t="s">
        <v>140</v>
      </c>
      <c r="D903" s="477">
        <v>22</v>
      </c>
      <c r="E903" s="478">
        <v>3913</v>
      </c>
      <c r="F903" s="479">
        <v>562.22846920521295</v>
      </c>
    </row>
    <row r="904" spans="1:6" x14ac:dyDescent="0.2">
      <c r="A904" s="192" t="s">
        <v>2003</v>
      </c>
      <c r="B904" s="192" t="s">
        <v>2004</v>
      </c>
      <c r="C904" s="192" t="s">
        <v>141</v>
      </c>
      <c r="D904" s="477">
        <v>7</v>
      </c>
      <c r="E904" s="478">
        <v>3617</v>
      </c>
      <c r="F904" s="479">
        <v>193.53055017970701</v>
      </c>
    </row>
    <row r="905" spans="1:6" x14ac:dyDescent="0.2">
      <c r="A905" s="192" t="s">
        <v>2005</v>
      </c>
      <c r="B905" s="192" t="s">
        <v>2006</v>
      </c>
      <c r="C905" s="192" t="s">
        <v>141</v>
      </c>
      <c r="D905" s="477">
        <v>8</v>
      </c>
      <c r="E905" s="478">
        <v>3451</v>
      </c>
      <c r="F905" s="479">
        <v>231.816864676905</v>
      </c>
    </row>
    <row r="906" spans="1:6" x14ac:dyDescent="0.2">
      <c r="A906" s="192" t="s">
        <v>2007</v>
      </c>
      <c r="B906" s="192" t="s">
        <v>1081</v>
      </c>
      <c r="C906" s="192" t="s">
        <v>141</v>
      </c>
      <c r="D906" s="477">
        <v>6</v>
      </c>
      <c r="E906" s="478">
        <v>4180</v>
      </c>
      <c r="F906" s="479">
        <v>143.540669856459</v>
      </c>
    </row>
    <row r="907" spans="1:6" x14ac:dyDescent="0.2">
      <c r="A907" s="192" t="s">
        <v>2008</v>
      </c>
      <c r="B907" s="192" t="s">
        <v>2009</v>
      </c>
      <c r="C907" s="192" t="s">
        <v>141</v>
      </c>
      <c r="D907" s="477">
        <v>11</v>
      </c>
      <c r="E907" s="478">
        <v>6861</v>
      </c>
      <c r="F907" s="479">
        <v>160.32648301996801</v>
      </c>
    </row>
    <row r="908" spans="1:6" x14ac:dyDescent="0.2">
      <c r="A908" s="192" t="s">
        <v>2010</v>
      </c>
      <c r="B908" s="192" t="s">
        <v>2011</v>
      </c>
      <c r="C908" s="192" t="s">
        <v>141</v>
      </c>
      <c r="D908" s="477">
        <v>14</v>
      </c>
      <c r="E908" s="478">
        <v>4729</v>
      </c>
      <c r="F908" s="479">
        <v>296.045675618524</v>
      </c>
    </row>
    <row r="909" spans="1:6" x14ac:dyDescent="0.2">
      <c r="A909" s="192" t="s">
        <v>2012</v>
      </c>
      <c r="B909" s="192" t="s">
        <v>2013</v>
      </c>
      <c r="C909" s="192" t="s">
        <v>141</v>
      </c>
      <c r="D909" s="477">
        <v>8</v>
      </c>
      <c r="E909" s="478">
        <v>3963</v>
      </c>
      <c r="F909" s="479">
        <v>201.86727226848399</v>
      </c>
    </row>
    <row r="910" spans="1:6" x14ac:dyDescent="0.2">
      <c r="A910" s="192" t="s">
        <v>2014</v>
      </c>
      <c r="B910" s="192" t="s">
        <v>2015</v>
      </c>
      <c r="C910" s="192" t="s">
        <v>141</v>
      </c>
      <c r="D910" s="477">
        <v>10</v>
      </c>
      <c r="E910" s="478">
        <v>4888</v>
      </c>
      <c r="F910" s="479">
        <v>204.58265139116199</v>
      </c>
    </row>
    <row r="911" spans="1:6" x14ac:dyDescent="0.2">
      <c r="A911" s="192" t="s">
        <v>2016</v>
      </c>
      <c r="B911" s="192" t="s">
        <v>2017</v>
      </c>
      <c r="C911" s="192" t="s">
        <v>141</v>
      </c>
      <c r="D911" s="477">
        <v>16</v>
      </c>
      <c r="E911" s="478">
        <v>6139</v>
      </c>
      <c r="F911" s="479">
        <v>260.62876690014701</v>
      </c>
    </row>
    <row r="912" spans="1:6" x14ac:dyDescent="0.2">
      <c r="A912" s="192" t="s">
        <v>2018</v>
      </c>
      <c r="B912" s="192" t="s">
        <v>2019</v>
      </c>
      <c r="C912" s="192" t="s">
        <v>141</v>
      </c>
      <c r="D912" s="477">
        <v>10</v>
      </c>
      <c r="E912" s="478">
        <v>3809</v>
      </c>
      <c r="F912" s="479">
        <v>262.53609871357298</v>
      </c>
    </row>
    <row r="913" spans="1:6" x14ac:dyDescent="0.2">
      <c r="A913" s="192" t="s">
        <v>2020</v>
      </c>
      <c r="B913" s="192" t="s">
        <v>2021</v>
      </c>
      <c r="C913" s="192" t="s">
        <v>141</v>
      </c>
      <c r="D913" s="477">
        <v>7</v>
      </c>
      <c r="E913" s="478">
        <v>2774</v>
      </c>
      <c r="F913" s="479">
        <v>252.34318673395799</v>
      </c>
    </row>
    <row r="914" spans="1:6" x14ac:dyDescent="0.2">
      <c r="A914" s="192" t="s">
        <v>2022</v>
      </c>
      <c r="B914" s="192" t="s">
        <v>2023</v>
      </c>
      <c r="C914" s="192" t="s">
        <v>141</v>
      </c>
      <c r="D914" s="477">
        <v>7</v>
      </c>
      <c r="E914" s="478">
        <v>5501</v>
      </c>
      <c r="F914" s="479">
        <v>127.24959098345801</v>
      </c>
    </row>
    <row r="915" spans="1:6" x14ac:dyDescent="0.2">
      <c r="A915" s="192" t="s">
        <v>2024</v>
      </c>
      <c r="B915" s="192" t="s">
        <v>2025</v>
      </c>
      <c r="C915" s="192" t="s">
        <v>141</v>
      </c>
      <c r="D915" s="477">
        <v>13</v>
      </c>
      <c r="E915" s="478">
        <v>3835</v>
      </c>
      <c r="F915" s="479">
        <v>338.983050847458</v>
      </c>
    </row>
    <row r="916" spans="1:6" x14ac:dyDescent="0.2">
      <c r="A916" s="192" t="s">
        <v>2026</v>
      </c>
      <c r="B916" s="192" t="s">
        <v>2027</v>
      </c>
      <c r="C916" s="192" t="s">
        <v>141</v>
      </c>
      <c r="D916" s="477">
        <v>5</v>
      </c>
      <c r="E916" s="478">
        <v>4347</v>
      </c>
      <c r="F916" s="479">
        <v>115.021854152289</v>
      </c>
    </row>
    <row r="917" spans="1:6" x14ac:dyDescent="0.2">
      <c r="A917" s="192" t="s">
        <v>2028</v>
      </c>
      <c r="B917" s="192" t="s">
        <v>2029</v>
      </c>
      <c r="C917" s="192" t="s">
        <v>141</v>
      </c>
      <c r="D917" s="477">
        <v>3</v>
      </c>
      <c r="E917" s="478">
        <v>2895</v>
      </c>
      <c r="F917" s="479">
        <v>103.626943005181</v>
      </c>
    </row>
    <row r="918" spans="1:6" x14ac:dyDescent="0.2">
      <c r="A918" s="192" t="s">
        <v>2030</v>
      </c>
      <c r="B918" s="192" t="s">
        <v>2031</v>
      </c>
      <c r="C918" s="192" t="s">
        <v>141</v>
      </c>
      <c r="D918" s="477">
        <v>8</v>
      </c>
      <c r="E918" s="478">
        <v>5692</v>
      </c>
      <c r="F918" s="479">
        <v>140.54813773717501</v>
      </c>
    </row>
    <row r="919" spans="1:6" x14ac:dyDescent="0.2">
      <c r="A919" s="192" t="s">
        <v>2032</v>
      </c>
      <c r="B919" s="192" t="s">
        <v>2033</v>
      </c>
      <c r="C919" s="192" t="s">
        <v>141</v>
      </c>
      <c r="D919" s="477">
        <v>9</v>
      </c>
      <c r="E919" s="478">
        <v>4994</v>
      </c>
      <c r="F919" s="479">
        <v>180.21625951141399</v>
      </c>
    </row>
    <row r="920" spans="1:6" x14ac:dyDescent="0.2">
      <c r="A920" s="192" t="s">
        <v>2034</v>
      </c>
      <c r="B920" s="192" t="s">
        <v>2035</v>
      </c>
      <c r="C920" s="192" t="s">
        <v>141</v>
      </c>
      <c r="D920" s="477">
        <v>12</v>
      </c>
      <c r="E920" s="478">
        <v>2989</v>
      </c>
      <c r="F920" s="479">
        <v>401.47206423553001</v>
      </c>
    </row>
    <row r="921" spans="1:6" x14ac:dyDescent="0.2">
      <c r="A921" s="192" t="s">
        <v>2036</v>
      </c>
      <c r="B921" s="192" t="s">
        <v>2037</v>
      </c>
      <c r="C921" s="192" t="s">
        <v>141</v>
      </c>
      <c r="D921" s="477">
        <v>7</v>
      </c>
      <c r="E921" s="478">
        <v>3957</v>
      </c>
      <c r="F921" s="479">
        <v>176.90169320192101</v>
      </c>
    </row>
    <row r="922" spans="1:6" x14ac:dyDescent="0.2">
      <c r="A922" s="192" t="s">
        <v>2038</v>
      </c>
      <c r="B922" s="192" t="s">
        <v>2039</v>
      </c>
      <c r="C922" s="192" t="s">
        <v>141</v>
      </c>
      <c r="D922" s="477">
        <v>6</v>
      </c>
      <c r="E922" s="478">
        <v>3598</v>
      </c>
      <c r="F922" s="479">
        <v>166.75931072818199</v>
      </c>
    </row>
    <row r="923" spans="1:6" x14ac:dyDescent="0.2">
      <c r="A923" s="192" t="s">
        <v>2040</v>
      </c>
      <c r="B923" s="192" t="s">
        <v>2041</v>
      </c>
      <c r="C923" s="192" t="s">
        <v>141</v>
      </c>
      <c r="D923" s="477">
        <v>4</v>
      </c>
      <c r="E923" s="478">
        <v>5407</v>
      </c>
      <c r="F923" s="479">
        <v>73.978176437950793</v>
      </c>
    </row>
    <row r="924" spans="1:6" x14ac:dyDescent="0.2">
      <c r="A924" s="192" t="s">
        <v>2042</v>
      </c>
      <c r="B924" s="192" t="s">
        <v>2043</v>
      </c>
      <c r="C924" s="192" t="s">
        <v>141</v>
      </c>
      <c r="D924" s="477">
        <v>14</v>
      </c>
      <c r="E924" s="478">
        <v>3746</v>
      </c>
      <c r="F924" s="479">
        <v>373.73198077949797</v>
      </c>
    </row>
    <row r="925" spans="1:6" x14ac:dyDescent="0.2">
      <c r="A925" s="192" t="s">
        <v>2044</v>
      </c>
      <c r="B925" s="192" t="s">
        <v>2045</v>
      </c>
      <c r="C925" s="192" t="s">
        <v>141</v>
      </c>
      <c r="D925" s="477">
        <v>8</v>
      </c>
      <c r="E925" s="478">
        <v>4339</v>
      </c>
      <c r="F925" s="479">
        <v>184.37427978797001</v>
      </c>
    </row>
    <row r="926" spans="1:6" x14ac:dyDescent="0.2">
      <c r="A926" s="192" t="s">
        <v>2046</v>
      </c>
      <c r="B926" s="192" t="s">
        <v>2047</v>
      </c>
      <c r="C926" s="192" t="s">
        <v>141</v>
      </c>
      <c r="D926" s="477">
        <v>9</v>
      </c>
      <c r="E926" s="478">
        <v>4070</v>
      </c>
      <c r="F926" s="479">
        <v>221.130221130221</v>
      </c>
    </row>
    <row r="927" spans="1:6" x14ac:dyDescent="0.2">
      <c r="A927" s="192" t="s">
        <v>2048</v>
      </c>
      <c r="B927" s="192" t="s">
        <v>2049</v>
      </c>
      <c r="C927" s="192" t="s">
        <v>141</v>
      </c>
      <c r="D927" s="477">
        <v>11</v>
      </c>
      <c r="E927" s="478">
        <v>3041</v>
      </c>
      <c r="F927" s="479">
        <v>361.72311739559399</v>
      </c>
    </row>
    <row r="928" spans="1:6" x14ac:dyDescent="0.2">
      <c r="A928" s="192" t="s">
        <v>2050</v>
      </c>
      <c r="B928" s="192" t="s">
        <v>2051</v>
      </c>
      <c r="C928" s="192" t="s">
        <v>141</v>
      </c>
      <c r="D928" s="477">
        <v>20</v>
      </c>
      <c r="E928" s="478">
        <v>4786</v>
      </c>
      <c r="F928" s="479">
        <v>417.88549937317202</v>
      </c>
    </row>
    <row r="929" spans="1:6" x14ac:dyDescent="0.2">
      <c r="A929" s="192" t="s">
        <v>2052</v>
      </c>
      <c r="B929" s="192" t="s">
        <v>2053</v>
      </c>
      <c r="C929" s="192" t="s">
        <v>141</v>
      </c>
      <c r="D929" s="477">
        <v>12</v>
      </c>
      <c r="E929" s="478">
        <v>5294</v>
      </c>
      <c r="F929" s="479">
        <v>226.67170381564</v>
      </c>
    </row>
    <row r="930" spans="1:6" x14ac:dyDescent="0.2">
      <c r="A930" s="192" t="s">
        <v>2054</v>
      </c>
      <c r="B930" s="192" t="s">
        <v>2055</v>
      </c>
      <c r="C930" s="192" t="s">
        <v>141</v>
      </c>
      <c r="D930" s="477">
        <v>13</v>
      </c>
      <c r="E930" s="478">
        <v>4923</v>
      </c>
      <c r="F930" s="479">
        <v>264.06662604103201</v>
      </c>
    </row>
    <row r="931" spans="1:6" x14ac:dyDescent="0.2">
      <c r="A931" s="192" t="s">
        <v>2056</v>
      </c>
      <c r="B931" s="192" t="s">
        <v>2057</v>
      </c>
      <c r="C931" s="192" t="s">
        <v>141</v>
      </c>
      <c r="D931" s="477">
        <v>10</v>
      </c>
      <c r="E931" s="478">
        <v>4989</v>
      </c>
      <c r="F931" s="479">
        <v>200.44097013429601</v>
      </c>
    </row>
    <row r="932" spans="1:6" x14ac:dyDescent="0.2">
      <c r="A932" s="192" t="s">
        <v>2058</v>
      </c>
      <c r="B932" s="192" t="s">
        <v>2059</v>
      </c>
      <c r="C932" s="192" t="s">
        <v>141</v>
      </c>
      <c r="D932" s="477">
        <v>15</v>
      </c>
      <c r="E932" s="478">
        <v>4632</v>
      </c>
      <c r="F932" s="479">
        <v>323.83419689119199</v>
      </c>
    </row>
    <row r="933" spans="1:6" x14ac:dyDescent="0.2">
      <c r="A933" s="192" t="s">
        <v>2060</v>
      </c>
      <c r="B933" s="192" t="s">
        <v>2061</v>
      </c>
      <c r="C933" s="192" t="s">
        <v>141</v>
      </c>
      <c r="D933" s="477">
        <v>19</v>
      </c>
      <c r="E933" s="478">
        <v>2446</v>
      </c>
      <c r="F933" s="479">
        <v>776.77841373671299</v>
      </c>
    </row>
    <row r="934" spans="1:6" x14ac:dyDescent="0.2">
      <c r="A934" s="192" t="s">
        <v>2062</v>
      </c>
      <c r="B934" s="192" t="s">
        <v>2063</v>
      </c>
      <c r="C934" s="192" t="s">
        <v>141</v>
      </c>
      <c r="D934" s="477">
        <v>6</v>
      </c>
      <c r="E934" s="478">
        <v>3390</v>
      </c>
      <c r="F934" s="479">
        <v>176.99115044247799</v>
      </c>
    </row>
    <row r="935" spans="1:6" x14ac:dyDescent="0.2">
      <c r="A935" s="192" t="s">
        <v>2064</v>
      </c>
      <c r="B935" s="192" t="s">
        <v>2065</v>
      </c>
      <c r="C935" s="192" t="s">
        <v>141</v>
      </c>
      <c r="D935" s="477">
        <v>32</v>
      </c>
      <c r="E935" s="478">
        <v>4952</v>
      </c>
      <c r="F935" s="479">
        <v>646.20355411954802</v>
      </c>
    </row>
    <row r="936" spans="1:6" x14ac:dyDescent="0.2">
      <c r="A936" s="192" t="s">
        <v>2066</v>
      </c>
      <c r="B936" s="192" t="s">
        <v>2067</v>
      </c>
      <c r="C936" s="192" t="s">
        <v>141</v>
      </c>
      <c r="D936" s="477">
        <v>18</v>
      </c>
      <c r="E936" s="478">
        <v>5698</v>
      </c>
      <c r="F936" s="479">
        <v>315.900315900316</v>
      </c>
    </row>
    <row r="937" spans="1:6" x14ac:dyDescent="0.2">
      <c r="A937" s="192" t="s">
        <v>2068</v>
      </c>
      <c r="B937" s="192" t="s">
        <v>2069</v>
      </c>
      <c r="C937" s="192" t="s">
        <v>141</v>
      </c>
      <c r="D937" s="477">
        <v>7</v>
      </c>
      <c r="E937" s="478">
        <v>4639</v>
      </c>
      <c r="F937" s="479">
        <v>150.894589351153</v>
      </c>
    </row>
    <row r="938" spans="1:6" x14ac:dyDescent="0.2">
      <c r="A938" s="192" t="s">
        <v>2070</v>
      </c>
      <c r="B938" s="192" t="s">
        <v>2071</v>
      </c>
      <c r="C938" s="192" t="s">
        <v>141</v>
      </c>
      <c r="D938" s="477">
        <v>10</v>
      </c>
      <c r="E938" s="478">
        <v>6256</v>
      </c>
      <c r="F938" s="479">
        <v>159.846547314578</v>
      </c>
    </row>
    <row r="939" spans="1:6" x14ac:dyDescent="0.2">
      <c r="A939" s="192" t="s">
        <v>2072</v>
      </c>
      <c r="B939" s="192" t="s">
        <v>2073</v>
      </c>
      <c r="C939" s="192" t="s">
        <v>141</v>
      </c>
      <c r="D939" s="477">
        <v>7</v>
      </c>
      <c r="E939" s="478">
        <v>5901</v>
      </c>
      <c r="F939" s="479">
        <v>118.623962040332</v>
      </c>
    </row>
    <row r="940" spans="1:6" x14ac:dyDescent="0.2">
      <c r="A940" s="192" t="s">
        <v>2074</v>
      </c>
      <c r="B940" s="192" t="s">
        <v>2075</v>
      </c>
      <c r="C940" s="192" t="s">
        <v>141</v>
      </c>
      <c r="D940" s="477">
        <v>33</v>
      </c>
      <c r="E940" s="478">
        <v>6259</v>
      </c>
      <c r="F940" s="479">
        <v>527.24077328646797</v>
      </c>
    </row>
    <row r="941" spans="1:6" x14ac:dyDescent="0.2">
      <c r="A941" s="192" t="s">
        <v>2076</v>
      </c>
      <c r="B941" s="192" t="s">
        <v>2077</v>
      </c>
      <c r="C941" s="192" t="s">
        <v>141</v>
      </c>
      <c r="D941" s="477">
        <v>7</v>
      </c>
      <c r="E941" s="478">
        <v>2470</v>
      </c>
      <c r="F941" s="479">
        <v>283.40080971659899</v>
      </c>
    </row>
    <row r="942" spans="1:6" x14ac:dyDescent="0.2">
      <c r="A942" s="192" t="s">
        <v>2078</v>
      </c>
      <c r="B942" s="192" t="s">
        <v>2079</v>
      </c>
      <c r="C942" s="192" t="s">
        <v>141</v>
      </c>
      <c r="D942" s="477">
        <v>12</v>
      </c>
      <c r="E942" s="478">
        <v>4061</v>
      </c>
      <c r="F942" s="479">
        <v>295.49372075843399</v>
      </c>
    </row>
    <row r="943" spans="1:6" x14ac:dyDescent="0.2">
      <c r="A943" s="192" t="s">
        <v>2080</v>
      </c>
      <c r="B943" s="192" t="s">
        <v>2081</v>
      </c>
      <c r="C943" s="192" t="s">
        <v>141</v>
      </c>
      <c r="D943" s="477">
        <v>16</v>
      </c>
      <c r="E943" s="478">
        <v>4715</v>
      </c>
      <c r="F943" s="479">
        <v>339.342523860021</v>
      </c>
    </row>
    <row r="944" spans="1:6" x14ac:dyDescent="0.2">
      <c r="A944" s="192" t="s">
        <v>2082</v>
      </c>
      <c r="B944" s="192" t="s">
        <v>2083</v>
      </c>
      <c r="C944" s="192" t="s">
        <v>141</v>
      </c>
      <c r="D944" s="477">
        <v>23</v>
      </c>
      <c r="E944" s="478">
        <v>3924</v>
      </c>
      <c r="F944" s="479">
        <v>586.13659531090696</v>
      </c>
    </row>
    <row r="945" spans="1:6" x14ac:dyDescent="0.2">
      <c r="A945" s="192" t="s">
        <v>2084</v>
      </c>
      <c r="B945" s="192" t="s">
        <v>2085</v>
      </c>
      <c r="C945" s="192" t="s">
        <v>141</v>
      </c>
      <c r="D945" s="477">
        <v>9</v>
      </c>
      <c r="E945" s="478">
        <v>2963</v>
      </c>
      <c r="F945" s="479">
        <v>303.74620317246001</v>
      </c>
    </row>
    <row r="946" spans="1:6" x14ac:dyDescent="0.2">
      <c r="A946" s="192" t="s">
        <v>2086</v>
      </c>
      <c r="B946" s="192" t="s">
        <v>2087</v>
      </c>
      <c r="C946" s="192" t="s">
        <v>141</v>
      </c>
      <c r="D946" s="477">
        <v>7</v>
      </c>
      <c r="E946" s="478">
        <v>3285</v>
      </c>
      <c r="F946" s="479">
        <v>213.08980213089799</v>
      </c>
    </row>
    <row r="947" spans="1:6" x14ac:dyDescent="0.2">
      <c r="A947" s="192" t="s">
        <v>2088</v>
      </c>
      <c r="B947" s="192" t="s">
        <v>2089</v>
      </c>
      <c r="C947" s="192" t="s">
        <v>141</v>
      </c>
      <c r="D947" s="477">
        <v>19</v>
      </c>
      <c r="E947" s="478">
        <v>6218</v>
      </c>
      <c r="F947" s="479">
        <v>305.56449018977202</v>
      </c>
    </row>
    <row r="948" spans="1:6" x14ac:dyDescent="0.2">
      <c r="A948" s="192" t="s">
        <v>2090</v>
      </c>
      <c r="B948" s="192" t="s">
        <v>2091</v>
      </c>
      <c r="C948" s="192" t="s">
        <v>141</v>
      </c>
      <c r="D948" s="477">
        <v>7</v>
      </c>
      <c r="E948" s="478">
        <v>2368</v>
      </c>
      <c r="F948" s="479">
        <v>295.60810810810801</v>
      </c>
    </row>
    <row r="949" spans="1:6" x14ac:dyDescent="0.2">
      <c r="A949" s="192" t="s">
        <v>2092</v>
      </c>
      <c r="B949" s="192" t="s">
        <v>2093</v>
      </c>
      <c r="C949" s="192" t="s">
        <v>141</v>
      </c>
      <c r="D949" s="477">
        <v>4</v>
      </c>
      <c r="E949" s="478">
        <v>2531</v>
      </c>
      <c r="F949" s="479">
        <v>158.040300276571</v>
      </c>
    </row>
    <row r="950" spans="1:6" x14ac:dyDescent="0.2">
      <c r="A950" s="192" t="s">
        <v>2094</v>
      </c>
      <c r="B950" s="192" t="s">
        <v>2095</v>
      </c>
      <c r="C950" s="192" t="s">
        <v>141</v>
      </c>
      <c r="D950" s="477">
        <v>6</v>
      </c>
      <c r="E950" s="478">
        <v>4189</v>
      </c>
      <c r="F950" s="479">
        <v>143.23227500596801</v>
      </c>
    </row>
    <row r="951" spans="1:6" x14ac:dyDescent="0.2">
      <c r="A951" s="192" t="s">
        <v>2096</v>
      </c>
      <c r="B951" s="192" t="s">
        <v>2097</v>
      </c>
      <c r="C951" s="192" t="s">
        <v>141</v>
      </c>
      <c r="D951" s="477">
        <v>8</v>
      </c>
      <c r="E951" s="478">
        <v>3403</v>
      </c>
      <c r="F951" s="479">
        <v>235.08668821628001</v>
      </c>
    </row>
    <row r="952" spans="1:6" x14ac:dyDescent="0.2">
      <c r="A952" s="192" t="s">
        <v>2098</v>
      </c>
      <c r="B952" s="192" t="s">
        <v>2099</v>
      </c>
      <c r="C952" s="192" t="s">
        <v>141</v>
      </c>
      <c r="D952" s="477">
        <v>4</v>
      </c>
      <c r="E952" s="478">
        <v>3855</v>
      </c>
      <c r="F952" s="479">
        <v>103.761348897536</v>
      </c>
    </row>
    <row r="953" spans="1:6" x14ac:dyDescent="0.2">
      <c r="A953" s="192" t="s">
        <v>2100</v>
      </c>
      <c r="B953" s="192" t="s">
        <v>2101</v>
      </c>
      <c r="C953" s="192" t="s">
        <v>141</v>
      </c>
      <c r="D953" s="477">
        <v>3</v>
      </c>
      <c r="E953" s="478">
        <v>3012</v>
      </c>
      <c r="F953" s="479">
        <v>99.601593625497998</v>
      </c>
    </row>
    <row r="954" spans="1:6" x14ac:dyDescent="0.2">
      <c r="A954" s="192" t="s">
        <v>2102</v>
      </c>
      <c r="B954" s="192" t="s">
        <v>2103</v>
      </c>
      <c r="C954" s="192" t="s">
        <v>141</v>
      </c>
      <c r="D954" s="477">
        <v>8</v>
      </c>
      <c r="E954" s="478">
        <v>4616</v>
      </c>
      <c r="F954" s="479">
        <v>173.31022530329301</v>
      </c>
    </row>
    <row r="955" spans="1:6" x14ac:dyDescent="0.2">
      <c r="A955" s="192" t="s">
        <v>2104</v>
      </c>
      <c r="B955" s="192" t="s">
        <v>2105</v>
      </c>
      <c r="C955" s="192" t="s">
        <v>141</v>
      </c>
      <c r="D955" s="477">
        <v>18</v>
      </c>
      <c r="E955" s="478">
        <v>5632</v>
      </c>
      <c r="F955" s="479">
        <v>319.60227272727298</v>
      </c>
    </row>
    <row r="956" spans="1:6" x14ac:dyDescent="0.2">
      <c r="A956" s="192" t="s">
        <v>2106</v>
      </c>
      <c r="B956" s="192" t="s">
        <v>2107</v>
      </c>
      <c r="C956" s="192" t="s">
        <v>141</v>
      </c>
      <c r="D956" s="477">
        <v>16</v>
      </c>
      <c r="E956" s="478">
        <v>5236</v>
      </c>
      <c r="F956" s="479">
        <v>305.57677616501201</v>
      </c>
    </row>
    <row r="957" spans="1:6" x14ac:dyDescent="0.2">
      <c r="A957" s="192" t="s">
        <v>2108</v>
      </c>
      <c r="B957" s="192" t="s">
        <v>2109</v>
      </c>
      <c r="C957" s="192" t="s">
        <v>141</v>
      </c>
      <c r="D957" s="477">
        <v>17</v>
      </c>
      <c r="E957" s="478">
        <v>5185</v>
      </c>
      <c r="F957" s="479">
        <v>327.86885245901601</v>
      </c>
    </row>
    <row r="958" spans="1:6" x14ac:dyDescent="0.2">
      <c r="A958" s="192" t="s">
        <v>2110</v>
      </c>
      <c r="B958" s="192" t="s">
        <v>2111</v>
      </c>
      <c r="C958" s="192" t="s">
        <v>141</v>
      </c>
      <c r="D958" s="477">
        <v>12</v>
      </c>
      <c r="E958" s="478">
        <v>4351</v>
      </c>
      <c r="F958" s="479">
        <v>275.79866697311002</v>
      </c>
    </row>
    <row r="959" spans="1:6" x14ac:dyDescent="0.2">
      <c r="A959" s="192" t="s">
        <v>2112</v>
      </c>
      <c r="B959" s="192" t="s">
        <v>2113</v>
      </c>
      <c r="C959" s="192" t="s">
        <v>141</v>
      </c>
      <c r="D959" s="477">
        <v>12</v>
      </c>
      <c r="E959" s="478">
        <v>5939</v>
      </c>
      <c r="F959" s="479">
        <v>202.054217881798</v>
      </c>
    </row>
    <row r="960" spans="1:6" x14ac:dyDescent="0.2">
      <c r="A960" s="192" t="s">
        <v>2114</v>
      </c>
      <c r="B960" s="192" t="s">
        <v>2115</v>
      </c>
      <c r="C960" s="192" t="s">
        <v>141</v>
      </c>
      <c r="D960" s="477">
        <v>11</v>
      </c>
      <c r="E960" s="478">
        <v>5962</v>
      </c>
      <c r="F960" s="479">
        <v>184.50184501845001</v>
      </c>
    </row>
    <row r="961" spans="1:6" x14ac:dyDescent="0.2">
      <c r="A961" s="192" t="s">
        <v>2116</v>
      </c>
      <c r="B961" s="192" t="s">
        <v>2117</v>
      </c>
      <c r="C961" s="192" t="s">
        <v>141</v>
      </c>
      <c r="D961" s="477">
        <v>6</v>
      </c>
      <c r="E961" s="478">
        <v>6987</v>
      </c>
      <c r="F961" s="479">
        <v>85.873765564620001</v>
      </c>
    </row>
    <row r="962" spans="1:6" x14ac:dyDescent="0.2">
      <c r="A962" s="192" t="s">
        <v>2118</v>
      </c>
      <c r="B962" s="192" t="s">
        <v>2119</v>
      </c>
      <c r="C962" s="192" t="s">
        <v>141</v>
      </c>
      <c r="D962" s="477">
        <v>8</v>
      </c>
      <c r="E962" s="478">
        <v>4948</v>
      </c>
      <c r="F962" s="479">
        <v>161.68148746968501</v>
      </c>
    </row>
    <row r="963" spans="1:6" x14ac:dyDescent="0.2">
      <c r="A963" s="192" t="s">
        <v>2120</v>
      </c>
      <c r="B963" s="192" t="s">
        <v>2121</v>
      </c>
      <c r="C963" s="192" t="s">
        <v>141</v>
      </c>
      <c r="D963" s="477">
        <v>3</v>
      </c>
      <c r="E963" s="478">
        <v>3166</v>
      </c>
      <c r="F963" s="479">
        <v>94.756790903348104</v>
      </c>
    </row>
    <row r="964" spans="1:6" x14ac:dyDescent="0.2">
      <c r="A964" s="192" t="s">
        <v>2122</v>
      </c>
      <c r="B964" s="192" t="s">
        <v>2123</v>
      </c>
      <c r="C964" s="192" t="s">
        <v>141</v>
      </c>
      <c r="D964" s="477">
        <v>8</v>
      </c>
      <c r="E964" s="478">
        <v>4176</v>
      </c>
      <c r="F964" s="479">
        <v>191.57088122605401</v>
      </c>
    </row>
    <row r="965" spans="1:6" x14ac:dyDescent="0.2">
      <c r="A965" s="192" t="s">
        <v>2124</v>
      </c>
      <c r="B965" s="192" t="s">
        <v>2125</v>
      </c>
      <c r="C965" s="192" t="s">
        <v>141</v>
      </c>
      <c r="D965" s="477">
        <v>10</v>
      </c>
      <c r="E965" s="478">
        <v>3504</v>
      </c>
      <c r="F965" s="479">
        <v>285.38812785388097</v>
      </c>
    </row>
    <row r="966" spans="1:6" x14ac:dyDescent="0.2">
      <c r="A966" s="192" t="s">
        <v>2126</v>
      </c>
      <c r="B966" s="192" t="s">
        <v>2127</v>
      </c>
      <c r="C966" s="192" t="s">
        <v>141</v>
      </c>
      <c r="D966" s="477">
        <v>4</v>
      </c>
      <c r="E966" s="478">
        <v>3513</v>
      </c>
      <c r="F966" s="479">
        <v>113.86279533162499</v>
      </c>
    </row>
    <row r="967" spans="1:6" x14ac:dyDescent="0.2">
      <c r="A967" s="192" t="s">
        <v>2128</v>
      </c>
      <c r="B967" s="192" t="s">
        <v>2129</v>
      </c>
      <c r="C967" s="192" t="s">
        <v>141</v>
      </c>
      <c r="D967" s="477">
        <v>7</v>
      </c>
      <c r="E967" s="478">
        <v>6363</v>
      </c>
      <c r="F967" s="479">
        <v>110.01100110010999</v>
      </c>
    </row>
    <row r="968" spans="1:6" x14ac:dyDescent="0.2">
      <c r="A968" s="192" t="s">
        <v>2130</v>
      </c>
      <c r="B968" s="192" t="s">
        <v>2131</v>
      </c>
      <c r="C968" s="192" t="s">
        <v>141</v>
      </c>
      <c r="D968" s="477">
        <v>14</v>
      </c>
      <c r="E968" s="478">
        <v>4622</v>
      </c>
      <c r="F968" s="479">
        <v>302.89917784508901</v>
      </c>
    </row>
    <row r="969" spans="1:6" x14ac:dyDescent="0.2">
      <c r="A969" s="192" t="s">
        <v>2132</v>
      </c>
      <c r="B969" s="192" t="s">
        <v>2133</v>
      </c>
      <c r="C969" s="192" t="s">
        <v>141</v>
      </c>
      <c r="D969" s="477">
        <v>10</v>
      </c>
      <c r="E969" s="478">
        <v>3789</v>
      </c>
      <c r="F969" s="479">
        <v>263.92187912377898</v>
      </c>
    </row>
    <row r="970" spans="1:6" x14ac:dyDescent="0.2">
      <c r="A970" s="192" t="s">
        <v>2134</v>
      </c>
      <c r="B970" s="192" t="s">
        <v>2135</v>
      </c>
      <c r="C970" s="192" t="s">
        <v>141</v>
      </c>
      <c r="D970" s="477">
        <v>3</v>
      </c>
      <c r="E970" s="478">
        <v>3315</v>
      </c>
      <c r="F970" s="479">
        <v>90.497737556561106</v>
      </c>
    </row>
    <row r="971" spans="1:6" x14ac:dyDescent="0.2">
      <c r="A971" s="192" t="s">
        <v>2136</v>
      </c>
      <c r="B971" s="192" t="s">
        <v>2137</v>
      </c>
      <c r="C971" s="192" t="s">
        <v>141</v>
      </c>
      <c r="D971" s="477">
        <v>11</v>
      </c>
      <c r="E971" s="478">
        <v>4549</v>
      </c>
      <c r="F971" s="479">
        <v>241.811387118048</v>
      </c>
    </row>
    <row r="972" spans="1:6" x14ac:dyDescent="0.2">
      <c r="A972" s="192" t="s">
        <v>2138</v>
      </c>
      <c r="B972" s="192" t="s">
        <v>2139</v>
      </c>
      <c r="C972" s="192" t="s">
        <v>141</v>
      </c>
      <c r="D972" s="477">
        <v>9</v>
      </c>
      <c r="E972" s="478">
        <v>3994</v>
      </c>
      <c r="F972" s="479">
        <v>225.33800701051601</v>
      </c>
    </row>
    <row r="973" spans="1:6" x14ac:dyDescent="0.2">
      <c r="A973" s="192" t="s">
        <v>2140</v>
      </c>
      <c r="B973" s="192" t="s">
        <v>2141</v>
      </c>
      <c r="C973" s="192" t="s">
        <v>141</v>
      </c>
      <c r="D973" s="477">
        <v>9</v>
      </c>
      <c r="E973" s="478">
        <v>3766</v>
      </c>
      <c r="F973" s="479">
        <v>238.98035050451401</v>
      </c>
    </row>
    <row r="974" spans="1:6" x14ac:dyDescent="0.2">
      <c r="A974" s="192" t="s">
        <v>2142</v>
      </c>
      <c r="B974" s="192" t="s">
        <v>2143</v>
      </c>
      <c r="C974" s="192" t="s">
        <v>141</v>
      </c>
      <c r="D974" s="477">
        <v>7</v>
      </c>
      <c r="E974" s="478">
        <v>4167</v>
      </c>
      <c r="F974" s="479">
        <v>167.986561075114</v>
      </c>
    </row>
    <row r="975" spans="1:6" x14ac:dyDescent="0.2">
      <c r="A975" s="192" t="s">
        <v>2144</v>
      </c>
      <c r="B975" s="192" t="s">
        <v>2145</v>
      </c>
      <c r="C975" s="192" t="s">
        <v>141</v>
      </c>
      <c r="D975" s="477">
        <v>15</v>
      </c>
      <c r="E975" s="478">
        <v>3691</v>
      </c>
      <c r="F975" s="479">
        <v>406.393931183961</v>
      </c>
    </row>
    <row r="976" spans="1:6" x14ac:dyDescent="0.2">
      <c r="A976" s="192" t="s">
        <v>2146</v>
      </c>
      <c r="B976" s="192" t="s">
        <v>2147</v>
      </c>
      <c r="C976" s="192" t="s">
        <v>141</v>
      </c>
      <c r="D976" s="477">
        <v>8</v>
      </c>
      <c r="E976" s="478">
        <v>4855</v>
      </c>
      <c r="F976" s="479">
        <v>164.778578784758</v>
      </c>
    </row>
    <row r="977" spans="1:6" x14ac:dyDescent="0.2">
      <c r="A977" s="192" t="s">
        <v>2148</v>
      </c>
      <c r="B977" s="192" t="s">
        <v>2149</v>
      </c>
      <c r="C977" s="192" t="s">
        <v>141</v>
      </c>
      <c r="D977" s="477">
        <v>3</v>
      </c>
      <c r="E977" s="478">
        <v>3478</v>
      </c>
      <c r="F977" s="479">
        <v>86.256469235192696</v>
      </c>
    </row>
    <row r="978" spans="1:6" x14ac:dyDescent="0.2">
      <c r="A978" s="192" t="s">
        <v>2150</v>
      </c>
      <c r="B978" s="192" t="s">
        <v>2151</v>
      </c>
      <c r="C978" s="192" t="s">
        <v>141</v>
      </c>
      <c r="D978" s="477">
        <v>6</v>
      </c>
      <c r="E978" s="478">
        <v>2636</v>
      </c>
      <c r="F978" s="479">
        <v>227.61760242792101</v>
      </c>
    </row>
    <row r="979" spans="1:6" x14ac:dyDescent="0.2">
      <c r="A979" s="192" t="s">
        <v>2152</v>
      </c>
      <c r="B979" s="192" t="s">
        <v>2153</v>
      </c>
      <c r="C979" s="192" t="s">
        <v>141</v>
      </c>
      <c r="D979" s="477">
        <v>16</v>
      </c>
      <c r="E979" s="478">
        <v>8112</v>
      </c>
      <c r="F979" s="479">
        <v>197.23865877712001</v>
      </c>
    </row>
    <row r="980" spans="1:6" x14ac:dyDescent="0.2">
      <c r="A980" s="192" t="s">
        <v>2154</v>
      </c>
      <c r="B980" s="192" t="s">
        <v>2155</v>
      </c>
      <c r="C980" s="192" t="s">
        <v>141</v>
      </c>
      <c r="D980" s="477">
        <v>5</v>
      </c>
      <c r="E980" s="478">
        <v>3195</v>
      </c>
      <c r="F980" s="479">
        <v>156.49452269170601</v>
      </c>
    </row>
    <row r="981" spans="1:6" x14ac:dyDescent="0.2">
      <c r="A981" s="192" t="s">
        <v>2156</v>
      </c>
      <c r="B981" s="192" t="s">
        <v>2157</v>
      </c>
      <c r="C981" s="192" t="s">
        <v>141</v>
      </c>
      <c r="D981" s="477">
        <v>8</v>
      </c>
      <c r="E981" s="478">
        <v>3642</v>
      </c>
      <c r="F981" s="479">
        <v>219.65952773201499</v>
      </c>
    </row>
    <row r="982" spans="1:6" x14ac:dyDescent="0.2">
      <c r="A982" s="192" t="s">
        <v>2158</v>
      </c>
      <c r="B982" s="192" t="s">
        <v>2159</v>
      </c>
      <c r="C982" s="192" t="s">
        <v>142</v>
      </c>
      <c r="D982" s="477">
        <v>0</v>
      </c>
      <c r="E982" s="478">
        <v>3194</v>
      </c>
      <c r="F982" s="479">
        <v>0</v>
      </c>
    </row>
    <row r="983" spans="1:6" x14ac:dyDescent="0.2">
      <c r="A983" s="192" t="s">
        <v>2160</v>
      </c>
      <c r="B983" s="192" t="s">
        <v>2161</v>
      </c>
      <c r="C983" s="192" t="s">
        <v>142</v>
      </c>
      <c r="D983" s="477">
        <v>2</v>
      </c>
      <c r="E983" s="478">
        <v>4253</v>
      </c>
      <c r="F983" s="479">
        <v>47.025628967787497</v>
      </c>
    </row>
    <row r="984" spans="1:6" x14ac:dyDescent="0.2">
      <c r="A984" s="192" t="s">
        <v>2162</v>
      </c>
      <c r="B984" s="192" t="s">
        <v>2163</v>
      </c>
      <c r="C984" s="192" t="s">
        <v>142</v>
      </c>
      <c r="D984" s="477">
        <v>0</v>
      </c>
      <c r="E984" s="478">
        <v>4591</v>
      </c>
      <c r="F984" s="479">
        <v>0</v>
      </c>
    </row>
    <row r="985" spans="1:6" x14ac:dyDescent="0.2">
      <c r="A985" s="192" t="s">
        <v>2164</v>
      </c>
      <c r="B985" s="192" t="s">
        <v>2165</v>
      </c>
      <c r="C985" s="192" t="s">
        <v>142</v>
      </c>
      <c r="D985" s="477">
        <v>1</v>
      </c>
      <c r="E985" s="478">
        <v>3698</v>
      </c>
      <c r="F985" s="479">
        <v>27.041644131963199</v>
      </c>
    </row>
    <row r="986" spans="1:6" x14ac:dyDescent="0.2">
      <c r="A986" s="192" t="s">
        <v>2166</v>
      </c>
      <c r="B986" s="192" t="s">
        <v>2167</v>
      </c>
      <c r="C986" s="192" t="s">
        <v>142</v>
      </c>
      <c r="D986" s="477">
        <v>1</v>
      </c>
      <c r="E986" s="478">
        <v>2346</v>
      </c>
      <c r="F986" s="479">
        <v>42.625745950554098</v>
      </c>
    </row>
    <row r="987" spans="1:6" x14ac:dyDescent="0.2">
      <c r="A987" s="192" t="s">
        <v>2168</v>
      </c>
      <c r="B987" s="192" t="s">
        <v>2169</v>
      </c>
      <c r="C987" s="192" t="s">
        <v>142</v>
      </c>
      <c r="D987" s="477">
        <v>0</v>
      </c>
      <c r="E987" s="478">
        <v>4188</v>
      </c>
      <c r="F987" s="479">
        <v>0</v>
      </c>
    </row>
    <row r="988" spans="1:6" x14ac:dyDescent="0.2">
      <c r="A988" s="192" t="s">
        <v>2170</v>
      </c>
      <c r="B988" s="192" t="s">
        <v>2171</v>
      </c>
      <c r="C988" s="192" t="s">
        <v>154</v>
      </c>
      <c r="D988" s="477">
        <v>11</v>
      </c>
      <c r="E988" s="478">
        <v>4332</v>
      </c>
      <c r="F988" s="479">
        <v>253.92428439519901</v>
      </c>
    </row>
    <row r="989" spans="1:6" x14ac:dyDescent="0.2">
      <c r="A989" s="192" t="s">
        <v>2172</v>
      </c>
      <c r="B989" s="192" t="s">
        <v>2173</v>
      </c>
      <c r="C989" s="192" t="s">
        <v>154</v>
      </c>
      <c r="D989" s="477">
        <v>4</v>
      </c>
      <c r="E989" s="478">
        <v>5000</v>
      </c>
      <c r="F989" s="479">
        <v>80</v>
      </c>
    </row>
    <row r="990" spans="1:6" x14ac:dyDescent="0.2">
      <c r="A990" s="192" t="s">
        <v>2174</v>
      </c>
      <c r="B990" s="192" t="s">
        <v>2175</v>
      </c>
      <c r="C990" s="192" t="s">
        <v>154</v>
      </c>
      <c r="D990" s="477">
        <v>5</v>
      </c>
      <c r="E990" s="478">
        <v>3856</v>
      </c>
      <c r="F990" s="479">
        <v>129.66804979253101</v>
      </c>
    </row>
    <row r="991" spans="1:6" x14ac:dyDescent="0.2">
      <c r="A991" s="192" t="s">
        <v>2176</v>
      </c>
      <c r="B991" s="192" t="s">
        <v>2177</v>
      </c>
      <c r="C991" s="192" t="s">
        <v>154</v>
      </c>
      <c r="D991" s="477">
        <v>15</v>
      </c>
      <c r="E991" s="478">
        <v>4377</v>
      </c>
      <c r="F991" s="479">
        <v>342.70047978067203</v>
      </c>
    </row>
    <row r="992" spans="1:6" x14ac:dyDescent="0.2">
      <c r="A992" s="192" t="s">
        <v>2178</v>
      </c>
      <c r="B992" s="192" t="s">
        <v>2179</v>
      </c>
      <c r="C992" s="192" t="s">
        <v>154</v>
      </c>
      <c r="D992" s="477">
        <v>11</v>
      </c>
      <c r="E992" s="478">
        <v>4130</v>
      </c>
      <c r="F992" s="479">
        <v>266.34382566585998</v>
      </c>
    </row>
    <row r="993" spans="1:6" x14ac:dyDescent="0.2">
      <c r="A993" s="192" t="s">
        <v>2180</v>
      </c>
      <c r="B993" s="192" t="s">
        <v>2181</v>
      </c>
      <c r="C993" s="192" t="s">
        <v>154</v>
      </c>
      <c r="D993" s="477">
        <v>3</v>
      </c>
      <c r="E993" s="478">
        <v>3838</v>
      </c>
      <c r="F993" s="479">
        <v>78.165711307972899</v>
      </c>
    </row>
    <row r="994" spans="1:6" x14ac:dyDescent="0.2">
      <c r="A994" s="192" t="s">
        <v>2182</v>
      </c>
      <c r="B994" s="192" t="s">
        <v>2183</v>
      </c>
      <c r="C994" s="192" t="s">
        <v>154</v>
      </c>
      <c r="D994" s="477">
        <v>6</v>
      </c>
      <c r="E994" s="478">
        <v>3079</v>
      </c>
      <c r="F994" s="479">
        <v>194.86846378694401</v>
      </c>
    </row>
    <row r="995" spans="1:6" x14ac:dyDescent="0.2">
      <c r="A995" s="192" t="s">
        <v>2184</v>
      </c>
      <c r="B995" s="192" t="s">
        <v>2185</v>
      </c>
      <c r="C995" s="192" t="s">
        <v>154</v>
      </c>
      <c r="D995" s="477">
        <v>7</v>
      </c>
      <c r="E995" s="478">
        <v>4102</v>
      </c>
      <c r="F995" s="479">
        <v>170.64846416382301</v>
      </c>
    </row>
    <row r="996" spans="1:6" x14ac:dyDescent="0.2">
      <c r="A996" s="192" t="s">
        <v>2186</v>
      </c>
      <c r="B996" s="192" t="s">
        <v>2187</v>
      </c>
      <c r="C996" s="192" t="s">
        <v>154</v>
      </c>
      <c r="D996" s="477">
        <v>7</v>
      </c>
      <c r="E996" s="478">
        <v>4829</v>
      </c>
      <c r="F996" s="479">
        <v>144.95754814661399</v>
      </c>
    </row>
    <row r="997" spans="1:6" x14ac:dyDescent="0.2">
      <c r="A997" s="192" t="s">
        <v>2188</v>
      </c>
      <c r="B997" s="192" t="s">
        <v>2189</v>
      </c>
      <c r="C997" s="192" t="s">
        <v>154</v>
      </c>
      <c r="D997" s="477">
        <v>2</v>
      </c>
      <c r="E997" s="478">
        <v>4824</v>
      </c>
      <c r="F997" s="479">
        <v>41.459369817578803</v>
      </c>
    </row>
    <row r="998" spans="1:6" x14ac:dyDescent="0.2">
      <c r="A998" s="192" t="s">
        <v>2190</v>
      </c>
      <c r="B998" s="192" t="s">
        <v>2191</v>
      </c>
      <c r="C998" s="192" t="s">
        <v>154</v>
      </c>
      <c r="D998" s="477">
        <v>6</v>
      </c>
      <c r="E998" s="478">
        <v>5271</v>
      </c>
      <c r="F998" s="479">
        <v>113.83039271485499</v>
      </c>
    </row>
    <row r="999" spans="1:6" x14ac:dyDescent="0.2">
      <c r="A999" s="192" t="s">
        <v>2192</v>
      </c>
      <c r="B999" s="192" t="s">
        <v>2193</v>
      </c>
      <c r="C999" s="192" t="s">
        <v>154</v>
      </c>
      <c r="D999" s="477">
        <v>14</v>
      </c>
      <c r="E999" s="478">
        <v>4069</v>
      </c>
      <c r="F999" s="479">
        <v>344.064880806095</v>
      </c>
    </row>
    <row r="1000" spans="1:6" x14ac:dyDescent="0.2">
      <c r="A1000" s="192" t="s">
        <v>2194</v>
      </c>
      <c r="B1000" s="192" t="s">
        <v>2195</v>
      </c>
      <c r="C1000" s="192" t="s">
        <v>154</v>
      </c>
      <c r="D1000" s="477">
        <v>9</v>
      </c>
      <c r="E1000" s="478">
        <v>5777</v>
      </c>
      <c r="F1000" s="479">
        <v>155.79020252726301</v>
      </c>
    </row>
    <row r="1001" spans="1:6" x14ac:dyDescent="0.2">
      <c r="A1001" s="192" t="s">
        <v>2196</v>
      </c>
      <c r="B1001" s="192" t="s">
        <v>2197</v>
      </c>
      <c r="C1001" s="192" t="s">
        <v>154</v>
      </c>
      <c r="D1001" s="477">
        <v>5</v>
      </c>
      <c r="E1001" s="478">
        <v>4179</v>
      </c>
      <c r="F1001" s="479">
        <v>119.64584828906401</v>
      </c>
    </row>
    <row r="1002" spans="1:6" x14ac:dyDescent="0.2">
      <c r="A1002" s="192" t="s">
        <v>2198</v>
      </c>
      <c r="B1002" s="192" t="s">
        <v>689</v>
      </c>
      <c r="C1002" s="192" t="s">
        <v>154</v>
      </c>
      <c r="D1002" s="477">
        <v>8</v>
      </c>
      <c r="E1002" s="478">
        <v>4123</v>
      </c>
      <c r="F1002" s="479">
        <v>194.03347077370901</v>
      </c>
    </row>
    <row r="1003" spans="1:6" x14ac:dyDescent="0.2">
      <c r="A1003" s="192" t="s">
        <v>2199</v>
      </c>
      <c r="B1003" s="192" t="s">
        <v>2200</v>
      </c>
      <c r="C1003" s="192" t="s">
        <v>154</v>
      </c>
      <c r="D1003" s="477">
        <v>7</v>
      </c>
      <c r="E1003" s="478">
        <v>5419</v>
      </c>
      <c r="F1003" s="479">
        <v>129.17512456172699</v>
      </c>
    </row>
    <row r="1004" spans="1:6" x14ac:dyDescent="0.2">
      <c r="A1004" s="192" t="s">
        <v>2201</v>
      </c>
      <c r="B1004" s="192" t="s">
        <v>2202</v>
      </c>
      <c r="C1004" s="192" t="s">
        <v>154</v>
      </c>
      <c r="D1004" s="477">
        <v>14</v>
      </c>
      <c r="E1004" s="478">
        <v>5916</v>
      </c>
      <c r="F1004" s="479">
        <v>236.646382691008</v>
      </c>
    </row>
    <row r="1005" spans="1:6" x14ac:dyDescent="0.2">
      <c r="A1005" s="192" t="s">
        <v>2203</v>
      </c>
      <c r="B1005" s="192" t="s">
        <v>2204</v>
      </c>
      <c r="C1005" s="192" t="s">
        <v>154</v>
      </c>
      <c r="D1005" s="477">
        <v>7</v>
      </c>
      <c r="E1005" s="478">
        <v>3140</v>
      </c>
      <c r="F1005" s="479">
        <v>222.92993630573301</v>
      </c>
    </row>
    <row r="1006" spans="1:6" x14ac:dyDescent="0.2">
      <c r="A1006" s="192" t="s">
        <v>2205</v>
      </c>
      <c r="B1006" s="192" t="s">
        <v>2206</v>
      </c>
      <c r="C1006" s="192" t="s">
        <v>154</v>
      </c>
      <c r="D1006" s="477">
        <v>8</v>
      </c>
      <c r="E1006" s="478">
        <v>3633</v>
      </c>
      <c r="F1006" s="479">
        <v>220.203688411781</v>
      </c>
    </row>
    <row r="1007" spans="1:6" x14ac:dyDescent="0.2">
      <c r="A1007" s="192" t="s">
        <v>2207</v>
      </c>
      <c r="B1007" s="192" t="s">
        <v>2208</v>
      </c>
      <c r="C1007" s="192" t="s">
        <v>154</v>
      </c>
      <c r="D1007" s="477">
        <v>8</v>
      </c>
      <c r="E1007" s="478">
        <v>2253</v>
      </c>
      <c r="F1007" s="479">
        <v>355.08211273857103</v>
      </c>
    </row>
    <row r="1008" spans="1:6" x14ac:dyDescent="0.2">
      <c r="A1008" s="192" t="s">
        <v>2209</v>
      </c>
      <c r="B1008" s="192" t="s">
        <v>2210</v>
      </c>
      <c r="C1008" s="192" t="s">
        <v>154</v>
      </c>
      <c r="D1008" s="477">
        <v>7</v>
      </c>
      <c r="E1008" s="478">
        <v>4487</v>
      </c>
      <c r="F1008" s="479">
        <v>156.00624024960999</v>
      </c>
    </row>
    <row r="1009" spans="1:6" x14ac:dyDescent="0.2">
      <c r="A1009" s="192" t="s">
        <v>2211</v>
      </c>
      <c r="B1009" s="192" t="s">
        <v>2212</v>
      </c>
      <c r="C1009" s="192" t="s">
        <v>154</v>
      </c>
      <c r="D1009" s="477">
        <v>10</v>
      </c>
      <c r="E1009" s="478">
        <v>3632</v>
      </c>
      <c r="F1009" s="479">
        <v>275.33039647577101</v>
      </c>
    </row>
    <row r="1010" spans="1:6" x14ac:dyDescent="0.2">
      <c r="A1010" s="192" t="s">
        <v>2213</v>
      </c>
      <c r="B1010" s="192" t="s">
        <v>2214</v>
      </c>
      <c r="C1010" s="192" t="s">
        <v>154</v>
      </c>
      <c r="D1010" s="477">
        <v>6</v>
      </c>
      <c r="E1010" s="478">
        <v>5088</v>
      </c>
      <c r="F1010" s="479">
        <v>117.92452830188699</v>
      </c>
    </row>
    <row r="1011" spans="1:6" x14ac:dyDescent="0.2">
      <c r="A1011" s="192" t="s">
        <v>2215</v>
      </c>
      <c r="B1011" s="192" t="s">
        <v>2216</v>
      </c>
      <c r="C1011" s="192" t="s">
        <v>154</v>
      </c>
      <c r="D1011" s="477">
        <v>1</v>
      </c>
      <c r="E1011" s="478">
        <v>4086</v>
      </c>
      <c r="F1011" s="479">
        <v>24.473813020068501</v>
      </c>
    </row>
    <row r="1012" spans="1:6" x14ac:dyDescent="0.2">
      <c r="A1012" s="192" t="s">
        <v>2217</v>
      </c>
      <c r="B1012" s="192" t="s">
        <v>2218</v>
      </c>
      <c r="C1012" s="192" t="s">
        <v>154</v>
      </c>
      <c r="D1012" s="477">
        <v>2</v>
      </c>
      <c r="E1012" s="478">
        <v>4234</v>
      </c>
      <c r="F1012" s="479">
        <v>47.236655644780399</v>
      </c>
    </row>
    <row r="1013" spans="1:6" x14ac:dyDescent="0.2">
      <c r="A1013" s="192" t="s">
        <v>2219</v>
      </c>
      <c r="B1013" s="192" t="s">
        <v>2220</v>
      </c>
      <c r="C1013" s="192" t="s">
        <v>154</v>
      </c>
      <c r="D1013" s="477">
        <v>7</v>
      </c>
      <c r="E1013" s="478">
        <v>3831</v>
      </c>
      <c r="F1013" s="479">
        <v>182.71991647089499</v>
      </c>
    </row>
    <row r="1014" spans="1:6" x14ac:dyDescent="0.2">
      <c r="A1014" s="192" t="s">
        <v>2221</v>
      </c>
      <c r="B1014" s="192" t="s">
        <v>2222</v>
      </c>
      <c r="C1014" s="192" t="s">
        <v>154</v>
      </c>
      <c r="D1014" s="477">
        <v>11</v>
      </c>
      <c r="E1014" s="478">
        <v>5232</v>
      </c>
      <c r="F1014" s="479">
        <v>210.24464831804301</v>
      </c>
    </row>
    <row r="1015" spans="1:6" x14ac:dyDescent="0.2">
      <c r="A1015" s="192" t="s">
        <v>2223</v>
      </c>
      <c r="B1015" s="192" t="s">
        <v>2224</v>
      </c>
      <c r="C1015" s="192" t="s">
        <v>154</v>
      </c>
      <c r="D1015" s="477">
        <v>2</v>
      </c>
      <c r="E1015" s="478">
        <v>3039</v>
      </c>
      <c r="F1015" s="479">
        <v>65.811122079631502</v>
      </c>
    </row>
    <row r="1016" spans="1:6" x14ac:dyDescent="0.2">
      <c r="A1016" s="192" t="s">
        <v>2225</v>
      </c>
      <c r="B1016" s="192" t="s">
        <v>2226</v>
      </c>
      <c r="C1016" s="192" t="s">
        <v>154</v>
      </c>
      <c r="D1016" s="477">
        <v>5</v>
      </c>
      <c r="E1016" s="478">
        <v>4187</v>
      </c>
      <c r="F1016" s="479">
        <v>119.417243850012</v>
      </c>
    </row>
    <row r="1017" spans="1:6" x14ac:dyDescent="0.2">
      <c r="A1017" s="192" t="s">
        <v>2227</v>
      </c>
      <c r="B1017" s="192" t="s">
        <v>2228</v>
      </c>
      <c r="C1017" s="192" t="s">
        <v>154</v>
      </c>
      <c r="D1017" s="477">
        <v>8</v>
      </c>
      <c r="E1017" s="478">
        <v>2975</v>
      </c>
      <c r="F1017" s="479">
        <v>268.90756302520998</v>
      </c>
    </row>
    <row r="1018" spans="1:6" x14ac:dyDescent="0.2">
      <c r="A1018" s="192" t="s">
        <v>2229</v>
      </c>
      <c r="B1018" s="192" t="s">
        <v>2230</v>
      </c>
      <c r="C1018" s="192" t="s">
        <v>154</v>
      </c>
      <c r="D1018" s="477">
        <v>12</v>
      </c>
      <c r="E1018" s="478">
        <v>5650</v>
      </c>
      <c r="F1018" s="479">
        <v>212.38938053097399</v>
      </c>
    </row>
    <row r="1019" spans="1:6" x14ac:dyDescent="0.2">
      <c r="A1019" s="192" t="s">
        <v>2231</v>
      </c>
      <c r="B1019" s="192" t="s">
        <v>2232</v>
      </c>
      <c r="C1019" s="192" t="s">
        <v>154</v>
      </c>
      <c r="D1019" s="477">
        <v>3</v>
      </c>
      <c r="E1019" s="478">
        <v>4654</v>
      </c>
      <c r="F1019" s="479">
        <v>64.460678985818703</v>
      </c>
    </row>
    <row r="1020" spans="1:6" x14ac:dyDescent="0.2">
      <c r="A1020" s="192" t="s">
        <v>2233</v>
      </c>
      <c r="B1020" s="192" t="s">
        <v>2234</v>
      </c>
      <c r="C1020" s="192" t="s">
        <v>154</v>
      </c>
      <c r="D1020" s="477">
        <v>5</v>
      </c>
      <c r="E1020" s="478">
        <v>6142</v>
      </c>
      <c r="F1020" s="479">
        <v>81.406707912732003</v>
      </c>
    </row>
    <row r="1021" spans="1:6" x14ac:dyDescent="0.2">
      <c r="A1021" s="192" t="s">
        <v>2235</v>
      </c>
      <c r="B1021" s="192" t="s">
        <v>2236</v>
      </c>
      <c r="C1021" s="192" t="s">
        <v>154</v>
      </c>
      <c r="D1021" s="477">
        <v>6</v>
      </c>
      <c r="E1021" s="478">
        <v>3863</v>
      </c>
      <c r="F1021" s="479">
        <v>155.319699715247</v>
      </c>
    </row>
    <row r="1022" spans="1:6" x14ac:dyDescent="0.2">
      <c r="A1022" s="192" t="s">
        <v>2237</v>
      </c>
      <c r="B1022" s="192" t="s">
        <v>2238</v>
      </c>
      <c r="C1022" s="192" t="s">
        <v>154</v>
      </c>
      <c r="D1022" s="477">
        <v>5</v>
      </c>
      <c r="E1022" s="478">
        <v>4703</v>
      </c>
      <c r="F1022" s="479">
        <v>106.315118009781</v>
      </c>
    </row>
    <row r="1023" spans="1:6" x14ac:dyDescent="0.2">
      <c r="A1023" s="192" t="s">
        <v>2239</v>
      </c>
      <c r="B1023" s="192" t="s">
        <v>2240</v>
      </c>
      <c r="C1023" s="192" t="s">
        <v>143</v>
      </c>
      <c r="D1023" s="477">
        <v>7</v>
      </c>
      <c r="E1023" s="478">
        <v>2676</v>
      </c>
      <c r="F1023" s="479">
        <v>261.584454409567</v>
      </c>
    </row>
    <row r="1024" spans="1:6" x14ac:dyDescent="0.2">
      <c r="A1024" s="192" t="s">
        <v>2241</v>
      </c>
      <c r="B1024" s="192" t="s">
        <v>2242</v>
      </c>
      <c r="C1024" s="192" t="s">
        <v>143</v>
      </c>
      <c r="D1024" s="477">
        <v>31</v>
      </c>
      <c r="E1024" s="478">
        <v>4023</v>
      </c>
      <c r="F1024" s="479">
        <v>770.56922694506602</v>
      </c>
    </row>
    <row r="1025" spans="1:6" x14ac:dyDescent="0.2">
      <c r="A1025" s="192" t="s">
        <v>2243</v>
      </c>
      <c r="B1025" s="192" t="s">
        <v>2244</v>
      </c>
      <c r="C1025" s="192" t="s">
        <v>143</v>
      </c>
      <c r="D1025" s="477">
        <v>43</v>
      </c>
      <c r="E1025" s="478">
        <v>7084</v>
      </c>
      <c r="F1025" s="479">
        <v>607.00169395821604</v>
      </c>
    </row>
    <row r="1026" spans="1:6" x14ac:dyDescent="0.2">
      <c r="A1026" s="192" t="s">
        <v>2245</v>
      </c>
      <c r="B1026" s="192" t="s">
        <v>2246</v>
      </c>
      <c r="C1026" s="192" t="s">
        <v>143</v>
      </c>
      <c r="D1026" s="477">
        <v>9</v>
      </c>
      <c r="E1026" s="478">
        <v>3130</v>
      </c>
      <c r="F1026" s="479">
        <v>287.53993610223603</v>
      </c>
    </row>
    <row r="1027" spans="1:6" x14ac:dyDescent="0.2">
      <c r="A1027" s="192" t="s">
        <v>2247</v>
      </c>
      <c r="B1027" s="192" t="s">
        <v>2248</v>
      </c>
      <c r="C1027" s="192" t="s">
        <v>143</v>
      </c>
      <c r="D1027" s="477">
        <v>10</v>
      </c>
      <c r="E1027" s="478">
        <v>5650</v>
      </c>
      <c r="F1027" s="479">
        <v>176.99115044247799</v>
      </c>
    </row>
    <row r="1028" spans="1:6" x14ac:dyDescent="0.2">
      <c r="A1028" s="192" t="s">
        <v>2249</v>
      </c>
      <c r="B1028" s="192" t="s">
        <v>2250</v>
      </c>
      <c r="C1028" s="192" t="s">
        <v>143</v>
      </c>
      <c r="D1028" s="477">
        <v>11</v>
      </c>
      <c r="E1028" s="478">
        <v>3505</v>
      </c>
      <c r="F1028" s="479">
        <v>313.83737517831702</v>
      </c>
    </row>
    <row r="1029" spans="1:6" x14ac:dyDescent="0.2">
      <c r="A1029" s="192" t="s">
        <v>2251</v>
      </c>
      <c r="B1029" s="192" t="s">
        <v>2252</v>
      </c>
      <c r="C1029" s="192" t="s">
        <v>143</v>
      </c>
      <c r="D1029" s="477">
        <v>17</v>
      </c>
      <c r="E1029" s="478">
        <v>3524</v>
      </c>
      <c r="F1029" s="479">
        <v>482.40635641316698</v>
      </c>
    </row>
    <row r="1030" spans="1:6" x14ac:dyDescent="0.2">
      <c r="A1030" s="192" t="s">
        <v>2253</v>
      </c>
      <c r="B1030" s="192" t="s">
        <v>2254</v>
      </c>
      <c r="C1030" s="192" t="s">
        <v>143</v>
      </c>
      <c r="D1030" s="477">
        <v>6</v>
      </c>
      <c r="E1030" s="478">
        <v>3679</v>
      </c>
      <c r="F1030" s="479">
        <v>163.08779559663</v>
      </c>
    </row>
    <row r="1031" spans="1:6" x14ac:dyDescent="0.2">
      <c r="A1031" s="192" t="s">
        <v>2255</v>
      </c>
      <c r="B1031" s="192" t="s">
        <v>2256</v>
      </c>
      <c r="C1031" s="192" t="s">
        <v>143</v>
      </c>
      <c r="D1031" s="477">
        <v>15</v>
      </c>
      <c r="E1031" s="478">
        <v>5171</v>
      </c>
      <c r="F1031" s="479">
        <v>290.079288338813</v>
      </c>
    </row>
    <row r="1032" spans="1:6" x14ac:dyDescent="0.2">
      <c r="A1032" s="192" t="s">
        <v>2257</v>
      </c>
      <c r="B1032" s="192" t="s">
        <v>2258</v>
      </c>
      <c r="C1032" s="192" t="s">
        <v>143</v>
      </c>
      <c r="D1032" s="477">
        <v>5</v>
      </c>
      <c r="E1032" s="478">
        <v>4101</v>
      </c>
      <c r="F1032" s="479">
        <v>121.921482565228</v>
      </c>
    </row>
    <row r="1033" spans="1:6" x14ac:dyDescent="0.2">
      <c r="A1033" s="192" t="s">
        <v>2259</v>
      </c>
      <c r="B1033" s="192" t="s">
        <v>2260</v>
      </c>
      <c r="C1033" s="192" t="s">
        <v>143</v>
      </c>
      <c r="D1033" s="477">
        <v>6</v>
      </c>
      <c r="E1033" s="478">
        <v>3615</v>
      </c>
      <c r="F1033" s="479">
        <v>165.97510373444001</v>
      </c>
    </row>
    <row r="1034" spans="1:6" x14ac:dyDescent="0.2">
      <c r="A1034" s="192" t="s">
        <v>2261</v>
      </c>
      <c r="B1034" s="192" t="s">
        <v>2262</v>
      </c>
      <c r="C1034" s="192" t="s">
        <v>143</v>
      </c>
      <c r="D1034" s="477">
        <v>26</v>
      </c>
      <c r="E1034" s="478">
        <v>5471</v>
      </c>
      <c r="F1034" s="479">
        <v>475.233046974959</v>
      </c>
    </row>
    <row r="1035" spans="1:6" x14ac:dyDescent="0.2">
      <c r="A1035" s="192" t="s">
        <v>2263</v>
      </c>
      <c r="B1035" s="192" t="s">
        <v>2264</v>
      </c>
      <c r="C1035" s="192" t="s">
        <v>143</v>
      </c>
      <c r="D1035" s="477">
        <v>17</v>
      </c>
      <c r="E1035" s="478">
        <v>4720</v>
      </c>
      <c r="F1035" s="479">
        <v>360.16949152542401</v>
      </c>
    </row>
    <row r="1036" spans="1:6" x14ac:dyDescent="0.2">
      <c r="A1036" s="192" t="s">
        <v>2265</v>
      </c>
      <c r="B1036" s="192" t="s">
        <v>2266</v>
      </c>
      <c r="C1036" s="192" t="s">
        <v>143</v>
      </c>
      <c r="D1036" s="477">
        <v>3</v>
      </c>
      <c r="E1036" s="478">
        <v>4559</v>
      </c>
      <c r="F1036" s="479">
        <v>65.803904364992306</v>
      </c>
    </row>
    <row r="1037" spans="1:6" x14ac:dyDescent="0.2">
      <c r="A1037" s="192" t="s">
        <v>2267</v>
      </c>
      <c r="B1037" s="192" t="s">
        <v>2268</v>
      </c>
      <c r="C1037" s="192" t="s">
        <v>143</v>
      </c>
      <c r="D1037" s="477">
        <v>31</v>
      </c>
      <c r="E1037" s="478">
        <v>4053</v>
      </c>
      <c r="F1037" s="479">
        <v>764.86553170491004</v>
      </c>
    </row>
    <row r="1038" spans="1:6" x14ac:dyDescent="0.2">
      <c r="A1038" s="192" t="s">
        <v>2269</v>
      </c>
      <c r="B1038" s="192" t="s">
        <v>2270</v>
      </c>
      <c r="C1038" s="192" t="s">
        <v>143</v>
      </c>
      <c r="D1038" s="477">
        <v>14</v>
      </c>
      <c r="E1038" s="478">
        <v>3309</v>
      </c>
      <c r="F1038" s="479">
        <v>423.08854638863698</v>
      </c>
    </row>
    <row r="1039" spans="1:6" x14ac:dyDescent="0.2">
      <c r="A1039" s="192" t="s">
        <v>2271</v>
      </c>
      <c r="B1039" s="192" t="s">
        <v>2272</v>
      </c>
      <c r="C1039" s="192" t="s">
        <v>143</v>
      </c>
      <c r="D1039" s="477">
        <v>7</v>
      </c>
      <c r="E1039" s="478">
        <v>3639</v>
      </c>
      <c r="F1039" s="479">
        <v>192.36053860950801</v>
      </c>
    </row>
    <row r="1040" spans="1:6" x14ac:dyDescent="0.2">
      <c r="A1040" s="192" t="s">
        <v>2273</v>
      </c>
      <c r="B1040" s="192" t="s">
        <v>2274</v>
      </c>
      <c r="C1040" s="192" t="s">
        <v>143</v>
      </c>
      <c r="D1040" s="477">
        <v>13</v>
      </c>
      <c r="E1040" s="478">
        <v>5964</v>
      </c>
      <c r="F1040" s="479">
        <v>217.97451374916201</v>
      </c>
    </row>
    <row r="1041" spans="1:6" x14ac:dyDescent="0.2">
      <c r="A1041" s="192" t="s">
        <v>2275</v>
      </c>
      <c r="B1041" s="192" t="s">
        <v>2276</v>
      </c>
      <c r="C1041" s="192" t="s">
        <v>143</v>
      </c>
      <c r="D1041" s="477">
        <v>6</v>
      </c>
      <c r="E1041" s="478">
        <v>4022</v>
      </c>
      <c r="F1041" s="479">
        <v>149.17951268025899</v>
      </c>
    </row>
    <row r="1042" spans="1:6" x14ac:dyDescent="0.2">
      <c r="A1042" s="192" t="s">
        <v>2277</v>
      </c>
      <c r="B1042" s="192" t="s">
        <v>2278</v>
      </c>
      <c r="C1042" s="192" t="s">
        <v>143</v>
      </c>
      <c r="D1042" s="477">
        <v>21</v>
      </c>
      <c r="E1042" s="478">
        <v>4146</v>
      </c>
      <c r="F1042" s="479">
        <v>506.51230101302502</v>
      </c>
    </row>
    <row r="1043" spans="1:6" x14ac:dyDescent="0.2">
      <c r="A1043" s="192" t="s">
        <v>2279</v>
      </c>
      <c r="B1043" s="192" t="s">
        <v>2280</v>
      </c>
      <c r="C1043" s="192" t="s">
        <v>143</v>
      </c>
      <c r="D1043" s="477">
        <v>18</v>
      </c>
      <c r="E1043" s="478">
        <v>7033</v>
      </c>
      <c r="F1043" s="479">
        <v>255.93630029859199</v>
      </c>
    </row>
    <row r="1044" spans="1:6" x14ac:dyDescent="0.2">
      <c r="A1044" s="192" t="s">
        <v>2281</v>
      </c>
      <c r="B1044" s="192" t="s">
        <v>2282</v>
      </c>
      <c r="C1044" s="192" t="s">
        <v>143</v>
      </c>
      <c r="D1044" s="477">
        <v>10</v>
      </c>
      <c r="E1044" s="478">
        <v>5958</v>
      </c>
      <c r="F1044" s="479">
        <v>167.84155756965399</v>
      </c>
    </row>
    <row r="1045" spans="1:6" x14ac:dyDescent="0.2">
      <c r="A1045" s="192" t="s">
        <v>2283</v>
      </c>
      <c r="B1045" s="192" t="s">
        <v>2284</v>
      </c>
      <c r="C1045" s="192" t="s">
        <v>143</v>
      </c>
      <c r="D1045" s="477">
        <v>6</v>
      </c>
      <c r="E1045" s="478">
        <v>4712</v>
      </c>
      <c r="F1045" s="479">
        <v>127.334465195246</v>
      </c>
    </row>
    <row r="1046" spans="1:6" x14ac:dyDescent="0.2">
      <c r="A1046" s="192" t="s">
        <v>2285</v>
      </c>
      <c r="B1046" s="192" t="s">
        <v>2286</v>
      </c>
      <c r="C1046" s="192" t="s">
        <v>143</v>
      </c>
      <c r="D1046" s="477">
        <v>18</v>
      </c>
      <c r="E1046" s="478">
        <v>5457</v>
      </c>
      <c r="F1046" s="479">
        <v>329.85156679494202</v>
      </c>
    </row>
    <row r="1047" spans="1:6" x14ac:dyDescent="0.2">
      <c r="A1047" s="192" t="s">
        <v>2287</v>
      </c>
      <c r="B1047" s="192" t="s">
        <v>2288</v>
      </c>
      <c r="C1047" s="192" t="s">
        <v>143</v>
      </c>
      <c r="D1047" s="477">
        <v>11</v>
      </c>
      <c r="E1047" s="478">
        <v>5424</v>
      </c>
      <c r="F1047" s="479">
        <v>202.80235988200599</v>
      </c>
    </row>
    <row r="1048" spans="1:6" x14ac:dyDescent="0.2">
      <c r="A1048" s="192" t="s">
        <v>2289</v>
      </c>
      <c r="B1048" s="192" t="s">
        <v>2290</v>
      </c>
      <c r="C1048" s="192" t="s">
        <v>143</v>
      </c>
      <c r="D1048" s="477">
        <v>21</v>
      </c>
      <c r="E1048" s="478">
        <v>6849</v>
      </c>
      <c r="F1048" s="479">
        <v>306.61410424879602</v>
      </c>
    </row>
    <row r="1049" spans="1:6" x14ac:dyDescent="0.2">
      <c r="A1049" s="192" t="s">
        <v>2291</v>
      </c>
      <c r="B1049" s="192" t="s">
        <v>2292</v>
      </c>
      <c r="C1049" s="192" t="s">
        <v>143</v>
      </c>
      <c r="D1049" s="477">
        <v>18</v>
      </c>
      <c r="E1049" s="478">
        <v>4899</v>
      </c>
      <c r="F1049" s="479">
        <v>367.421922841396</v>
      </c>
    </row>
    <row r="1050" spans="1:6" x14ac:dyDescent="0.2">
      <c r="A1050" s="192" t="s">
        <v>2293</v>
      </c>
      <c r="B1050" s="192" t="s">
        <v>2294</v>
      </c>
      <c r="C1050" s="192" t="s">
        <v>143</v>
      </c>
      <c r="D1050" s="477">
        <v>13</v>
      </c>
      <c r="E1050" s="478">
        <v>5413</v>
      </c>
      <c r="F1050" s="479">
        <v>240.16257158692</v>
      </c>
    </row>
    <row r="1051" spans="1:6" x14ac:dyDescent="0.2">
      <c r="A1051" s="192" t="s">
        <v>2295</v>
      </c>
      <c r="B1051" s="192" t="s">
        <v>2296</v>
      </c>
      <c r="C1051" s="192" t="s">
        <v>143</v>
      </c>
      <c r="D1051" s="477">
        <v>11</v>
      </c>
      <c r="E1051" s="478">
        <v>7301</v>
      </c>
      <c r="F1051" s="479">
        <v>150.66429256266301</v>
      </c>
    </row>
    <row r="1052" spans="1:6" x14ac:dyDescent="0.2">
      <c r="A1052" s="192" t="s">
        <v>2297</v>
      </c>
      <c r="B1052" s="192" t="s">
        <v>2298</v>
      </c>
      <c r="C1052" s="192" t="s">
        <v>143</v>
      </c>
      <c r="D1052" s="477">
        <v>12</v>
      </c>
      <c r="E1052" s="478">
        <v>5517</v>
      </c>
      <c r="F1052" s="479">
        <v>217.509516041327</v>
      </c>
    </row>
    <row r="1053" spans="1:6" x14ac:dyDescent="0.2">
      <c r="A1053" s="192" t="s">
        <v>2299</v>
      </c>
      <c r="B1053" s="192" t="s">
        <v>2300</v>
      </c>
      <c r="C1053" s="192" t="s">
        <v>143</v>
      </c>
      <c r="D1053" s="477">
        <v>10</v>
      </c>
      <c r="E1053" s="478">
        <v>4909</v>
      </c>
      <c r="F1053" s="479">
        <v>203.707476064372</v>
      </c>
    </row>
    <row r="1054" spans="1:6" x14ac:dyDescent="0.2">
      <c r="A1054" s="192" t="s">
        <v>2301</v>
      </c>
      <c r="B1054" s="192" t="s">
        <v>2302</v>
      </c>
      <c r="C1054" s="192" t="s">
        <v>143</v>
      </c>
      <c r="D1054" s="477">
        <v>11</v>
      </c>
      <c r="E1054" s="478">
        <v>5477</v>
      </c>
      <c r="F1054" s="479">
        <v>200.83987584444</v>
      </c>
    </row>
    <row r="1055" spans="1:6" x14ac:dyDescent="0.2">
      <c r="A1055" s="192" t="s">
        <v>2303</v>
      </c>
      <c r="B1055" s="192" t="s">
        <v>2304</v>
      </c>
      <c r="C1055" s="192" t="s">
        <v>143</v>
      </c>
      <c r="D1055" s="477">
        <v>8</v>
      </c>
      <c r="E1055" s="478">
        <v>4391</v>
      </c>
      <c r="F1055" s="479">
        <v>182.19084491004301</v>
      </c>
    </row>
    <row r="1056" spans="1:6" x14ac:dyDescent="0.2">
      <c r="A1056" s="192" t="s">
        <v>2305</v>
      </c>
      <c r="B1056" s="192" t="s">
        <v>2306</v>
      </c>
      <c r="C1056" s="192" t="s">
        <v>143</v>
      </c>
      <c r="D1056" s="477">
        <v>15</v>
      </c>
      <c r="E1056" s="478">
        <v>4060</v>
      </c>
      <c r="F1056" s="479">
        <v>369.45812807881799</v>
      </c>
    </row>
    <row r="1057" spans="1:6" x14ac:dyDescent="0.2">
      <c r="A1057" s="192" t="s">
        <v>2307</v>
      </c>
      <c r="B1057" s="192" t="s">
        <v>2308</v>
      </c>
      <c r="C1057" s="192" t="s">
        <v>143</v>
      </c>
      <c r="D1057" s="477">
        <v>13</v>
      </c>
      <c r="E1057" s="478">
        <v>4491</v>
      </c>
      <c r="F1057" s="479">
        <v>289.46782453796499</v>
      </c>
    </row>
    <row r="1058" spans="1:6" x14ac:dyDescent="0.2">
      <c r="A1058" s="192" t="s">
        <v>2309</v>
      </c>
      <c r="B1058" s="192" t="s">
        <v>2310</v>
      </c>
      <c r="C1058" s="192" t="s">
        <v>143</v>
      </c>
      <c r="D1058" s="477">
        <v>5</v>
      </c>
      <c r="E1058" s="478">
        <v>3040</v>
      </c>
      <c r="F1058" s="479">
        <v>164.47368421052599</v>
      </c>
    </row>
    <row r="1059" spans="1:6" x14ac:dyDescent="0.2">
      <c r="A1059" s="192" t="s">
        <v>2311</v>
      </c>
      <c r="B1059" s="192" t="s">
        <v>2312</v>
      </c>
      <c r="C1059" s="192" t="s">
        <v>143</v>
      </c>
      <c r="D1059" s="477">
        <v>4</v>
      </c>
      <c r="E1059" s="478">
        <v>3292</v>
      </c>
      <c r="F1059" s="479">
        <v>121.506682867558</v>
      </c>
    </row>
    <row r="1060" spans="1:6" x14ac:dyDescent="0.2">
      <c r="A1060" s="192" t="s">
        <v>2313</v>
      </c>
      <c r="B1060" s="192" t="s">
        <v>2314</v>
      </c>
      <c r="C1060" s="192" t="s">
        <v>143</v>
      </c>
      <c r="D1060" s="477">
        <v>3</v>
      </c>
      <c r="E1060" s="478">
        <v>4836</v>
      </c>
      <c r="F1060" s="479">
        <v>62.0347394540943</v>
      </c>
    </row>
    <row r="1061" spans="1:6" x14ac:dyDescent="0.2">
      <c r="A1061" s="192" t="s">
        <v>2315</v>
      </c>
      <c r="B1061" s="192" t="s">
        <v>2316</v>
      </c>
      <c r="C1061" s="192" t="s">
        <v>144</v>
      </c>
      <c r="D1061" s="477">
        <v>6</v>
      </c>
      <c r="E1061" s="478">
        <v>6177</v>
      </c>
      <c r="F1061" s="479">
        <v>97.1345313258864</v>
      </c>
    </row>
    <row r="1062" spans="1:6" x14ac:dyDescent="0.2">
      <c r="A1062" s="192" t="s">
        <v>2317</v>
      </c>
      <c r="B1062" s="192" t="s">
        <v>2318</v>
      </c>
      <c r="C1062" s="192" t="s">
        <v>144</v>
      </c>
      <c r="D1062" s="477">
        <v>15</v>
      </c>
      <c r="E1062" s="478">
        <v>4291</v>
      </c>
      <c r="F1062" s="479">
        <v>349.56886506641803</v>
      </c>
    </row>
    <row r="1063" spans="1:6" x14ac:dyDescent="0.2">
      <c r="A1063" s="192" t="s">
        <v>2319</v>
      </c>
      <c r="B1063" s="192" t="s">
        <v>2320</v>
      </c>
      <c r="C1063" s="192" t="s">
        <v>144</v>
      </c>
      <c r="D1063" s="477">
        <v>2</v>
      </c>
      <c r="E1063" s="478">
        <v>4286</v>
      </c>
      <c r="F1063" s="479">
        <v>46.663555762949102</v>
      </c>
    </row>
    <row r="1064" spans="1:6" x14ac:dyDescent="0.2">
      <c r="A1064" s="192" t="s">
        <v>2321</v>
      </c>
      <c r="B1064" s="192" t="s">
        <v>2322</v>
      </c>
      <c r="C1064" s="192" t="s">
        <v>144</v>
      </c>
      <c r="D1064" s="477">
        <v>8</v>
      </c>
      <c r="E1064" s="478">
        <v>5758</v>
      </c>
      <c r="F1064" s="479">
        <v>138.93713094824599</v>
      </c>
    </row>
    <row r="1065" spans="1:6" x14ac:dyDescent="0.2">
      <c r="A1065" s="192" t="s">
        <v>2323</v>
      </c>
      <c r="B1065" s="192" t="s">
        <v>2324</v>
      </c>
      <c r="C1065" s="192" t="s">
        <v>144</v>
      </c>
      <c r="D1065" s="477">
        <v>3</v>
      </c>
      <c r="E1065" s="478">
        <v>5927</v>
      </c>
      <c r="F1065" s="479">
        <v>50.615825881558997</v>
      </c>
    </row>
    <row r="1066" spans="1:6" x14ac:dyDescent="0.2">
      <c r="A1066" s="192" t="s">
        <v>2325</v>
      </c>
      <c r="B1066" s="192" t="s">
        <v>2326</v>
      </c>
      <c r="C1066" s="192" t="s">
        <v>144</v>
      </c>
      <c r="D1066" s="477">
        <v>1</v>
      </c>
      <c r="E1066" s="478">
        <v>3758</v>
      </c>
      <c r="F1066" s="479">
        <v>26.6098988823843</v>
      </c>
    </row>
    <row r="1067" spans="1:6" x14ac:dyDescent="0.2">
      <c r="A1067" s="192" t="s">
        <v>2327</v>
      </c>
      <c r="B1067" s="192" t="s">
        <v>2328</v>
      </c>
      <c r="C1067" s="192" t="s">
        <v>144</v>
      </c>
      <c r="D1067" s="477">
        <v>3</v>
      </c>
      <c r="E1067" s="478">
        <v>2988</v>
      </c>
      <c r="F1067" s="479">
        <v>100.40160642570299</v>
      </c>
    </row>
    <row r="1068" spans="1:6" x14ac:dyDescent="0.2">
      <c r="A1068" s="192" t="s">
        <v>2329</v>
      </c>
      <c r="B1068" s="192" t="s">
        <v>2330</v>
      </c>
      <c r="C1068" s="192" t="s">
        <v>144</v>
      </c>
      <c r="D1068" s="477">
        <v>3</v>
      </c>
      <c r="E1068" s="478">
        <v>3333</v>
      </c>
      <c r="F1068" s="479">
        <v>90.009000900090001</v>
      </c>
    </row>
    <row r="1069" spans="1:6" x14ac:dyDescent="0.2">
      <c r="A1069" s="192" t="s">
        <v>2331</v>
      </c>
      <c r="B1069" s="192" t="s">
        <v>2332</v>
      </c>
      <c r="C1069" s="192" t="s">
        <v>144</v>
      </c>
      <c r="D1069" s="477">
        <v>2</v>
      </c>
      <c r="E1069" s="478">
        <v>2543</v>
      </c>
      <c r="F1069" s="479">
        <v>78.647267007471498</v>
      </c>
    </row>
    <row r="1070" spans="1:6" x14ac:dyDescent="0.2">
      <c r="A1070" s="192" t="s">
        <v>2333</v>
      </c>
      <c r="B1070" s="192" t="s">
        <v>2334</v>
      </c>
      <c r="C1070" s="192" t="s">
        <v>144</v>
      </c>
      <c r="D1070" s="477">
        <v>3</v>
      </c>
      <c r="E1070" s="478">
        <v>5412</v>
      </c>
      <c r="F1070" s="479">
        <v>55.432372505543199</v>
      </c>
    </row>
    <row r="1071" spans="1:6" x14ac:dyDescent="0.2">
      <c r="A1071" s="192" t="s">
        <v>2335</v>
      </c>
      <c r="B1071" s="192" t="s">
        <v>2336</v>
      </c>
      <c r="C1071" s="192" t="s">
        <v>144</v>
      </c>
      <c r="D1071" s="477">
        <v>2</v>
      </c>
      <c r="E1071" s="478">
        <v>3113</v>
      </c>
      <c r="F1071" s="479">
        <v>64.246707356247995</v>
      </c>
    </row>
    <row r="1072" spans="1:6" x14ac:dyDescent="0.2">
      <c r="A1072" s="192" t="s">
        <v>2337</v>
      </c>
      <c r="B1072" s="192" t="s">
        <v>2338</v>
      </c>
      <c r="C1072" s="192" t="s">
        <v>144</v>
      </c>
      <c r="D1072" s="477">
        <v>2</v>
      </c>
      <c r="E1072" s="478">
        <v>4174</v>
      </c>
      <c r="F1072" s="479">
        <v>47.915668423574502</v>
      </c>
    </row>
    <row r="1073" spans="1:6" x14ac:dyDescent="0.2">
      <c r="A1073" s="192" t="s">
        <v>2339</v>
      </c>
      <c r="B1073" s="192" t="s">
        <v>2340</v>
      </c>
      <c r="C1073" s="192" t="s">
        <v>144</v>
      </c>
      <c r="D1073" s="477">
        <v>2</v>
      </c>
      <c r="E1073" s="478">
        <v>2787</v>
      </c>
      <c r="F1073" s="479">
        <v>71.761750986724095</v>
      </c>
    </row>
    <row r="1074" spans="1:6" x14ac:dyDescent="0.2">
      <c r="A1074" s="192" t="s">
        <v>2341</v>
      </c>
      <c r="B1074" s="192" t="s">
        <v>2342</v>
      </c>
      <c r="C1074" s="192" t="s">
        <v>144</v>
      </c>
      <c r="D1074" s="477">
        <v>4</v>
      </c>
      <c r="E1074" s="478">
        <v>3750</v>
      </c>
      <c r="F1074" s="479">
        <v>106.666666666667</v>
      </c>
    </row>
    <row r="1075" spans="1:6" x14ac:dyDescent="0.2">
      <c r="A1075" s="192" t="s">
        <v>2343</v>
      </c>
      <c r="B1075" s="192" t="s">
        <v>2344</v>
      </c>
      <c r="C1075" s="192" t="s">
        <v>144</v>
      </c>
      <c r="D1075" s="477">
        <v>12</v>
      </c>
      <c r="E1075" s="478">
        <v>3500</v>
      </c>
      <c r="F1075" s="479">
        <v>342.857142857143</v>
      </c>
    </row>
    <row r="1076" spans="1:6" x14ac:dyDescent="0.2">
      <c r="A1076" s="192" t="s">
        <v>2345</v>
      </c>
      <c r="B1076" s="192" t="s">
        <v>2346</v>
      </c>
      <c r="C1076" s="192" t="s">
        <v>144</v>
      </c>
      <c r="D1076" s="477">
        <v>7</v>
      </c>
      <c r="E1076" s="478">
        <v>3961</v>
      </c>
      <c r="F1076" s="479">
        <v>176.72304973491501</v>
      </c>
    </row>
    <row r="1077" spans="1:6" x14ac:dyDescent="0.2">
      <c r="A1077" s="192" t="s">
        <v>2347</v>
      </c>
      <c r="B1077" s="192" t="s">
        <v>2348</v>
      </c>
      <c r="C1077" s="192" t="s">
        <v>144</v>
      </c>
      <c r="D1077" s="477">
        <v>7</v>
      </c>
      <c r="E1077" s="478">
        <v>2748</v>
      </c>
      <c r="F1077" s="479">
        <v>254.73071324599701</v>
      </c>
    </row>
    <row r="1078" spans="1:6" x14ac:dyDescent="0.2">
      <c r="A1078" s="192" t="s">
        <v>2349</v>
      </c>
      <c r="B1078" s="192" t="s">
        <v>2350</v>
      </c>
      <c r="C1078" s="192" t="s">
        <v>144</v>
      </c>
      <c r="D1078" s="477">
        <v>2</v>
      </c>
      <c r="E1078" s="478">
        <v>4631</v>
      </c>
      <c r="F1078" s="479">
        <v>43.1872165838912</v>
      </c>
    </row>
    <row r="1079" spans="1:6" x14ac:dyDescent="0.2">
      <c r="A1079" s="192" t="s">
        <v>2351</v>
      </c>
      <c r="B1079" s="192" t="s">
        <v>2352</v>
      </c>
      <c r="C1079" s="192" t="s">
        <v>144</v>
      </c>
      <c r="D1079" s="477">
        <v>6</v>
      </c>
      <c r="E1079" s="478">
        <v>3224</v>
      </c>
      <c r="F1079" s="479">
        <v>186.10421836228301</v>
      </c>
    </row>
    <row r="1080" spans="1:6" x14ac:dyDescent="0.2">
      <c r="A1080" s="192" t="s">
        <v>2353</v>
      </c>
      <c r="B1080" s="192" t="s">
        <v>2354</v>
      </c>
      <c r="C1080" s="192" t="s">
        <v>144</v>
      </c>
      <c r="D1080" s="477">
        <v>4</v>
      </c>
      <c r="E1080" s="478">
        <v>2358</v>
      </c>
      <c r="F1080" s="479">
        <v>169.635284139101</v>
      </c>
    </row>
    <row r="1081" spans="1:6" x14ac:dyDescent="0.2">
      <c r="A1081" s="192" t="s">
        <v>2355</v>
      </c>
      <c r="B1081" s="192" t="s">
        <v>2356</v>
      </c>
      <c r="C1081" s="192" t="s">
        <v>144</v>
      </c>
      <c r="D1081" s="477">
        <v>2</v>
      </c>
      <c r="E1081" s="478">
        <v>2973</v>
      </c>
      <c r="F1081" s="479">
        <v>67.272115708038996</v>
      </c>
    </row>
    <row r="1082" spans="1:6" x14ac:dyDescent="0.2">
      <c r="A1082" s="192" t="s">
        <v>2357</v>
      </c>
      <c r="B1082" s="192" t="s">
        <v>2358</v>
      </c>
      <c r="C1082" s="192" t="s">
        <v>144</v>
      </c>
      <c r="D1082" s="477">
        <v>4</v>
      </c>
      <c r="E1082" s="478">
        <v>3798</v>
      </c>
      <c r="F1082" s="479">
        <v>105.318588730911</v>
      </c>
    </row>
    <row r="1083" spans="1:6" x14ac:dyDescent="0.2">
      <c r="A1083" s="192" t="s">
        <v>2359</v>
      </c>
      <c r="B1083" s="192" t="s">
        <v>2360</v>
      </c>
      <c r="C1083" s="192" t="s">
        <v>144</v>
      </c>
      <c r="D1083" s="477">
        <v>0</v>
      </c>
      <c r="E1083" s="478">
        <v>3826</v>
      </c>
      <c r="F1083" s="479">
        <v>0</v>
      </c>
    </row>
    <row r="1084" spans="1:6" x14ac:dyDescent="0.2">
      <c r="A1084" s="192" t="s">
        <v>2361</v>
      </c>
      <c r="B1084" s="192" t="s">
        <v>2362</v>
      </c>
      <c r="C1084" s="192" t="s">
        <v>144</v>
      </c>
      <c r="D1084" s="477">
        <v>5</v>
      </c>
      <c r="E1084" s="478">
        <v>4083</v>
      </c>
      <c r="F1084" s="479">
        <v>122.458976242959</v>
      </c>
    </row>
    <row r="1085" spans="1:6" x14ac:dyDescent="0.2">
      <c r="A1085" s="192" t="s">
        <v>2363</v>
      </c>
      <c r="B1085" s="192" t="s">
        <v>2364</v>
      </c>
      <c r="C1085" s="192" t="s">
        <v>144</v>
      </c>
      <c r="D1085" s="477">
        <v>3</v>
      </c>
      <c r="E1085" s="478">
        <v>2981</v>
      </c>
      <c r="F1085" s="479">
        <v>100.637370010064</v>
      </c>
    </row>
    <row r="1086" spans="1:6" x14ac:dyDescent="0.2">
      <c r="A1086" s="192" t="s">
        <v>2365</v>
      </c>
      <c r="B1086" s="192" t="s">
        <v>2366</v>
      </c>
      <c r="C1086" s="192" t="s">
        <v>144</v>
      </c>
      <c r="D1086" s="477">
        <v>20</v>
      </c>
      <c r="E1086" s="478">
        <v>4230</v>
      </c>
      <c r="F1086" s="479">
        <v>472.81323877068598</v>
      </c>
    </row>
    <row r="1087" spans="1:6" x14ac:dyDescent="0.2">
      <c r="A1087" s="192" t="s">
        <v>2367</v>
      </c>
      <c r="B1087" s="192" t="s">
        <v>2368</v>
      </c>
      <c r="C1087" s="192" t="s">
        <v>144</v>
      </c>
      <c r="D1087" s="477">
        <v>10</v>
      </c>
      <c r="E1087" s="478">
        <v>3299</v>
      </c>
      <c r="F1087" s="479">
        <v>303.12215822976702</v>
      </c>
    </row>
    <row r="1088" spans="1:6" x14ac:dyDescent="0.2">
      <c r="A1088" s="192" t="s">
        <v>2369</v>
      </c>
      <c r="B1088" s="192" t="s">
        <v>2370</v>
      </c>
      <c r="C1088" s="192" t="s">
        <v>144</v>
      </c>
      <c r="D1088" s="477">
        <v>3</v>
      </c>
      <c r="E1088" s="478">
        <v>3347</v>
      </c>
      <c r="F1088" s="479">
        <v>89.632506722437995</v>
      </c>
    </row>
    <row r="1089" spans="1:6" x14ac:dyDescent="0.2">
      <c r="A1089" s="192" t="s">
        <v>2371</v>
      </c>
      <c r="B1089" s="192" t="s">
        <v>2372</v>
      </c>
      <c r="C1089" s="192" t="s">
        <v>144</v>
      </c>
      <c r="D1089" s="477">
        <v>4</v>
      </c>
      <c r="E1089" s="478">
        <v>2751</v>
      </c>
      <c r="F1089" s="479">
        <v>145.401672119229</v>
      </c>
    </row>
    <row r="1090" spans="1:6" x14ac:dyDescent="0.2">
      <c r="A1090" s="192" t="s">
        <v>2373</v>
      </c>
      <c r="B1090" s="192" t="s">
        <v>2374</v>
      </c>
      <c r="C1090" s="192" t="s">
        <v>144</v>
      </c>
      <c r="D1090" s="477">
        <v>2</v>
      </c>
      <c r="E1090" s="478">
        <v>5503</v>
      </c>
      <c r="F1090" s="479">
        <v>36.343812465927698</v>
      </c>
    </row>
    <row r="1091" spans="1:6" x14ac:dyDescent="0.2">
      <c r="A1091" s="192" t="s">
        <v>2375</v>
      </c>
      <c r="B1091" s="192" t="s">
        <v>2376</v>
      </c>
      <c r="C1091" s="192" t="s">
        <v>145</v>
      </c>
      <c r="D1091" s="477">
        <v>1</v>
      </c>
      <c r="E1091" s="478">
        <v>3354</v>
      </c>
      <c r="F1091" s="479">
        <v>29.815146094215901</v>
      </c>
    </row>
    <row r="1092" spans="1:6" x14ac:dyDescent="0.2">
      <c r="A1092" s="192" t="s">
        <v>2377</v>
      </c>
      <c r="B1092" s="192" t="s">
        <v>2378</v>
      </c>
      <c r="C1092" s="192" t="s">
        <v>145</v>
      </c>
      <c r="D1092" s="477">
        <v>1</v>
      </c>
      <c r="E1092" s="478">
        <v>3403</v>
      </c>
      <c r="F1092" s="479">
        <v>29.385836027035001</v>
      </c>
    </row>
    <row r="1093" spans="1:6" x14ac:dyDescent="0.2">
      <c r="A1093" s="192" t="s">
        <v>2379</v>
      </c>
      <c r="B1093" s="192" t="s">
        <v>2380</v>
      </c>
      <c r="C1093" s="192" t="s">
        <v>145</v>
      </c>
      <c r="D1093" s="477">
        <v>2</v>
      </c>
      <c r="E1093" s="478">
        <v>4549</v>
      </c>
      <c r="F1093" s="479">
        <v>43.965706748735997</v>
      </c>
    </row>
    <row r="1094" spans="1:6" x14ac:dyDescent="0.2">
      <c r="A1094" s="192" t="s">
        <v>2381</v>
      </c>
      <c r="B1094" s="192" t="s">
        <v>2382</v>
      </c>
      <c r="C1094" s="192" t="s">
        <v>145</v>
      </c>
      <c r="D1094" s="477">
        <v>1</v>
      </c>
      <c r="E1094" s="478">
        <v>3469</v>
      </c>
      <c r="F1094" s="479">
        <v>28.826751225136899</v>
      </c>
    </row>
    <row r="1095" spans="1:6" x14ac:dyDescent="0.2">
      <c r="A1095" s="192" t="s">
        <v>2383</v>
      </c>
      <c r="B1095" s="192" t="s">
        <v>2384</v>
      </c>
      <c r="C1095" s="192" t="s">
        <v>145</v>
      </c>
      <c r="D1095" s="477">
        <v>4</v>
      </c>
      <c r="E1095" s="478">
        <v>2875</v>
      </c>
      <c r="F1095" s="479">
        <v>139.130434782609</v>
      </c>
    </row>
    <row r="1096" spans="1:6" x14ac:dyDescent="0.2">
      <c r="A1096" s="192" t="s">
        <v>2385</v>
      </c>
      <c r="B1096" s="192" t="s">
        <v>2386</v>
      </c>
      <c r="C1096" s="192" t="s">
        <v>145</v>
      </c>
      <c r="D1096" s="477">
        <v>2</v>
      </c>
      <c r="E1096" s="478">
        <v>2569</v>
      </c>
      <c r="F1096" s="479">
        <v>77.851304009342201</v>
      </c>
    </row>
    <row r="1097" spans="1:6" x14ac:dyDescent="0.2">
      <c r="A1097" s="192" t="s">
        <v>2387</v>
      </c>
      <c r="B1097" s="192" t="s">
        <v>2388</v>
      </c>
      <c r="C1097" s="192" t="s">
        <v>145</v>
      </c>
      <c r="D1097" s="477">
        <v>0</v>
      </c>
      <c r="E1097" s="478">
        <v>2701</v>
      </c>
      <c r="F1097" s="479">
        <v>0</v>
      </c>
    </row>
    <row r="1098" spans="1:6" x14ac:dyDescent="0.2">
      <c r="A1098" s="192" t="s">
        <v>2389</v>
      </c>
      <c r="B1098" s="192" t="s">
        <v>2390</v>
      </c>
      <c r="C1098" s="192" t="s">
        <v>146</v>
      </c>
      <c r="D1098" s="477">
        <v>5</v>
      </c>
      <c r="E1098" s="478">
        <v>5314</v>
      </c>
      <c r="F1098" s="479">
        <v>94.091080165600303</v>
      </c>
    </row>
    <row r="1099" spans="1:6" x14ac:dyDescent="0.2">
      <c r="A1099" s="192" t="s">
        <v>2391</v>
      </c>
      <c r="B1099" s="192" t="s">
        <v>2392</v>
      </c>
      <c r="C1099" s="192" t="s">
        <v>146</v>
      </c>
      <c r="D1099" s="477">
        <v>7</v>
      </c>
      <c r="E1099" s="478">
        <v>3194</v>
      </c>
      <c r="F1099" s="479">
        <v>219.16092673763299</v>
      </c>
    </row>
    <row r="1100" spans="1:6" x14ac:dyDescent="0.2">
      <c r="A1100" s="192" t="s">
        <v>2393</v>
      </c>
      <c r="B1100" s="192" t="s">
        <v>2394</v>
      </c>
      <c r="C1100" s="192" t="s">
        <v>146</v>
      </c>
      <c r="D1100" s="477">
        <v>12</v>
      </c>
      <c r="E1100" s="478">
        <v>3191</v>
      </c>
      <c r="F1100" s="479">
        <v>376.057662174867</v>
      </c>
    </row>
    <row r="1101" spans="1:6" x14ac:dyDescent="0.2">
      <c r="A1101" s="192" t="s">
        <v>2395</v>
      </c>
      <c r="B1101" s="192" t="s">
        <v>2396</v>
      </c>
      <c r="C1101" s="192" t="s">
        <v>146</v>
      </c>
      <c r="D1101" s="477">
        <v>8</v>
      </c>
      <c r="E1101" s="478">
        <v>4655</v>
      </c>
      <c r="F1101" s="479">
        <v>171.858216970999</v>
      </c>
    </row>
    <row r="1102" spans="1:6" x14ac:dyDescent="0.2">
      <c r="A1102" s="192" t="s">
        <v>2397</v>
      </c>
      <c r="B1102" s="192" t="s">
        <v>2398</v>
      </c>
      <c r="C1102" s="192" t="s">
        <v>146</v>
      </c>
      <c r="D1102" s="477">
        <v>9</v>
      </c>
      <c r="E1102" s="478">
        <v>4626</v>
      </c>
      <c r="F1102" s="479">
        <v>194.552529182879</v>
      </c>
    </row>
    <row r="1103" spans="1:6" x14ac:dyDescent="0.2">
      <c r="A1103" s="192" t="s">
        <v>2399</v>
      </c>
      <c r="B1103" s="192" t="s">
        <v>2400</v>
      </c>
      <c r="C1103" s="192" t="s">
        <v>146</v>
      </c>
      <c r="D1103" s="477">
        <v>6</v>
      </c>
      <c r="E1103" s="478">
        <v>3779</v>
      </c>
      <c r="F1103" s="479">
        <v>158.77216194760501</v>
      </c>
    </row>
    <row r="1104" spans="1:6" x14ac:dyDescent="0.2">
      <c r="A1104" s="192" t="s">
        <v>2401</v>
      </c>
      <c r="B1104" s="192" t="s">
        <v>2402</v>
      </c>
      <c r="C1104" s="192" t="s">
        <v>146</v>
      </c>
      <c r="D1104" s="477">
        <v>18</v>
      </c>
      <c r="E1104" s="478">
        <v>5957</v>
      </c>
      <c r="F1104" s="479">
        <v>302.16551955682399</v>
      </c>
    </row>
    <row r="1105" spans="1:6" x14ac:dyDescent="0.2">
      <c r="A1105" s="192" t="s">
        <v>2403</v>
      </c>
      <c r="B1105" s="192" t="s">
        <v>2404</v>
      </c>
      <c r="C1105" s="192" t="s">
        <v>146</v>
      </c>
      <c r="D1105" s="477">
        <v>7</v>
      </c>
      <c r="E1105" s="478">
        <v>4176</v>
      </c>
      <c r="F1105" s="479">
        <v>167.62452107279699</v>
      </c>
    </row>
    <row r="1106" spans="1:6" x14ac:dyDescent="0.2">
      <c r="A1106" s="192" t="s">
        <v>2405</v>
      </c>
      <c r="B1106" s="192" t="s">
        <v>2406</v>
      </c>
      <c r="C1106" s="192" t="s">
        <v>146</v>
      </c>
      <c r="D1106" s="477">
        <v>9</v>
      </c>
      <c r="E1106" s="478">
        <v>5326</v>
      </c>
      <c r="F1106" s="479">
        <v>168.982350732257</v>
      </c>
    </row>
    <row r="1107" spans="1:6" x14ac:dyDescent="0.2">
      <c r="A1107" s="192" t="s">
        <v>2407</v>
      </c>
      <c r="B1107" s="192" t="s">
        <v>2408</v>
      </c>
      <c r="C1107" s="192" t="s">
        <v>146</v>
      </c>
      <c r="D1107" s="477">
        <v>7</v>
      </c>
      <c r="E1107" s="478">
        <v>4912</v>
      </c>
      <c r="F1107" s="479">
        <v>142.508143322476</v>
      </c>
    </row>
    <row r="1108" spans="1:6" x14ac:dyDescent="0.2">
      <c r="A1108" s="192" t="s">
        <v>2409</v>
      </c>
      <c r="B1108" s="192" t="s">
        <v>2410</v>
      </c>
      <c r="C1108" s="192" t="s">
        <v>146</v>
      </c>
      <c r="D1108" s="477">
        <v>35</v>
      </c>
      <c r="E1108" s="478">
        <v>5448</v>
      </c>
      <c r="F1108" s="479">
        <v>642.43759177679897</v>
      </c>
    </row>
    <row r="1109" spans="1:6" x14ac:dyDescent="0.2">
      <c r="A1109" s="192" t="s">
        <v>2411</v>
      </c>
      <c r="B1109" s="192" t="s">
        <v>2412</v>
      </c>
      <c r="C1109" s="192" t="s">
        <v>146</v>
      </c>
      <c r="D1109" s="477">
        <v>10</v>
      </c>
      <c r="E1109" s="478">
        <v>4616</v>
      </c>
      <c r="F1109" s="479">
        <v>216.63778162911601</v>
      </c>
    </row>
    <row r="1110" spans="1:6" x14ac:dyDescent="0.2">
      <c r="A1110" s="192" t="s">
        <v>2413</v>
      </c>
      <c r="B1110" s="192" t="s">
        <v>2414</v>
      </c>
      <c r="C1110" s="192" t="s">
        <v>146</v>
      </c>
      <c r="D1110" s="477">
        <v>1</v>
      </c>
      <c r="E1110" s="478">
        <v>2594</v>
      </c>
      <c r="F1110" s="479">
        <v>38.550501156514997</v>
      </c>
    </row>
    <row r="1111" spans="1:6" x14ac:dyDescent="0.2">
      <c r="A1111" s="192" t="s">
        <v>2415</v>
      </c>
      <c r="B1111" s="192" t="s">
        <v>2416</v>
      </c>
      <c r="C1111" s="192" t="s">
        <v>146</v>
      </c>
      <c r="D1111" s="477">
        <v>19</v>
      </c>
      <c r="E1111" s="478">
        <v>2950</v>
      </c>
      <c r="F1111" s="479">
        <v>644.06779661017003</v>
      </c>
    </row>
    <row r="1112" spans="1:6" x14ac:dyDescent="0.2">
      <c r="A1112" s="192" t="s">
        <v>2417</v>
      </c>
      <c r="B1112" s="192" t="s">
        <v>2418</v>
      </c>
      <c r="C1112" s="192" t="s">
        <v>146</v>
      </c>
      <c r="D1112" s="477">
        <v>2</v>
      </c>
      <c r="E1112" s="478">
        <v>4216</v>
      </c>
      <c r="F1112" s="479">
        <v>47.438330170778002</v>
      </c>
    </row>
    <row r="1113" spans="1:6" x14ac:dyDescent="0.2">
      <c r="A1113" s="192" t="s">
        <v>2419</v>
      </c>
      <c r="B1113" s="192" t="s">
        <v>2420</v>
      </c>
      <c r="C1113" s="192" t="s">
        <v>146</v>
      </c>
      <c r="D1113" s="477">
        <v>5</v>
      </c>
      <c r="E1113" s="478">
        <v>4175</v>
      </c>
      <c r="F1113" s="479">
        <v>119.760479041916</v>
      </c>
    </row>
    <row r="1114" spans="1:6" x14ac:dyDescent="0.2">
      <c r="A1114" s="192" t="s">
        <v>2421</v>
      </c>
      <c r="B1114" s="192" t="s">
        <v>2422</v>
      </c>
      <c r="C1114" s="192" t="s">
        <v>146</v>
      </c>
      <c r="D1114" s="477">
        <v>11</v>
      </c>
      <c r="E1114" s="478">
        <v>4412</v>
      </c>
      <c r="F1114" s="479">
        <v>249.32003626473301</v>
      </c>
    </row>
    <row r="1115" spans="1:6" x14ac:dyDescent="0.2">
      <c r="A1115" s="192" t="s">
        <v>2423</v>
      </c>
      <c r="B1115" s="192" t="s">
        <v>2424</v>
      </c>
      <c r="C1115" s="192" t="s">
        <v>146</v>
      </c>
      <c r="D1115" s="477">
        <v>14</v>
      </c>
      <c r="E1115" s="478">
        <v>4051</v>
      </c>
      <c r="F1115" s="479">
        <v>345.59368057269802</v>
      </c>
    </row>
    <row r="1116" spans="1:6" x14ac:dyDescent="0.2">
      <c r="A1116" s="192" t="s">
        <v>2425</v>
      </c>
      <c r="B1116" s="192" t="s">
        <v>2426</v>
      </c>
      <c r="C1116" s="192" t="s">
        <v>146</v>
      </c>
      <c r="D1116" s="477">
        <v>18</v>
      </c>
      <c r="E1116" s="478">
        <v>5277</v>
      </c>
      <c r="F1116" s="479">
        <v>341.10289937464501</v>
      </c>
    </row>
    <row r="1117" spans="1:6" x14ac:dyDescent="0.2">
      <c r="A1117" s="192" t="s">
        <v>2427</v>
      </c>
      <c r="B1117" s="192" t="s">
        <v>2428</v>
      </c>
      <c r="C1117" s="192" t="s">
        <v>146</v>
      </c>
      <c r="D1117" s="477">
        <v>21</v>
      </c>
      <c r="E1117" s="478">
        <v>3194</v>
      </c>
      <c r="F1117" s="479">
        <v>657.482780212899</v>
      </c>
    </row>
    <row r="1118" spans="1:6" x14ac:dyDescent="0.2">
      <c r="A1118" s="192" t="s">
        <v>2429</v>
      </c>
      <c r="B1118" s="192" t="s">
        <v>2430</v>
      </c>
      <c r="C1118" s="192" t="s">
        <v>146</v>
      </c>
      <c r="D1118" s="477">
        <v>8</v>
      </c>
      <c r="E1118" s="478">
        <v>5829</v>
      </c>
      <c r="F1118" s="479">
        <v>137.24481043060601</v>
      </c>
    </row>
    <row r="1119" spans="1:6" x14ac:dyDescent="0.2">
      <c r="A1119" s="192" t="s">
        <v>2431</v>
      </c>
      <c r="B1119" s="192" t="s">
        <v>2432</v>
      </c>
      <c r="C1119" s="192" t="s">
        <v>146</v>
      </c>
      <c r="D1119" s="477">
        <v>12</v>
      </c>
      <c r="E1119" s="478">
        <v>6240</v>
      </c>
      <c r="F1119" s="479">
        <v>192.30769230769201</v>
      </c>
    </row>
    <row r="1120" spans="1:6" x14ac:dyDescent="0.2">
      <c r="A1120" s="192" t="s">
        <v>2433</v>
      </c>
      <c r="B1120" s="192" t="s">
        <v>2434</v>
      </c>
      <c r="C1120" s="192" t="s">
        <v>146</v>
      </c>
      <c r="D1120" s="477">
        <v>3</v>
      </c>
      <c r="E1120" s="478">
        <v>5203</v>
      </c>
      <c r="F1120" s="479">
        <v>57.659042859888501</v>
      </c>
    </row>
    <row r="1121" spans="1:6" x14ac:dyDescent="0.2">
      <c r="A1121" s="192" t="s">
        <v>2435</v>
      </c>
      <c r="B1121" s="192" t="s">
        <v>2436</v>
      </c>
      <c r="C1121" s="192" t="s">
        <v>146</v>
      </c>
      <c r="D1121" s="477">
        <v>7</v>
      </c>
      <c r="E1121" s="478">
        <v>3919</v>
      </c>
      <c r="F1121" s="479">
        <v>178.61699413115599</v>
      </c>
    </row>
    <row r="1122" spans="1:6" x14ac:dyDescent="0.2">
      <c r="A1122" s="192" t="s">
        <v>2437</v>
      </c>
      <c r="B1122" s="192" t="s">
        <v>2438</v>
      </c>
      <c r="C1122" s="192" t="s">
        <v>146</v>
      </c>
      <c r="D1122" s="477">
        <v>12</v>
      </c>
      <c r="E1122" s="478">
        <v>5356</v>
      </c>
      <c r="F1122" s="479">
        <v>224.047796863331</v>
      </c>
    </row>
    <row r="1123" spans="1:6" x14ac:dyDescent="0.2">
      <c r="A1123" s="192" t="s">
        <v>2439</v>
      </c>
      <c r="B1123" s="192" t="s">
        <v>2440</v>
      </c>
      <c r="C1123" s="192" t="s">
        <v>147</v>
      </c>
      <c r="D1123" s="477">
        <v>3</v>
      </c>
      <c r="E1123" s="478">
        <v>2441</v>
      </c>
      <c r="F1123" s="479">
        <v>122.900450634986</v>
      </c>
    </row>
    <row r="1124" spans="1:6" x14ac:dyDescent="0.2">
      <c r="A1124" s="192" t="s">
        <v>2441</v>
      </c>
      <c r="B1124" s="192" t="s">
        <v>2442</v>
      </c>
      <c r="C1124" s="192" t="s">
        <v>147</v>
      </c>
      <c r="D1124" s="477">
        <v>11</v>
      </c>
      <c r="E1124" s="478">
        <v>5847</v>
      </c>
      <c r="F1124" s="479">
        <v>188.130665298444</v>
      </c>
    </row>
    <row r="1125" spans="1:6" x14ac:dyDescent="0.2">
      <c r="A1125" s="192" t="s">
        <v>2443</v>
      </c>
      <c r="B1125" s="192" t="s">
        <v>2444</v>
      </c>
      <c r="C1125" s="192" t="s">
        <v>147</v>
      </c>
      <c r="D1125" s="477">
        <v>3</v>
      </c>
      <c r="E1125" s="478">
        <v>4777</v>
      </c>
      <c r="F1125" s="479">
        <v>62.800921080175897</v>
      </c>
    </row>
    <row r="1126" spans="1:6" x14ac:dyDescent="0.2">
      <c r="A1126" s="192" t="s">
        <v>2445</v>
      </c>
      <c r="B1126" s="192" t="s">
        <v>2446</v>
      </c>
      <c r="C1126" s="192" t="s">
        <v>147</v>
      </c>
      <c r="D1126" s="477">
        <v>9</v>
      </c>
      <c r="E1126" s="478">
        <v>3576</v>
      </c>
      <c r="F1126" s="479">
        <v>251.67785234899301</v>
      </c>
    </row>
    <row r="1127" spans="1:6" x14ac:dyDescent="0.2">
      <c r="A1127" s="192" t="s">
        <v>2447</v>
      </c>
      <c r="B1127" s="192" t="s">
        <v>677</v>
      </c>
      <c r="C1127" s="192" t="s">
        <v>147</v>
      </c>
      <c r="D1127" s="477">
        <v>3</v>
      </c>
      <c r="E1127" s="478">
        <v>3683</v>
      </c>
      <c r="F1127" s="479">
        <v>81.455335324463803</v>
      </c>
    </row>
    <row r="1128" spans="1:6" x14ac:dyDescent="0.2">
      <c r="A1128" s="192" t="s">
        <v>2448</v>
      </c>
      <c r="B1128" s="192" t="s">
        <v>2449</v>
      </c>
      <c r="C1128" s="192" t="s">
        <v>147</v>
      </c>
      <c r="D1128" s="477">
        <v>5</v>
      </c>
      <c r="E1128" s="478">
        <v>2820</v>
      </c>
      <c r="F1128" s="479">
        <v>177.30496453900699</v>
      </c>
    </row>
    <row r="1129" spans="1:6" x14ac:dyDescent="0.2">
      <c r="A1129" s="192" t="s">
        <v>2450</v>
      </c>
      <c r="B1129" s="192" t="s">
        <v>2451</v>
      </c>
      <c r="C1129" s="192" t="s">
        <v>147</v>
      </c>
      <c r="D1129" s="477">
        <v>4</v>
      </c>
      <c r="E1129" s="478">
        <v>2437</v>
      </c>
      <c r="F1129" s="479">
        <v>164.136233073451</v>
      </c>
    </row>
    <row r="1130" spans="1:6" x14ac:dyDescent="0.2">
      <c r="A1130" s="192" t="s">
        <v>2452</v>
      </c>
      <c r="B1130" s="192" t="s">
        <v>2453</v>
      </c>
      <c r="C1130" s="192" t="s">
        <v>147</v>
      </c>
      <c r="D1130" s="477">
        <v>5</v>
      </c>
      <c r="E1130" s="478">
        <v>4088</v>
      </c>
      <c r="F1130" s="479">
        <v>122.309197651663</v>
      </c>
    </row>
    <row r="1131" spans="1:6" x14ac:dyDescent="0.2">
      <c r="A1131" s="192" t="s">
        <v>2454</v>
      </c>
      <c r="B1131" s="192" t="s">
        <v>2455</v>
      </c>
      <c r="C1131" s="192" t="s">
        <v>147</v>
      </c>
      <c r="D1131" s="477">
        <v>6</v>
      </c>
      <c r="E1131" s="478">
        <v>3391</v>
      </c>
      <c r="F1131" s="479">
        <v>176.938956060159</v>
      </c>
    </row>
    <row r="1132" spans="1:6" x14ac:dyDescent="0.2">
      <c r="A1132" s="192" t="s">
        <v>2456</v>
      </c>
      <c r="B1132" s="192" t="s">
        <v>2457</v>
      </c>
      <c r="C1132" s="192" t="s">
        <v>147</v>
      </c>
      <c r="D1132" s="477">
        <v>3</v>
      </c>
      <c r="E1132" s="478">
        <v>2705</v>
      </c>
      <c r="F1132" s="479">
        <v>110.90573012938999</v>
      </c>
    </row>
    <row r="1133" spans="1:6" x14ac:dyDescent="0.2">
      <c r="A1133" s="192" t="s">
        <v>2458</v>
      </c>
      <c r="B1133" s="192" t="s">
        <v>2459</v>
      </c>
      <c r="C1133" s="192" t="s">
        <v>147</v>
      </c>
      <c r="D1133" s="477">
        <v>5</v>
      </c>
      <c r="E1133" s="478">
        <v>2609</v>
      </c>
      <c r="F1133" s="479">
        <v>191.644308164048</v>
      </c>
    </row>
    <row r="1134" spans="1:6" x14ac:dyDescent="0.2">
      <c r="A1134" s="192" t="s">
        <v>2460</v>
      </c>
      <c r="B1134" s="192" t="s">
        <v>2461</v>
      </c>
      <c r="C1134" s="192" t="s">
        <v>147</v>
      </c>
      <c r="D1134" s="477">
        <v>1</v>
      </c>
      <c r="E1134" s="478">
        <v>2182</v>
      </c>
      <c r="F1134" s="479">
        <v>45.829514207149401</v>
      </c>
    </row>
    <row r="1135" spans="1:6" x14ac:dyDescent="0.2">
      <c r="A1135" s="192" t="s">
        <v>2462</v>
      </c>
      <c r="B1135" s="192" t="s">
        <v>2463</v>
      </c>
      <c r="C1135" s="192" t="s">
        <v>147</v>
      </c>
      <c r="D1135" s="477">
        <v>12</v>
      </c>
      <c r="E1135" s="478">
        <v>3872</v>
      </c>
      <c r="F1135" s="479">
        <v>309.91735537190101</v>
      </c>
    </row>
    <row r="1136" spans="1:6" x14ac:dyDescent="0.2">
      <c r="A1136" s="192" t="s">
        <v>2464</v>
      </c>
      <c r="B1136" s="192" t="s">
        <v>2465</v>
      </c>
      <c r="C1136" s="192" t="s">
        <v>147</v>
      </c>
      <c r="D1136" s="477">
        <v>4</v>
      </c>
      <c r="E1136" s="478">
        <v>3965</v>
      </c>
      <c r="F1136" s="479">
        <v>100.88272383354401</v>
      </c>
    </row>
    <row r="1137" spans="1:6" x14ac:dyDescent="0.2">
      <c r="A1137" s="192" t="s">
        <v>2466</v>
      </c>
      <c r="B1137" s="192" t="s">
        <v>2467</v>
      </c>
      <c r="C1137" s="192" t="s">
        <v>147</v>
      </c>
      <c r="D1137" s="477">
        <v>15</v>
      </c>
      <c r="E1137" s="478">
        <v>4293</v>
      </c>
      <c r="F1137" s="479">
        <v>349.40600978336801</v>
      </c>
    </row>
    <row r="1138" spans="1:6" x14ac:dyDescent="0.2">
      <c r="A1138" s="192" t="s">
        <v>2468</v>
      </c>
      <c r="B1138" s="192" t="s">
        <v>2469</v>
      </c>
      <c r="C1138" s="192" t="s">
        <v>147</v>
      </c>
      <c r="D1138" s="477">
        <v>18</v>
      </c>
      <c r="E1138" s="478">
        <v>3780</v>
      </c>
      <c r="F1138" s="479">
        <v>476.19047619047598</v>
      </c>
    </row>
    <row r="1139" spans="1:6" x14ac:dyDescent="0.2">
      <c r="A1139" s="192" t="s">
        <v>2470</v>
      </c>
      <c r="B1139" s="192" t="s">
        <v>2471</v>
      </c>
      <c r="C1139" s="192" t="s">
        <v>147</v>
      </c>
      <c r="D1139" s="477">
        <v>9</v>
      </c>
      <c r="E1139" s="478">
        <v>4264</v>
      </c>
      <c r="F1139" s="479">
        <v>211.069418386492</v>
      </c>
    </row>
    <row r="1140" spans="1:6" x14ac:dyDescent="0.2">
      <c r="A1140" s="192" t="s">
        <v>2472</v>
      </c>
      <c r="B1140" s="192" t="s">
        <v>2473</v>
      </c>
      <c r="C1140" s="192" t="s">
        <v>147</v>
      </c>
      <c r="D1140" s="477">
        <v>9</v>
      </c>
      <c r="E1140" s="478">
        <v>3021</v>
      </c>
      <c r="F1140" s="479">
        <v>297.91459781529301</v>
      </c>
    </row>
    <row r="1141" spans="1:6" x14ac:dyDescent="0.2">
      <c r="A1141" s="192" t="s">
        <v>2474</v>
      </c>
      <c r="B1141" s="192" t="s">
        <v>2475</v>
      </c>
      <c r="C1141" s="192" t="s">
        <v>147</v>
      </c>
      <c r="D1141" s="477">
        <v>8</v>
      </c>
      <c r="E1141" s="478">
        <v>3259</v>
      </c>
      <c r="F1141" s="479">
        <v>245.47407180116599</v>
      </c>
    </row>
    <row r="1142" spans="1:6" x14ac:dyDescent="0.2">
      <c r="A1142" s="192" t="s">
        <v>2476</v>
      </c>
      <c r="B1142" s="192" t="s">
        <v>2477</v>
      </c>
      <c r="C1142" s="192" t="s">
        <v>147</v>
      </c>
      <c r="D1142" s="477">
        <v>11</v>
      </c>
      <c r="E1142" s="478">
        <v>3805</v>
      </c>
      <c r="F1142" s="479">
        <v>289.09329829172202</v>
      </c>
    </row>
    <row r="1143" spans="1:6" x14ac:dyDescent="0.2">
      <c r="A1143" s="192" t="s">
        <v>2478</v>
      </c>
      <c r="B1143" s="192" t="s">
        <v>2479</v>
      </c>
      <c r="C1143" s="192" t="s">
        <v>147</v>
      </c>
      <c r="D1143" s="477">
        <v>12</v>
      </c>
      <c r="E1143" s="478">
        <v>4001</v>
      </c>
      <c r="F1143" s="479">
        <v>299.92501874531399</v>
      </c>
    </row>
    <row r="1144" spans="1:6" x14ac:dyDescent="0.2">
      <c r="A1144" s="192" t="s">
        <v>2480</v>
      </c>
      <c r="B1144" s="192" t="s">
        <v>2481</v>
      </c>
      <c r="C1144" s="192" t="s">
        <v>147</v>
      </c>
      <c r="D1144" s="477">
        <v>7</v>
      </c>
      <c r="E1144" s="478">
        <v>3526</v>
      </c>
      <c r="F1144" s="479">
        <v>198.525241066364</v>
      </c>
    </row>
    <row r="1145" spans="1:6" x14ac:dyDescent="0.2">
      <c r="A1145" s="192" t="s">
        <v>2482</v>
      </c>
      <c r="B1145" s="192" t="s">
        <v>2483</v>
      </c>
      <c r="C1145" s="192" t="s">
        <v>147</v>
      </c>
      <c r="D1145" s="477">
        <v>11</v>
      </c>
      <c r="E1145" s="478">
        <v>5774</v>
      </c>
      <c r="F1145" s="479">
        <v>190.50917907862799</v>
      </c>
    </row>
    <row r="1146" spans="1:6" x14ac:dyDescent="0.2">
      <c r="A1146" s="192" t="s">
        <v>2484</v>
      </c>
      <c r="B1146" s="192" t="s">
        <v>2485</v>
      </c>
      <c r="C1146" s="192" t="s">
        <v>147</v>
      </c>
      <c r="D1146" s="477">
        <v>10</v>
      </c>
      <c r="E1146" s="478">
        <v>4591</v>
      </c>
      <c r="F1146" s="479">
        <v>217.817468961011</v>
      </c>
    </row>
    <row r="1147" spans="1:6" x14ac:dyDescent="0.2">
      <c r="A1147" s="192" t="s">
        <v>2486</v>
      </c>
      <c r="B1147" s="192" t="s">
        <v>2487</v>
      </c>
      <c r="C1147" s="192" t="s">
        <v>147</v>
      </c>
      <c r="D1147" s="477">
        <v>1</v>
      </c>
      <c r="E1147" s="478">
        <v>2881</v>
      </c>
      <c r="F1147" s="479">
        <v>34.710170079833397</v>
      </c>
    </row>
    <row r="1148" spans="1:6" x14ac:dyDescent="0.2">
      <c r="A1148" s="192" t="s">
        <v>2488</v>
      </c>
      <c r="B1148" s="192" t="s">
        <v>2489</v>
      </c>
      <c r="C1148" s="192" t="s">
        <v>147</v>
      </c>
      <c r="D1148" s="477">
        <v>8</v>
      </c>
      <c r="E1148" s="478">
        <v>3575</v>
      </c>
      <c r="F1148" s="479">
        <v>223.77622377622399</v>
      </c>
    </row>
    <row r="1149" spans="1:6" x14ac:dyDescent="0.2">
      <c r="A1149" s="192" t="s">
        <v>2490</v>
      </c>
      <c r="B1149" s="192" t="s">
        <v>2491</v>
      </c>
      <c r="C1149" s="192" t="s">
        <v>147</v>
      </c>
      <c r="D1149" s="477">
        <v>3</v>
      </c>
      <c r="E1149" s="478">
        <v>4310</v>
      </c>
      <c r="F1149" s="479">
        <v>69.605568445475598</v>
      </c>
    </row>
    <row r="1150" spans="1:6" x14ac:dyDescent="0.2">
      <c r="A1150" s="192" t="s">
        <v>2492</v>
      </c>
      <c r="B1150" s="192" t="s">
        <v>2493</v>
      </c>
      <c r="C1150" s="192" t="s">
        <v>147</v>
      </c>
      <c r="D1150" s="477">
        <v>7</v>
      </c>
      <c r="E1150" s="478">
        <v>3516</v>
      </c>
      <c r="F1150" s="479">
        <v>199.08987485779301</v>
      </c>
    </row>
    <row r="1151" spans="1:6" x14ac:dyDescent="0.2">
      <c r="A1151" s="192" t="s">
        <v>2494</v>
      </c>
      <c r="B1151" s="192" t="s">
        <v>2495</v>
      </c>
      <c r="C1151" s="192" t="s">
        <v>147</v>
      </c>
      <c r="D1151" s="477">
        <v>10</v>
      </c>
      <c r="E1151" s="478">
        <v>2746</v>
      </c>
      <c r="F1151" s="479">
        <v>364.16605972323401</v>
      </c>
    </row>
    <row r="1152" spans="1:6" x14ac:dyDescent="0.2">
      <c r="A1152" s="192" t="s">
        <v>2496</v>
      </c>
      <c r="B1152" s="192" t="s">
        <v>2497</v>
      </c>
      <c r="C1152" s="192" t="s">
        <v>147</v>
      </c>
      <c r="D1152" s="477">
        <v>7</v>
      </c>
      <c r="E1152" s="478">
        <v>2815</v>
      </c>
      <c r="F1152" s="479">
        <v>248.66785079928999</v>
      </c>
    </row>
    <row r="1153" spans="1:6" x14ac:dyDescent="0.2">
      <c r="A1153" s="192" t="s">
        <v>2498</v>
      </c>
      <c r="B1153" s="192" t="s">
        <v>2499</v>
      </c>
      <c r="C1153" s="192" t="s">
        <v>147</v>
      </c>
      <c r="D1153" s="477">
        <v>25</v>
      </c>
      <c r="E1153" s="478">
        <v>4179</v>
      </c>
      <c r="F1153" s="479">
        <v>598.22924144532203</v>
      </c>
    </row>
    <row r="1154" spans="1:6" x14ac:dyDescent="0.2">
      <c r="A1154" s="192" t="s">
        <v>2500</v>
      </c>
      <c r="B1154" s="192" t="s">
        <v>2501</v>
      </c>
      <c r="C1154" s="192" t="s">
        <v>147</v>
      </c>
      <c r="D1154" s="477">
        <v>7</v>
      </c>
      <c r="E1154" s="478">
        <v>3617</v>
      </c>
      <c r="F1154" s="479">
        <v>193.53055017970701</v>
      </c>
    </row>
    <row r="1155" spans="1:6" x14ac:dyDescent="0.2">
      <c r="A1155" s="192" t="s">
        <v>2502</v>
      </c>
      <c r="B1155" s="192" t="s">
        <v>2503</v>
      </c>
      <c r="C1155" s="192" t="s">
        <v>147</v>
      </c>
      <c r="D1155" s="477">
        <v>7</v>
      </c>
      <c r="E1155" s="478">
        <v>2035</v>
      </c>
      <c r="F1155" s="479">
        <v>343.980343980344</v>
      </c>
    </row>
    <row r="1156" spans="1:6" x14ac:dyDescent="0.2">
      <c r="A1156" s="192" t="s">
        <v>2504</v>
      </c>
      <c r="B1156" s="192" t="s">
        <v>2505</v>
      </c>
      <c r="C1156" s="192" t="s">
        <v>147</v>
      </c>
      <c r="D1156" s="477">
        <v>3</v>
      </c>
      <c r="E1156" s="478">
        <v>2730</v>
      </c>
      <c r="F1156" s="479">
        <v>109.89010989011</v>
      </c>
    </row>
    <row r="1157" spans="1:6" x14ac:dyDescent="0.2">
      <c r="A1157" s="192" t="s">
        <v>2506</v>
      </c>
      <c r="B1157" s="192" t="s">
        <v>2507</v>
      </c>
      <c r="C1157" s="192" t="s">
        <v>147</v>
      </c>
      <c r="D1157" s="477">
        <v>11</v>
      </c>
      <c r="E1157" s="478">
        <v>6779</v>
      </c>
      <c r="F1157" s="479">
        <v>162.265820917539</v>
      </c>
    </row>
    <row r="1158" spans="1:6" x14ac:dyDescent="0.2">
      <c r="A1158" s="192" t="s">
        <v>2508</v>
      </c>
      <c r="B1158" s="192" t="s">
        <v>2509</v>
      </c>
      <c r="C1158" s="192" t="s">
        <v>147</v>
      </c>
      <c r="D1158" s="477">
        <v>6</v>
      </c>
      <c r="E1158" s="478">
        <v>4040</v>
      </c>
      <c r="F1158" s="479">
        <v>148.51485148514899</v>
      </c>
    </row>
    <row r="1159" spans="1:6" x14ac:dyDescent="0.2">
      <c r="A1159" s="192" t="s">
        <v>2510</v>
      </c>
      <c r="B1159" s="192" t="s">
        <v>2511</v>
      </c>
      <c r="C1159" s="192" t="s">
        <v>147</v>
      </c>
      <c r="D1159" s="477">
        <v>11</v>
      </c>
      <c r="E1159" s="478">
        <v>4098</v>
      </c>
      <c r="F1159" s="479">
        <v>268.42362127867301</v>
      </c>
    </row>
    <row r="1160" spans="1:6" x14ac:dyDescent="0.2">
      <c r="A1160" s="192" t="s">
        <v>2512</v>
      </c>
      <c r="B1160" s="192" t="s">
        <v>2513</v>
      </c>
      <c r="C1160" s="192" t="s">
        <v>147</v>
      </c>
      <c r="D1160" s="477">
        <v>8</v>
      </c>
      <c r="E1160" s="478">
        <v>3751</v>
      </c>
      <c r="F1160" s="479">
        <v>213.27645961077101</v>
      </c>
    </row>
    <row r="1161" spans="1:6" x14ac:dyDescent="0.2">
      <c r="A1161" s="192" t="s">
        <v>2514</v>
      </c>
      <c r="B1161" s="192" t="s">
        <v>2515</v>
      </c>
      <c r="C1161" s="192" t="s">
        <v>147</v>
      </c>
      <c r="D1161" s="477">
        <v>14</v>
      </c>
      <c r="E1161" s="478">
        <v>4294</v>
      </c>
      <c r="F1161" s="479">
        <v>326.03632976245899</v>
      </c>
    </row>
    <row r="1162" spans="1:6" x14ac:dyDescent="0.2">
      <c r="A1162" s="192" t="s">
        <v>2516</v>
      </c>
      <c r="B1162" s="192" t="s">
        <v>2517</v>
      </c>
      <c r="C1162" s="192" t="s">
        <v>147</v>
      </c>
      <c r="D1162" s="477">
        <v>6</v>
      </c>
      <c r="E1162" s="478">
        <v>3279</v>
      </c>
      <c r="F1162" s="479">
        <v>182.982616651418</v>
      </c>
    </row>
    <row r="1163" spans="1:6" x14ac:dyDescent="0.2">
      <c r="A1163" s="192" t="s">
        <v>2518</v>
      </c>
      <c r="B1163" s="192" t="s">
        <v>2519</v>
      </c>
      <c r="C1163" s="192" t="s">
        <v>147</v>
      </c>
      <c r="D1163" s="477">
        <v>5</v>
      </c>
      <c r="E1163" s="478">
        <v>2936</v>
      </c>
      <c r="F1163" s="479">
        <v>170.29972752043599</v>
      </c>
    </row>
    <row r="1164" spans="1:6" x14ac:dyDescent="0.2">
      <c r="A1164" s="192" t="s">
        <v>2520</v>
      </c>
      <c r="B1164" s="192" t="s">
        <v>2521</v>
      </c>
      <c r="C1164" s="192" t="s">
        <v>147</v>
      </c>
      <c r="D1164" s="477">
        <v>5</v>
      </c>
      <c r="E1164" s="478">
        <v>4886</v>
      </c>
      <c r="F1164" s="479">
        <v>102.333196889071</v>
      </c>
    </row>
    <row r="1165" spans="1:6" x14ac:dyDescent="0.2">
      <c r="A1165" s="192" t="s">
        <v>2522</v>
      </c>
      <c r="B1165" s="192" t="s">
        <v>2523</v>
      </c>
      <c r="C1165" s="192" t="s">
        <v>147</v>
      </c>
      <c r="D1165" s="477">
        <v>10</v>
      </c>
      <c r="E1165" s="478">
        <v>4592</v>
      </c>
      <c r="F1165" s="479">
        <v>217.77003484320599</v>
      </c>
    </row>
    <row r="1166" spans="1:6" x14ac:dyDescent="0.2">
      <c r="A1166" s="192" t="s">
        <v>2524</v>
      </c>
      <c r="B1166" s="192" t="s">
        <v>2525</v>
      </c>
      <c r="C1166" s="192" t="s">
        <v>147</v>
      </c>
      <c r="D1166" s="477">
        <v>36</v>
      </c>
      <c r="E1166" s="478">
        <v>3773</v>
      </c>
      <c r="F1166" s="479">
        <v>954.14789292340299</v>
      </c>
    </row>
    <row r="1167" spans="1:6" x14ac:dyDescent="0.2">
      <c r="A1167" s="192" t="s">
        <v>2526</v>
      </c>
      <c r="B1167" s="192" t="s">
        <v>2527</v>
      </c>
      <c r="C1167" s="192" t="s">
        <v>147</v>
      </c>
      <c r="D1167" s="477">
        <v>10</v>
      </c>
      <c r="E1167" s="478">
        <v>3937</v>
      </c>
      <c r="F1167" s="479">
        <v>254.00050800101599</v>
      </c>
    </row>
    <row r="1168" spans="1:6" x14ac:dyDescent="0.2">
      <c r="A1168" s="192" t="s">
        <v>2528</v>
      </c>
      <c r="B1168" s="192" t="s">
        <v>2529</v>
      </c>
      <c r="C1168" s="192" t="s">
        <v>147</v>
      </c>
      <c r="D1168" s="477">
        <v>5</v>
      </c>
      <c r="E1168" s="478">
        <v>3374</v>
      </c>
      <c r="F1168" s="479">
        <v>148.19205690575001</v>
      </c>
    </row>
    <row r="1169" spans="1:6" x14ac:dyDescent="0.2">
      <c r="A1169" s="192" t="s">
        <v>2530</v>
      </c>
      <c r="B1169" s="192" t="s">
        <v>2531</v>
      </c>
      <c r="C1169" s="192" t="s">
        <v>147</v>
      </c>
      <c r="D1169" s="477">
        <v>6</v>
      </c>
      <c r="E1169" s="478">
        <v>3113</v>
      </c>
      <c r="F1169" s="479">
        <v>192.740122068744</v>
      </c>
    </row>
    <row r="1170" spans="1:6" x14ac:dyDescent="0.2">
      <c r="A1170" s="192" t="s">
        <v>2532</v>
      </c>
      <c r="B1170" s="192" t="s">
        <v>2533</v>
      </c>
      <c r="C1170" s="192" t="s">
        <v>147</v>
      </c>
      <c r="D1170" s="477">
        <v>32</v>
      </c>
      <c r="E1170" s="478">
        <v>6700</v>
      </c>
      <c r="F1170" s="479">
        <v>477.61194029850799</v>
      </c>
    </row>
    <row r="1171" spans="1:6" x14ac:dyDescent="0.2">
      <c r="A1171" s="192" t="s">
        <v>2534</v>
      </c>
      <c r="B1171" s="192" t="s">
        <v>2535</v>
      </c>
      <c r="C1171" s="192" t="s">
        <v>147</v>
      </c>
      <c r="D1171" s="477">
        <v>7</v>
      </c>
      <c r="E1171" s="478">
        <v>7784</v>
      </c>
      <c r="F1171" s="479">
        <v>89.928057553956904</v>
      </c>
    </row>
    <row r="1172" spans="1:6" x14ac:dyDescent="0.2">
      <c r="A1172" s="192" t="s">
        <v>2536</v>
      </c>
      <c r="B1172" s="192" t="s">
        <v>2537</v>
      </c>
      <c r="C1172" s="192" t="s">
        <v>147</v>
      </c>
      <c r="D1172" s="477">
        <v>9</v>
      </c>
      <c r="E1172" s="478">
        <v>6321</v>
      </c>
      <c r="F1172" s="479">
        <v>142.38253440911299</v>
      </c>
    </row>
    <row r="1173" spans="1:6" x14ac:dyDescent="0.2">
      <c r="A1173" s="192" t="s">
        <v>2538</v>
      </c>
      <c r="B1173" s="192" t="s">
        <v>2539</v>
      </c>
      <c r="C1173" s="192" t="s">
        <v>147</v>
      </c>
      <c r="D1173" s="477">
        <v>14</v>
      </c>
      <c r="E1173" s="478">
        <v>4127</v>
      </c>
      <c r="F1173" s="479">
        <v>339.22946450206001</v>
      </c>
    </row>
    <row r="1174" spans="1:6" x14ac:dyDescent="0.2">
      <c r="A1174" s="192" t="s">
        <v>2540</v>
      </c>
      <c r="B1174" s="192" t="s">
        <v>2541</v>
      </c>
      <c r="C1174" s="192" t="s">
        <v>147</v>
      </c>
      <c r="D1174" s="477">
        <v>13</v>
      </c>
      <c r="E1174" s="478">
        <v>4605</v>
      </c>
      <c r="F1174" s="479">
        <v>282.30184581976101</v>
      </c>
    </row>
    <row r="1175" spans="1:6" x14ac:dyDescent="0.2">
      <c r="A1175" s="192" t="s">
        <v>2542</v>
      </c>
      <c r="B1175" s="192" t="s">
        <v>2543</v>
      </c>
      <c r="C1175" s="192" t="s">
        <v>147</v>
      </c>
      <c r="D1175" s="477">
        <v>7</v>
      </c>
      <c r="E1175" s="478">
        <v>3793</v>
      </c>
      <c r="F1175" s="479">
        <v>184.55048774057499</v>
      </c>
    </row>
    <row r="1176" spans="1:6" x14ac:dyDescent="0.2">
      <c r="A1176" s="192" t="s">
        <v>2544</v>
      </c>
      <c r="B1176" s="192" t="s">
        <v>2545</v>
      </c>
      <c r="C1176" s="192" t="s">
        <v>147</v>
      </c>
      <c r="D1176" s="477">
        <v>16</v>
      </c>
      <c r="E1176" s="478">
        <v>5590</v>
      </c>
      <c r="F1176" s="479">
        <v>286.22540250447202</v>
      </c>
    </row>
    <row r="1177" spans="1:6" x14ac:dyDescent="0.2">
      <c r="A1177" s="192" t="s">
        <v>2546</v>
      </c>
      <c r="B1177" s="192" t="s">
        <v>2547</v>
      </c>
      <c r="C1177" s="192" t="s">
        <v>147</v>
      </c>
      <c r="D1177" s="477">
        <v>10</v>
      </c>
      <c r="E1177" s="478">
        <v>3448</v>
      </c>
      <c r="F1177" s="479">
        <v>290.023201856149</v>
      </c>
    </row>
    <row r="1178" spans="1:6" x14ac:dyDescent="0.2">
      <c r="A1178" s="192" t="s">
        <v>2548</v>
      </c>
      <c r="B1178" s="192" t="s">
        <v>2549</v>
      </c>
      <c r="C1178" s="192" t="s">
        <v>147</v>
      </c>
      <c r="D1178" s="477">
        <v>29</v>
      </c>
      <c r="E1178" s="478">
        <v>3501</v>
      </c>
      <c r="F1178" s="479">
        <v>828.33476149671503</v>
      </c>
    </row>
    <row r="1179" spans="1:6" x14ac:dyDescent="0.2">
      <c r="A1179" s="192" t="s">
        <v>2550</v>
      </c>
      <c r="B1179" s="192" t="s">
        <v>2551</v>
      </c>
      <c r="C1179" s="192" t="s">
        <v>147</v>
      </c>
      <c r="D1179" s="477">
        <v>16</v>
      </c>
      <c r="E1179" s="478">
        <v>3308</v>
      </c>
      <c r="F1179" s="479">
        <v>483.675937122128</v>
      </c>
    </row>
    <row r="1180" spans="1:6" x14ac:dyDescent="0.2">
      <c r="A1180" s="192" t="s">
        <v>2552</v>
      </c>
      <c r="B1180" s="192" t="s">
        <v>2553</v>
      </c>
      <c r="C1180" s="192" t="s">
        <v>147</v>
      </c>
      <c r="D1180" s="477">
        <v>4</v>
      </c>
      <c r="E1180" s="478">
        <v>3031</v>
      </c>
      <c r="F1180" s="479">
        <v>131.96964698119399</v>
      </c>
    </row>
    <row r="1181" spans="1:6" x14ac:dyDescent="0.2">
      <c r="A1181" s="192" t="s">
        <v>2554</v>
      </c>
      <c r="B1181" s="192" t="s">
        <v>2555</v>
      </c>
      <c r="C1181" s="192" t="s">
        <v>147</v>
      </c>
      <c r="D1181" s="477">
        <v>9</v>
      </c>
      <c r="E1181" s="478">
        <v>2795</v>
      </c>
      <c r="F1181" s="479">
        <v>322.00357781753098</v>
      </c>
    </row>
    <row r="1182" spans="1:6" x14ac:dyDescent="0.2">
      <c r="A1182" s="192" t="s">
        <v>2556</v>
      </c>
      <c r="B1182" s="192" t="s">
        <v>2557</v>
      </c>
      <c r="C1182" s="192" t="s">
        <v>147</v>
      </c>
      <c r="D1182" s="477">
        <v>4</v>
      </c>
      <c r="E1182" s="478">
        <v>3753</v>
      </c>
      <c r="F1182" s="479">
        <v>106.58140154543</v>
      </c>
    </row>
    <row r="1183" spans="1:6" x14ac:dyDescent="0.2">
      <c r="A1183" s="192" t="s">
        <v>2558</v>
      </c>
      <c r="B1183" s="192" t="s">
        <v>2559</v>
      </c>
      <c r="C1183" s="192" t="s">
        <v>147</v>
      </c>
      <c r="D1183" s="477">
        <v>14</v>
      </c>
      <c r="E1183" s="478">
        <v>4358</v>
      </c>
      <c r="F1183" s="479">
        <v>321.24827902707699</v>
      </c>
    </row>
    <row r="1184" spans="1:6" x14ac:dyDescent="0.2">
      <c r="A1184" s="192" t="s">
        <v>2560</v>
      </c>
      <c r="B1184" s="192" t="s">
        <v>2561</v>
      </c>
      <c r="C1184" s="192" t="s">
        <v>147</v>
      </c>
      <c r="D1184" s="477">
        <v>11</v>
      </c>
      <c r="E1184" s="478">
        <v>4542</v>
      </c>
      <c r="F1184" s="479">
        <v>242.18405988551299</v>
      </c>
    </row>
    <row r="1185" spans="1:6" x14ac:dyDescent="0.2">
      <c r="A1185" s="192" t="s">
        <v>2562</v>
      </c>
      <c r="B1185" s="192" t="s">
        <v>2563</v>
      </c>
      <c r="C1185" s="192" t="s">
        <v>147</v>
      </c>
      <c r="D1185" s="477">
        <v>34</v>
      </c>
      <c r="E1185" s="478">
        <v>7404</v>
      </c>
      <c r="F1185" s="479">
        <v>459.21123716909801</v>
      </c>
    </row>
    <row r="1186" spans="1:6" x14ac:dyDescent="0.2">
      <c r="A1186" s="192" t="s">
        <v>2564</v>
      </c>
      <c r="B1186" s="192" t="s">
        <v>2565</v>
      </c>
      <c r="C1186" s="192" t="s">
        <v>147</v>
      </c>
      <c r="D1186" s="477">
        <v>5</v>
      </c>
      <c r="E1186" s="478">
        <v>3543</v>
      </c>
      <c r="F1186" s="479">
        <v>141.12334180073401</v>
      </c>
    </row>
    <row r="1187" spans="1:6" x14ac:dyDescent="0.2">
      <c r="A1187" s="192" t="s">
        <v>2566</v>
      </c>
      <c r="B1187" s="192" t="s">
        <v>2567</v>
      </c>
      <c r="C1187" s="192" t="s">
        <v>147</v>
      </c>
      <c r="D1187" s="477">
        <v>15</v>
      </c>
      <c r="E1187" s="478">
        <v>3717</v>
      </c>
      <c r="F1187" s="479">
        <v>403.55125100887801</v>
      </c>
    </row>
    <row r="1188" spans="1:6" x14ac:dyDescent="0.2">
      <c r="A1188" s="192" t="s">
        <v>2568</v>
      </c>
      <c r="B1188" s="192" t="s">
        <v>2569</v>
      </c>
      <c r="C1188" s="192" t="s">
        <v>147</v>
      </c>
      <c r="D1188" s="477">
        <v>12</v>
      </c>
      <c r="E1188" s="478">
        <v>4101</v>
      </c>
      <c r="F1188" s="479">
        <v>292.61155815654701</v>
      </c>
    </row>
    <row r="1189" spans="1:6" x14ac:dyDescent="0.2">
      <c r="A1189" s="192" t="s">
        <v>2570</v>
      </c>
      <c r="B1189" s="192" t="s">
        <v>2571</v>
      </c>
      <c r="C1189" s="192" t="s">
        <v>147</v>
      </c>
      <c r="D1189" s="477">
        <v>5</v>
      </c>
      <c r="E1189" s="478">
        <v>4820</v>
      </c>
      <c r="F1189" s="479">
        <v>103.734439834025</v>
      </c>
    </row>
    <row r="1190" spans="1:6" x14ac:dyDescent="0.2">
      <c r="A1190" s="192" t="s">
        <v>2572</v>
      </c>
      <c r="B1190" s="192" t="s">
        <v>2573</v>
      </c>
      <c r="C1190" s="192" t="s">
        <v>147</v>
      </c>
      <c r="D1190" s="477">
        <v>10</v>
      </c>
      <c r="E1190" s="478">
        <v>4424</v>
      </c>
      <c r="F1190" s="479">
        <v>226.03978300180799</v>
      </c>
    </row>
    <row r="1191" spans="1:6" x14ac:dyDescent="0.2">
      <c r="A1191" s="192" t="s">
        <v>2574</v>
      </c>
      <c r="B1191" s="192" t="s">
        <v>2575</v>
      </c>
      <c r="C1191" s="192" t="s">
        <v>147</v>
      </c>
      <c r="D1191" s="477">
        <v>8</v>
      </c>
      <c r="E1191" s="478">
        <v>3092</v>
      </c>
      <c r="F1191" s="479">
        <v>258.73221216041401</v>
      </c>
    </row>
    <row r="1192" spans="1:6" x14ac:dyDescent="0.2">
      <c r="A1192" s="192" t="s">
        <v>2576</v>
      </c>
      <c r="B1192" s="192" t="s">
        <v>2577</v>
      </c>
      <c r="C1192" s="192" t="s">
        <v>147</v>
      </c>
      <c r="D1192" s="477">
        <v>9</v>
      </c>
      <c r="E1192" s="478">
        <v>2952</v>
      </c>
      <c r="F1192" s="479">
        <v>304.87804878048797</v>
      </c>
    </row>
    <row r="1193" spans="1:6" x14ac:dyDescent="0.2">
      <c r="A1193" s="192" t="s">
        <v>2578</v>
      </c>
      <c r="B1193" s="192" t="s">
        <v>2579</v>
      </c>
      <c r="C1193" s="192" t="s">
        <v>147</v>
      </c>
      <c r="D1193" s="477">
        <v>1</v>
      </c>
      <c r="E1193" s="478">
        <v>2628</v>
      </c>
      <c r="F1193" s="479">
        <v>38.051750380517497</v>
      </c>
    </row>
    <row r="1194" spans="1:6" x14ac:dyDescent="0.2">
      <c r="A1194" s="192" t="s">
        <v>2580</v>
      </c>
      <c r="B1194" s="192" t="s">
        <v>2581</v>
      </c>
      <c r="C1194" s="192" t="s">
        <v>147</v>
      </c>
      <c r="D1194" s="477">
        <v>5</v>
      </c>
      <c r="E1194" s="478">
        <v>4009</v>
      </c>
      <c r="F1194" s="479">
        <v>124.719381391868</v>
      </c>
    </row>
    <row r="1195" spans="1:6" x14ac:dyDescent="0.2">
      <c r="A1195" s="192" t="s">
        <v>2582</v>
      </c>
      <c r="B1195" s="192" t="s">
        <v>2583</v>
      </c>
      <c r="C1195" s="192" t="s">
        <v>147</v>
      </c>
      <c r="D1195" s="477">
        <v>3</v>
      </c>
      <c r="E1195" s="478">
        <v>4246</v>
      </c>
      <c r="F1195" s="479">
        <v>70.654733867169099</v>
      </c>
    </row>
    <row r="1196" spans="1:6" x14ac:dyDescent="0.2">
      <c r="A1196" s="192" t="s">
        <v>2584</v>
      </c>
      <c r="B1196" s="192" t="s">
        <v>2585</v>
      </c>
      <c r="C1196" s="192" t="s">
        <v>147</v>
      </c>
      <c r="D1196" s="477">
        <v>8</v>
      </c>
      <c r="E1196" s="478">
        <v>3797</v>
      </c>
      <c r="F1196" s="479">
        <v>210.692652093758</v>
      </c>
    </row>
    <row r="1197" spans="1:6" x14ac:dyDescent="0.2">
      <c r="A1197" s="192" t="s">
        <v>2586</v>
      </c>
      <c r="B1197" s="192" t="s">
        <v>2587</v>
      </c>
      <c r="C1197" s="192" t="s">
        <v>147</v>
      </c>
      <c r="D1197" s="477">
        <v>3</v>
      </c>
      <c r="E1197" s="478">
        <v>2616</v>
      </c>
      <c r="F1197" s="479">
        <v>114.678899082569</v>
      </c>
    </row>
    <row r="1198" spans="1:6" x14ac:dyDescent="0.2">
      <c r="A1198" s="192" t="s">
        <v>2588</v>
      </c>
      <c r="B1198" s="192" t="s">
        <v>2589</v>
      </c>
      <c r="C1198" s="192" t="s">
        <v>147</v>
      </c>
      <c r="D1198" s="477">
        <v>25</v>
      </c>
      <c r="E1198" s="478">
        <v>5375</v>
      </c>
      <c r="F1198" s="479">
        <v>465.11627906976798</v>
      </c>
    </row>
    <row r="1199" spans="1:6" x14ac:dyDescent="0.2">
      <c r="A1199" s="192" t="s">
        <v>2590</v>
      </c>
      <c r="B1199" s="192" t="s">
        <v>2591</v>
      </c>
      <c r="C1199" s="192" t="s">
        <v>147</v>
      </c>
      <c r="D1199" s="477">
        <v>28</v>
      </c>
      <c r="E1199" s="478">
        <v>4034</v>
      </c>
      <c r="F1199" s="479">
        <v>694.10014873574596</v>
      </c>
    </row>
    <row r="1200" spans="1:6" x14ac:dyDescent="0.2">
      <c r="A1200" s="192" t="s">
        <v>2592</v>
      </c>
      <c r="B1200" s="192" t="s">
        <v>2593</v>
      </c>
      <c r="C1200" s="192" t="s">
        <v>147</v>
      </c>
      <c r="D1200" s="477">
        <v>11</v>
      </c>
      <c r="E1200" s="478">
        <v>3048</v>
      </c>
      <c r="F1200" s="479">
        <v>360.89238845144399</v>
      </c>
    </row>
    <row r="1201" spans="1:6" x14ac:dyDescent="0.2">
      <c r="A1201" s="192" t="s">
        <v>2594</v>
      </c>
      <c r="B1201" s="192" t="s">
        <v>2595</v>
      </c>
      <c r="C1201" s="192" t="s">
        <v>147</v>
      </c>
      <c r="D1201" s="477">
        <v>5</v>
      </c>
      <c r="E1201" s="478">
        <v>4156</v>
      </c>
      <c r="F1201" s="479">
        <v>120.307988450433</v>
      </c>
    </row>
    <row r="1202" spans="1:6" x14ac:dyDescent="0.2">
      <c r="A1202" s="192" t="s">
        <v>2596</v>
      </c>
      <c r="B1202" s="192" t="s">
        <v>2597</v>
      </c>
      <c r="C1202" s="192" t="s">
        <v>147</v>
      </c>
      <c r="D1202" s="477">
        <v>16</v>
      </c>
      <c r="E1202" s="478">
        <v>3453</v>
      </c>
      <c r="F1202" s="479">
        <v>463.36518969012502</v>
      </c>
    </row>
    <row r="1203" spans="1:6" x14ac:dyDescent="0.2">
      <c r="A1203" s="192" t="s">
        <v>2598</v>
      </c>
      <c r="B1203" s="192" t="s">
        <v>2599</v>
      </c>
      <c r="C1203" s="192" t="s">
        <v>147</v>
      </c>
      <c r="D1203" s="477">
        <v>11</v>
      </c>
      <c r="E1203" s="478">
        <v>3582</v>
      </c>
      <c r="F1203" s="479">
        <v>307.09101060859899</v>
      </c>
    </row>
    <row r="1204" spans="1:6" x14ac:dyDescent="0.2">
      <c r="A1204" s="192" t="s">
        <v>2600</v>
      </c>
      <c r="B1204" s="192" t="s">
        <v>2601</v>
      </c>
      <c r="C1204" s="192" t="s">
        <v>147</v>
      </c>
      <c r="D1204" s="477">
        <v>4</v>
      </c>
      <c r="E1204" s="478">
        <v>3914</v>
      </c>
      <c r="F1204" s="479">
        <v>102.197240674502</v>
      </c>
    </row>
    <row r="1205" spans="1:6" x14ac:dyDescent="0.2">
      <c r="A1205" s="192" t="s">
        <v>2602</v>
      </c>
      <c r="B1205" s="192" t="s">
        <v>2603</v>
      </c>
      <c r="C1205" s="192" t="s">
        <v>148</v>
      </c>
      <c r="D1205" s="477">
        <v>15</v>
      </c>
      <c r="E1205" s="478">
        <v>5473</v>
      </c>
      <c r="F1205" s="479">
        <v>274.07272062854003</v>
      </c>
    </row>
    <row r="1206" spans="1:6" x14ac:dyDescent="0.2">
      <c r="A1206" s="192" t="s">
        <v>2604</v>
      </c>
      <c r="B1206" s="192" t="s">
        <v>2605</v>
      </c>
      <c r="C1206" s="192" t="s">
        <v>148</v>
      </c>
      <c r="D1206" s="477">
        <v>4</v>
      </c>
      <c r="E1206" s="478">
        <v>4493</v>
      </c>
      <c r="F1206" s="479">
        <v>89.027375918094805</v>
      </c>
    </row>
    <row r="1207" spans="1:6" x14ac:dyDescent="0.2">
      <c r="A1207" s="192" t="s">
        <v>2606</v>
      </c>
      <c r="B1207" s="192" t="s">
        <v>2607</v>
      </c>
      <c r="C1207" s="192" t="s">
        <v>148</v>
      </c>
      <c r="D1207" s="477">
        <v>1</v>
      </c>
      <c r="E1207" s="478">
        <v>3197</v>
      </c>
      <c r="F1207" s="479">
        <v>31.279324366593698</v>
      </c>
    </row>
    <row r="1208" spans="1:6" x14ac:dyDescent="0.2">
      <c r="A1208" s="192" t="s">
        <v>2608</v>
      </c>
      <c r="B1208" s="192" t="s">
        <v>2609</v>
      </c>
      <c r="C1208" s="192" t="s">
        <v>148</v>
      </c>
      <c r="D1208" s="477">
        <v>5</v>
      </c>
      <c r="E1208" s="478">
        <v>3804</v>
      </c>
      <c r="F1208" s="479">
        <v>131.44058885383799</v>
      </c>
    </row>
    <row r="1209" spans="1:6" x14ac:dyDescent="0.2">
      <c r="A1209" s="192" t="s">
        <v>2610</v>
      </c>
      <c r="B1209" s="192" t="s">
        <v>2611</v>
      </c>
      <c r="C1209" s="192" t="s">
        <v>148</v>
      </c>
      <c r="D1209" s="477">
        <v>3</v>
      </c>
      <c r="E1209" s="478">
        <v>3113</v>
      </c>
      <c r="F1209" s="479">
        <v>96.370061034372</v>
      </c>
    </row>
    <row r="1210" spans="1:6" x14ac:dyDescent="0.2">
      <c r="A1210" s="192" t="s">
        <v>2612</v>
      </c>
      <c r="B1210" s="192" t="s">
        <v>2613</v>
      </c>
      <c r="C1210" s="192" t="s">
        <v>148</v>
      </c>
      <c r="D1210" s="477">
        <v>4</v>
      </c>
      <c r="E1210" s="478">
        <v>2724</v>
      </c>
      <c r="F1210" s="479">
        <v>146.842878120411</v>
      </c>
    </row>
    <row r="1211" spans="1:6" x14ac:dyDescent="0.2">
      <c r="A1211" s="192" t="s">
        <v>2614</v>
      </c>
      <c r="B1211" s="192" t="s">
        <v>2615</v>
      </c>
      <c r="C1211" s="192" t="s">
        <v>148</v>
      </c>
      <c r="D1211" s="477">
        <v>4</v>
      </c>
      <c r="E1211" s="478">
        <v>2852</v>
      </c>
      <c r="F1211" s="479">
        <v>140.25245441795201</v>
      </c>
    </row>
    <row r="1212" spans="1:6" x14ac:dyDescent="0.2">
      <c r="A1212" s="192" t="s">
        <v>2616</v>
      </c>
      <c r="B1212" s="192" t="s">
        <v>2617</v>
      </c>
      <c r="C1212" s="192" t="s">
        <v>148</v>
      </c>
      <c r="D1212" s="477">
        <v>24</v>
      </c>
      <c r="E1212" s="478">
        <v>3369</v>
      </c>
      <c r="F1212" s="479">
        <v>712.377560106857</v>
      </c>
    </row>
    <row r="1213" spans="1:6" x14ac:dyDescent="0.2">
      <c r="A1213" s="192" t="s">
        <v>2618</v>
      </c>
      <c r="B1213" s="192" t="s">
        <v>2619</v>
      </c>
      <c r="C1213" s="192" t="s">
        <v>148</v>
      </c>
      <c r="D1213" s="477">
        <v>3</v>
      </c>
      <c r="E1213" s="478">
        <v>3406</v>
      </c>
      <c r="F1213" s="479">
        <v>88.079859072225503</v>
      </c>
    </row>
    <row r="1214" spans="1:6" x14ac:dyDescent="0.2">
      <c r="A1214" s="192" t="s">
        <v>2620</v>
      </c>
      <c r="B1214" s="192" t="s">
        <v>2621</v>
      </c>
      <c r="C1214" s="192" t="s">
        <v>148</v>
      </c>
      <c r="D1214" s="477">
        <v>7</v>
      </c>
      <c r="E1214" s="478">
        <v>5364</v>
      </c>
      <c r="F1214" s="479">
        <v>130.499627143922</v>
      </c>
    </row>
    <row r="1215" spans="1:6" x14ac:dyDescent="0.2">
      <c r="A1215" s="192" t="s">
        <v>2622</v>
      </c>
      <c r="B1215" s="192" t="s">
        <v>2623</v>
      </c>
      <c r="C1215" s="192" t="s">
        <v>148</v>
      </c>
      <c r="D1215" s="477">
        <v>6</v>
      </c>
      <c r="E1215" s="478">
        <v>4027</v>
      </c>
      <c r="F1215" s="479">
        <v>148.994288552272</v>
      </c>
    </row>
    <row r="1216" spans="1:6" x14ac:dyDescent="0.2">
      <c r="A1216" s="192" t="s">
        <v>2624</v>
      </c>
      <c r="B1216" s="192" t="s">
        <v>2625</v>
      </c>
      <c r="C1216" s="192" t="s">
        <v>148</v>
      </c>
      <c r="D1216" s="477">
        <v>22</v>
      </c>
      <c r="E1216" s="478">
        <v>4230</v>
      </c>
      <c r="F1216" s="479">
        <v>520.09456264775395</v>
      </c>
    </row>
    <row r="1217" spans="1:6" x14ac:dyDescent="0.2">
      <c r="A1217" s="192" t="s">
        <v>2626</v>
      </c>
      <c r="B1217" s="192" t="s">
        <v>2627</v>
      </c>
      <c r="C1217" s="192" t="s">
        <v>148</v>
      </c>
      <c r="D1217" s="477">
        <v>2</v>
      </c>
      <c r="E1217" s="478">
        <v>2483</v>
      </c>
      <c r="F1217" s="479">
        <v>80.547724526782105</v>
      </c>
    </row>
    <row r="1218" spans="1:6" x14ac:dyDescent="0.2">
      <c r="A1218" s="192" t="s">
        <v>2628</v>
      </c>
      <c r="B1218" s="192" t="s">
        <v>635</v>
      </c>
      <c r="C1218" s="192" t="s">
        <v>148</v>
      </c>
      <c r="D1218" s="477">
        <v>2</v>
      </c>
      <c r="E1218" s="478">
        <v>3805</v>
      </c>
      <c r="F1218" s="479">
        <v>52.562417871222102</v>
      </c>
    </row>
    <row r="1219" spans="1:6" x14ac:dyDescent="0.2">
      <c r="A1219" s="192" t="s">
        <v>2629</v>
      </c>
      <c r="B1219" s="192" t="s">
        <v>2630</v>
      </c>
      <c r="C1219" s="192" t="s">
        <v>148</v>
      </c>
      <c r="D1219" s="477">
        <v>13</v>
      </c>
      <c r="E1219" s="478">
        <v>3609</v>
      </c>
      <c r="F1219" s="479">
        <v>360.21058464948698</v>
      </c>
    </row>
    <row r="1220" spans="1:6" x14ac:dyDescent="0.2">
      <c r="A1220" s="192" t="s">
        <v>2631</v>
      </c>
      <c r="B1220" s="192" t="s">
        <v>2632</v>
      </c>
      <c r="C1220" s="192" t="s">
        <v>148</v>
      </c>
      <c r="D1220" s="477">
        <v>3</v>
      </c>
      <c r="E1220" s="478">
        <v>3265</v>
      </c>
      <c r="F1220" s="479">
        <v>91.883614088820806</v>
      </c>
    </row>
    <row r="1221" spans="1:6" x14ac:dyDescent="0.2">
      <c r="A1221" s="192" t="s">
        <v>2633</v>
      </c>
      <c r="B1221" s="192" t="s">
        <v>2634</v>
      </c>
      <c r="C1221" s="192" t="s">
        <v>148</v>
      </c>
      <c r="D1221" s="477">
        <v>1</v>
      </c>
      <c r="E1221" s="478">
        <v>2852</v>
      </c>
      <c r="F1221" s="479">
        <v>35.063113604488102</v>
      </c>
    </row>
    <row r="1222" spans="1:6" x14ac:dyDescent="0.2">
      <c r="A1222" s="192" t="s">
        <v>2635</v>
      </c>
      <c r="B1222" s="192" t="s">
        <v>2636</v>
      </c>
      <c r="C1222" s="192" t="s">
        <v>148</v>
      </c>
      <c r="D1222" s="477">
        <v>5</v>
      </c>
      <c r="E1222" s="478">
        <v>7129</v>
      </c>
      <c r="F1222" s="479">
        <v>70.136063964090397</v>
      </c>
    </row>
    <row r="1223" spans="1:6" x14ac:dyDescent="0.2">
      <c r="A1223" s="192" t="s">
        <v>2637</v>
      </c>
      <c r="B1223" s="192" t="s">
        <v>2638</v>
      </c>
      <c r="C1223" s="192" t="s">
        <v>148</v>
      </c>
      <c r="D1223" s="477">
        <v>1</v>
      </c>
      <c r="E1223" s="478">
        <v>2945</v>
      </c>
      <c r="F1223" s="479">
        <v>33.955857385399</v>
      </c>
    </row>
    <row r="1224" spans="1:6" x14ac:dyDescent="0.2">
      <c r="A1224" s="192" t="s">
        <v>2639</v>
      </c>
      <c r="B1224" s="192" t="s">
        <v>2640</v>
      </c>
      <c r="C1224" s="192" t="s">
        <v>148</v>
      </c>
      <c r="D1224" s="477">
        <v>8</v>
      </c>
      <c r="E1224" s="478">
        <v>5581</v>
      </c>
      <c r="F1224" s="479">
        <v>143.343486830317</v>
      </c>
    </row>
    <row r="1225" spans="1:6" x14ac:dyDescent="0.2">
      <c r="A1225" s="192" t="s">
        <v>2641</v>
      </c>
      <c r="B1225" s="192" t="s">
        <v>2642</v>
      </c>
      <c r="C1225" s="192" t="s">
        <v>148</v>
      </c>
      <c r="D1225" s="477">
        <v>6</v>
      </c>
      <c r="E1225" s="478">
        <v>4465</v>
      </c>
      <c r="F1225" s="479">
        <v>134.37849944009</v>
      </c>
    </row>
    <row r="1226" spans="1:6" x14ac:dyDescent="0.2">
      <c r="A1226" s="192" t="s">
        <v>2643</v>
      </c>
      <c r="B1226" s="192" t="s">
        <v>2644</v>
      </c>
      <c r="C1226" s="192" t="s">
        <v>148</v>
      </c>
      <c r="D1226" s="477">
        <v>2</v>
      </c>
      <c r="E1226" s="478">
        <v>5110</v>
      </c>
      <c r="F1226" s="479">
        <v>39.1389432485323</v>
      </c>
    </row>
    <row r="1227" spans="1:6" x14ac:dyDescent="0.2">
      <c r="A1227" s="192" t="s">
        <v>2645</v>
      </c>
      <c r="B1227" s="192" t="s">
        <v>2646</v>
      </c>
      <c r="C1227" s="192" t="s">
        <v>148</v>
      </c>
      <c r="D1227" s="477">
        <v>9</v>
      </c>
      <c r="E1227" s="478">
        <v>3705</v>
      </c>
      <c r="F1227" s="479">
        <v>242.91497975708501</v>
      </c>
    </row>
    <row r="1228" spans="1:6" x14ac:dyDescent="0.2">
      <c r="A1228" s="192" t="s">
        <v>2647</v>
      </c>
      <c r="B1228" s="192" t="s">
        <v>120</v>
      </c>
      <c r="C1228" s="192" t="s">
        <v>148</v>
      </c>
      <c r="D1228" s="477">
        <v>2</v>
      </c>
      <c r="E1228" s="478">
        <v>3209</v>
      </c>
      <c r="F1228" s="479">
        <v>62.324711748208202</v>
      </c>
    </row>
    <row r="1229" spans="1:6" x14ac:dyDescent="0.2">
      <c r="A1229" s="192" t="s">
        <v>2648</v>
      </c>
      <c r="B1229" s="192" t="s">
        <v>807</v>
      </c>
      <c r="C1229" s="192" t="s">
        <v>149</v>
      </c>
      <c r="D1229" s="477">
        <v>7</v>
      </c>
      <c r="E1229" s="478">
        <v>3876</v>
      </c>
      <c r="F1229" s="479">
        <v>180.59855521155799</v>
      </c>
    </row>
    <row r="1230" spans="1:6" x14ac:dyDescent="0.2">
      <c r="A1230" s="192" t="s">
        <v>2649</v>
      </c>
      <c r="B1230" s="192" t="s">
        <v>809</v>
      </c>
      <c r="C1230" s="192" t="s">
        <v>149</v>
      </c>
      <c r="D1230" s="477">
        <v>27</v>
      </c>
      <c r="E1230" s="478">
        <v>4656</v>
      </c>
      <c r="F1230" s="479">
        <v>579.89690721649504</v>
      </c>
    </row>
    <row r="1231" spans="1:6" x14ac:dyDescent="0.2">
      <c r="A1231" s="192" t="s">
        <v>2650</v>
      </c>
      <c r="B1231" s="192" t="s">
        <v>811</v>
      </c>
      <c r="C1231" s="192" t="s">
        <v>149</v>
      </c>
      <c r="D1231" s="477">
        <v>15</v>
      </c>
      <c r="E1231" s="478">
        <v>5520</v>
      </c>
      <c r="F1231" s="479">
        <v>271.73913043478302</v>
      </c>
    </row>
    <row r="1232" spans="1:6" x14ac:dyDescent="0.2">
      <c r="A1232" s="192" t="s">
        <v>2651</v>
      </c>
      <c r="B1232" s="192" t="s">
        <v>813</v>
      </c>
      <c r="C1232" s="192" t="s">
        <v>149</v>
      </c>
      <c r="D1232" s="477">
        <v>10</v>
      </c>
      <c r="E1232" s="478">
        <v>4504</v>
      </c>
      <c r="F1232" s="479">
        <v>222.02486678508001</v>
      </c>
    </row>
    <row r="1233" spans="1:6" x14ac:dyDescent="0.2">
      <c r="A1233" s="192" t="s">
        <v>2652</v>
      </c>
      <c r="B1233" s="192" t="s">
        <v>815</v>
      </c>
      <c r="C1233" s="192" t="s">
        <v>149</v>
      </c>
      <c r="D1233" s="477">
        <v>9</v>
      </c>
      <c r="E1233" s="478">
        <v>3531</v>
      </c>
      <c r="F1233" s="479">
        <v>254.885301614274</v>
      </c>
    </row>
    <row r="1234" spans="1:6" x14ac:dyDescent="0.2">
      <c r="A1234" s="192" t="s">
        <v>2653</v>
      </c>
      <c r="B1234" s="192" t="s">
        <v>817</v>
      </c>
      <c r="C1234" s="192" t="s">
        <v>149</v>
      </c>
      <c r="D1234" s="477">
        <v>8</v>
      </c>
      <c r="E1234" s="478">
        <v>5140</v>
      </c>
      <c r="F1234" s="479">
        <v>155.642023346304</v>
      </c>
    </row>
    <row r="1235" spans="1:6" x14ac:dyDescent="0.2">
      <c r="A1235" s="192" t="s">
        <v>2654</v>
      </c>
      <c r="B1235" s="192" t="s">
        <v>819</v>
      </c>
      <c r="C1235" s="192" t="s">
        <v>149</v>
      </c>
      <c r="D1235" s="477">
        <v>23</v>
      </c>
      <c r="E1235" s="478">
        <v>4367</v>
      </c>
      <c r="F1235" s="479">
        <v>526.67735287382595</v>
      </c>
    </row>
    <row r="1236" spans="1:6" x14ac:dyDescent="0.2">
      <c r="A1236" s="192" t="s">
        <v>2655</v>
      </c>
      <c r="B1236" s="192" t="s">
        <v>821</v>
      </c>
      <c r="C1236" s="192" t="s">
        <v>149</v>
      </c>
      <c r="D1236" s="477">
        <v>14</v>
      </c>
      <c r="E1236" s="478">
        <v>5438</v>
      </c>
      <c r="F1236" s="479">
        <v>257.447591026113</v>
      </c>
    </row>
    <row r="1237" spans="1:6" x14ac:dyDescent="0.2">
      <c r="A1237" s="192" t="s">
        <v>2656</v>
      </c>
      <c r="B1237" s="192" t="s">
        <v>823</v>
      </c>
      <c r="C1237" s="192" t="s">
        <v>149</v>
      </c>
      <c r="D1237" s="477">
        <v>5</v>
      </c>
      <c r="E1237" s="478">
        <v>4852</v>
      </c>
      <c r="F1237" s="479">
        <v>103.050288540808</v>
      </c>
    </row>
    <row r="1238" spans="1:6" x14ac:dyDescent="0.2">
      <c r="A1238" s="192" t="s">
        <v>2657</v>
      </c>
      <c r="B1238" s="192" t="s">
        <v>825</v>
      </c>
      <c r="C1238" s="192" t="s">
        <v>149</v>
      </c>
      <c r="D1238" s="477">
        <v>13</v>
      </c>
      <c r="E1238" s="478">
        <v>4247</v>
      </c>
      <c r="F1238" s="479">
        <v>306.09842241582299</v>
      </c>
    </row>
    <row r="1239" spans="1:6" x14ac:dyDescent="0.2">
      <c r="A1239" s="192" t="s">
        <v>2658</v>
      </c>
      <c r="B1239" s="192" t="s">
        <v>827</v>
      </c>
      <c r="C1239" s="192" t="s">
        <v>149</v>
      </c>
      <c r="D1239" s="477">
        <v>9</v>
      </c>
      <c r="E1239" s="478">
        <v>4877</v>
      </c>
      <c r="F1239" s="479">
        <v>184.53967603034701</v>
      </c>
    </row>
    <row r="1240" spans="1:6" x14ac:dyDescent="0.2">
      <c r="A1240" s="192" t="s">
        <v>2659</v>
      </c>
      <c r="B1240" s="192" t="s">
        <v>829</v>
      </c>
      <c r="C1240" s="192" t="s">
        <v>149</v>
      </c>
      <c r="D1240" s="477">
        <v>25</v>
      </c>
      <c r="E1240" s="478">
        <v>7055</v>
      </c>
      <c r="F1240" s="479">
        <v>354.35861091424499</v>
      </c>
    </row>
    <row r="1241" spans="1:6" x14ac:dyDescent="0.2">
      <c r="A1241" s="192" t="s">
        <v>2660</v>
      </c>
      <c r="B1241" s="192" t="s">
        <v>831</v>
      </c>
      <c r="C1241" s="192" t="s">
        <v>149</v>
      </c>
      <c r="D1241" s="477">
        <v>6</v>
      </c>
      <c r="E1241" s="478">
        <v>5567</v>
      </c>
      <c r="F1241" s="479">
        <v>107.777977366625</v>
      </c>
    </row>
    <row r="1242" spans="1:6" x14ac:dyDescent="0.2">
      <c r="A1242" s="192" t="s">
        <v>2661</v>
      </c>
      <c r="B1242" s="192" t="s">
        <v>833</v>
      </c>
      <c r="C1242" s="192" t="s">
        <v>149</v>
      </c>
      <c r="D1242" s="477">
        <v>5</v>
      </c>
      <c r="E1242" s="478">
        <v>4999</v>
      </c>
      <c r="F1242" s="479">
        <v>100.0200040008</v>
      </c>
    </row>
    <row r="1243" spans="1:6" x14ac:dyDescent="0.2">
      <c r="A1243" s="192" t="s">
        <v>2662</v>
      </c>
      <c r="B1243" s="192" t="s">
        <v>835</v>
      </c>
      <c r="C1243" s="192" t="s">
        <v>149</v>
      </c>
      <c r="D1243" s="477">
        <v>5</v>
      </c>
      <c r="E1243" s="478">
        <v>5922</v>
      </c>
      <c r="F1243" s="479">
        <v>84.430935494765293</v>
      </c>
    </row>
    <row r="1244" spans="1:6" x14ac:dyDescent="0.2">
      <c r="A1244" s="192" t="s">
        <v>2663</v>
      </c>
      <c r="B1244" s="192" t="s">
        <v>837</v>
      </c>
      <c r="C1244" s="192" t="s">
        <v>149</v>
      </c>
      <c r="D1244" s="477">
        <v>23</v>
      </c>
      <c r="E1244" s="478">
        <v>4070</v>
      </c>
      <c r="F1244" s="479">
        <v>565.11056511056495</v>
      </c>
    </row>
    <row r="1245" spans="1:6" x14ac:dyDescent="0.2">
      <c r="A1245" s="192" t="s">
        <v>2664</v>
      </c>
      <c r="B1245" s="192" t="s">
        <v>839</v>
      </c>
      <c r="C1245" s="192" t="s">
        <v>149</v>
      </c>
      <c r="D1245" s="477">
        <v>15</v>
      </c>
      <c r="E1245" s="478">
        <v>5888</v>
      </c>
      <c r="F1245" s="479">
        <v>254.755434782609</v>
      </c>
    </row>
    <row r="1246" spans="1:6" x14ac:dyDescent="0.2">
      <c r="A1246" s="192" t="s">
        <v>2665</v>
      </c>
      <c r="B1246" s="192" t="s">
        <v>841</v>
      </c>
      <c r="C1246" s="192" t="s">
        <v>149</v>
      </c>
      <c r="D1246" s="477">
        <v>10</v>
      </c>
      <c r="E1246" s="478">
        <v>4421</v>
      </c>
      <c r="F1246" s="479">
        <v>226.19316896629701</v>
      </c>
    </row>
    <row r="1247" spans="1:6" x14ac:dyDescent="0.2">
      <c r="A1247" s="192" t="s">
        <v>2666</v>
      </c>
      <c r="B1247" s="192" t="s">
        <v>2667</v>
      </c>
      <c r="C1247" s="192" t="s">
        <v>150</v>
      </c>
      <c r="D1247" s="477">
        <v>5</v>
      </c>
      <c r="E1247" s="478">
        <v>4876</v>
      </c>
      <c r="F1247" s="479">
        <v>102.543068088597</v>
      </c>
    </row>
    <row r="1248" spans="1:6" x14ac:dyDescent="0.2">
      <c r="A1248" s="192" t="s">
        <v>2668</v>
      </c>
      <c r="B1248" s="192" t="s">
        <v>2669</v>
      </c>
      <c r="C1248" s="192" t="s">
        <v>150</v>
      </c>
      <c r="D1248" s="477">
        <v>5</v>
      </c>
      <c r="E1248" s="478">
        <v>4911</v>
      </c>
      <c r="F1248" s="479">
        <v>101.812258195887</v>
      </c>
    </row>
    <row r="1249" spans="1:6" x14ac:dyDescent="0.2">
      <c r="A1249" s="192" t="s">
        <v>2670</v>
      </c>
      <c r="B1249" s="192" t="s">
        <v>2671</v>
      </c>
      <c r="C1249" s="192" t="s">
        <v>150</v>
      </c>
      <c r="D1249" s="477">
        <v>29</v>
      </c>
      <c r="E1249" s="478">
        <v>5393</v>
      </c>
      <c r="F1249" s="479">
        <v>537.73409975894697</v>
      </c>
    </row>
    <row r="1250" spans="1:6" x14ac:dyDescent="0.2">
      <c r="A1250" s="192" t="s">
        <v>2672</v>
      </c>
      <c r="B1250" s="192" t="s">
        <v>2673</v>
      </c>
      <c r="C1250" s="192" t="s">
        <v>150</v>
      </c>
      <c r="D1250" s="477">
        <v>3</v>
      </c>
      <c r="E1250" s="478">
        <v>4787</v>
      </c>
      <c r="F1250" s="479">
        <v>62.669730520158801</v>
      </c>
    </row>
    <row r="1251" spans="1:6" x14ac:dyDescent="0.2">
      <c r="A1251" s="192" t="s">
        <v>2674</v>
      </c>
      <c r="B1251" s="192" t="s">
        <v>2675</v>
      </c>
      <c r="C1251" s="192" t="s">
        <v>150</v>
      </c>
      <c r="D1251" s="477">
        <v>12</v>
      </c>
      <c r="E1251" s="478">
        <v>5270</v>
      </c>
      <c r="F1251" s="479">
        <v>227.70398481973399</v>
      </c>
    </row>
    <row r="1252" spans="1:6" x14ac:dyDescent="0.2">
      <c r="A1252" s="192" t="s">
        <v>2676</v>
      </c>
      <c r="B1252" s="192" t="s">
        <v>2677</v>
      </c>
      <c r="C1252" s="192" t="s">
        <v>150</v>
      </c>
      <c r="D1252" s="477">
        <v>16</v>
      </c>
      <c r="E1252" s="478">
        <v>5549</v>
      </c>
      <c r="F1252" s="479">
        <v>288.340241484952</v>
      </c>
    </row>
    <row r="1253" spans="1:6" x14ac:dyDescent="0.2">
      <c r="A1253" s="192" t="s">
        <v>2678</v>
      </c>
      <c r="B1253" s="192" t="s">
        <v>2679</v>
      </c>
      <c r="C1253" s="192" t="s">
        <v>150</v>
      </c>
      <c r="D1253" s="477">
        <v>1</v>
      </c>
      <c r="E1253" s="478">
        <v>5844</v>
      </c>
      <c r="F1253" s="479">
        <v>17.1115674195756</v>
      </c>
    </row>
    <row r="1254" spans="1:6" x14ac:dyDescent="0.2">
      <c r="A1254" s="192" t="s">
        <v>2680</v>
      </c>
      <c r="B1254" s="192" t="s">
        <v>2681</v>
      </c>
      <c r="C1254" s="192" t="s">
        <v>150</v>
      </c>
      <c r="D1254" s="477">
        <v>8</v>
      </c>
      <c r="E1254" s="478">
        <v>6316</v>
      </c>
      <c r="F1254" s="479">
        <v>126.66244458518101</v>
      </c>
    </row>
    <row r="1255" spans="1:6" x14ac:dyDescent="0.2">
      <c r="A1255" s="192" t="s">
        <v>2682</v>
      </c>
      <c r="B1255" s="192" t="s">
        <v>2683</v>
      </c>
      <c r="C1255" s="192" t="s">
        <v>150</v>
      </c>
      <c r="D1255" s="477">
        <v>4</v>
      </c>
      <c r="E1255" s="478">
        <v>2840</v>
      </c>
      <c r="F1255" s="479">
        <v>140.845070422535</v>
      </c>
    </row>
    <row r="1256" spans="1:6" x14ac:dyDescent="0.2">
      <c r="A1256" s="192" t="s">
        <v>2684</v>
      </c>
      <c r="B1256" s="192" t="s">
        <v>2685</v>
      </c>
      <c r="C1256" s="192" t="s">
        <v>150</v>
      </c>
      <c r="D1256" s="477">
        <v>9</v>
      </c>
      <c r="E1256" s="478">
        <v>5905</v>
      </c>
      <c r="F1256" s="479">
        <v>152.413209144793</v>
      </c>
    </row>
    <row r="1257" spans="1:6" x14ac:dyDescent="0.2">
      <c r="A1257" s="192" t="s">
        <v>2686</v>
      </c>
      <c r="B1257" s="192" t="s">
        <v>2687</v>
      </c>
      <c r="C1257" s="192" t="s">
        <v>150</v>
      </c>
      <c r="D1257" s="477">
        <v>5</v>
      </c>
      <c r="E1257" s="478">
        <v>4711</v>
      </c>
      <c r="F1257" s="479">
        <v>106.134578645723</v>
      </c>
    </row>
    <row r="1258" spans="1:6" x14ac:dyDescent="0.2">
      <c r="A1258" s="192" t="s">
        <v>2688</v>
      </c>
      <c r="B1258" s="192" t="s">
        <v>2689</v>
      </c>
      <c r="C1258" s="192" t="s">
        <v>150</v>
      </c>
      <c r="D1258" s="477">
        <v>10</v>
      </c>
      <c r="E1258" s="478">
        <v>5332</v>
      </c>
      <c r="F1258" s="479">
        <v>187.54688672168001</v>
      </c>
    </row>
    <row r="1259" spans="1:6" x14ac:dyDescent="0.2">
      <c r="A1259" s="192" t="s">
        <v>2690</v>
      </c>
      <c r="B1259" s="192" t="s">
        <v>2045</v>
      </c>
      <c r="C1259" s="192" t="s">
        <v>150</v>
      </c>
      <c r="D1259" s="477">
        <v>2</v>
      </c>
      <c r="E1259" s="478">
        <v>4926</v>
      </c>
      <c r="F1259" s="479">
        <v>40.6008932196508</v>
      </c>
    </row>
    <row r="1260" spans="1:6" x14ac:dyDescent="0.2">
      <c r="A1260" s="192" t="s">
        <v>2691</v>
      </c>
      <c r="B1260" s="192" t="s">
        <v>2692</v>
      </c>
      <c r="C1260" s="192" t="s">
        <v>150</v>
      </c>
      <c r="D1260" s="477">
        <v>4</v>
      </c>
      <c r="E1260" s="478">
        <v>5582</v>
      </c>
      <c r="F1260" s="479">
        <v>71.658903618774701</v>
      </c>
    </row>
    <row r="1261" spans="1:6" x14ac:dyDescent="0.2">
      <c r="A1261" s="192" t="s">
        <v>2693</v>
      </c>
      <c r="B1261" s="192" t="s">
        <v>2694</v>
      </c>
      <c r="C1261" s="192" t="s">
        <v>150</v>
      </c>
      <c r="D1261" s="477">
        <v>3</v>
      </c>
      <c r="E1261" s="478">
        <v>3736</v>
      </c>
      <c r="F1261" s="479">
        <v>80.299785867237702</v>
      </c>
    </row>
    <row r="1262" spans="1:6" x14ac:dyDescent="0.2">
      <c r="A1262" s="192" t="s">
        <v>2695</v>
      </c>
      <c r="B1262" s="192" t="s">
        <v>2696</v>
      </c>
      <c r="C1262" s="192" t="s">
        <v>150</v>
      </c>
      <c r="D1262" s="477">
        <v>2</v>
      </c>
      <c r="E1262" s="478">
        <v>2860</v>
      </c>
      <c r="F1262" s="479">
        <v>69.930069930070005</v>
      </c>
    </row>
    <row r="1263" spans="1:6" x14ac:dyDescent="0.2">
      <c r="A1263" s="192" t="s">
        <v>2697</v>
      </c>
      <c r="B1263" s="192" t="s">
        <v>2698</v>
      </c>
      <c r="C1263" s="192" t="s">
        <v>150</v>
      </c>
      <c r="D1263" s="477">
        <v>3</v>
      </c>
      <c r="E1263" s="478">
        <v>5852</v>
      </c>
      <c r="F1263" s="479">
        <v>51.264524948735499</v>
      </c>
    </row>
    <row r="1264" spans="1:6" x14ac:dyDescent="0.2">
      <c r="A1264" s="192" t="s">
        <v>2699</v>
      </c>
      <c r="B1264" s="192" t="s">
        <v>2700</v>
      </c>
      <c r="C1264" s="192" t="s">
        <v>150</v>
      </c>
      <c r="D1264" s="477">
        <v>2</v>
      </c>
      <c r="E1264" s="478">
        <v>2215</v>
      </c>
      <c r="F1264" s="479">
        <v>90.293453724605001</v>
      </c>
    </row>
    <row r="1265" spans="1:6" x14ac:dyDescent="0.2">
      <c r="A1265" s="192" t="s">
        <v>2701</v>
      </c>
      <c r="B1265" s="192" t="s">
        <v>353</v>
      </c>
      <c r="C1265" s="192" t="s">
        <v>150</v>
      </c>
      <c r="D1265" s="477">
        <v>8</v>
      </c>
      <c r="E1265" s="478">
        <v>5099</v>
      </c>
      <c r="F1265" s="479">
        <v>156.89350853108499</v>
      </c>
    </row>
    <row r="1266" spans="1:6" x14ac:dyDescent="0.2">
      <c r="A1266" s="192" t="s">
        <v>2702</v>
      </c>
      <c r="B1266" s="192" t="s">
        <v>2703</v>
      </c>
      <c r="C1266" s="192" t="s">
        <v>150</v>
      </c>
      <c r="D1266" s="477">
        <v>28</v>
      </c>
      <c r="E1266" s="478">
        <v>5971</v>
      </c>
      <c r="F1266" s="479">
        <v>468.93317702227398</v>
      </c>
    </row>
    <row r="1267" spans="1:6" x14ac:dyDescent="0.2">
      <c r="A1267" s="192" t="s">
        <v>2704</v>
      </c>
      <c r="B1267" s="192" t="s">
        <v>2705</v>
      </c>
      <c r="C1267" s="192" t="s">
        <v>150</v>
      </c>
      <c r="D1267" s="477">
        <v>16</v>
      </c>
      <c r="E1267" s="478">
        <v>4788</v>
      </c>
      <c r="F1267" s="479">
        <v>334.16875522138702</v>
      </c>
    </row>
    <row r="1268" spans="1:6" x14ac:dyDescent="0.2">
      <c r="A1268" s="192" t="s">
        <v>2706</v>
      </c>
      <c r="B1268" s="192" t="s">
        <v>2707</v>
      </c>
      <c r="C1268" s="192" t="s">
        <v>150</v>
      </c>
      <c r="D1268" s="477">
        <v>4</v>
      </c>
      <c r="E1268" s="478">
        <v>4673</v>
      </c>
      <c r="F1268" s="479">
        <v>85.598116841429501</v>
      </c>
    </row>
    <row r="1269" spans="1:6" x14ac:dyDescent="0.2">
      <c r="A1269" s="192" t="s">
        <v>2708</v>
      </c>
      <c r="B1269" s="192" t="s">
        <v>2709</v>
      </c>
      <c r="C1269" s="192" t="s">
        <v>150</v>
      </c>
      <c r="D1269" s="477">
        <v>8</v>
      </c>
      <c r="E1269" s="478">
        <v>5662</v>
      </c>
      <c r="F1269" s="479">
        <v>141.29282938890901</v>
      </c>
    </row>
    <row r="1270" spans="1:6" x14ac:dyDescent="0.2">
      <c r="A1270" s="192" t="s">
        <v>2710</v>
      </c>
      <c r="B1270" s="192" t="s">
        <v>2711</v>
      </c>
      <c r="C1270" s="192" t="s">
        <v>150</v>
      </c>
      <c r="D1270" s="477">
        <v>11</v>
      </c>
      <c r="E1270" s="478">
        <v>6370</v>
      </c>
      <c r="F1270" s="479">
        <v>172.684458398744</v>
      </c>
    </row>
    <row r="1271" spans="1:6" x14ac:dyDescent="0.2">
      <c r="A1271" s="192" t="s">
        <v>2712</v>
      </c>
      <c r="B1271" s="192" t="s">
        <v>2713</v>
      </c>
      <c r="C1271" s="192" t="s">
        <v>150</v>
      </c>
      <c r="D1271" s="477">
        <v>3</v>
      </c>
      <c r="E1271" s="478">
        <v>7114</v>
      </c>
      <c r="F1271" s="479">
        <v>42.1703682878831</v>
      </c>
    </row>
    <row r="1272" spans="1:6" x14ac:dyDescent="0.2">
      <c r="A1272" s="192" t="s">
        <v>2714</v>
      </c>
      <c r="B1272" s="192" t="s">
        <v>2715</v>
      </c>
      <c r="C1272" s="192" t="s">
        <v>150</v>
      </c>
      <c r="D1272" s="477">
        <v>3</v>
      </c>
      <c r="E1272" s="478">
        <v>4283</v>
      </c>
      <c r="F1272" s="479">
        <v>70.044361428905006</v>
      </c>
    </row>
    <row r="1273" spans="1:6" x14ac:dyDescent="0.2">
      <c r="A1273" s="192" t="s">
        <v>2716</v>
      </c>
      <c r="B1273" s="192" t="s">
        <v>2717</v>
      </c>
      <c r="C1273" s="192" t="s">
        <v>150</v>
      </c>
      <c r="D1273" s="477">
        <v>21</v>
      </c>
      <c r="E1273" s="478">
        <v>6331</v>
      </c>
      <c r="F1273" s="479">
        <v>331.70115305638899</v>
      </c>
    </row>
    <row r="1274" spans="1:6" x14ac:dyDescent="0.2">
      <c r="A1274" s="192" t="s">
        <v>2718</v>
      </c>
      <c r="B1274" s="192" t="s">
        <v>2719</v>
      </c>
      <c r="C1274" s="192" t="s">
        <v>150</v>
      </c>
      <c r="D1274" s="477">
        <v>9</v>
      </c>
      <c r="E1274" s="478">
        <v>5999</v>
      </c>
      <c r="F1274" s="479">
        <v>150.025004167361</v>
      </c>
    </row>
    <row r="1275" spans="1:6" x14ac:dyDescent="0.2">
      <c r="A1275" s="192" t="s">
        <v>2720</v>
      </c>
      <c r="B1275" s="192" t="s">
        <v>2721</v>
      </c>
      <c r="C1275" s="192" t="s">
        <v>150</v>
      </c>
      <c r="D1275" s="477">
        <v>1</v>
      </c>
      <c r="E1275" s="478">
        <v>3743</v>
      </c>
      <c r="F1275" s="479">
        <v>26.716537536735199</v>
      </c>
    </row>
    <row r="1276" spans="1:6" x14ac:dyDescent="0.2">
      <c r="A1276" s="192" t="s">
        <v>2722</v>
      </c>
      <c r="B1276" s="192" t="s">
        <v>2723</v>
      </c>
      <c r="C1276" s="192" t="s">
        <v>150</v>
      </c>
      <c r="D1276" s="477">
        <v>2</v>
      </c>
      <c r="E1276" s="478">
        <v>5825</v>
      </c>
      <c r="F1276" s="479">
        <v>34.334763948497901</v>
      </c>
    </row>
    <row r="1277" spans="1:6" x14ac:dyDescent="0.2">
      <c r="A1277" s="192" t="s">
        <v>2724</v>
      </c>
      <c r="B1277" s="192" t="s">
        <v>2725</v>
      </c>
      <c r="C1277" s="192" t="s">
        <v>150</v>
      </c>
      <c r="D1277" s="477">
        <v>8</v>
      </c>
      <c r="E1277" s="478">
        <v>4311</v>
      </c>
      <c r="F1277" s="479">
        <v>185.571793087451</v>
      </c>
    </row>
    <row r="1278" spans="1:6" x14ac:dyDescent="0.2">
      <c r="A1278" s="192" t="s">
        <v>2726</v>
      </c>
      <c r="B1278" s="192" t="s">
        <v>2727</v>
      </c>
      <c r="C1278" s="192" t="s">
        <v>150</v>
      </c>
      <c r="D1278" s="477">
        <v>4</v>
      </c>
      <c r="E1278" s="478">
        <v>3426</v>
      </c>
      <c r="F1278" s="479">
        <v>116.754232340922</v>
      </c>
    </row>
    <row r="1279" spans="1:6" x14ac:dyDescent="0.2">
      <c r="A1279" s="192" t="s">
        <v>2728</v>
      </c>
      <c r="B1279" s="192" t="s">
        <v>2729</v>
      </c>
      <c r="C1279" s="192" t="s">
        <v>150</v>
      </c>
      <c r="D1279" s="477">
        <v>8</v>
      </c>
      <c r="E1279" s="478">
        <v>5705</v>
      </c>
      <c r="F1279" s="479">
        <v>140.22787028921999</v>
      </c>
    </row>
    <row r="1280" spans="1:6" x14ac:dyDescent="0.2">
      <c r="A1280" s="192" t="s">
        <v>2730</v>
      </c>
      <c r="B1280" s="192" t="s">
        <v>2731</v>
      </c>
      <c r="C1280" s="192" t="s">
        <v>150</v>
      </c>
      <c r="D1280" s="477">
        <v>4</v>
      </c>
      <c r="E1280" s="478">
        <v>4504</v>
      </c>
      <c r="F1280" s="479">
        <v>88.809946714031994</v>
      </c>
    </row>
    <row r="1281" spans="1:11" x14ac:dyDescent="0.2">
      <c r="A1281" s="192" t="s">
        <v>2732</v>
      </c>
      <c r="B1281" s="192" t="s">
        <v>2733</v>
      </c>
      <c r="C1281" s="192" t="s">
        <v>150</v>
      </c>
      <c r="D1281" s="477">
        <v>21</v>
      </c>
      <c r="E1281" s="478">
        <v>5556</v>
      </c>
      <c r="F1281" s="479">
        <v>377.969762419007</v>
      </c>
    </row>
    <row r="1282" spans="1:11" x14ac:dyDescent="0.2">
      <c r="A1282" s="192" t="s">
        <v>2734</v>
      </c>
      <c r="B1282" s="192" t="s">
        <v>2735</v>
      </c>
      <c r="C1282" s="192" t="s">
        <v>150</v>
      </c>
      <c r="D1282" s="477">
        <v>5</v>
      </c>
      <c r="E1282" s="478">
        <v>3883</v>
      </c>
      <c r="F1282" s="479">
        <v>128.76641771825899</v>
      </c>
    </row>
    <row r="1283" spans="1:11" x14ac:dyDescent="0.2">
      <c r="A1283" s="195" t="s">
        <v>2736</v>
      </c>
      <c r="B1283" s="195" t="s">
        <v>2737</v>
      </c>
      <c r="C1283" s="195" t="s">
        <v>150</v>
      </c>
      <c r="D1283" s="480">
        <v>3</v>
      </c>
      <c r="E1283" s="481">
        <v>2952</v>
      </c>
      <c r="F1283" s="482">
        <v>101.626016260163</v>
      </c>
    </row>
    <row r="1284" spans="1:11" ht="12" customHeight="1" x14ac:dyDescent="0.2"/>
    <row r="1285" spans="1:11" ht="12" customHeight="1" x14ac:dyDescent="0.2">
      <c r="A1285" s="719" t="s">
        <v>2757</v>
      </c>
      <c r="B1285" s="719"/>
      <c r="C1285" s="56"/>
      <c r="D1285" s="56"/>
      <c r="E1285" s="56"/>
      <c r="F1285" s="253"/>
    </row>
    <row r="1286" spans="1:11" ht="12" customHeight="1" x14ac:dyDescent="0.2">
      <c r="A1286" s="192"/>
      <c r="B1286" s="192"/>
      <c r="C1286" s="192"/>
      <c r="D1286" s="192"/>
      <c r="E1286" s="192"/>
      <c r="F1286" s="192"/>
    </row>
    <row r="1287" spans="1:11" ht="12" customHeight="1" x14ac:dyDescent="0.2">
      <c r="A1287" s="4" t="s">
        <v>2759</v>
      </c>
      <c r="B1287" s="192"/>
      <c r="C1287" s="192"/>
      <c r="D1287" s="192"/>
      <c r="E1287" s="192"/>
      <c r="F1287" s="192"/>
    </row>
    <row r="1288" spans="1:11" ht="12" customHeight="1" x14ac:dyDescent="0.2">
      <c r="A1288" s="726" t="s">
        <v>2758</v>
      </c>
      <c r="B1288" s="726"/>
      <c r="C1288" s="726"/>
      <c r="D1288" s="726"/>
      <c r="E1288" s="726"/>
      <c r="F1288" s="726"/>
    </row>
    <row r="1289" spans="1:11" ht="12" customHeight="1" x14ac:dyDescent="0.2">
      <c r="A1289" s="652" t="str">
        <f>CONCATENATE("2) Figures are for deaths occurring between 1st March 2020 and ",Contents!A41," 2021. Figures only include deaths that were registered by ",Contents!A42,". More information on registration delays can be found on the NRS website.")</f>
        <v>2) Figures are for deaths occurring between 1st March 2020 and 28th February 2021. Figures only include deaths that were registered by 10th March 2021. More information on registration delays can be found on the NRS website.</v>
      </c>
      <c r="B1289" s="652"/>
      <c r="C1289" s="652"/>
      <c r="D1289" s="652"/>
      <c r="E1289" s="652"/>
      <c r="F1289" s="652"/>
      <c r="G1289" s="245"/>
      <c r="H1289" s="245"/>
      <c r="I1289" s="245"/>
      <c r="J1289" s="245"/>
    </row>
    <row r="1290" spans="1:11" ht="12" customHeight="1" x14ac:dyDescent="0.2">
      <c r="A1290" s="652"/>
      <c r="B1290" s="652"/>
      <c r="C1290" s="652"/>
      <c r="D1290" s="652"/>
      <c r="E1290" s="652"/>
      <c r="F1290" s="652"/>
      <c r="G1290" s="245"/>
      <c r="H1290" s="245"/>
      <c r="I1290" s="245"/>
      <c r="J1290" s="245"/>
      <c r="K1290" s="162"/>
    </row>
    <row r="1291" spans="1:11" ht="12" customHeight="1" x14ac:dyDescent="0.2">
      <c r="A1291" s="162"/>
      <c r="B1291" s="162"/>
      <c r="C1291" s="162"/>
      <c r="D1291" s="162"/>
      <c r="E1291" s="162"/>
      <c r="F1291" s="162"/>
      <c r="G1291" s="162"/>
      <c r="H1291" s="162"/>
      <c r="I1291" s="162"/>
      <c r="J1291" s="162"/>
      <c r="K1291" s="162"/>
    </row>
    <row r="1292" spans="1:11" ht="12" customHeight="1" x14ac:dyDescent="0.2">
      <c r="A1292" s="253" t="s">
        <v>3041</v>
      </c>
    </row>
    <row r="1293" spans="1:11" ht="12" customHeight="1" x14ac:dyDescent="0.2"/>
    <row r="1294" spans="1:11" ht="12" customHeight="1" x14ac:dyDescent="0.2"/>
  </sheetData>
  <mergeCells count="11">
    <mergeCell ref="I1:J1"/>
    <mergeCell ref="A1289:F1290"/>
    <mergeCell ref="A1285:B1285"/>
    <mergeCell ref="A3:A4"/>
    <mergeCell ref="B3:B4"/>
    <mergeCell ref="C3:C4"/>
    <mergeCell ref="D3:D4"/>
    <mergeCell ref="E3:E4"/>
    <mergeCell ref="F3:F4"/>
    <mergeCell ref="A1288:F1288"/>
    <mergeCell ref="A1:G1"/>
  </mergeCells>
  <hyperlinks>
    <hyperlink ref="A1285:B1285" r:id="rId1" display="Refer to stats.gov.scot  to identify where intermediate zones are."/>
    <hyperlink ref="I1:J1" location="Contents!A1" display="back to 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00"/>
  <sheetViews>
    <sheetView showGridLines="0" workbookViewId="0">
      <selection sqref="A1:F1"/>
    </sheetView>
  </sheetViews>
  <sheetFormatPr defaultColWidth="9.140625" defaultRowHeight="14.25" x14ac:dyDescent="0.2"/>
  <cols>
    <col min="1" max="1" width="10.140625" style="127" bestFit="1" customWidth="1"/>
    <col min="2" max="2" width="10.140625" style="127" customWidth="1"/>
    <col min="3" max="3" width="17.42578125" style="134" bestFit="1" customWidth="1"/>
    <col min="4" max="11" width="9.140625" style="127"/>
    <col min="12" max="12" width="15.7109375" style="127" customWidth="1"/>
    <col min="13" max="16384" width="9.140625" style="127"/>
  </cols>
  <sheetData>
    <row r="1" spans="1:16" ht="18" customHeight="1" x14ac:dyDescent="0.25">
      <c r="A1" s="727" t="s">
        <v>3004</v>
      </c>
      <c r="B1" s="727"/>
      <c r="C1" s="727"/>
      <c r="D1" s="727"/>
      <c r="E1" s="727"/>
      <c r="F1" s="727"/>
      <c r="G1" s="597"/>
      <c r="H1" s="737" t="s">
        <v>78</v>
      </c>
      <c r="I1" s="737"/>
      <c r="J1" s="597"/>
      <c r="K1" s="508"/>
      <c r="M1" s="512"/>
    </row>
    <row r="2" spans="1:16" ht="18" customHeight="1" x14ac:dyDescent="0.25">
      <c r="A2" s="508"/>
      <c r="B2" s="508"/>
      <c r="C2" s="508"/>
      <c r="D2" s="508"/>
      <c r="E2" s="508"/>
      <c r="F2" s="508"/>
      <c r="G2" s="508"/>
      <c r="H2" s="508"/>
      <c r="I2" s="508"/>
      <c r="J2" s="508"/>
      <c r="K2" s="508"/>
      <c r="L2" s="508"/>
      <c r="M2" s="508"/>
      <c r="N2" s="512"/>
      <c r="O2" s="512"/>
    </row>
    <row r="3" spans="1:16" s="212" customFormat="1" ht="13.5" customHeight="1" x14ac:dyDescent="0.25">
      <c r="A3" s="729" t="s">
        <v>3071</v>
      </c>
      <c r="B3" s="509"/>
      <c r="C3" s="729" t="s">
        <v>2924</v>
      </c>
      <c r="D3" s="731" t="s">
        <v>2925</v>
      </c>
      <c r="E3" s="508"/>
      <c r="F3" s="508"/>
      <c r="G3" s="508"/>
      <c r="H3" s="508"/>
      <c r="I3" s="508"/>
      <c r="J3" s="508"/>
      <c r="K3" s="508"/>
      <c r="L3" s="508"/>
      <c r="M3" s="508"/>
      <c r="N3" s="508"/>
      <c r="O3" s="213"/>
      <c r="P3" s="213"/>
    </row>
    <row r="4" spans="1:16" s="212" customFormat="1" ht="13.5" customHeight="1" x14ac:dyDescent="0.25">
      <c r="A4" s="729"/>
      <c r="B4" s="598"/>
      <c r="C4" s="729"/>
      <c r="D4" s="731"/>
      <c r="E4" s="597"/>
      <c r="F4" s="597"/>
      <c r="G4" s="597"/>
      <c r="H4" s="597"/>
      <c r="I4" s="597"/>
      <c r="J4" s="597"/>
      <c r="K4" s="597"/>
      <c r="L4" s="597"/>
      <c r="M4" s="597"/>
      <c r="N4" s="597"/>
      <c r="O4" s="213"/>
      <c r="P4" s="213"/>
    </row>
    <row r="5" spans="1:16" ht="13.5" customHeight="1" x14ac:dyDescent="0.2">
      <c r="A5" s="730"/>
      <c r="B5" s="510" t="s">
        <v>2777</v>
      </c>
      <c r="C5" s="730"/>
      <c r="D5" s="732"/>
      <c r="E5" s="573"/>
      <c r="F5" s="574"/>
      <c r="G5" s="574"/>
    </row>
    <row r="6" spans="1:16" ht="14.1" customHeight="1" x14ac:dyDescent="0.2">
      <c r="A6" s="575">
        <v>2020</v>
      </c>
      <c r="B6" s="501">
        <v>43829</v>
      </c>
      <c r="C6" s="573">
        <v>1</v>
      </c>
      <c r="D6" s="131">
        <v>0</v>
      </c>
      <c r="E6" s="573"/>
      <c r="F6" s="574"/>
      <c r="G6" s="72"/>
    </row>
    <row r="7" spans="1:16" ht="14.1" customHeight="1" x14ac:dyDescent="0.2">
      <c r="A7" s="575">
        <v>2020</v>
      </c>
      <c r="B7" s="501">
        <v>43836</v>
      </c>
      <c r="C7" s="573">
        <v>2</v>
      </c>
      <c r="D7" s="131">
        <v>0</v>
      </c>
      <c r="E7" s="573"/>
      <c r="F7" s="574"/>
      <c r="G7" s="72"/>
    </row>
    <row r="8" spans="1:16" ht="14.1" customHeight="1" x14ac:dyDescent="0.2">
      <c r="A8" s="575">
        <v>2020</v>
      </c>
      <c r="B8" s="501">
        <v>43843</v>
      </c>
      <c r="C8" s="573">
        <v>3</v>
      </c>
      <c r="D8" s="131">
        <v>0</v>
      </c>
      <c r="E8" s="573"/>
      <c r="F8" s="574"/>
      <c r="G8" s="72"/>
    </row>
    <row r="9" spans="1:16" ht="14.1" customHeight="1" x14ac:dyDescent="0.2">
      <c r="A9" s="575">
        <v>2020</v>
      </c>
      <c r="B9" s="501">
        <v>43850</v>
      </c>
      <c r="C9" s="573">
        <v>4</v>
      </c>
      <c r="D9" s="131">
        <v>0</v>
      </c>
      <c r="E9" s="573"/>
      <c r="F9" s="574"/>
      <c r="G9" s="72"/>
    </row>
    <row r="10" spans="1:16" ht="14.1" customHeight="1" x14ac:dyDescent="0.2">
      <c r="A10" s="575">
        <v>2020</v>
      </c>
      <c r="B10" s="501">
        <v>43857</v>
      </c>
      <c r="C10" s="573">
        <v>5</v>
      </c>
      <c r="D10" s="131">
        <v>0</v>
      </c>
      <c r="E10" s="573"/>
      <c r="F10" s="574"/>
      <c r="G10" s="72"/>
    </row>
    <row r="11" spans="1:16" ht="14.1" customHeight="1" x14ac:dyDescent="0.2">
      <c r="A11" s="575">
        <v>2020</v>
      </c>
      <c r="B11" s="501">
        <v>43864</v>
      </c>
      <c r="C11" s="573">
        <v>6</v>
      </c>
      <c r="D11" s="131">
        <v>0</v>
      </c>
      <c r="E11" s="573"/>
      <c r="F11" s="574"/>
      <c r="G11" s="72"/>
    </row>
    <row r="12" spans="1:16" ht="14.1" customHeight="1" x14ac:dyDescent="0.2">
      <c r="A12" s="575">
        <v>2020</v>
      </c>
      <c r="B12" s="501">
        <v>43871</v>
      </c>
      <c r="C12" s="573">
        <v>7</v>
      </c>
      <c r="D12" s="131">
        <v>0</v>
      </c>
      <c r="E12" s="573"/>
      <c r="F12" s="574"/>
      <c r="G12" s="72"/>
    </row>
    <row r="13" spans="1:16" ht="14.1" customHeight="1" x14ac:dyDescent="0.2">
      <c r="A13" s="575">
        <v>2020</v>
      </c>
      <c r="B13" s="501">
        <v>43878</v>
      </c>
      <c r="C13" s="573">
        <v>8</v>
      </c>
      <c r="D13" s="131">
        <v>0</v>
      </c>
      <c r="E13" s="573"/>
      <c r="F13" s="574"/>
      <c r="G13" s="72"/>
    </row>
    <row r="14" spans="1:16" ht="14.1" customHeight="1" x14ac:dyDescent="0.2">
      <c r="A14" s="575">
        <v>2020</v>
      </c>
      <c r="B14" s="501">
        <v>43885</v>
      </c>
      <c r="C14" s="573">
        <v>9</v>
      </c>
      <c r="D14" s="131">
        <v>0</v>
      </c>
      <c r="E14" s="573"/>
      <c r="F14" s="574"/>
      <c r="G14" s="72"/>
    </row>
    <row r="15" spans="1:16" ht="14.1" customHeight="1" x14ac:dyDescent="0.2">
      <c r="A15" s="575">
        <v>2020</v>
      </c>
      <c r="B15" s="501">
        <v>43892</v>
      </c>
      <c r="C15" s="573">
        <v>10</v>
      </c>
      <c r="D15" s="131">
        <v>0</v>
      </c>
      <c r="E15" s="573"/>
      <c r="F15" s="574"/>
      <c r="G15" s="72"/>
    </row>
    <row r="16" spans="1:16" ht="14.1" customHeight="1" x14ac:dyDescent="0.2">
      <c r="A16" s="575">
        <v>2020</v>
      </c>
      <c r="B16" s="501">
        <v>43899</v>
      </c>
      <c r="C16" s="573">
        <v>11</v>
      </c>
      <c r="D16" s="131">
        <v>0</v>
      </c>
      <c r="E16" s="573"/>
      <c r="F16" s="574"/>
      <c r="G16" s="72"/>
    </row>
    <row r="17" spans="1:36" ht="14.1" customHeight="1" x14ac:dyDescent="0.2">
      <c r="A17" s="575">
        <v>2020</v>
      </c>
      <c r="B17" s="501">
        <v>43906</v>
      </c>
      <c r="C17" s="573">
        <v>12</v>
      </c>
      <c r="D17" s="131">
        <v>11</v>
      </c>
      <c r="E17" s="574"/>
      <c r="F17" s="72"/>
      <c r="G17" s="72"/>
      <c r="K17" s="536"/>
      <c r="L17" s="536"/>
      <c r="M17" s="536"/>
      <c r="N17" s="536"/>
      <c r="O17" s="536"/>
      <c r="P17" s="536"/>
      <c r="Q17" s="536"/>
      <c r="R17" s="536"/>
      <c r="S17" s="536"/>
      <c r="T17" s="536"/>
      <c r="U17" s="536"/>
      <c r="V17" s="536"/>
      <c r="W17" s="536"/>
      <c r="X17" s="536"/>
      <c r="Y17" s="536"/>
      <c r="Z17" s="536"/>
      <c r="AA17" s="536"/>
      <c r="AB17" s="536"/>
      <c r="AC17" s="536"/>
      <c r="AD17" s="536"/>
      <c r="AE17" s="536"/>
      <c r="AF17" s="536"/>
      <c r="AG17" s="536"/>
      <c r="AH17" s="536"/>
      <c r="AI17" s="536"/>
      <c r="AJ17" s="536"/>
    </row>
    <row r="18" spans="1:36" ht="14.1" customHeight="1" x14ac:dyDescent="0.2">
      <c r="A18" s="575">
        <v>2020</v>
      </c>
      <c r="B18" s="501">
        <v>43913</v>
      </c>
      <c r="C18" s="573">
        <v>13</v>
      </c>
      <c r="D18" s="131">
        <v>62</v>
      </c>
      <c r="E18" s="574"/>
      <c r="G18" s="72"/>
    </row>
    <row r="19" spans="1:36" ht="14.1" customHeight="1" x14ac:dyDescent="0.2">
      <c r="A19" s="575">
        <v>2020</v>
      </c>
      <c r="B19" s="501">
        <v>43920</v>
      </c>
      <c r="C19" s="573">
        <v>14</v>
      </c>
      <c r="D19" s="131">
        <v>282</v>
      </c>
      <c r="E19" s="574"/>
      <c r="G19" s="72"/>
    </row>
    <row r="20" spans="1:36" ht="14.1" customHeight="1" x14ac:dyDescent="0.2">
      <c r="A20" s="575">
        <v>2020</v>
      </c>
      <c r="B20" s="501">
        <v>43927</v>
      </c>
      <c r="C20" s="573">
        <v>15</v>
      </c>
      <c r="D20" s="131">
        <v>610</v>
      </c>
      <c r="E20" s="574"/>
      <c r="G20" s="72"/>
    </row>
    <row r="21" spans="1:36" ht="14.1" customHeight="1" x14ac:dyDescent="0.2">
      <c r="A21" s="575">
        <v>2020</v>
      </c>
      <c r="B21" s="501">
        <v>43934</v>
      </c>
      <c r="C21" s="573">
        <v>16</v>
      </c>
      <c r="D21" s="131">
        <v>651</v>
      </c>
      <c r="E21" s="574"/>
      <c r="F21" s="536"/>
      <c r="G21" s="72"/>
    </row>
    <row r="22" spans="1:36" ht="14.1" customHeight="1" x14ac:dyDescent="0.2">
      <c r="A22" s="575">
        <v>2020</v>
      </c>
      <c r="B22" s="501">
        <v>43941</v>
      </c>
      <c r="C22" s="573">
        <v>17</v>
      </c>
      <c r="D22" s="131">
        <v>663</v>
      </c>
      <c r="E22" s="574"/>
      <c r="F22" s="536"/>
      <c r="G22" s="72"/>
    </row>
    <row r="23" spans="1:36" ht="14.1" customHeight="1" x14ac:dyDescent="0.2">
      <c r="A23" s="575">
        <v>2020</v>
      </c>
      <c r="B23" s="501">
        <v>43948</v>
      </c>
      <c r="C23" s="573">
        <v>18</v>
      </c>
      <c r="D23" s="131">
        <v>526</v>
      </c>
      <c r="E23" s="574"/>
      <c r="F23" s="536"/>
      <c r="G23" s="72"/>
    </row>
    <row r="24" spans="1:36" ht="14.1" customHeight="1" x14ac:dyDescent="0.2">
      <c r="A24" s="575">
        <v>2020</v>
      </c>
      <c r="B24" s="501">
        <v>43955</v>
      </c>
      <c r="C24" s="573">
        <v>19</v>
      </c>
      <c r="D24" s="131">
        <v>414</v>
      </c>
      <c r="E24" s="574"/>
      <c r="F24" s="536"/>
      <c r="G24" s="72"/>
    </row>
    <row r="25" spans="1:36" ht="14.1" customHeight="1" x14ac:dyDescent="0.2">
      <c r="A25" s="575">
        <v>2020</v>
      </c>
      <c r="B25" s="501">
        <v>43962</v>
      </c>
      <c r="C25" s="573">
        <v>20</v>
      </c>
      <c r="D25" s="131">
        <v>336</v>
      </c>
      <c r="E25" s="574"/>
      <c r="F25" s="536"/>
      <c r="G25" s="72"/>
    </row>
    <row r="26" spans="1:36" ht="14.1" customHeight="1" x14ac:dyDescent="0.2">
      <c r="A26" s="575">
        <v>2020</v>
      </c>
      <c r="B26" s="501">
        <v>43969</v>
      </c>
      <c r="C26" s="573">
        <v>21</v>
      </c>
      <c r="D26" s="131">
        <v>230</v>
      </c>
      <c r="E26" s="574"/>
      <c r="F26" s="536"/>
      <c r="G26" s="72"/>
    </row>
    <row r="27" spans="1:36" ht="14.1" customHeight="1" x14ac:dyDescent="0.2">
      <c r="A27" s="575">
        <v>2020</v>
      </c>
      <c r="B27" s="501">
        <v>43976</v>
      </c>
      <c r="C27" s="573">
        <v>22</v>
      </c>
      <c r="D27" s="131">
        <v>131</v>
      </c>
      <c r="E27" s="574"/>
      <c r="F27" s="536"/>
      <c r="G27" s="72"/>
    </row>
    <row r="28" spans="1:36" ht="14.1" customHeight="1" x14ac:dyDescent="0.2">
      <c r="A28" s="575">
        <v>2020</v>
      </c>
      <c r="B28" s="501">
        <v>43983</v>
      </c>
      <c r="C28" s="573">
        <v>23</v>
      </c>
      <c r="D28" s="131">
        <v>90</v>
      </c>
      <c r="E28" s="574"/>
      <c r="F28" s="536"/>
      <c r="G28" s="72"/>
    </row>
    <row r="29" spans="1:36" ht="14.1" customHeight="1" x14ac:dyDescent="0.2">
      <c r="A29" s="575">
        <v>2020</v>
      </c>
      <c r="B29" s="501">
        <v>43990</v>
      </c>
      <c r="C29" s="573">
        <v>24</v>
      </c>
      <c r="D29" s="131">
        <v>68</v>
      </c>
      <c r="E29" s="574"/>
      <c r="F29" s="536"/>
      <c r="G29" s="72"/>
    </row>
    <row r="30" spans="1:36" ht="14.1" customHeight="1" x14ac:dyDescent="0.2">
      <c r="A30" s="575">
        <v>2020</v>
      </c>
      <c r="B30" s="501">
        <v>43997</v>
      </c>
      <c r="C30" s="573">
        <v>25</v>
      </c>
      <c r="D30" s="131">
        <v>49</v>
      </c>
      <c r="E30" s="574"/>
      <c r="F30" s="536"/>
      <c r="G30" s="72"/>
    </row>
    <row r="31" spans="1:36" ht="14.1" customHeight="1" x14ac:dyDescent="0.2">
      <c r="A31" s="575">
        <v>2020</v>
      </c>
      <c r="B31" s="501">
        <v>44004</v>
      </c>
      <c r="C31" s="573">
        <v>26</v>
      </c>
      <c r="D31" s="536">
        <v>36</v>
      </c>
      <c r="E31" s="574"/>
      <c r="F31" s="536"/>
      <c r="G31" s="72"/>
    </row>
    <row r="32" spans="1:36" ht="14.1" customHeight="1" x14ac:dyDescent="0.2">
      <c r="A32" s="575">
        <v>2020</v>
      </c>
      <c r="B32" s="501">
        <v>44011</v>
      </c>
      <c r="C32" s="573">
        <v>27</v>
      </c>
      <c r="D32" s="536">
        <v>19</v>
      </c>
      <c r="E32" s="574"/>
      <c r="F32" s="536"/>
      <c r="G32" s="72"/>
    </row>
    <row r="33" spans="1:7" ht="14.1" customHeight="1" x14ac:dyDescent="0.2">
      <c r="A33" s="575">
        <v>2020</v>
      </c>
      <c r="B33" s="501">
        <v>44018</v>
      </c>
      <c r="C33" s="573">
        <v>28</v>
      </c>
      <c r="D33" s="536">
        <v>13</v>
      </c>
      <c r="E33" s="574"/>
      <c r="F33" s="536"/>
      <c r="G33" s="72"/>
    </row>
    <row r="34" spans="1:7" ht="14.1" customHeight="1" x14ac:dyDescent="0.2">
      <c r="A34" s="575">
        <v>2020</v>
      </c>
      <c r="B34" s="501">
        <v>44025</v>
      </c>
      <c r="C34" s="573">
        <v>29</v>
      </c>
      <c r="D34" s="536">
        <v>6</v>
      </c>
      <c r="E34" s="574"/>
      <c r="F34" s="536"/>
      <c r="G34" s="72"/>
    </row>
    <row r="35" spans="1:7" ht="14.1" customHeight="1" x14ac:dyDescent="0.2">
      <c r="A35" s="575">
        <v>2020</v>
      </c>
      <c r="B35" s="501">
        <v>44032</v>
      </c>
      <c r="C35" s="573">
        <v>30</v>
      </c>
      <c r="D35" s="536">
        <v>8</v>
      </c>
      <c r="E35" s="574"/>
      <c r="F35" s="536"/>
      <c r="G35" s="72"/>
    </row>
    <row r="36" spans="1:7" ht="14.1" customHeight="1" x14ac:dyDescent="0.2">
      <c r="A36" s="575">
        <v>2020</v>
      </c>
      <c r="B36" s="501">
        <v>44039</v>
      </c>
      <c r="C36" s="573">
        <v>31</v>
      </c>
      <c r="D36" s="536">
        <v>6</v>
      </c>
      <c r="E36" s="574"/>
      <c r="F36" s="536"/>
    </row>
    <row r="37" spans="1:7" ht="14.1" customHeight="1" x14ac:dyDescent="0.2">
      <c r="A37" s="575">
        <v>2020</v>
      </c>
      <c r="B37" s="501">
        <v>44046</v>
      </c>
      <c r="C37" s="573">
        <v>32</v>
      </c>
      <c r="D37" s="536">
        <v>5</v>
      </c>
      <c r="E37" s="574"/>
      <c r="F37" s="536"/>
    </row>
    <row r="38" spans="1:7" ht="14.1" customHeight="1" x14ac:dyDescent="0.2">
      <c r="A38" s="575">
        <v>2020</v>
      </c>
      <c r="B38" s="501">
        <v>44053</v>
      </c>
      <c r="C38" s="573">
        <v>33</v>
      </c>
      <c r="D38" s="536">
        <v>3</v>
      </c>
      <c r="E38" s="574"/>
      <c r="F38" s="536"/>
    </row>
    <row r="39" spans="1:7" ht="14.1" customHeight="1" x14ac:dyDescent="0.2">
      <c r="A39" s="575">
        <v>2020</v>
      </c>
      <c r="B39" s="501">
        <v>44060</v>
      </c>
      <c r="C39" s="573">
        <v>34</v>
      </c>
      <c r="D39" s="536">
        <v>5</v>
      </c>
      <c r="E39" s="574"/>
      <c r="F39" s="536"/>
    </row>
    <row r="40" spans="1:7" ht="14.1" customHeight="1" x14ac:dyDescent="0.2">
      <c r="A40" s="575">
        <v>2020</v>
      </c>
      <c r="B40" s="501">
        <v>44067</v>
      </c>
      <c r="C40" s="573">
        <v>35</v>
      </c>
      <c r="D40" s="536">
        <v>7</v>
      </c>
      <c r="E40" s="574"/>
      <c r="F40" s="536"/>
    </row>
    <row r="41" spans="1:7" ht="14.1" customHeight="1" x14ac:dyDescent="0.2">
      <c r="A41" s="575">
        <v>2020</v>
      </c>
      <c r="B41" s="501">
        <v>44074</v>
      </c>
      <c r="C41" s="573">
        <v>36</v>
      </c>
      <c r="D41" s="536">
        <v>2</v>
      </c>
      <c r="E41" s="574"/>
      <c r="F41" s="536"/>
    </row>
    <row r="42" spans="1:7" ht="14.1" customHeight="1" x14ac:dyDescent="0.2">
      <c r="A42" s="575">
        <v>2020</v>
      </c>
      <c r="B42" s="501">
        <v>44081</v>
      </c>
      <c r="C42" s="573">
        <v>37</v>
      </c>
      <c r="D42" s="536">
        <v>5</v>
      </c>
      <c r="E42" s="577"/>
      <c r="F42" s="536"/>
    </row>
    <row r="43" spans="1:7" ht="14.1" customHeight="1" x14ac:dyDescent="0.2">
      <c r="A43" s="575">
        <v>2020</v>
      </c>
      <c r="B43" s="501">
        <v>44088</v>
      </c>
      <c r="C43" s="573">
        <v>38</v>
      </c>
      <c r="D43" s="576">
        <v>11</v>
      </c>
      <c r="E43" s="573"/>
      <c r="F43" s="536"/>
      <c r="G43" s="574"/>
    </row>
    <row r="44" spans="1:7" ht="14.1" customHeight="1" x14ac:dyDescent="0.2">
      <c r="A44" s="575">
        <v>2020</v>
      </c>
      <c r="B44" s="501">
        <v>44095</v>
      </c>
      <c r="C44" s="573">
        <v>39</v>
      </c>
      <c r="D44" s="131">
        <v>10</v>
      </c>
      <c r="E44" s="573"/>
      <c r="F44" s="536"/>
      <c r="G44" s="574"/>
    </row>
    <row r="45" spans="1:7" ht="14.1" customHeight="1" x14ac:dyDescent="0.2">
      <c r="A45" s="575">
        <v>2020</v>
      </c>
      <c r="B45" s="501">
        <v>44102</v>
      </c>
      <c r="C45" s="573">
        <v>40</v>
      </c>
      <c r="D45" s="131">
        <v>20</v>
      </c>
      <c r="E45" s="573"/>
      <c r="F45" s="536"/>
      <c r="G45" s="574"/>
    </row>
    <row r="46" spans="1:7" ht="14.1" customHeight="1" x14ac:dyDescent="0.2">
      <c r="A46" s="575">
        <v>2020</v>
      </c>
      <c r="B46" s="501">
        <v>44109</v>
      </c>
      <c r="C46" s="573">
        <v>41</v>
      </c>
      <c r="D46" s="131">
        <v>25</v>
      </c>
      <c r="E46" s="573"/>
      <c r="F46" s="536"/>
      <c r="G46" s="574"/>
    </row>
    <row r="47" spans="1:7" ht="14.1" customHeight="1" x14ac:dyDescent="0.2">
      <c r="A47" s="575">
        <v>2020</v>
      </c>
      <c r="B47" s="501">
        <v>44116</v>
      </c>
      <c r="C47" s="573">
        <v>42</v>
      </c>
      <c r="D47" s="131">
        <v>76</v>
      </c>
      <c r="E47" s="573"/>
      <c r="F47" s="211"/>
      <c r="G47" s="574"/>
    </row>
    <row r="48" spans="1:7" ht="14.1" customHeight="1" x14ac:dyDescent="0.2">
      <c r="A48" s="575">
        <v>2020</v>
      </c>
      <c r="B48" s="501">
        <v>44123</v>
      </c>
      <c r="C48" s="573">
        <v>43</v>
      </c>
      <c r="D48" s="131">
        <v>107</v>
      </c>
      <c r="E48" s="573"/>
      <c r="G48" s="574"/>
    </row>
    <row r="49" spans="1:7" ht="14.1" customHeight="1" x14ac:dyDescent="0.2">
      <c r="A49" s="575">
        <v>2020</v>
      </c>
      <c r="B49" s="501">
        <v>44130</v>
      </c>
      <c r="C49" s="573">
        <v>44</v>
      </c>
      <c r="D49" s="131">
        <v>168</v>
      </c>
      <c r="E49" s="573"/>
      <c r="G49" s="574"/>
    </row>
    <row r="50" spans="1:7" ht="14.1" customHeight="1" x14ac:dyDescent="0.2">
      <c r="A50" s="575">
        <v>2020</v>
      </c>
      <c r="B50" s="501">
        <v>44137</v>
      </c>
      <c r="C50" s="573">
        <v>45</v>
      </c>
      <c r="D50" s="131">
        <v>209</v>
      </c>
      <c r="E50" s="573"/>
      <c r="F50" s="574"/>
      <c r="G50" s="574"/>
    </row>
    <row r="51" spans="1:7" ht="14.1" customHeight="1" x14ac:dyDescent="0.2">
      <c r="A51" s="575">
        <v>2020</v>
      </c>
      <c r="B51" s="501">
        <v>44144</v>
      </c>
      <c r="C51" s="573">
        <v>46</v>
      </c>
      <c r="D51" s="131">
        <v>280</v>
      </c>
      <c r="E51" s="573"/>
      <c r="F51" s="574"/>
      <c r="G51" s="574"/>
    </row>
    <row r="52" spans="1:7" ht="14.1" customHeight="1" x14ac:dyDescent="0.2">
      <c r="A52" s="575">
        <v>2020</v>
      </c>
      <c r="B52" s="501">
        <v>44151</v>
      </c>
      <c r="C52" s="573">
        <v>47</v>
      </c>
      <c r="D52" s="131">
        <v>249</v>
      </c>
      <c r="E52" s="573"/>
      <c r="F52" s="574"/>
      <c r="G52" s="574"/>
    </row>
    <row r="53" spans="1:7" ht="14.1" customHeight="1" x14ac:dyDescent="0.2">
      <c r="A53" s="575">
        <v>2020</v>
      </c>
      <c r="B53" s="501">
        <v>44158</v>
      </c>
      <c r="C53" s="573">
        <v>48</v>
      </c>
      <c r="D53" s="131">
        <v>252</v>
      </c>
      <c r="E53" s="573"/>
      <c r="F53" s="574"/>
      <c r="G53" s="574"/>
    </row>
    <row r="54" spans="1:7" ht="14.1" customHeight="1" x14ac:dyDescent="0.2">
      <c r="A54" s="575">
        <v>2020</v>
      </c>
      <c r="B54" s="501">
        <v>44165</v>
      </c>
      <c r="C54" s="573">
        <v>49</v>
      </c>
      <c r="D54" s="131">
        <v>233</v>
      </c>
      <c r="E54" s="573"/>
      <c r="F54" s="574"/>
      <c r="G54" s="574"/>
    </row>
    <row r="55" spans="1:7" ht="14.1" customHeight="1" x14ac:dyDescent="0.2">
      <c r="A55" s="575">
        <v>2020</v>
      </c>
      <c r="B55" s="501">
        <v>44172</v>
      </c>
      <c r="C55" s="573">
        <v>50</v>
      </c>
      <c r="D55" s="131">
        <v>227</v>
      </c>
      <c r="E55" s="573"/>
      <c r="F55" s="574"/>
      <c r="G55" s="574"/>
    </row>
    <row r="56" spans="1:7" ht="14.1" customHeight="1" x14ac:dyDescent="0.2">
      <c r="A56" s="575">
        <v>2020</v>
      </c>
      <c r="B56" s="501">
        <v>44179</v>
      </c>
      <c r="C56" s="573">
        <v>51</v>
      </c>
      <c r="D56" s="131">
        <v>208</v>
      </c>
      <c r="E56" s="573"/>
      <c r="F56" s="574"/>
      <c r="G56" s="574"/>
    </row>
    <row r="57" spans="1:7" ht="14.1" customHeight="1" x14ac:dyDescent="0.2">
      <c r="A57" s="575">
        <v>2020</v>
      </c>
      <c r="B57" s="501">
        <v>44186</v>
      </c>
      <c r="C57" s="573">
        <v>52</v>
      </c>
      <c r="D57" s="131">
        <v>202</v>
      </c>
      <c r="E57" s="573"/>
      <c r="F57" s="574"/>
      <c r="G57" s="574"/>
    </row>
    <row r="58" spans="1:7" ht="14.1" customHeight="1" x14ac:dyDescent="0.2">
      <c r="A58" s="575">
        <v>2020</v>
      </c>
      <c r="B58" s="501">
        <v>44193</v>
      </c>
      <c r="C58" s="573">
        <v>53</v>
      </c>
      <c r="D58" s="131">
        <v>187</v>
      </c>
      <c r="E58" s="573"/>
      <c r="F58" s="574"/>
      <c r="G58" s="574"/>
    </row>
    <row r="59" spans="1:7" ht="14.1" customHeight="1" x14ac:dyDescent="0.2">
      <c r="A59" s="575">
        <v>2021</v>
      </c>
      <c r="B59" s="501">
        <v>44200</v>
      </c>
      <c r="C59" s="573">
        <v>1</v>
      </c>
      <c r="D59" s="161">
        <v>392</v>
      </c>
      <c r="E59" s="573"/>
      <c r="F59" s="574"/>
      <c r="G59" s="574"/>
    </row>
    <row r="60" spans="1:7" ht="14.1" customHeight="1" x14ac:dyDescent="0.2">
      <c r="A60" s="575">
        <v>2021</v>
      </c>
      <c r="B60" s="501">
        <v>44207</v>
      </c>
      <c r="C60" s="573">
        <v>2</v>
      </c>
      <c r="D60" s="161">
        <v>373</v>
      </c>
      <c r="E60" s="573"/>
      <c r="F60" s="574"/>
      <c r="G60" s="574"/>
    </row>
    <row r="61" spans="1:7" ht="14.1" customHeight="1" x14ac:dyDescent="0.2">
      <c r="A61" s="575">
        <v>2021</v>
      </c>
      <c r="B61" s="501">
        <v>44214</v>
      </c>
      <c r="C61" s="573">
        <v>3</v>
      </c>
      <c r="D61" s="161">
        <v>452</v>
      </c>
      <c r="E61" s="573"/>
      <c r="F61" s="574"/>
      <c r="G61" s="574"/>
    </row>
    <row r="62" spans="1:7" ht="14.1" customHeight="1" x14ac:dyDescent="0.2">
      <c r="A62" s="575">
        <v>2021</v>
      </c>
      <c r="B62" s="501">
        <v>44221</v>
      </c>
      <c r="C62" s="573">
        <v>4</v>
      </c>
      <c r="D62" s="161">
        <v>443</v>
      </c>
      <c r="E62" s="573"/>
      <c r="F62" s="574"/>
      <c r="G62" s="574"/>
    </row>
    <row r="63" spans="1:7" ht="14.1" customHeight="1" x14ac:dyDescent="0.2">
      <c r="A63" s="575">
        <v>2021</v>
      </c>
      <c r="B63" s="501">
        <v>44228</v>
      </c>
      <c r="C63" s="573">
        <v>5</v>
      </c>
      <c r="D63" s="161">
        <v>377</v>
      </c>
      <c r="E63" s="573"/>
      <c r="F63" s="574"/>
      <c r="G63" s="574"/>
    </row>
    <row r="64" spans="1:7" ht="14.1" customHeight="1" x14ac:dyDescent="0.2">
      <c r="A64" s="575">
        <v>2021</v>
      </c>
      <c r="B64" s="501">
        <v>44235</v>
      </c>
      <c r="C64" s="573">
        <v>6</v>
      </c>
      <c r="D64" s="161">
        <v>325</v>
      </c>
      <c r="E64" s="574"/>
      <c r="F64" s="574"/>
    </row>
    <row r="65" spans="1:6" ht="14.1" customHeight="1" x14ac:dyDescent="0.2">
      <c r="A65" s="575">
        <v>2021</v>
      </c>
      <c r="B65" s="501">
        <v>44242</v>
      </c>
      <c r="C65" s="573">
        <v>7</v>
      </c>
      <c r="D65" s="541">
        <v>291</v>
      </c>
      <c r="E65" s="574"/>
      <c r="F65" s="574"/>
    </row>
    <row r="66" spans="1:6" ht="14.1" customHeight="1" x14ac:dyDescent="0.2">
      <c r="A66" s="575">
        <v>2021</v>
      </c>
      <c r="B66" s="501">
        <v>44249</v>
      </c>
      <c r="C66" s="573">
        <v>8</v>
      </c>
      <c r="D66" s="541">
        <v>230</v>
      </c>
      <c r="E66" s="574"/>
      <c r="F66" s="574"/>
    </row>
    <row r="67" spans="1:6" ht="14.1" customHeight="1" x14ac:dyDescent="0.2">
      <c r="A67" s="575">
        <v>2021</v>
      </c>
      <c r="B67" s="501">
        <v>44256</v>
      </c>
      <c r="C67" s="573">
        <v>9</v>
      </c>
      <c r="D67" s="541">
        <v>142</v>
      </c>
      <c r="E67" s="574"/>
      <c r="F67" s="574"/>
    </row>
    <row r="68" spans="1:6" ht="14.1" customHeight="1" x14ac:dyDescent="0.2">
      <c r="A68" s="575">
        <v>2021</v>
      </c>
      <c r="B68" s="501">
        <v>44263</v>
      </c>
      <c r="C68" s="573">
        <v>10</v>
      </c>
      <c r="D68" s="541">
        <v>104</v>
      </c>
      <c r="E68" s="574"/>
      <c r="F68" s="574"/>
    </row>
    <row r="69" spans="1:6" ht="14.1" hidden="1" customHeight="1" x14ac:dyDescent="0.2">
      <c r="A69" s="575">
        <v>2021</v>
      </c>
      <c r="B69" s="501">
        <v>44270</v>
      </c>
      <c r="C69" s="573">
        <v>11</v>
      </c>
      <c r="D69" s="541" t="e">
        <v>#N/A</v>
      </c>
      <c r="E69" s="574"/>
      <c r="F69" s="574"/>
    </row>
    <row r="70" spans="1:6" ht="14.1" hidden="1" customHeight="1" x14ac:dyDescent="0.2">
      <c r="A70" s="575">
        <v>2021</v>
      </c>
      <c r="B70" s="501">
        <v>44277</v>
      </c>
      <c r="C70" s="573">
        <v>12</v>
      </c>
      <c r="D70" s="541" t="e">
        <v>#N/A</v>
      </c>
      <c r="E70" s="574"/>
      <c r="F70" s="574"/>
    </row>
    <row r="71" spans="1:6" ht="14.1" hidden="1" customHeight="1" x14ac:dyDescent="0.2">
      <c r="A71" s="575">
        <v>2021</v>
      </c>
      <c r="B71" s="501">
        <v>44284</v>
      </c>
      <c r="C71" s="573">
        <v>13</v>
      </c>
      <c r="D71" s="541" t="e">
        <v>#N/A</v>
      </c>
      <c r="E71" s="574"/>
      <c r="F71" s="574"/>
    </row>
    <row r="72" spans="1:6" ht="14.1" hidden="1" customHeight="1" x14ac:dyDescent="0.2">
      <c r="A72" s="575">
        <v>2021</v>
      </c>
      <c r="B72" s="501">
        <v>44291</v>
      </c>
      <c r="C72" s="573">
        <v>14</v>
      </c>
      <c r="D72" s="541" t="e">
        <v>#N/A</v>
      </c>
      <c r="E72" s="574"/>
      <c r="F72" s="574"/>
    </row>
    <row r="73" spans="1:6" ht="14.1" hidden="1" customHeight="1" x14ac:dyDescent="0.2">
      <c r="A73" s="575">
        <v>2021</v>
      </c>
      <c r="B73" s="501">
        <v>44298</v>
      </c>
      <c r="C73" s="573">
        <v>15</v>
      </c>
      <c r="D73" s="541" t="e">
        <v>#N/A</v>
      </c>
      <c r="E73" s="574"/>
      <c r="F73" s="574"/>
    </row>
    <row r="74" spans="1:6" ht="14.1" hidden="1" customHeight="1" x14ac:dyDescent="0.2">
      <c r="A74" s="575">
        <v>2021</v>
      </c>
      <c r="B74" s="501">
        <v>44305</v>
      </c>
      <c r="C74" s="573">
        <v>16</v>
      </c>
      <c r="D74" s="541" t="e">
        <v>#N/A</v>
      </c>
      <c r="E74" s="574"/>
      <c r="F74" s="574"/>
    </row>
    <row r="75" spans="1:6" ht="14.1" hidden="1" customHeight="1" x14ac:dyDescent="0.2">
      <c r="A75" s="575">
        <v>2021</v>
      </c>
      <c r="B75" s="501">
        <v>44312</v>
      </c>
      <c r="C75" s="573">
        <v>17</v>
      </c>
      <c r="D75" s="541" t="e">
        <v>#N/A</v>
      </c>
      <c r="E75" s="574"/>
      <c r="F75" s="574"/>
    </row>
    <row r="76" spans="1:6" ht="14.1" hidden="1" customHeight="1" x14ac:dyDescent="0.2">
      <c r="A76" s="575">
        <v>2021</v>
      </c>
      <c r="B76" s="501">
        <v>44319</v>
      </c>
      <c r="C76" s="573">
        <v>18</v>
      </c>
      <c r="D76" s="541" t="e">
        <v>#N/A</v>
      </c>
      <c r="E76" s="574"/>
      <c r="F76" s="574"/>
    </row>
    <row r="77" spans="1:6" ht="14.1" hidden="1" customHeight="1" x14ac:dyDescent="0.2">
      <c r="A77" s="575">
        <v>2021</v>
      </c>
      <c r="B77" s="501">
        <v>44326</v>
      </c>
      <c r="C77" s="573">
        <v>19</v>
      </c>
      <c r="D77" s="541" t="e">
        <v>#N/A</v>
      </c>
      <c r="E77" s="574"/>
      <c r="F77" s="574"/>
    </row>
    <row r="78" spans="1:6" ht="14.1" hidden="1" customHeight="1" x14ac:dyDescent="0.2">
      <c r="A78" s="575">
        <v>2021</v>
      </c>
      <c r="B78" s="501">
        <v>44333</v>
      </c>
      <c r="C78" s="573">
        <v>20</v>
      </c>
      <c r="D78" s="541" t="e">
        <v>#N/A</v>
      </c>
      <c r="E78" s="574"/>
      <c r="F78" s="574"/>
    </row>
    <row r="79" spans="1:6" ht="14.1" hidden="1" customHeight="1" x14ac:dyDescent="0.2">
      <c r="A79" s="575">
        <v>2021</v>
      </c>
      <c r="B79" s="501">
        <v>44340</v>
      </c>
      <c r="C79" s="573">
        <v>21</v>
      </c>
      <c r="D79" s="541" t="e">
        <v>#N/A</v>
      </c>
      <c r="E79" s="574"/>
      <c r="F79" s="574"/>
    </row>
    <row r="80" spans="1:6" ht="14.1" hidden="1" customHeight="1" x14ac:dyDescent="0.2">
      <c r="A80" s="575">
        <v>2021</v>
      </c>
      <c r="B80" s="501">
        <v>44347</v>
      </c>
      <c r="C80" s="573">
        <v>22</v>
      </c>
      <c r="D80" s="541" t="e">
        <v>#N/A</v>
      </c>
      <c r="E80" s="574"/>
      <c r="F80" s="574"/>
    </row>
    <row r="81" spans="1:6" ht="14.1" hidden="1" customHeight="1" x14ac:dyDescent="0.2">
      <c r="A81" s="575">
        <v>2021</v>
      </c>
      <c r="B81" s="501">
        <v>44354</v>
      </c>
      <c r="C81" s="573">
        <v>23</v>
      </c>
      <c r="D81" s="541" t="e">
        <v>#N/A</v>
      </c>
      <c r="E81" s="574"/>
      <c r="F81" s="574"/>
    </row>
    <row r="82" spans="1:6" ht="14.1" hidden="1" customHeight="1" x14ac:dyDescent="0.2">
      <c r="A82" s="575">
        <v>2021</v>
      </c>
      <c r="B82" s="501">
        <v>44361</v>
      </c>
      <c r="C82" s="573">
        <v>24</v>
      </c>
      <c r="D82" s="541" t="e">
        <v>#N/A</v>
      </c>
      <c r="E82" s="574"/>
      <c r="F82" s="574"/>
    </row>
    <row r="83" spans="1:6" ht="14.1" hidden="1" customHeight="1" x14ac:dyDescent="0.2">
      <c r="A83" s="575">
        <v>2021</v>
      </c>
      <c r="B83" s="501">
        <v>44368</v>
      </c>
      <c r="C83" s="573">
        <v>25</v>
      </c>
      <c r="D83" s="541" t="e">
        <v>#N/A</v>
      </c>
      <c r="E83" s="574"/>
      <c r="F83" s="574"/>
    </row>
    <row r="84" spans="1:6" ht="14.1" hidden="1" customHeight="1" x14ac:dyDescent="0.2">
      <c r="A84" s="575">
        <v>2021</v>
      </c>
      <c r="B84" s="501">
        <v>44375</v>
      </c>
      <c r="C84" s="573">
        <v>26</v>
      </c>
      <c r="D84" s="541" t="e">
        <v>#N/A</v>
      </c>
      <c r="E84" s="574"/>
      <c r="F84" s="574"/>
    </row>
    <row r="85" spans="1:6" ht="14.1" hidden="1" customHeight="1" x14ac:dyDescent="0.2">
      <c r="A85" s="575">
        <v>2021</v>
      </c>
      <c r="B85" s="501">
        <v>44382</v>
      </c>
      <c r="C85" s="573">
        <v>27</v>
      </c>
      <c r="D85" s="541" t="e">
        <v>#N/A</v>
      </c>
      <c r="E85" s="574"/>
      <c r="F85" s="574"/>
    </row>
    <row r="86" spans="1:6" ht="14.1" hidden="1" customHeight="1" x14ac:dyDescent="0.2">
      <c r="A86" s="575">
        <v>2021</v>
      </c>
      <c r="B86" s="501">
        <v>44389</v>
      </c>
      <c r="C86" s="573">
        <v>28</v>
      </c>
      <c r="D86" s="541" t="e">
        <v>#N/A</v>
      </c>
      <c r="E86" s="574"/>
      <c r="F86" s="574"/>
    </row>
    <row r="87" spans="1:6" ht="14.1" hidden="1" customHeight="1" x14ac:dyDescent="0.2">
      <c r="A87" s="575">
        <v>2021</v>
      </c>
      <c r="B87" s="501">
        <v>44396</v>
      </c>
      <c r="C87" s="573">
        <v>29</v>
      </c>
      <c r="D87" s="541" t="e">
        <v>#N/A</v>
      </c>
      <c r="E87" s="574"/>
      <c r="F87" s="574"/>
    </row>
    <row r="88" spans="1:6" ht="14.1" hidden="1" customHeight="1" x14ac:dyDescent="0.2">
      <c r="A88" s="575">
        <v>2021</v>
      </c>
      <c r="B88" s="501">
        <v>44403</v>
      </c>
      <c r="C88" s="573">
        <v>30</v>
      </c>
      <c r="D88" s="541" t="e">
        <v>#N/A</v>
      </c>
      <c r="E88" s="574"/>
      <c r="F88" s="574"/>
    </row>
    <row r="89" spans="1:6" ht="14.1" hidden="1" customHeight="1" x14ac:dyDescent="0.2">
      <c r="A89" s="575">
        <v>2021</v>
      </c>
      <c r="B89" s="501">
        <v>44410</v>
      </c>
      <c r="C89" s="573">
        <v>31</v>
      </c>
      <c r="D89" s="541" t="e">
        <v>#N/A</v>
      </c>
      <c r="E89" s="574"/>
      <c r="F89" s="574"/>
    </row>
    <row r="90" spans="1:6" ht="14.1" hidden="1" customHeight="1" x14ac:dyDescent="0.2">
      <c r="A90" s="575">
        <v>2021</v>
      </c>
      <c r="B90" s="501">
        <v>44417</v>
      </c>
      <c r="C90" s="573">
        <v>32</v>
      </c>
      <c r="D90" s="541" t="e">
        <v>#N/A</v>
      </c>
      <c r="E90" s="574"/>
      <c r="F90" s="574"/>
    </row>
    <row r="91" spans="1:6" ht="14.1" hidden="1" customHeight="1" x14ac:dyDescent="0.2">
      <c r="A91" s="575">
        <v>2021</v>
      </c>
      <c r="B91" s="501">
        <v>44424</v>
      </c>
      <c r="C91" s="573">
        <v>33</v>
      </c>
      <c r="D91" s="541" t="e">
        <v>#N/A</v>
      </c>
      <c r="F91" s="574"/>
    </row>
    <row r="92" spans="1:6" ht="14.1" hidden="1" customHeight="1" x14ac:dyDescent="0.2">
      <c r="A92" s="575">
        <v>2021</v>
      </c>
      <c r="B92" s="501">
        <v>44431</v>
      </c>
      <c r="C92" s="573">
        <v>34</v>
      </c>
      <c r="D92" s="541" t="e">
        <v>#N/A</v>
      </c>
      <c r="F92" s="574"/>
    </row>
    <row r="93" spans="1:6" ht="14.1" hidden="1" customHeight="1" x14ac:dyDescent="0.2">
      <c r="A93" s="575">
        <v>2021</v>
      </c>
      <c r="B93" s="501">
        <v>44438</v>
      </c>
      <c r="C93" s="573">
        <v>35</v>
      </c>
      <c r="D93" s="541" t="e">
        <v>#N/A</v>
      </c>
      <c r="F93" s="574"/>
    </row>
    <row r="94" spans="1:6" ht="14.1" hidden="1" customHeight="1" x14ac:dyDescent="0.2">
      <c r="A94" s="575">
        <v>2021</v>
      </c>
      <c r="B94" s="501">
        <v>44445</v>
      </c>
      <c r="C94" s="573">
        <v>36</v>
      </c>
      <c r="D94" s="541" t="e">
        <v>#N/A</v>
      </c>
      <c r="F94" s="574"/>
    </row>
    <row r="95" spans="1:6" ht="14.1" hidden="1" customHeight="1" x14ac:dyDescent="0.2">
      <c r="A95" s="575">
        <v>2021</v>
      </c>
      <c r="B95" s="501">
        <v>44452</v>
      </c>
      <c r="C95" s="573">
        <v>37</v>
      </c>
      <c r="D95" s="541" t="e">
        <v>#N/A</v>
      </c>
      <c r="F95" s="574"/>
    </row>
    <row r="96" spans="1:6" ht="14.1" hidden="1" customHeight="1" x14ac:dyDescent="0.2">
      <c r="A96" s="575">
        <v>2021</v>
      </c>
      <c r="B96" s="501">
        <v>44459</v>
      </c>
      <c r="C96" s="573">
        <v>38</v>
      </c>
      <c r="D96" s="541" t="e">
        <v>#N/A</v>
      </c>
      <c r="F96" s="574"/>
    </row>
    <row r="97" spans="1:6" ht="14.1" hidden="1" customHeight="1" x14ac:dyDescent="0.2">
      <c r="A97" s="575">
        <v>2021</v>
      </c>
      <c r="B97" s="501">
        <v>44466</v>
      </c>
      <c r="C97" s="573">
        <v>39</v>
      </c>
      <c r="D97" s="541" t="e">
        <v>#N/A</v>
      </c>
      <c r="F97" s="574"/>
    </row>
    <row r="98" spans="1:6" ht="14.1" hidden="1" customHeight="1" x14ac:dyDescent="0.2">
      <c r="A98" s="575">
        <v>2021</v>
      </c>
      <c r="B98" s="501">
        <v>44473</v>
      </c>
      <c r="C98" s="573">
        <v>40</v>
      </c>
      <c r="D98" s="541" t="e">
        <v>#N/A</v>
      </c>
      <c r="F98" s="574"/>
    </row>
    <row r="99" spans="1:6" ht="14.1" hidden="1" customHeight="1" x14ac:dyDescent="0.2">
      <c r="A99" s="575">
        <v>2021</v>
      </c>
      <c r="B99" s="501">
        <v>44480</v>
      </c>
      <c r="C99" s="573">
        <v>41</v>
      </c>
      <c r="D99" s="541" t="e">
        <v>#N/A</v>
      </c>
      <c r="F99" s="574"/>
    </row>
    <row r="100" spans="1:6" ht="14.1" hidden="1" customHeight="1" x14ac:dyDescent="0.2">
      <c r="A100" s="575">
        <v>2021</v>
      </c>
      <c r="B100" s="501">
        <v>44487</v>
      </c>
      <c r="C100" s="573">
        <v>42</v>
      </c>
      <c r="D100" s="541" t="e">
        <v>#N/A</v>
      </c>
      <c r="F100" s="574"/>
    </row>
    <row r="101" spans="1:6" ht="14.1" hidden="1" customHeight="1" x14ac:dyDescent="0.2">
      <c r="A101" s="575">
        <v>2021</v>
      </c>
      <c r="B101" s="501">
        <v>44494</v>
      </c>
      <c r="C101" s="573">
        <v>43</v>
      </c>
      <c r="D101" s="541" t="e">
        <v>#N/A</v>
      </c>
      <c r="F101" s="574"/>
    </row>
    <row r="102" spans="1:6" ht="14.1" hidden="1" customHeight="1" x14ac:dyDescent="0.2">
      <c r="A102" s="575">
        <v>2021</v>
      </c>
      <c r="B102" s="501">
        <v>44501</v>
      </c>
      <c r="C102" s="573">
        <v>44</v>
      </c>
      <c r="D102" s="541" t="e">
        <v>#N/A</v>
      </c>
      <c r="F102" s="574"/>
    </row>
    <row r="103" spans="1:6" ht="14.1" hidden="1" customHeight="1" x14ac:dyDescent="0.2">
      <c r="A103" s="575">
        <v>2021</v>
      </c>
      <c r="B103" s="501">
        <v>44508</v>
      </c>
      <c r="C103" s="573">
        <v>45</v>
      </c>
      <c r="D103" s="541" t="e">
        <v>#N/A</v>
      </c>
      <c r="F103" s="574"/>
    </row>
    <row r="104" spans="1:6" ht="14.1" hidden="1" customHeight="1" x14ac:dyDescent="0.2">
      <c r="A104" s="575">
        <v>2021</v>
      </c>
      <c r="B104" s="501">
        <v>44515</v>
      </c>
      <c r="C104" s="573">
        <v>46</v>
      </c>
      <c r="D104" s="541" t="e">
        <v>#N/A</v>
      </c>
      <c r="F104" s="574"/>
    </row>
    <row r="105" spans="1:6" ht="14.1" hidden="1" customHeight="1" x14ac:dyDescent="0.2">
      <c r="A105" s="575">
        <v>2021</v>
      </c>
      <c r="B105" s="501">
        <v>44522</v>
      </c>
      <c r="C105" s="573">
        <v>47</v>
      </c>
      <c r="D105" s="541" t="e">
        <v>#N/A</v>
      </c>
      <c r="F105" s="574"/>
    </row>
    <row r="106" spans="1:6" ht="14.1" hidden="1" customHeight="1" x14ac:dyDescent="0.2">
      <c r="A106" s="575">
        <v>2021</v>
      </c>
      <c r="B106" s="501">
        <v>44529</v>
      </c>
      <c r="C106" s="573">
        <v>48</v>
      </c>
      <c r="D106" s="541" t="e">
        <v>#N/A</v>
      </c>
      <c r="F106" s="574"/>
    </row>
    <row r="107" spans="1:6" ht="14.1" hidden="1" customHeight="1" x14ac:dyDescent="0.2">
      <c r="A107" s="575">
        <v>2021</v>
      </c>
      <c r="B107" s="501">
        <v>44536</v>
      </c>
      <c r="C107" s="573">
        <v>49</v>
      </c>
      <c r="D107" s="541" t="e">
        <v>#N/A</v>
      </c>
      <c r="F107" s="574"/>
    </row>
    <row r="108" spans="1:6" ht="14.1" hidden="1" customHeight="1" x14ac:dyDescent="0.2">
      <c r="A108" s="575">
        <v>2021</v>
      </c>
      <c r="B108" s="501">
        <v>44543</v>
      </c>
      <c r="C108" s="573">
        <v>50</v>
      </c>
      <c r="D108" s="541" t="e">
        <v>#N/A</v>
      </c>
      <c r="F108" s="574"/>
    </row>
    <row r="109" spans="1:6" ht="14.1" hidden="1" customHeight="1" x14ac:dyDescent="0.2">
      <c r="A109" s="575">
        <v>2021</v>
      </c>
      <c r="B109" s="501">
        <v>44550</v>
      </c>
      <c r="C109" s="573">
        <v>51</v>
      </c>
      <c r="D109" s="541" t="e">
        <v>#N/A</v>
      </c>
      <c r="F109" s="574"/>
    </row>
    <row r="110" spans="1:6" ht="14.1" hidden="1" customHeight="1" x14ac:dyDescent="0.2">
      <c r="A110" s="575">
        <v>2021</v>
      </c>
      <c r="B110" s="501">
        <v>44557</v>
      </c>
      <c r="C110" s="573">
        <v>52</v>
      </c>
      <c r="D110" s="541" t="e">
        <v>#N/A</v>
      </c>
      <c r="F110" s="574"/>
    </row>
    <row r="111" spans="1:6" ht="14.1" customHeight="1" x14ac:dyDescent="0.2">
      <c r="A111" s="575"/>
      <c r="B111" s="575"/>
      <c r="C111" s="573"/>
      <c r="D111" s="573"/>
      <c r="F111" s="574"/>
    </row>
    <row r="112" spans="1:6" ht="14.1" customHeight="1" x14ac:dyDescent="0.2">
      <c r="A112" s="689" t="s">
        <v>3041</v>
      </c>
      <c r="B112" s="689"/>
      <c r="C112" s="578"/>
      <c r="D112" s="573"/>
      <c r="F112" s="574"/>
    </row>
    <row r="113" spans="1:6" ht="14.1" customHeight="1" x14ac:dyDescent="0.2">
      <c r="A113" s="130"/>
      <c r="B113" s="130"/>
      <c r="C113" s="578"/>
      <c r="D113" s="573"/>
      <c r="F113" s="574"/>
    </row>
    <row r="114" spans="1:6" ht="14.1" customHeight="1" x14ac:dyDescent="0.2">
      <c r="A114" s="130"/>
      <c r="B114" s="130"/>
      <c r="C114" s="578"/>
      <c r="D114" s="573"/>
      <c r="F114" s="574"/>
    </row>
    <row r="115" spans="1:6" ht="14.1" customHeight="1" x14ac:dyDescent="0.2">
      <c r="A115" s="130"/>
      <c r="B115" s="130"/>
      <c r="C115" s="578"/>
      <c r="D115" s="573"/>
      <c r="F115" s="574"/>
    </row>
    <row r="116" spans="1:6" ht="14.1" customHeight="1" x14ac:dyDescent="0.2">
      <c r="A116" s="130"/>
      <c r="B116" s="130"/>
      <c r="C116" s="578"/>
      <c r="D116" s="573"/>
      <c r="F116" s="574"/>
    </row>
    <row r="117" spans="1:6" ht="14.1" customHeight="1" x14ac:dyDescent="0.2">
      <c r="A117" s="130"/>
      <c r="B117" s="130"/>
      <c r="C117" s="578"/>
      <c r="D117" s="573"/>
      <c r="F117" s="574"/>
    </row>
    <row r="118" spans="1:6" ht="14.1" customHeight="1" x14ac:dyDescent="0.2">
      <c r="A118" s="130"/>
      <c r="B118" s="130"/>
      <c r="C118" s="578"/>
      <c r="D118" s="573"/>
      <c r="F118" s="574"/>
    </row>
    <row r="119" spans="1:6" ht="14.1" customHeight="1" x14ac:dyDescent="0.2">
      <c r="A119" s="130"/>
      <c r="B119" s="130"/>
      <c r="C119" s="578"/>
      <c r="D119" s="573"/>
      <c r="F119" s="574"/>
    </row>
    <row r="120" spans="1:6" ht="14.1" customHeight="1" x14ac:dyDescent="0.2">
      <c r="A120" s="130"/>
      <c r="B120" s="130"/>
      <c r="C120" s="578"/>
      <c r="D120" s="573"/>
      <c r="F120" s="574"/>
    </row>
    <row r="121" spans="1:6" ht="14.1" customHeight="1" x14ac:dyDescent="0.2">
      <c r="A121" s="130"/>
      <c r="B121" s="130"/>
      <c r="C121" s="578"/>
      <c r="D121" s="573"/>
      <c r="F121" s="574"/>
    </row>
    <row r="122" spans="1:6" ht="14.1" customHeight="1" x14ac:dyDescent="0.2">
      <c r="A122" s="130"/>
      <c r="B122" s="130"/>
      <c r="C122" s="578"/>
      <c r="D122" s="573"/>
      <c r="F122" s="574"/>
    </row>
    <row r="123" spans="1:6" ht="14.1" customHeight="1" x14ac:dyDescent="0.2">
      <c r="A123" s="130"/>
      <c r="B123" s="130"/>
      <c r="C123" s="578"/>
      <c r="D123" s="573"/>
      <c r="F123" s="574"/>
    </row>
    <row r="124" spans="1:6" ht="14.1" customHeight="1" x14ac:dyDescent="0.2">
      <c r="A124" s="130"/>
      <c r="B124" s="130"/>
      <c r="C124" s="578"/>
      <c r="D124" s="573"/>
      <c r="F124" s="574"/>
    </row>
    <row r="125" spans="1:6" ht="14.1" customHeight="1" x14ac:dyDescent="0.2">
      <c r="A125" s="130"/>
      <c r="B125" s="130"/>
      <c r="C125" s="578"/>
      <c r="D125" s="573"/>
      <c r="F125" s="574"/>
    </row>
    <row r="126" spans="1:6" ht="14.1" customHeight="1" x14ac:dyDescent="0.2">
      <c r="A126" s="130"/>
      <c r="B126" s="130"/>
      <c r="C126" s="578"/>
      <c r="D126" s="573"/>
      <c r="F126" s="574"/>
    </row>
    <row r="127" spans="1:6" ht="14.1" customHeight="1" x14ac:dyDescent="0.2">
      <c r="A127" s="130"/>
      <c r="B127" s="130"/>
      <c r="C127" s="578"/>
      <c r="D127" s="573"/>
      <c r="F127" s="574"/>
    </row>
    <row r="128" spans="1:6" ht="14.1" customHeight="1" x14ac:dyDescent="0.2">
      <c r="A128" s="130"/>
      <c r="B128" s="130"/>
      <c r="C128" s="578"/>
      <c r="D128" s="573"/>
      <c r="F128" s="574"/>
    </row>
    <row r="129" spans="1:6" ht="14.1" customHeight="1" x14ac:dyDescent="0.2">
      <c r="A129" s="130"/>
      <c r="B129" s="130"/>
      <c r="C129" s="578"/>
      <c r="D129" s="573"/>
      <c r="F129" s="574"/>
    </row>
    <row r="130" spans="1:6" ht="14.1" customHeight="1" x14ac:dyDescent="0.2">
      <c r="A130" s="130"/>
      <c r="B130" s="130"/>
      <c r="C130" s="578"/>
      <c r="D130" s="573"/>
      <c r="F130" s="574"/>
    </row>
    <row r="131" spans="1:6" ht="14.1" customHeight="1" x14ac:dyDescent="0.2">
      <c r="A131" s="130"/>
      <c r="B131" s="130"/>
      <c r="C131" s="578"/>
      <c r="D131" s="573"/>
      <c r="F131" s="574"/>
    </row>
    <row r="132" spans="1:6" ht="14.1" customHeight="1" x14ac:dyDescent="0.2">
      <c r="A132" s="130"/>
      <c r="B132" s="130"/>
      <c r="C132" s="578"/>
      <c r="D132" s="573"/>
      <c r="F132" s="574"/>
    </row>
    <row r="133" spans="1:6" ht="14.1" customHeight="1" x14ac:dyDescent="0.2">
      <c r="A133" s="130"/>
      <c r="B133" s="130"/>
      <c r="C133" s="578"/>
      <c r="D133" s="573"/>
      <c r="F133" s="574"/>
    </row>
    <row r="134" spans="1:6" ht="14.1" customHeight="1" x14ac:dyDescent="0.2">
      <c r="A134" s="130"/>
      <c r="B134" s="130"/>
      <c r="C134" s="578"/>
      <c r="D134" s="573"/>
      <c r="F134" s="574"/>
    </row>
    <row r="135" spans="1:6" ht="14.1" customHeight="1" x14ac:dyDescent="0.2">
      <c r="A135" s="130"/>
      <c r="B135" s="130"/>
      <c r="C135" s="578"/>
      <c r="D135" s="573"/>
      <c r="F135" s="574"/>
    </row>
    <row r="136" spans="1:6" ht="14.1" customHeight="1" x14ac:dyDescent="0.2">
      <c r="A136" s="130"/>
      <c r="B136" s="130"/>
      <c r="C136" s="578"/>
      <c r="D136" s="573"/>
      <c r="F136" s="574"/>
    </row>
    <row r="137" spans="1:6" ht="14.1" customHeight="1" x14ac:dyDescent="0.2">
      <c r="A137" s="130"/>
      <c r="B137" s="130"/>
      <c r="C137" s="578"/>
      <c r="D137" s="573"/>
      <c r="F137" s="574"/>
    </row>
    <row r="138" spans="1:6" ht="14.1" customHeight="1" x14ac:dyDescent="0.2">
      <c r="A138" s="130"/>
      <c r="B138" s="130"/>
      <c r="C138" s="578"/>
      <c r="D138" s="573"/>
      <c r="F138" s="574"/>
    </row>
    <row r="139" spans="1:6" ht="14.1" customHeight="1" x14ac:dyDescent="0.2">
      <c r="A139" s="130"/>
      <c r="B139" s="130"/>
      <c r="C139" s="578"/>
      <c r="D139" s="573"/>
      <c r="F139" s="574"/>
    </row>
    <row r="140" spans="1:6" ht="14.1" customHeight="1" x14ac:dyDescent="0.2">
      <c r="A140" s="130"/>
      <c r="B140" s="130"/>
      <c r="C140" s="578"/>
      <c r="D140" s="573"/>
      <c r="F140" s="574"/>
    </row>
    <row r="141" spans="1:6" ht="14.1" customHeight="1" x14ac:dyDescent="0.2">
      <c r="A141" s="130"/>
      <c r="B141" s="130"/>
      <c r="C141" s="578"/>
      <c r="D141" s="573"/>
      <c r="F141" s="574"/>
    </row>
    <row r="142" spans="1:6" ht="14.1" customHeight="1" x14ac:dyDescent="0.2">
      <c r="A142" s="130"/>
      <c r="B142" s="130"/>
      <c r="C142" s="578"/>
      <c r="D142" s="573"/>
      <c r="F142" s="574"/>
    </row>
    <row r="143" spans="1:6" ht="14.1" customHeight="1" x14ac:dyDescent="0.2">
      <c r="A143" s="130"/>
      <c r="B143" s="130"/>
      <c r="C143" s="578"/>
      <c r="D143" s="573"/>
      <c r="F143" s="574"/>
    </row>
    <row r="144" spans="1:6" ht="14.1" customHeight="1" x14ac:dyDescent="0.2">
      <c r="A144" s="130"/>
      <c r="B144" s="130"/>
      <c r="C144" s="578"/>
      <c r="D144" s="573"/>
      <c r="F144" s="574"/>
    </row>
    <row r="145" spans="1:6" ht="14.1" customHeight="1" x14ac:dyDescent="0.2">
      <c r="A145" s="130"/>
      <c r="B145" s="130"/>
      <c r="C145" s="578"/>
      <c r="D145" s="573"/>
      <c r="F145" s="574"/>
    </row>
    <row r="146" spans="1:6" ht="14.1" customHeight="1" x14ac:dyDescent="0.2">
      <c r="A146" s="130"/>
      <c r="B146" s="130"/>
      <c r="C146" s="578"/>
      <c r="D146" s="573"/>
      <c r="F146" s="574"/>
    </row>
    <row r="147" spans="1:6" ht="14.1" customHeight="1" x14ac:dyDescent="0.2">
      <c r="A147" s="130"/>
      <c r="B147" s="130"/>
      <c r="C147" s="578"/>
      <c r="D147" s="573"/>
      <c r="F147" s="574"/>
    </row>
    <row r="148" spans="1:6" ht="14.1" customHeight="1" x14ac:dyDescent="0.2">
      <c r="A148" s="130"/>
      <c r="B148" s="130"/>
      <c r="C148" s="578"/>
      <c r="D148" s="573"/>
      <c r="F148" s="574"/>
    </row>
    <row r="149" spans="1:6" ht="14.1" customHeight="1" x14ac:dyDescent="0.2">
      <c r="A149" s="130"/>
      <c r="B149" s="130"/>
      <c r="C149" s="578"/>
      <c r="D149" s="573"/>
      <c r="F149" s="574"/>
    </row>
    <row r="150" spans="1:6" ht="14.1" customHeight="1" x14ac:dyDescent="0.2">
      <c r="A150" s="130"/>
      <c r="B150" s="130"/>
      <c r="C150" s="578"/>
      <c r="D150" s="573"/>
      <c r="F150" s="574"/>
    </row>
    <row r="151" spans="1:6" ht="14.1" customHeight="1" x14ac:dyDescent="0.2">
      <c r="A151" s="130"/>
      <c r="B151" s="130"/>
      <c r="C151" s="578"/>
      <c r="D151" s="573"/>
      <c r="F151" s="574"/>
    </row>
    <row r="152" spans="1:6" ht="14.1" customHeight="1" x14ac:dyDescent="0.2">
      <c r="A152" s="130"/>
      <c r="B152" s="130"/>
      <c r="C152" s="578"/>
      <c r="D152" s="573"/>
      <c r="F152" s="574"/>
    </row>
    <row r="153" spans="1:6" ht="14.1" customHeight="1" x14ac:dyDescent="0.2">
      <c r="A153" s="130"/>
      <c r="B153" s="130"/>
      <c r="C153" s="578"/>
      <c r="D153" s="573"/>
      <c r="F153" s="574"/>
    </row>
    <row r="154" spans="1:6" ht="14.1" customHeight="1" x14ac:dyDescent="0.2">
      <c r="A154" s="130"/>
      <c r="B154" s="130"/>
      <c r="C154" s="578"/>
      <c r="D154" s="573"/>
      <c r="F154" s="574"/>
    </row>
    <row r="155" spans="1:6" ht="14.1" customHeight="1" x14ac:dyDescent="0.2">
      <c r="A155" s="130"/>
      <c r="B155" s="130"/>
      <c r="C155" s="578"/>
      <c r="D155" s="573"/>
      <c r="F155" s="574"/>
    </row>
    <row r="156" spans="1:6" ht="14.1" customHeight="1" x14ac:dyDescent="0.2">
      <c r="A156" s="130"/>
      <c r="B156" s="130"/>
      <c r="C156" s="578"/>
      <c r="D156" s="573"/>
      <c r="F156" s="574"/>
    </row>
    <row r="157" spans="1:6" ht="14.1" customHeight="1" x14ac:dyDescent="0.2">
      <c r="A157" s="130"/>
      <c r="B157" s="130"/>
      <c r="C157" s="578"/>
      <c r="D157" s="573"/>
      <c r="F157" s="574"/>
    </row>
    <row r="158" spans="1:6" ht="14.1" customHeight="1" x14ac:dyDescent="0.2">
      <c r="A158" s="130"/>
      <c r="B158" s="130"/>
      <c r="C158" s="578"/>
      <c r="D158" s="573"/>
      <c r="F158" s="574"/>
    </row>
    <row r="159" spans="1:6" ht="14.1" customHeight="1" x14ac:dyDescent="0.2">
      <c r="A159" s="130"/>
      <c r="B159" s="130"/>
      <c r="C159" s="578"/>
      <c r="D159" s="573"/>
      <c r="F159" s="574"/>
    </row>
    <row r="160" spans="1:6" ht="14.1" customHeight="1" x14ac:dyDescent="0.2">
      <c r="A160" s="130"/>
      <c r="B160" s="130"/>
      <c r="C160" s="578"/>
      <c r="D160" s="573"/>
      <c r="F160" s="574"/>
    </row>
    <row r="161" spans="1:6" ht="14.1" customHeight="1" x14ac:dyDescent="0.2">
      <c r="A161" s="130"/>
      <c r="B161" s="130"/>
      <c r="C161" s="578"/>
      <c r="D161" s="573"/>
      <c r="F161" s="574"/>
    </row>
    <row r="162" spans="1:6" ht="14.1" customHeight="1" x14ac:dyDescent="0.2">
      <c r="A162" s="130"/>
      <c r="B162" s="130"/>
      <c r="C162" s="578"/>
      <c r="D162" s="573"/>
      <c r="F162" s="574"/>
    </row>
    <row r="163" spans="1:6" ht="14.1" customHeight="1" x14ac:dyDescent="0.2">
      <c r="A163" s="130"/>
      <c r="B163" s="130"/>
      <c r="C163" s="578"/>
      <c r="D163" s="573"/>
      <c r="F163" s="574"/>
    </row>
    <row r="164" spans="1:6" ht="14.1" customHeight="1" x14ac:dyDescent="0.2">
      <c r="A164" s="130"/>
      <c r="B164" s="130"/>
      <c r="C164" s="578"/>
      <c r="D164" s="573"/>
      <c r="F164" s="574"/>
    </row>
    <row r="165" spans="1:6" ht="14.1" customHeight="1" x14ac:dyDescent="0.2">
      <c r="A165" s="130"/>
      <c r="B165" s="130"/>
      <c r="C165" s="578"/>
      <c r="D165" s="573"/>
      <c r="F165" s="574"/>
    </row>
    <row r="166" spans="1:6" ht="14.1" customHeight="1" x14ac:dyDescent="0.2">
      <c r="A166" s="130"/>
      <c r="B166" s="130"/>
      <c r="C166" s="578"/>
      <c r="D166" s="573"/>
      <c r="F166" s="574"/>
    </row>
    <row r="167" spans="1:6" ht="14.1" customHeight="1" x14ac:dyDescent="0.2">
      <c r="A167" s="130"/>
      <c r="B167" s="130"/>
      <c r="C167" s="578"/>
      <c r="D167" s="573"/>
      <c r="F167" s="574"/>
    </row>
    <row r="168" spans="1:6" ht="14.1" customHeight="1" x14ac:dyDescent="0.2">
      <c r="A168" s="130"/>
      <c r="B168" s="130"/>
      <c r="C168" s="578"/>
      <c r="D168" s="573"/>
      <c r="F168" s="574"/>
    </row>
    <row r="169" spans="1:6" ht="14.1" customHeight="1" x14ac:dyDescent="0.2">
      <c r="A169" s="130"/>
      <c r="B169" s="130"/>
      <c r="C169" s="578"/>
      <c r="D169" s="573"/>
      <c r="F169" s="574"/>
    </row>
    <row r="170" spans="1:6" ht="14.1" customHeight="1" x14ac:dyDescent="0.2">
      <c r="A170" s="130"/>
      <c r="B170" s="130"/>
      <c r="C170" s="578"/>
      <c r="D170" s="573"/>
      <c r="F170" s="574"/>
    </row>
    <row r="171" spans="1:6" ht="14.1" customHeight="1" x14ac:dyDescent="0.2">
      <c r="A171" s="130"/>
      <c r="B171" s="130"/>
      <c r="C171" s="578"/>
      <c r="D171" s="573"/>
      <c r="F171" s="574"/>
    </row>
    <row r="172" spans="1:6" ht="14.1" customHeight="1" x14ac:dyDescent="0.2">
      <c r="A172" s="130"/>
      <c r="B172" s="130"/>
      <c r="C172" s="578"/>
      <c r="D172" s="573"/>
      <c r="F172" s="574"/>
    </row>
    <row r="173" spans="1:6" ht="14.1" customHeight="1" x14ac:dyDescent="0.2">
      <c r="A173" s="130"/>
      <c r="B173" s="130"/>
      <c r="C173" s="578"/>
      <c r="D173" s="573"/>
      <c r="F173" s="574"/>
    </row>
    <row r="174" spans="1:6" ht="14.1" customHeight="1" x14ac:dyDescent="0.2">
      <c r="A174" s="130"/>
      <c r="B174" s="130"/>
      <c r="C174" s="578"/>
      <c r="D174" s="573"/>
      <c r="F174" s="574"/>
    </row>
    <row r="175" spans="1:6" ht="14.1" customHeight="1" x14ac:dyDescent="0.2">
      <c r="A175" s="130"/>
      <c r="B175" s="130"/>
      <c r="C175" s="578"/>
      <c r="D175" s="573"/>
      <c r="F175" s="574"/>
    </row>
    <row r="176" spans="1:6" ht="14.1" customHeight="1" x14ac:dyDescent="0.2">
      <c r="A176" s="130"/>
      <c r="B176" s="130"/>
      <c r="C176" s="578"/>
      <c r="D176" s="573"/>
      <c r="F176" s="574"/>
    </row>
    <row r="177" spans="1:6" ht="14.1" customHeight="1" x14ac:dyDescent="0.2">
      <c r="A177" s="130"/>
      <c r="B177" s="130"/>
      <c r="C177" s="578"/>
      <c r="D177" s="573"/>
      <c r="F177" s="574"/>
    </row>
    <row r="178" spans="1:6" ht="14.1" customHeight="1" x14ac:dyDescent="0.2">
      <c r="A178" s="130"/>
      <c r="B178" s="130"/>
      <c r="C178" s="578"/>
      <c r="D178" s="573"/>
      <c r="F178" s="574"/>
    </row>
    <row r="179" spans="1:6" ht="14.1" customHeight="1" x14ac:dyDescent="0.2">
      <c r="A179" s="130"/>
      <c r="B179" s="130"/>
      <c r="C179" s="578"/>
      <c r="D179" s="573"/>
      <c r="F179" s="574"/>
    </row>
    <row r="180" spans="1:6" ht="14.1" customHeight="1" x14ac:dyDescent="0.2">
      <c r="A180" s="130"/>
      <c r="B180" s="130"/>
      <c r="C180" s="578"/>
      <c r="D180" s="573"/>
      <c r="F180" s="574"/>
    </row>
    <row r="181" spans="1:6" ht="14.1" customHeight="1" x14ac:dyDescent="0.2">
      <c r="A181" s="130"/>
      <c r="B181" s="130"/>
      <c r="C181" s="578"/>
      <c r="D181" s="573"/>
      <c r="F181" s="574"/>
    </row>
    <row r="182" spans="1:6" ht="14.1" customHeight="1" x14ac:dyDescent="0.2">
      <c r="A182" s="130"/>
      <c r="B182" s="130"/>
      <c r="C182" s="578"/>
      <c r="D182" s="573"/>
      <c r="F182" s="574"/>
    </row>
    <row r="183" spans="1:6" ht="14.1" customHeight="1" x14ac:dyDescent="0.2">
      <c r="A183" s="130"/>
      <c r="B183" s="130"/>
      <c r="C183" s="578"/>
      <c r="D183" s="573"/>
      <c r="F183" s="574"/>
    </row>
    <row r="184" spans="1:6" ht="14.1" customHeight="1" x14ac:dyDescent="0.2">
      <c r="A184" s="130"/>
      <c r="B184" s="130"/>
      <c r="C184" s="578"/>
      <c r="D184" s="573"/>
      <c r="F184" s="574"/>
    </row>
    <row r="185" spans="1:6" ht="14.1" customHeight="1" x14ac:dyDescent="0.2">
      <c r="A185" s="130"/>
      <c r="B185" s="130"/>
      <c r="C185" s="578"/>
      <c r="D185" s="573"/>
      <c r="F185" s="574"/>
    </row>
    <row r="186" spans="1:6" ht="14.1" customHeight="1" x14ac:dyDescent="0.2">
      <c r="A186" s="130"/>
      <c r="B186" s="130"/>
      <c r="C186" s="578"/>
      <c r="D186" s="573"/>
      <c r="F186" s="574"/>
    </row>
    <row r="187" spans="1:6" ht="14.1" customHeight="1" x14ac:dyDescent="0.2">
      <c r="A187" s="130"/>
      <c r="B187" s="130"/>
      <c r="C187" s="578"/>
      <c r="D187" s="573"/>
      <c r="F187" s="574"/>
    </row>
    <row r="188" spans="1:6" ht="14.1" customHeight="1" x14ac:dyDescent="0.2">
      <c r="A188" s="130"/>
      <c r="B188" s="130"/>
      <c r="C188" s="578"/>
      <c r="D188" s="573"/>
      <c r="F188" s="574"/>
    </row>
    <row r="189" spans="1:6" ht="14.1" customHeight="1" x14ac:dyDescent="0.2">
      <c r="A189" s="130"/>
      <c r="B189" s="130"/>
      <c r="C189" s="578"/>
      <c r="D189" s="573"/>
      <c r="F189" s="574"/>
    </row>
    <row r="190" spans="1:6" ht="14.1" customHeight="1" x14ac:dyDescent="0.2">
      <c r="A190" s="130"/>
      <c r="B190" s="130"/>
      <c r="C190" s="578"/>
      <c r="D190" s="573"/>
      <c r="F190" s="574"/>
    </row>
    <row r="191" spans="1:6" ht="14.1" customHeight="1" x14ac:dyDescent="0.2">
      <c r="A191" s="130"/>
      <c r="B191" s="130"/>
      <c r="C191" s="578"/>
      <c r="D191" s="573"/>
      <c r="F191" s="574"/>
    </row>
    <row r="192" spans="1:6" ht="14.1" customHeight="1" x14ac:dyDescent="0.2">
      <c r="A192" s="130"/>
      <c r="B192" s="130"/>
      <c r="C192" s="578"/>
      <c r="D192" s="573"/>
      <c r="F192" s="574"/>
    </row>
    <row r="193" spans="1:6" ht="14.1" customHeight="1" x14ac:dyDescent="0.2">
      <c r="A193" s="130"/>
      <c r="B193" s="130"/>
      <c r="C193" s="578"/>
      <c r="D193" s="573"/>
      <c r="F193" s="574"/>
    </row>
    <row r="194" spans="1:6" ht="14.1" customHeight="1" x14ac:dyDescent="0.2">
      <c r="A194" s="130"/>
      <c r="B194" s="130"/>
      <c r="C194" s="578"/>
      <c r="D194" s="573"/>
      <c r="F194" s="574"/>
    </row>
    <row r="195" spans="1:6" ht="14.1" customHeight="1" x14ac:dyDescent="0.2">
      <c r="A195" s="130"/>
      <c r="B195" s="130"/>
      <c r="C195" s="578"/>
      <c r="D195" s="573"/>
      <c r="F195" s="574"/>
    </row>
    <row r="196" spans="1:6" ht="14.1" customHeight="1" x14ac:dyDescent="0.2">
      <c r="A196" s="130"/>
      <c r="B196" s="130"/>
      <c r="C196" s="578"/>
      <c r="D196" s="573"/>
      <c r="F196" s="574"/>
    </row>
    <row r="197" spans="1:6" ht="14.1" customHeight="1" x14ac:dyDescent="0.2">
      <c r="A197" s="130"/>
      <c r="B197" s="130"/>
      <c r="C197" s="578"/>
      <c r="D197" s="573"/>
      <c r="F197" s="574"/>
    </row>
    <row r="198" spans="1:6" ht="14.1" customHeight="1" x14ac:dyDescent="0.2">
      <c r="A198" s="130"/>
      <c r="B198" s="130"/>
      <c r="C198" s="578"/>
      <c r="D198" s="573"/>
      <c r="F198" s="574"/>
    </row>
    <row r="199" spans="1:6" ht="14.1" customHeight="1" x14ac:dyDescent="0.2">
      <c r="A199" s="130"/>
      <c r="B199" s="130"/>
      <c r="C199" s="578"/>
      <c r="D199" s="573"/>
      <c r="F199" s="574"/>
    </row>
    <row r="200" spans="1:6" ht="14.1" customHeight="1" x14ac:dyDescent="0.2">
      <c r="A200" s="130"/>
      <c r="B200" s="130"/>
      <c r="C200" s="578"/>
      <c r="D200" s="573"/>
      <c r="F200" s="574"/>
    </row>
    <row r="201" spans="1:6" ht="14.1" customHeight="1" x14ac:dyDescent="0.2">
      <c r="A201" s="130"/>
      <c r="B201" s="130"/>
      <c r="C201" s="578"/>
      <c r="D201" s="573"/>
      <c r="F201" s="574"/>
    </row>
    <row r="202" spans="1:6" ht="14.1" customHeight="1" x14ac:dyDescent="0.2">
      <c r="A202" s="130"/>
      <c r="B202" s="130"/>
      <c r="C202" s="578"/>
      <c r="D202" s="573"/>
      <c r="F202" s="574"/>
    </row>
    <row r="203" spans="1:6" ht="14.1" customHeight="1" x14ac:dyDescent="0.2">
      <c r="A203" s="130"/>
      <c r="B203" s="130"/>
      <c r="C203" s="578"/>
      <c r="D203" s="573"/>
      <c r="F203" s="574"/>
    </row>
    <row r="204" spans="1:6" ht="14.1" customHeight="1" x14ac:dyDescent="0.2">
      <c r="A204" s="130"/>
      <c r="B204" s="130"/>
      <c r="C204" s="578"/>
      <c r="D204" s="573"/>
      <c r="F204" s="574"/>
    </row>
    <row r="205" spans="1:6" ht="14.1" customHeight="1" x14ac:dyDescent="0.2">
      <c r="A205" s="130"/>
      <c r="B205" s="130"/>
      <c r="C205" s="578"/>
      <c r="D205" s="573"/>
      <c r="F205" s="574"/>
    </row>
    <row r="206" spans="1:6" ht="14.1" customHeight="1" x14ac:dyDescent="0.2">
      <c r="A206" s="130"/>
      <c r="B206" s="130"/>
      <c r="C206" s="578"/>
      <c r="D206" s="573"/>
      <c r="F206" s="574"/>
    </row>
    <row r="207" spans="1:6" ht="14.1" customHeight="1" x14ac:dyDescent="0.2">
      <c r="A207" s="130"/>
      <c r="B207" s="130"/>
      <c r="C207" s="578"/>
      <c r="D207" s="573"/>
      <c r="F207" s="574"/>
    </row>
    <row r="208" spans="1:6" ht="14.1" customHeight="1" x14ac:dyDescent="0.2">
      <c r="A208" s="130"/>
      <c r="B208" s="130"/>
      <c r="C208" s="578"/>
      <c r="D208" s="573"/>
      <c r="F208" s="574"/>
    </row>
    <row r="209" spans="1:6" ht="14.1" customHeight="1" x14ac:dyDescent="0.2">
      <c r="A209" s="130"/>
      <c r="B209" s="130"/>
      <c r="C209" s="131"/>
      <c r="D209" s="132"/>
      <c r="E209" s="574"/>
      <c r="F209" s="574"/>
    </row>
    <row r="210" spans="1:6" ht="14.1" customHeight="1" x14ac:dyDescent="0.2">
      <c r="A210" s="130"/>
      <c r="B210" s="130"/>
      <c r="C210" s="131"/>
      <c r="D210" s="132"/>
      <c r="E210" s="574"/>
      <c r="F210" s="574"/>
    </row>
    <row r="211" spans="1:6" ht="14.1" customHeight="1" x14ac:dyDescent="0.2">
      <c r="A211" s="130"/>
      <c r="B211" s="130"/>
      <c r="C211" s="131"/>
      <c r="D211" s="132"/>
      <c r="E211" s="574"/>
      <c r="F211" s="574"/>
    </row>
    <row r="212" spans="1:6" ht="14.1" customHeight="1" x14ac:dyDescent="0.2">
      <c r="A212" s="130"/>
      <c r="B212" s="130"/>
      <c r="C212" s="131"/>
      <c r="D212" s="132"/>
      <c r="E212" s="574"/>
      <c r="F212" s="574"/>
    </row>
    <row r="213" spans="1:6" ht="14.1" customHeight="1" x14ac:dyDescent="0.2">
      <c r="A213" s="130"/>
      <c r="B213" s="130"/>
      <c r="C213" s="579"/>
      <c r="D213" s="132"/>
      <c r="E213" s="574"/>
      <c r="F213" s="574"/>
    </row>
    <row r="214" spans="1:6" ht="14.1" customHeight="1" x14ac:dyDescent="0.2">
      <c r="A214" s="130"/>
      <c r="B214" s="130"/>
      <c r="C214" s="579"/>
      <c r="D214" s="132"/>
      <c r="E214" s="574"/>
      <c r="F214" s="574"/>
    </row>
    <row r="215" spans="1:6" ht="14.1" customHeight="1" x14ac:dyDescent="0.2">
      <c r="A215" s="130"/>
      <c r="B215" s="130"/>
      <c r="C215" s="579"/>
      <c r="D215" s="132"/>
      <c r="E215" s="574"/>
      <c r="F215" s="574"/>
    </row>
    <row r="216" spans="1:6" ht="14.1" customHeight="1" x14ac:dyDescent="0.2">
      <c r="A216" s="130"/>
      <c r="B216" s="130"/>
      <c r="C216" s="579"/>
      <c r="D216" s="132"/>
      <c r="E216" s="574"/>
      <c r="F216" s="574"/>
    </row>
    <row r="217" spans="1:6" ht="14.1" customHeight="1" x14ac:dyDescent="0.2">
      <c r="A217" s="130"/>
      <c r="B217" s="130"/>
      <c r="C217" s="579"/>
      <c r="D217" s="132"/>
      <c r="E217" s="574"/>
      <c r="F217" s="574"/>
    </row>
    <row r="218" spans="1:6" ht="14.1" customHeight="1" x14ac:dyDescent="0.2">
      <c r="A218" s="130"/>
      <c r="B218" s="130"/>
      <c r="C218" s="579"/>
      <c r="D218" s="132"/>
      <c r="E218" s="574"/>
      <c r="F218" s="574"/>
    </row>
    <row r="219" spans="1:6" ht="14.1" customHeight="1" x14ac:dyDescent="0.2">
      <c r="A219" s="130"/>
      <c r="B219" s="130"/>
      <c r="C219" s="579"/>
      <c r="D219" s="132"/>
      <c r="E219" s="574"/>
      <c r="F219" s="574"/>
    </row>
    <row r="220" spans="1:6" ht="14.1" customHeight="1" x14ac:dyDescent="0.2">
      <c r="A220" s="130"/>
      <c r="B220" s="130"/>
      <c r="C220" s="579"/>
      <c r="D220" s="132"/>
      <c r="E220" s="574"/>
      <c r="F220" s="574"/>
    </row>
    <row r="221" spans="1:6" ht="14.1" customHeight="1" x14ac:dyDescent="0.2">
      <c r="A221" s="130"/>
      <c r="B221" s="130"/>
      <c r="C221" s="579"/>
      <c r="D221" s="132"/>
      <c r="E221" s="574"/>
      <c r="F221" s="574"/>
    </row>
    <row r="222" spans="1:6" ht="14.1" customHeight="1" x14ac:dyDescent="0.2">
      <c r="A222" s="130"/>
      <c r="B222" s="130"/>
      <c r="C222" s="579"/>
      <c r="D222" s="132"/>
      <c r="E222" s="574"/>
      <c r="F222" s="574"/>
    </row>
    <row r="223" spans="1:6" ht="14.1" customHeight="1" x14ac:dyDescent="0.2">
      <c r="A223" s="130"/>
      <c r="B223" s="130"/>
      <c r="C223" s="579"/>
      <c r="D223" s="132"/>
      <c r="E223" s="574"/>
      <c r="F223" s="574"/>
    </row>
    <row r="224" spans="1:6" ht="14.1" customHeight="1" x14ac:dyDescent="0.2">
      <c r="A224" s="130"/>
      <c r="B224" s="130"/>
      <c r="C224" s="579"/>
      <c r="D224" s="132"/>
      <c r="E224" s="574"/>
      <c r="F224" s="574"/>
    </row>
    <row r="225" spans="1:6" ht="14.1" customHeight="1" x14ac:dyDescent="0.2">
      <c r="A225" s="130"/>
      <c r="B225" s="130"/>
      <c r="C225" s="579"/>
      <c r="D225" s="132"/>
      <c r="E225" s="574"/>
      <c r="F225" s="574"/>
    </row>
    <row r="226" spans="1:6" ht="14.1" customHeight="1" x14ac:dyDescent="0.2">
      <c r="A226" s="130"/>
      <c r="B226" s="130"/>
      <c r="C226" s="579"/>
      <c r="D226" s="132"/>
      <c r="E226" s="574"/>
      <c r="F226" s="574"/>
    </row>
    <row r="227" spans="1:6" ht="14.1" customHeight="1" x14ac:dyDescent="0.2">
      <c r="A227" s="130"/>
      <c r="B227" s="130"/>
      <c r="C227" s="579"/>
      <c r="D227" s="132"/>
      <c r="E227" s="574"/>
      <c r="F227" s="574"/>
    </row>
    <row r="228" spans="1:6" ht="14.1" customHeight="1" x14ac:dyDescent="0.2">
      <c r="A228" s="130"/>
      <c r="B228" s="130"/>
      <c r="C228" s="579"/>
      <c r="D228" s="132"/>
      <c r="E228" s="574"/>
      <c r="F228" s="574"/>
    </row>
    <row r="229" spans="1:6" ht="14.1" customHeight="1" x14ac:dyDescent="0.2">
      <c r="A229" s="130"/>
      <c r="B229" s="130"/>
      <c r="C229" s="579"/>
      <c r="D229" s="132"/>
      <c r="E229" s="574"/>
      <c r="F229" s="574"/>
    </row>
    <row r="230" spans="1:6" ht="14.1" customHeight="1" x14ac:dyDescent="0.2">
      <c r="A230" s="130"/>
      <c r="B230" s="130"/>
      <c r="C230" s="579"/>
      <c r="D230" s="573"/>
      <c r="E230" s="574"/>
      <c r="F230" s="574"/>
    </row>
    <row r="231" spans="1:6" ht="14.1" customHeight="1" x14ac:dyDescent="0.2">
      <c r="A231" s="130"/>
      <c r="B231" s="130"/>
      <c r="C231" s="579"/>
      <c r="D231" s="573"/>
      <c r="E231" s="574"/>
      <c r="F231" s="574"/>
    </row>
    <row r="232" spans="1:6" ht="14.1" customHeight="1" x14ac:dyDescent="0.2">
      <c r="A232" s="130"/>
      <c r="B232" s="130"/>
      <c r="C232" s="579"/>
      <c r="D232" s="573"/>
      <c r="E232" s="574"/>
      <c r="F232" s="574"/>
    </row>
    <row r="233" spans="1:6" ht="14.1" customHeight="1" x14ac:dyDescent="0.2">
      <c r="A233" s="130"/>
      <c r="B233" s="130"/>
      <c r="C233" s="579"/>
      <c r="D233" s="573"/>
      <c r="E233" s="574"/>
      <c r="F233" s="574"/>
    </row>
    <row r="234" spans="1:6" ht="14.1" customHeight="1" x14ac:dyDescent="0.2">
      <c r="A234" s="130"/>
      <c r="B234" s="130"/>
      <c r="C234" s="579"/>
      <c r="D234" s="573"/>
      <c r="E234" s="574"/>
      <c r="F234" s="574"/>
    </row>
    <row r="235" spans="1:6" ht="14.1" customHeight="1" x14ac:dyDescent="0.2">
      <c r="A235" s="130"/>
      <c r="B235" s="130"/>
      <c r="C235" s="579"/>
      <c r="D235" s="573"/>
      <c r="E235" s="574"/>
      <c r="F235" s="574"/>
    </row>
    <row r="236" spans="1:6" ht="14.1" customHeight="1" x14ac:dyDescent="0.2">
      <c r="A236" s="130"/>
      <c r="B236" s="130"/>
      <c r="C236" s="579"/>
      <c r="D236" s="573"/>
      <c r="E236" s="574"/>
      <c r="F236" s="574"/>
    </row>
    <row r="237" spans="1:6" ht="14.1" customHeight="1" x14ac:dyDescent="0.2">
      <c r="A237" s="130"/>
      <c r="B237" s="130"/>
      <c r="C237" s="579"/>
      <c r="D237" s="573"/>
      <c r="E237" s="574"/>
      <c r="F237" s="574"/>
    </row>
    <row r="238" spans="1:6" ht="14.1" customHeight="1" x14ac:dyDescent="0.2">
      <c r="A238" s="130"/>
      <c r="B238" s="130"/>
      <c r="C238" s="579"/>
      <c r="D238" s="573"/>
      <c r="E238" s="574"/>
      <c r="F238" s="574"/>
    </row>
    <row r="239" spans="1:6" ht="14.1" customHeight="1" x14ac:dyDescent="0.2">
      <c r="A239" s="130"/>
      <c r="B239" s="130"/>
      <c r="C239" s="579"/>
      <c r="D239" s="573"/>
      <c r="E239" s="574"/>
      <c r="F239" s="574"/>
    </row>
    <row r="240" spans="1:6" ht="14.1" customHeight="1" x14ac:dyDescent="0.2">
      <c r="A240" s="130"/>
      <c r="B240" s="130"/>
      <c r="C240" s="579"/>
      <c r="D240" s="573"/>
      <c r="E240" s="574"/>
      <c r="F240" s="574"/>
    </row>
    <row r="241" spans="1:6" ht="14.1" customHeight="1" x14ac:dyDescent="0.2">
      <c r="A241" s="130"/>
      <c r="B241" s="130"/>
      <c r="C241" s="579"/>
      <c r="D241" s="573"/>
      <c r="E241" s="574"/>
      <c r="F241" s="574"/>
    </row>
    <row r="242" spans="1:6" ht="14.1" customHeight="1" x14ac:dyDescent="0.2">
      <c r="A242" s="130"/>
      <c r="B242" s="130"/>
      <c r="C242" s="579"/>
      <c r="D242" s="573"/>
      <c r="E242" s="574"/>
      <c r="F242" s="574"/>
    </row>
    <row r="243" spans="1:6" ht="14.1" customHeight="1" x14ac:dyDescent="0.2">
      <c r="A243" s="130"/>
      <c r="B243" s="130"/>
      <c r="C243" s="579"/>
      <c r="D243" s="573"/>
      <c r="E243" s="574"/>
      <c r="F243" s="574"/>
    </row>
    <row r="244" spans="1:6" ht="14.1" customHeight="1" x14ac:dyDescent="0.2">
      <c r="A244" s="130"/>
      <c r="B244" s="130"/>
      <c r="C244" s="579"/>
      <c r="D244" s="573"/>
      <c r="E244" s="574"/>
      <c r="F244" s="574"/>
    </row>
    <row r="245" spans="1:6" ht="14.1" customHeight="1" x14ac:dyDescent="0.2">
      <c r="A245" s="130"/>
      <c r="B245" s="130"/>
      <c r="C245" s="579"/>
      <c r="D245" s="573"/>
      <c r="E245" s="574"/>
      <c r="F245" s="574"/>
    </row>
    <row r="246" spans="1:6" ht="14.1" customHeight="1" x14ac:dyDescent="0.2">
      <c r="A246" s="130"/>
      <c r="B246" s="130"/>
      <c r="C246" s="579"/>
      <c r="D246" s="573"/>
      <c r="E246" s="574"/>
      <c r="F246" s="574"/>
    </row>
    <row r="247" spans="1:6" ht="14.1" customHeight="1" x14ac:dyDescent="0.2">
      <c r="A247" s="130"/>
      <c r="B247" s="130"/>
      <c r="C247" s="579"/>
      <c r="D247" s="573"/>
      <c r="E247" s="574"/>
      <c r="F247" s="574"/>
    </row>
    <row r="248" spans="1:6" ht="14.1" customHeight="1" x14ac:dyDescent="0.2">
      <c r="A248" s="130"/>
      <c r="B248" s="130"/>
      <c r="C248" s="579"/>
      <c r="D248" s="573"/>
      <c r="E248" s="574"/>
      <c r="F248" s="574"/>
    </row>
    <row r="249" spans="1:6" ht="14.1" customHeight="1" x14ac:dyDescent="0.2">
      <c r="A249" s="130"/>
      <c r="B249" s="130"/>
      <c r="C249" s="579"/>
      <c r="D249" s="573"/>
      <c r="E249" s="574"/>
      <c r="F249" s="574"/>
    </row>
    <row r="250" spans="1:6" ht="14.1" customHeight="1" x14ac:dyDescent="0.2">
      <c r="A250" s="130"/>
      <c r="B250" s="130"/>
      <c r="C250" s="579"/>
      <c r="D250" s="573"/>
      <c r="E250" s="574"/>
    </row>
    <row r="251" spans="1:6" ht="14.1" customHeight="1" x14ac:dyDescent="0.2">
      <c r="A251" s="130"/>
      <c r="B251" s="130"/>
      <c r="C251" s="579"/>
      <c r="D251" s="573"/>
      <c r="E251" s="574"/>
    </row>
    <row r="252" spans="1:6" ht="14.1" customHeight="1" x14ac:dyDescent="0.2">
      <c r="A252" s="130"/>
      <c r="B252" s="130"/>
      <c r="C252" s="579"/>
      <c r="D252" s="573"/>
      <c r="E252" s="574"/>
    </row>
    <row r="253" spans="1:6" ht="14.1" customHeight="1" x14ac:dyDescent="0.2">
      <c r="A253" s="130"/>
      <c r="B253" s="130"/>
      <c r="C253" s="579"/>
      <c r="D253" s="573"/>
      <c r="E253" s="574"/>
    </row>
    <row r="254" spans="1:6" ht="14.1" customHeight="1" x14ac:dyDescent="0.2">
      <c r="A254" s="130"/>
      <c r="B254" s="130"/>
      <c r="C254" s="579"/>
      <c r="D254" s="573"/>
      <c r="E254" s="574"/>
    </row>
    <row r="255" spans="1:6" ht="14.1" customHeight="1" x14ac:dyDescent="0.2">
      <c r="A255" s="130"/>
      <c r="B255" s="130"/>
      <c r="C255" s="579"/>
      <c r="D255" s="573"/>
      <c r="E255" s="574"/>
    </row>
    <row r="256" spans="1:6" ht="14.1" customHeight="1" x14ac:dyDescent="0.2">
      <c r="A256" s="130"/>
      <c r="B256" s="130"/>
      <c r="C256" s="579"/>
      <c r="D256" s="573"/>
      <c r="E256" s="574"/>
    </row>
    <row r="257" spans="1:4" ht="14.1" customHeight="1" x14ac:dyDescent="0.2">
      <c r="A257" s="130"/>
      <c r="B257" s="130"/>
      <c r="C257" s="579"/>
      <c r="D257" s="573"/>
    </row>
    <row r="258" spans="1:4" ht="14.1" customHeight="1" x14ac:dyDescent="0.2">
      <c r="A258" s="130"/>
      <c r="B258" s="130"/>
      <c r="C258" s="579"/>
      <c r="D258" s="573"/>
    </row>
    <row r="259" spans="1:4" ht="14.1" customHeight="1" x14ac:dyDescent="0.2">
      <c r="A259" s="130"/>
      <c r="B259" s="130"/>
      <c r="C259" s="579"/>
      <c r="D259" s="573"/>
    </row>
    <row r="260" spans="1:4" ht="14.1" customHeight="1" x14ac:dyDescent="0.2">
      <c r="A260" s="130"/>
      <c r="B260" s="130"/>
      <c r="C260" s="579"/>
      <c r="D260" s="573"/>
    </row>
    <row r="261" spans="1:4" ht="14.1" customHeight="1" x14ac:dyDescent="0.2">
      <c r="A261" s="130"/>
      <c r="B261" s="130"/>
      <c r="C261" s="579"/>
      <c r="D261" s="573"/>
    </row>
    <row r="262" spans="1:4" ht="14.1" customHeight="1" x14ac:dyDescent="0.2">
      <c r="A262" s="130"/>
      <c r="B262" s="130"/>
      <c r="C262" s="579"/>
      <c r="D262" s="573"/>
    </row>
    <row r="263" spans="1:4" ht="14.1" customHeight="1" x14ac:dyDescent="0.2">
      <c r="A263" s="130"/>
      <c r="B263" s="130"/>
      <c r="C263" s="579"/>
      <c r="D263" s="573"/>
    </row>
    <row r="264" spans="1:4" ht="14.1" customHeight="1" x14ac:dyDescent="0.2">
      <c r="A264" s="130"/>
      <c r="B264" s="130"/>
      <c r="C264" s="579"/>
      <c r="D264" s="573"/>
    </row>
    <row r="265" spans="1:4" ht="14.1" customHeight="1" x14ac:dyDescent="0.2">
      <c r="A265" s="130"/>
      <c r="B265" s="130"/>
      <c r="C265" s="579"/>
      <c r="D265" s="573"/>
    </row>
    <row r="266" spans="1:4" ht="14.1" customHeight="1" x14ac:dyDescent="0.2">
      <c r="A266" s="130"/>
      <c r="B266" s="130"/>
      <c r="C266" s="579"/>
      <c r="D266" s="573"/>
    </row>
    <row r="267" spans="1:4" ht="14.1" customHeight="1" x14ac:dyDescent="0.2">
      <c r="A267" s="130"/>
      <c r="B267" s="130"/>
      <c r="C267" s="579"/>
      <c r="D267" s="573"/>
    </row>
    <row r="268" spans="1:4" ht="14.1" customHeight="1" x14ac:dyDescent="0.2">
      <c r="A268" s="130"/>
      <c r="B268" s="130"/>
      <c r="C268" s="579"/>
      <c r="D268" s="573"/>
    </row>
    <row r="269" spans="1:4" ht="14.1" customHeight="1" x14ac:dyDescent="0.2">
      <c r="A269" s="130"/>
      <c r="B269" s="130"/>
      <c r="C269" s="579"/>
      <c r="D269" s="573"/>
    </row>
    <row r="270" spans="1:4" ht="14.1" customHeight="1" x14ac:dyDescent="0.2">
      <c r="A270" s="130"/>
      <c r="B270" s="130"/>
      <c r="C270" s="579"/>
      <c r="D270" s="573"/>
    </row>
    <row r="271" spans="1:4" ht="14.1" customHeight="1" x14ac:dyDescent="0.2">
      <c r="A271" s="130"/>
      <c r="B271" s="130"/>
      <c r="C271" s="579"/>
      <c r="D271" s="573"/>
    </row>
    <row r="272" spans="1:4" ht="14.1" customHeight="1" x14ac:dyDescent="0.2">
      <c r="A272" s="130"/>
      <c r="B272" s="130"/>
      <c r="C272" s="579"/>
      <c r="D272" s="573"/>
    </row>
    <row r="273" spans="1:4" ht="14.1" customHeight="1" x14ac:dyDescent="0.2">
      <c r="A273" s="130"/>
      <c r="B273" s="130"/>
      <c r="C273" s="579"/>
      <c r="D273" s="573"/>
    </row>
    <row r="274" spans="1:4" ht="14.1" customHeight="1" x14ac:dyDescent="0.2">
      <c r="A274" s="130"/>
      <c r="B274" s="130"/>
      <c r="C274" s="579"/>
      <c r="D274" s="573"/>
    </row>
    <row r="275" spans="1:4" ht="14.1" customHeight="1" x14ac:dyDescent="0.2">
      <c r="A275" s="130"/>
      <c r="B275" s="130"/>
      <c r="C275" s="579"/>
      <c r="D275" s="573"/>
    </row>
    <row r="276" spans="1:4" ht="14.1" customHeight="1" x14ac:dyDescent="0.2">
      <c r="A276" s="130"/>
      <c r="B276" s="130"/>
      <c r="C276" s="579"/>
      <c r="D276" s="573"/>
    </row>
    <row r="277" spans="1:4" ht="14.1" customHeight="1" x14ac:dyDescent="0.2">
      <c r="A277" s="130"/>
      <c r="B277" s="130"/>
      <c r="C277" s="579"/>
      <c r="D277" s="573"/>
    </row>
    <row r="278" spans="1:4" ht="14.1" customHeight="1" x14ac:dyDescent="0.2">
      <c r="A278" s="130"/>
      <c r="B278" s="130"/>
      <c r="C278" s="579"/>
      <c r="D278" s="573"/>
    </row>
    <row r="279" spans="1:4" ht="14.1" customHeight="1" x14ac:dyDescent="0.2">
      <c r="A279" s="130"/>
      <c r="B279" s="130"/>
      <c r="C279" s="579"/>
      <c r="D279" s="573"/>
    </row>
    <row r="280" spans="1:4" ht="14.1" customHeight="1" x14ac:dyDescent="0.2">
      <c r="A280" s="130"/>
      <c r="B280" s="130"/>
      <c r="C280" s="579"/>
      <c r="D280" s="573"/>
    </row>
    <row r="281" spans="1:4" ht="14.1" customHeight="1" x14ac:dyDescent="0.2">
      <c r="A281" s="130"/>
      <c r="B281" s="130"/>
      <c r="C281" s="579"/>
      <c r="D281" s="573"/>
    </row>
    <row r="282" spans="1:4" ht="14.1" customHeight="1" x14ac:dyDescent="0.2">
      <c r="A282" s="130"/>
      <c r="B282" s="130"/>
      <c r="C282" s="579"/>
      <c r="D282" s="573"/>
    </row>
    <row r="283" spans="1:4" ht="14.1" customHeight="1" x14ac:dyDescent="0.2">
      <c r="A283" s="130"/>
      <c r="B283" s="130"/>
      <c r="C283" s="579"/>
      <c r="D283" s="573"/>
    </row>
    <row r="284" spans="1:4" ht="14.1" customHeight="1" x14ac:dyDescent="0.2">
      <c r="A284" s="130"/>
      <c r="B284" s="130"/>
      <c r="C284" s="579"/>
      <c r="D284" s="573"/>
    </row>
    <row r="285" spans="1:4" ht="14.1" customHeight="1" x14ac:dyDescent="0.2">
      <c r="A285" s="130"/>
      <c r="B285" s="130"/>
      <c r="C285" s="579"/>
      <c r="D285" s="573"/>
    </row>
    <row r="286" spans="1:4" ht="14.1" customHeight="1" x14ac:dyDescent="0.2">
      <c r="A286" s="130"/>
      <c r="B286" s="130"/>
      <c r="C286" s="579"/>
      <c r="D286" s="573"/>
    </row>
    <row r="287" spans="1:4" ht="14.1" customHeight="1" x14ac:dyDescent="0.2">
      <c r="A287" s="130"/>
      <c r="B287" s="130"/>
      <c r="C287" s="579"/>
      <c r="D287" s="573"/>
    </row>
    <row r="288" spans="1:4" ht="14.1" customHeight="1" x14ac:dyDescent="0.2">
      <c r="A288" s="130"/>
      <c r="B288" s="130"/>
      <c r="C288" s="579"/>
      <c r="D288" s="573"/>
    </row>
    <row r="289" spans="1:4" ht="14.1" customHeight="1" x14ac:dyDescent="0.2">
      <c r="A289" s="130"/>
      <c r="B289" s="130"/>
      <c r="C289" s="579"/>
      <c r="D289" s="573"/>
    </row>
    <row r="290" spans="1:4" ht="14.1" customHeight="1" x14ac:dyDescent="0.2">
      <c r="A290" s="130"/>
      <c r="B290" s="130"/>
      <c r="C290" s="579"/>
      <c r="D290" s="573"/>
    </row>
    <row r="291" spans="1:4" ht="14.1" customHeight="1" x14ac:dyDescent="0.2">
      <c r="A291" s="130"/>
      <c r="B291" s="130"/>
      <c r="C291" s="579"/>
      <c r="D291" s="573"/>
    </row>
    <row r="292" spans="1:4" ht="14.1" customHeight="1" x14ac:dyDescent="0.2">
      <c r="A292" s="130"/>
      <c r="B292" s="130"/>
      <c r="C292" s="579"/>
      <c r="D292" s="573"/>
    </row>
    <row r="293" spans="1:4" ht="14.1" customHeight="1" x14ac:dyDescent="0.2">
      <c r="A293" s="130"/>
      <c r="B293" s="130"/>
      <c r="C293" s="579"/>
      <c r="D293" s="573"/>
    </row>
    <row r="294" spans="1:4" ht="14.1" customHeight="1" x14ac:dyDescent="0.2">
      <c r="A294" s="130"/>
      <c r="B294" s="130"/>
      <c r="C294" s="579"/>
      <c r="D294" s="573"/>
    </row>
    <row r="295" spans="1:4" ht="14.1" customHeight="1" x14ac:dyDescent="0.2">
      <c r="A295" s="130"/>
      <c r="B295" s="130"/>
      <c r="C295" s="579"/>
      <c r="D295" s="573"/>
    </row>
    <row r="296" spans="1:4" ht="14.1" customHeight="1" x14ac:dyDescent="0.2">
      <c r="A296" s="130"/>
      <c r="B296" s="130"/>
      <c r="C296" s="579"/>
      <c r="D296" s="573"/>
    </row>
    <row r="297" spans="1:4" ht="14.1" customHeight="1" x14ac:dyDescent="0.2">
      <c r="A297" s="130"/>
      <c r="B297" s="130"/>
      <c r="C297" s="579"/>
      <c r="D297" s="573"/>
    </row>
    <row r="298" spans="1:4" ht="14.1" customHeight="1" x14ac:dyDescent="0.2">
      <c r="A298" s="130"/>
      <c r="B298" s="130"/>
      <c r="C298" s="579"/>
      <c r="D298" s="573"/>
    </row>
    <row r="299" spans="1:4" ht="14.1" customHeight="1" x14ac:dyDescent="0.2">
      <c r="A299" s="130"/>
      <c r="B299" s="130"/>
      <c r="C299" s="579"/>
      <c r="D299" s="573"/>
    </row>
    <row r="300" spans="1:4" ht="14.1" customHeight="1" x14ac:dyDescent="0.2">
      <c r="A300" s="130"/>
      <c r="B300" s="130"/>
      <c r="C300" s="579"/>
      <c r="D300" s="573"/>
    </row>
    <row r="301" spans="1:4" ht="14.1" customHeight="1" x14ac:dyDescent="0.2">
      <c r="A301" s="130"/>
      <c r="B301" s="130"/>
      <c r="C301" s="579"/>
      <c r="D301" s="573"/>
    </row>
    <row r="302" spans="1:4" ht="14.1" customHeight="1" x14ac:dyDescent="0.2">
      <c r="A302" s="130"/>
      <c r="B302" s="130"/>
      <c r="C302" s="579"/>
      <c r="D302" s="573"/>
    </row>
    <row r="303" spans="1:4" ht="14.1" customHeight="1" x14ac:dyDescent="0.2">
      <c r="A303" s="130"/>
      <c r="B303" s="130"/>
      <c r="C303" s="579"/>
      <c r="D303" s="573"/>
    </row>
    <row r="304" spans="1:4" ht="14.1" customHeight="1" x14ac:dyDescent="0.2">
      <c r="A304" s="130"/>
      <c r="B304" s="130"/>
      <c r="C304" s="579"/>
      <c r="D304" s="573"/>
    </row>
    <row r="305" spans="1:4" ht="14.1" customHeight="1" x14ac:dyDescent="0.2">
      <c r="A305" s="130"/>
      <c r="B305" s="130"/>
      <c r="C305" s="579"/>
      <c r="D305" s="573"/>
    </row>
    <row r="306" spans="1:4" ht="14.1" customHeight="1" x14ac:dyDescent="0.2">
      <c r="A306" s="130"/>
      <c r="B306" s="130"/>
      <c r="C306" s="579"/>
      <c r="D306" s="573"/>
    </row>
    <row r="307" spans="1:4" ht="14.1" customHeight="1" x14ac:dyDescent="0.2">
      <c r="A307" s="130"/>
      <c r="B307" s="130"/>
      <c r="C307" s="579"/>
      <c r="D307" s="573"/>
    </row>
    <row r="308" spans="1:4" ht="14.1" customHeight="1" x14ac:dyDescent="0.2">
      <c r="A308" s="130"/>
      <c r="B308" s="130"/>
      <c r="C308" s="579"/>
      <c r="D308" s="573"/>
    </row>
    <row r="309" spans="1:4" ht="14.1" customHeight="1" x14ac:dyDescent="0.2">
      <c r="A309" s="130"/>
      <c r="B309" s="130"/>
      <c r="C309" s="579"/>
      <c r="D309" s="573"/>
    </row>
    <row r="310" spans="1:4" ht="14.1" customHeight="1" x14ac:dyDescent="0.2">
      <c r="A310" s="130"/>
      <c r="B310" s="130"/>
      <c r="C310" s="579"/>
      <c r="D310" s="573"/>
    </row>
    <row r="311" spans="1:4" ht="14.1" customHeight="1" x14ac:dyDescent="0.2">
      <c r="A311" s="130"/>
      <c r="B311" s="130"/>
      <c r="C311" s="579"/>
      <c r="D311" s="573"/>
    </row>
    <row r="312" spans="1:4" ht="14.1" customHeight="1" x14ac:dyDescent="0.2">
      <c r="A312" s="130"/>
      <c r="B312" s="130"/>
      <c r="C312" s="579"/>
      <c r="D312" s="573"/>
    </row>
    <row r="313" spans="1:4" ht="14.1" customHeight="1" x14ac:dyDescent="0.2">
      <c r="A313" s="130"/>
      <c r="B313" s="130"/>
      <c r="C313" s="579"/>
      <c r="D313" s="573"/>
    </row>
    <row r="314" spans="1:4" ht="14.1" customHeight="1" x14ac:dyDescent="0.2">
      <c r="A314" s="130"/>
      <c r="B314" s="130"/>
      <c r="C314" s="579"/>
      <c r="D314" s="573"/>
    </row>
    <row r="315" spans="1:4" ht="14.1" customHeight="1" x14ac:dyDescent="0.2">
      <c r="A315" s="130"/>
      <c r="B315" s="130"/>
      <c r="C315" s="579"/>
      <c r="D315" s="573"/>
    </row>
    <row r="316" spans="1:4" ht="14.1" customHeight="1" x14ac:dyDescent="0.2">
      <c r="A316" s="130"/>
      <c r="B316" s="130"/>
      <c r="C316" s="579"/>
      <c r="D316" s="573"/>
    </row>
    <row r="317" spans="1:4" ht="14.1" customHeight="1" x14ac:dyDescent="0.2">
      <c r="A317" s="130"/>
      <c r="B317" s="130"/>
      <c r="C317" s="579"/>
      <c r="D317" s="573"/>
    </row>
    <row r="318" spans="1:4" ht="14.1" customHeight="1" x14ac:dyDescent="0.2">
      <c r="A318" s="130"/>
      <c r="B318" s="130"/>
      <c r="C318" s="579"/>
      <c r="D318" s="573"/>
    </row>
    <row r="319" spans="1:4" ht="14.1" customHeight="1" x14ac:dyDescent="0.2">
      <c r="A319" s="130"/>
      <c r="B319" s="130"/>
      <c r="C319" s="579"/>
      <c r="D319" s="573"/>
    </row>
    <row r="320" spans="1:4" ht="14.1" customHeight="1" x14ac:dyDescent="0.2">
      <c r="A320" s="130"/>
      <c r="B320" s="130"/>
      <c r="C320" s="579"/>
      <c r="D320" s="573"/>
    </row>
    <row r="321" spans="1:4" ht="14.1" customHeight="1" x14ac:dyDescent="0.2">
      <c r="A321" s="130"/>
      <c r="B321" s="130"/>
      <c r="C321" s="579"/>
      <c r="D321" s="573"/>
    </row>
    <row r="322" spans="1:4" ht="14.1" customHeight="1" x14ac:dyDescent="0.2">
      <c r="A322" s="130"/>
      <c r="B322" s="130"/>
      <c r="C322" s="579"/>
      <c r="D322" s="573"/>
    </row>
    <row r="323" spans="1:4" ht="14.1" customHeight="1" x14ac:dyDescent="0.2">
      <c r="A323" s="130"/>
      <c r="B323" s="130"/>
      <c r="C323" s="579"/>
      <c r="D323" s="573"/>
    </row>
    <row r="324" spans="1:4" ht="14.1" customHeight="1" x14ac:dyDescent="0.2">
      <c r="A324" s="130"/>
      <c r="B324" s="130"/>
      <c r="C324" s="579"/>
      <c r="D324" s="573"/>
    </row>
    <row r="325" spans="1:4" ht="14.1" customHeight="1" x14ac:dyDescent="0.2">
      <c r="A325" s="130"/>
      <c r="B325" s="130"/>
      <c r="C325" s="579"/>
      <c r="D325" s="573"/>
    </row>
    <row r="326" spans="1:4" ht="14.1" customHeight="1" x14ac:dyDescent="0.2">
      <c r="A326" s="130"/>
      <c r="B326" s="130"/>
      <c r="C326" s="579"/>
      <c r="D326" s="573"/>
    </row>
    <row r="327" spans="1:4" ht="14.1" customHeight="1" x14ac:dyDescent="0.2">
      <c r="A327" s="130"/>
      <c r="B327" s="130"/>
      <c r="C327" s="579"/>
      <c r="D327" s="573"/>
    </row>
    <row r="328" spans="1:4" ht="14.1" customHeight="1" x14ac:dyDescent="0.2">
      <c r="A328" s="130"/>
      <c r="B328" s="130"/>
      <c r="C328" s="579"/>
      <c r="D328" s="573"/>
    </row>
    <row r="329" spans="1:4" ht="14.1" customHeight="1" x14ac:dyDescent="0.2">
      <c r="A329" s="130"/>
      <c r="B329" s="130"/>
      <c r="C329" s="579"/>
      <c r="D329" s="573"/>
    </row>
    <row r="330" spans="1:4" ht="14.1" customHeight="1" x14ac:dyDescent="0.2">
      <c r="A330" s="130"/>
      <c r="B330" s="130"/>
      <c r="C330" s="579"/>
      <c r="D330" s="573"/>
    </row>
    <row r="331" spans="1:4" ht="14.1" customHeight="1" x14ac:dyDescent="0.2">
      <c r="A331" s="130"/>
      <c r="B331" s="130"/>
      <c r="C331" s="579"/>
      <c r="D331" s="573"/>
    </row>
    <row r="332" spans="1:4" ht="14.1" customHeight="1" x14ac:dyDescent="0.2">
      <c r="A332" s="130"/>
      <c r="B332" s="130"/>
      <c r="C332" s="579"/>
      <c r="D332" s="573"/>
    </row>
    <row r="333" spans="1:4" ht="14.1" customHeight="1" x14ac:dyDescent="0.2">
      <c r="A333" s="130"/>
      <c r="B333" s="130"/>
      <c r="C333" s="579"/>
      <c r="D333" s="573"/>
    </row>
    <row r="334" spans="1:4" ht="14.1" customHeight="1" x14ac:dyDescent="0.2">
      <c r="A334" s="130"/>
      <c r="B334" s="130"/>
      <c r="C334" s="579"/>
      <c r="D334" s="573"/>
    </row>
    <row r="335" spans="1:4" ht="14.1" customHeight="1" x14ac:dyDescent="0.2">
      <c r="A335" s="130"/>
      <c r="B335" s="130"/>
      <c r="C335" s="579"/>
      <c r="D335" s="573"/>
    </row>
    <row r="336" spans="1:4" ht="14.1" customHeight="1" x14ac:dyDescent="0.2">
      <c r="A336" s="130"/>
      <c r="B336" s="130"/>
      <c r="C336" s="579"/>
      <c r="D336" s="573"/>
    </row>
    <row r="337" spans="1:14" ht="14.1" customHeight="1" x14ac:dyDescent="0.2">
      <c r="A337" s="130"/>
      <c r="B337" s="130"/>
      <c r="C337" s="579"/>
      <c r="D337" s="573"/>
    </row>
    <row r="338" spans="1:14" ht="14.1" customHeight="1" x14ac:dyDescent="0.2">
      <c r="A338" s="130"/>
      <c r="B338" s="130"/>
      <c r="C338" s="578"/>
      <c r="D338" s="573"/>
    </row>
    <row r="339" spans="1:14" ht="14.1" customHeight="1" x14ac:dyDescent="0.2">
      <c r="A339" s="130"/>
      <c r="B339" s="130"/>
      <c r="C339" s="579"/>
      <c r="D339" s="573"/>
    </row>
    <row r="340" spans="1:14" ht="14.1" customHeight="1" x14ac:dyDescent="0.2">
      <c r="A340" s="130"/>
      <c r="B340" s="130"/>
      <c r="C340" s="579"/>
      <c r="D340" s="573"/>
    </row>
    <row r="341" spans="1:14" ht="14.1" customHeight="1" x14ac:dyDescent="0.2">
      <c r="A341" s="130"/>
      <c r="B341" s="130"/>
      <c r="C341" s="579"/>
      <c r="D341" s="573"/>
    </row>
    <row r="342" spans="1:14" ht="14.1" customHeight="1" x14ac:dyDescent="0.2">
      <c r="A342" s="130"/>
      <c r="B342" s="130"/>
      <c r="C342" s="579"/>
      <c r="D342" s="573"/>
    </row>
    <row r="343" spans="1:14" ht="14.1" customHeight="1" x14ac:dyDescent="0.2">
      <c r="A343" s="130"/>
      <c r="B343" s="130"/>
      <c r="C343" s="579"/>
      <c r="D343" s="573"/>
    </row>
    <row r="344" spans="1:14" ht="14.1" customHeight="1" x14ac:dyDescent="0.2">
      <c r="A344" s="130"/>
      <c r="B344" s="130"/>
      <c r="C344" s="579"/>
      <c r="D344" s="573"/>
    </row>
    <row r="345" spans="1:14" ht="14.1" customHeight="1" x14ac:dyDescent="0.2">
      <c r="A345" s="130"/>
      <c r="B345" s="130"/>
      <c r="C345" s="579"/>
      <c r="D345" s="573"/>
    </row>
    <row r="346" spans="1:14" ht="14.1" customHeight="1" x14ac:dyDescent="0.2">
      <c r="A346" s="130"/>
      <c r="B346" s="130"/>
      <c r="C346" s="578"/>
      <c r="D346" s="573"/>
    </row>
    <row r="347" spans="1:14" ht="14.1" customHeight="1" x14ac:dyDescent="0.2">
      <c r="A347" s="130"/>
      <c r="B347" s="130"/>
      <c r="C347" s="579"/>
      <c r="D347" s="573"/>
      <c r="I347" s="504"/>
      <c r="J347" s="504"/>
      <c r="K347" s="504"/>
      <c r="L347" s="504"/>
      <c r="M347" s="504"/>
      <c r="N347" s="504"/>
    </row>
    <row r="348" spans="1:14" ht="14.1" customHeight="1" x14ac:dyDescent="0.2">
      <c r="A348" s="130"/>
      <c r="B348" s="130"/>
      <c r="C348" s="579"/>
      <c r="D348" s="573"/>
      <c r="I348" s="504"/>
      <c r="J348" s="504"/>
      <c r="K348" s="504"/>
      <c r="L348" s="504"/>
      <c r="M348" s="504"/>
      <c r="N348" s="504"/>
    </row>
    <row r="349" spans="1:14" ht="14.1" customHeight="1" x14ac:dyDescent="0.2">
      <c r="A349" s="130"/>
      <c r="B349" s="130"/>
      <c r="C349" s="579"/>
      <c r="D349" s="573"/>
      <c r="I349" s="504"/>
      <c r="J349" s="504"/>
      <c r="K349" s="504"/>
      <c r="L349" s="504"/>
      <c r="M349" s="504"/>
      <c r="N349" s="504"/>
    </row>
    <row r="350" spans="1:14" ht="14.1" customHeight="1" x14ac:dyDescent="0.2">
      <c r="A350" s="130"/>
      <c r="B350" s="130"/>
      <c r="C350" s="579"/>
      <c r="D350" s="573"/>
    </row>
    <row r="351" spans="1:14" ht="14.1" customHeight="1" x14ac:dyDescent="0.2">
      <c r="A351" s="130"/>
      <c r="B351" s="130"/>
      <c r="C351" s="579"/>
      <c r="D351" s="573"/>
    </row>
    <row r="352" spans="1:14" ht="14.1" customHeight="1" x14ac:dyDescent="0.2">
      <c r="A352" s="130"/>
      <c r="B352" s="130"/>
      <c r="C352" s="579"/>
      <c r="D352" s="573"/>
    </row>
    <row r="353" spans="1:4" ht="14.1" customHeight="1" x14ac:dyDescent="0.2">
      <c r="A353" s="130"/>
      <c r="B353" s="130"/>
      <c r="C353" s="579"/>
      <c r="D353" s="573"/>
    </row>
    <row r="354" spans="1:4" ht="14.1" customHeight="1" x14ac:dyDescent="0.2">
      <c r="A354" s="130"/>
      <c r="B354" s="130"/>
      <c r="C354" s="579"/>
      <c r="D354" s="573"/>
    </row>
    <row r="355" spans="1:4" ht="14.1" customHeight="1" x14ac:dyDescent="0.2">
      <c r="A355" s="130"/>
      <c r="B355" s="130"/>
      <c r="C355" s="579"/>
      <c r="D355" s="573"/>
    </row>
    <row r="356" spans="1:4" ht="14.1" customHeight="1" x14ac:dyDescent="0.2">
      <c r="A356" s="130"/>
      <c r="B356" s="130"/>
      <c r="C356" s="579"/>
      <c r="D356" s="573"/>
    </row>
    <row r="357" spans="1:4" ht="14.1" customHeight="1" x14ac:dyDescent="0.2">
      <c r="A357" s="130"/>
      <c r="B357" s="130"/>
      <c r="C357" s="579"/>
      <c r="D357" s="573"/>
    </row>
    <row r="358" spans="1:4" ht="14.1" customHeight="1" x14ac:dyDescent="0.2">
      <c r="A358" s="130"/>
      <c r="B358" s="130"/>
      <c r="C358" s="579"/>
      <c r="D358" s="573"/>
    </row>
    <row r="359" spans="1:4" ht="14.1" customHeight="1" x14ac:dyDescent="0.2">
      <c r="A359" s="130"/>
      <c r="B359" s="130"/>
      <c r="C359" s="579"/>
      <c r="D359" s="573"/>
    </row>
    <row r="360" spans="1:4" ht="14.1" customHeight="1" x14ac:dyDescent="0.2">
      <c r="A360" s="130"/>
      <c r="B360" s="130"/>
      <c r="C360" s="579"/>
      <c r="D360" s="573"/>
    </row>
    <row r="361" spans="1:4" ht="14.1" customHeight="1" x14ac:dyDescent="0.2">
      <c r="A361" s="130"/>
      <c r="B361" s="130"/>
      <c r="C361" s="579"/>
      <c r="D361" s="573"/>
    </row>
    <row r="362" spans="1:4" ht="14.1" customHeight="1" x14ac:dyDescent="0.2">
      <c r="A362" s="130"/>
      <c r="B362" s="130"/>
      <c r="C362" s="579"/>
      <c r="D362" s="573"/>
    </row>
    <row r="363" spans="1:4" ht="14.1" customHeight="1" x14ac:dyDescent="0.2">
      <c r="A363" s="130"/>
      <c r="B363" s="130"/>
      <c r="C363" s="579"/>
      <c r="D363" s="573"/>
    </row>
    <row r="364" spans="1:4" ht="14.1" customHeight="1" x14ac:dyDescent="0.2">
      <c r="A364" s="130"/>
      <c r="B364" s="130"/>
      <c r="C364" s="579"/>
      <c r="D364" s="573"/>
    </row>
    <row r="365" spans="1:4" ht="14.1" customHeight="1" x14ac:dyDescent="0.2">
      <c r="A365" s="130"/>
      <c r="B365" s="130"/>
      <c r="C365" s="579"/>
      <c r="D365" s="573"/>
    </row>
    <row r="366" spans="1:4" ht="14.1" customHeight="1" x14ac:dyDescent="0.2">
      <c r="A366" s="130"/>
      <c r="B366" s="130"/>
      <c r="C366" s="579"/>
      <c r="D366" s="573"/>
    </row>
    <row r="367" spans="1:4" ht="14.1" customHeight="1" x14ac:dyDescent="0.2">
      <c r="A367" s="130"/>
      <c r="B367" s="130"/>
      <c r="C367" s="579"/>
      <c r="D367" s="573"/>
    </row>
    <row r="368" spans="1:4" ht="14.1" customHeight="1" x14ac:dyDescent="0.2">
      <c r="A368" s="130"/>
      <c r="B368" s="130"/>
      <c r="C368" s="579"/>
      <c r="D368" s="573"/>
    </row>
    <row r="369" spans="1:4" ht="14.1" customHeight="1" x14ac:dyDescent="0.2">
      <c r="A369" s="130"/>
      <c r="B369" s="130"/>
      <c r="C369" s="579"/>
      <c r="D369" s="573"/>
    </row>
    <row r="370" spans="1:4" ht="14.1" customHeight="1" x14ac:dyDescent="0.2">
      <c r="A370" s="130"/>
      <c r="B370" s="130"/>
      <c r="C370" s="579"/>
      <c r="D370" s="573"/>
    </row>
    <row r="371" spans="1:4" ht="14.1" customHeight="1" x14ac:dyDescent="0.2">
      <c r="A371" s="130"/>
      <c r="B371" s="130"/>
      <c r="C371" s="579"/>
      <c r="D371" s="573"/>
    </row>
    <row r="372" spans="1:4" ht="14.1" customHeight="1" x14ac:dyDescent="0.2">
      <c r="A372" s="130"/>
      <c r="B372" s="130"/>
      <c r="C372" s="579"/>
      <c r="D372" s="573"/>
    </row>
    <row r="373" spans="1:4" ht="14.1" customHeight="1" x14ac:dyDescent="0.2">
      <c r="A373" s="130"/>
      <c r="B373" s="130"/>
      <c r="C373" s="579"/>
      <c r="D373" s="573"/>
    </row>
    <row r="374" spans="1:4" ht="14.1" customHeight="1" x14ac:dyDescent="0.2">
      <c r="A374" s="130"/>
      <c r="B374" s="130"/>
      <c r="C374" s="579"/>
      <c r="D374" s="573"/>
    </row>
    <row r="375" spans="1:4" ht="14.1" customHeight="1" x14ac:dyDescent="0.2">
      <c r="A375" s="130"/>
      <c r="B375" s="130"/>
      <c r="C375" s="579"/>
      <c r="D375" s="573"/>
    </row>
    <row r="376" spans="1:4" ht="14.1" customHeight="1" x14ac:dyDescent="0.2">
      <c r="A376" s="130"/>
      <c r="B376" s="130"/>
      <c r="C376" s="579"/>
      <c r="D376" s="573"/>
    </row>
    <row r="377" spans="1:4" ht="14.1" customHeight="1" x14ac:dyDescent="0.2">
      <c r="A377" s="130"/>
      <c r="B377" s="130"/>
      <c r="C377" s="579"/>
      <c r="D377" s="573"/>
    </row>
    <row r="378" spans="1:4" ht="14.1" customHeight="1" x14ac:dyDescent="0.2">
      <c r="A378" s="130"/>
      <c r="B378" s="130"/>
      <c r="C378" s="579"/>
      <c r="D378" s="573"/>
    </row>
    <row r="379" spans="1:4" ht="14.1" customHeight="1" x14ac:dyDescent="0.2">
      <c r="A379" s="130"/>
      <c r="B379" s="130"/>
      <c r="C379" s="579"/>
      <c r="D379" s="573"/>
    </row>
    <row r="380" spans="1:4" ht="14.1" customHeight="1" x14ac:dyDescent="0.2">
      <c r="A380" s="130"/>
      <c r="B380" s="130"/>
      <c r="C380" s="579"/>
      <c r="D380" s="573"/>
    </row>
    <row r="381" spans="1:4" ht="14.1" customHeight="1" x14ac:dyDescent="0.2">
      <c r="A381" s="130"/>
      <c r="B381" s="130"/>
      <c r="C381" s="579"/>
      <c r="D381" s="573"/>
    </row>
    <row r="382" spans="1:4" ht="14.1" customHeight="1" x14ac:dyDescent="0.2">
      <c r="A382" s="130"/>
      <c r="B382" s="130"/>
      <c r="C382" s="579"/>
      <c r="D382" s="573"/>
    </row>
    <row r="383" spans="1:4" ht="14.1" customHeight="1" x14ac:dyDescent="0.2">
      <c r="A383" s="130"/>
      <c r="B383" s="130"/>
      <c r="C383" s="579"/>
      <c r="D383" s="573"/>
    </row>
    <row r="384" spans="1:4" ht="14.1" customHeight="1" x14ac:dyDescent="0.2">
      <c r="A384" s="130"/>
      <c r="B384" s="130"/>
      <c r="C384" s="579"/>
      <c r="D384" s="573"/>
    </row>
    <row r="385" spans="1:8" ht="14.1" customHeight="1" x14ac:dyDescent="0.2">
      <c r="A385" s="130"/>
      <c r="B385" s="130"/>
      <c r="C385" s="579"/>
      <c r="D385" s="573"/>
    </row>
    <row r="386" spans="1:8" ht="14.1" customHeight="1" x14ac:dyDescent="0.2">
      <c r="A386" s="130"/>
      <c r="B386" s="130"/>
      <c r="C386" s="579"/>
      <c r="D386" s="573"/>
    </row>
    <row r="387" spans="1:8" ht="14.1" customHeight="1" x14ac:dyDescent="0.2">
      <c r="A387" s="130"/>
      <c r="B387" s="130"/>
      <c r="C387" s="579"/>
      <c r="D387" s="573"/>
    </row>
    <row r="388" spans="1:8" ht="14.1" customHeight="1" x14ac:dyDescent="0.2">
      <c r="A388" s="130"/>
      <c r="B388" s="130"/>
      <c r="C388" s="579"/>
      <c r="D388" s="573"/>
    </row>
    <row r="389" spans="1:8" ht="14.1" customHeight="1" x14ac:dyDescent="0.2">
      <c r="A389" s="130"/>
      <c r="B389" s="130"/>
      <c r="C389" s="579"/>
      <c r="D389" s="573"/>
    </row>
    <row r="390" spans="1:8" ht="14.1" customHeight="1" x14ac:dyDescent="0.2">
      <c r="A390" s="130"/>
      <c r="B390" s="130"/>
      <c r="C390" s="579"/>
      <c r="D390" s="573"/>
    </row>
    <row r="391" spans="1:8" ht="14.1" customHeight="1" x14ac:dyDescent="0.2">
      <c r="A391" s="130"/>
      <c r="B391" s="130"/>
      <c r="C391" s="579"/>
      <c r="D391" s="573"/>
    </row>
    <row r="392" spans="1:8" ht="14.1" customHeight="1" x14ac:dyDescent="0.2">
      <c r="A392" s="130"/>
      <c r="B392" s="130"/>
      <c r="C392" s="579"/>
      <c r="D392" s="573"/>
    </row>
    <row r="393" spans="1:8" ht="14.1" customHeight="1" x14ac:dyDescent="0.2">
      <c r="A393" s="130"/>
      <c r="B393" s="130"/>
      <c r="C393" s="579"/>
      <c r="D393" s="573"/>
    </row>
    <row r="394" spans="1:8" ht="14.1" customHeight="1" x14ac:dyDescent="0.2">
      <c r="A394" s="130"/>
      <c r="B394" s="130"/>
      <c r="C394" s="579"/>
      <c r="D394" s="573"/>
    </row>
    <row r="395" spans="1:8" ht="14.1" customHeight="1" x14ac:dyDescent="0.2">
      <c r="A395" s="130"/>
      <c r="B395" s="130"/>
      <c r="C395" s="579"/>
      <c r="D395" s="573"/>
    </row>
    <row r="396" spans="1:8" x14ac:dyDescent="0.2">
      <c r="A396" s="133"/>
      <c r="B396" s="133"/>
    </row>
    <row r="397" spans="1:8" x14ac:dyDescent="0.2">
      <c r="A397" s="728"/>
      <c r="B397" s="728"/>
      <c r="C397" s="728"/>
      <c r="D397" s="728"/>
      <c r="E397" s="728"/>
      <c r="F397" s="728"/>
      <c r="G397" s="728"/>
      <c r="H397" s="728"/>
    </row>
    <row r="398" spans="1:8" x14ac:dyDescent="0.2">
      <c r="A398" s="728"/>
      <c r="B398" s="728"/>
      <c r="C398" s="728"/>
      <c r="D398" s="728"/>
      <c r="E398" s="728"/>
      <c r="F398" s="728"/>
      <c r="G398" s="728"/>
      <c r="H398" s="728"/>
    </row>
    <row r="399" spans="1:8" x14ac:dyDescent="0.2">
      <c r="A399" s="504"/>
      <c r="B399" s="504"/>
      <c r="C399" s="504"/>
      <c r="D399" s="504"/>
      <c r="E399" s="504"/>
      <c r="F399" s="504"/>
      <c r="G399" s="504"/>
      <c r="H399" s="504"/>
    </row>
    <row r="400" spans="1:8" x14ac:dyDescent="0.2">
      <c r="A400" s="617"/>
      <c r="B400" s="617"/>
      <c r="C400" s="617"/>
    </row>
  </sheetData>
  <mergeCells count="8">
    <mergeCell ref="A397:H398"/>
    <mergeCell ref="A400:C400"/>
    <mergeCell ref="C3:C5"/>
    <mergeCell ref="D3:D5"/>
    <mergeCell ref="A3:A5"/>
    <mergeCell ref="A1:F1"/>
    <mergeCell ref="A112:B112"/>
    <mergeCell ref="H1:I1"/>
  </mergeCells>
  <hyperlinks>
    <hyperlink ref="H1" location="Contents!A1" display="back to content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6"/>
  <sheetViews>
    <sheetView workbookViewId="0">
      <selection sqref="A1:F1"/>
    </sheetView>
  </sheetViews>
  <sheetFormatPr defaultRowHeight="15" x14ac:dyDescent="0.25"/>
  <cols>
    <col min="1" max="1" width="18.42578125" style="438" bestFit="1" customWidth="1"/>
    <col min="2" max="5" width="13.5703125" style="438" customWidth="1"/>
    <col min="6" max="16384" width="9.140625" style="438"/>
  </cols>
  <sheetData>
    <row r="1" spans="1:9" ht="18" customHeight="1" x14ac:dyDescent="0.25">
      <c r="A1" s="804" t="s">
        <v>3102</v>
      </c>
      <c r="B1" s="804"/>
      <c r="C1" s="804"/>
      <c r="D1" s="804"/>
      <c r="E1" s="804"/>
      <c r="F1" s="804"/>
      <c r="H1" s="659" t="s">
        <v>78</v>
      </c>
      <c r="I1" s="659"/>
    </row>
    <row r="2" spans="1:9" ht="15" customHeight="1" x14ac:dyDescent="0.25">
      <c r="A2" s="152"/>
      <c r="B2" s="151"/>
      <c r="C2" s="151"/>
      <c r="D2" s="151"/>
      <c r="E2" s="151"/>
    </row>
    <row r="3" spans="1:9" ht="15" customHeight="1" x14ac:dyDescent="0.25">
      <c r="A3" s="733" t="s">
        <v>2898</v>
      </c>
      <c r="B3" s="735" t="s">
        <v>3050</v>
      </c>
      <c r="C3" s="735" t="s">
        <v>3049</v>
      </c>
      <c r="D3" s="735" t="s">
        <v>3051</v>
      </c>
      <c r="E3" s="735" t="s">
        <v>3052</v>
      </c>
    </row>
    <row r="4" spans="1:9" ht="15" customHeight="1" x14ac:dyDescent="0.25">
      <c r="A4" s="733"/>
      <c r="B4" s="735"/>
      <c r="C4" s="735"/>
      <c r="D4" s="735"/>
      <c r="E4" s="735"/>
    </row>
    <row r="5" spans="1:9" ht="15" customHeight="1" x14ac:dyDescent="0.25">
      <c r="A5" s="734"/>
      <c r="B5" s="736"/>
      <c r="C5" s="736"/>
      <c r="D5" s="736"/>
      <c r="E5" s="736"/>
    </row>
    <row r="6" spans="1:9" s="439" customFormat="1" x14ac:dyDescent="0.25">
      <c r="A6" s="441"/>
      <c r="B6" s="440" t="s">
        <v>3111</v>
      </c>
      <c r="C6" s="440" t="s">
        <v>3110</v>
      </c>
      <c r="D6" s="511"/>
      <c r="E6" s="511"/>
    </row>
    <row r="7" spans="1:9" x14ac:dyDescent="0.25">
      <c r="A7" s="153">
        <v>43902</v>
      </c>
      <c r="B7" s="154">
        <v>2</v>
      </c>
      <c r="C7" s="155">
        <v>0</v>
      </c>
      <c r="D7" s="155"/>
      <c r="E7" s="155"/>
      <c r="G7" s="443"/>
    </row>
    <row r="8" spans="1:9" x14ac:dyDescent="0.25">
      <c r="A8" s="153">
        <v>43903</v>
      </c>
      <c r="B8" s="154">
        <v>0</v>
      </c>
      <c r="C8" s="155">
        <v>0</v>
      </c>
      <c r="D8" s="155"/>
      <c r="E8" s="155"/>
      <c r="G8" s="443"/>
    </row>
    <row r="9" spans="1:9" x14ac:dyDescent="0.25">
      <c r="A9" s="153">
        <v>43904</v>
      </c>
      <c r="B9" s="154">
        <v>2</v>
      </c>
      <c r="C9" s="155">
        <v>0</v>
      </c>
      <c r="D9" s="155"/>
      <c r="E9" s="155"/>
      <c r="G9" s="443"/>
    </row>
    <row r="10" spans="1:9" x14ac:dyDescent="0.25">
      <c r="A10" s="153">
        <v>43905</v>
      </c>
      <c r="B10" s="154">
        <v>1</v>
      </c>
      <c r="C10" s="155">
        <v>0</v>
      </c>
      <c r="D10" s="391">
        <f>AVERAGE(B7:B13)</f>
        <v>2.1428571428571428</v>
      </c>
      <c r="E10" s="391">
        <f>AVERAGE(C7:C13)</f>
        <v>0.7142857142857143</v>
      </c>
      <c r="G10" s="443"/>
    </row>
    <row r="11" spans="1:9" x14ac:dyDescent="0.25">
      <c r="A11" s="153">
        <v>43906</v>
      </c>
      <c r="B11" s="154">
        <v>3</v>
      </c>
      <c r="C11" s="155">
        <v>0</v>
      </c>
      <c r="D11" s="391">
        <f t="shared" ref="D11:E26" si="0">AVERAGE(B8:B14)</f>
        <v>2.4285714285714284</v>
      </c>
      <c r="E11" s="391">
        <f t="shared" si="0"/>
        <v>0.8571428571428571</v>
      </c>
      <c r="G11" s="443"/>
    </row>
    <row r="12" spans="1:9" x14ac:dyDescent="0.25">
      <c r="A12" s="153">
        <v>43907</v>
      </c>
      <c r="B12" s="154">
        <v>3</v>
      </c>
      <c r="C12" s="155">
        <v>2</v>
      </c>
      <c r="D12" s="391">
        <f t="shared" si="0"/>
        <v>3.1428571428571428</v>
      </c>
      <c r="E12" s="391">
        <f t="shared" si="0"/>
        <v>1.5714285714285714</v>
      </c>
      <c r="G12" s="443"/>
    </row>
    <row r="13" spans="1:9" x14ac:dyDescent="0.25">
      <c r="A13" s="153">
        <v>43908</v>
      </c>
      <c r="B13" s="154">
        <v>4</v>
      </c>
      <c r="C13" s="155">
        <v>3</v>
      </c>
      <c r="D13" s="391">
        <f t="shared" si="0"/>
        <v>3.8571428571428572</v>
      </c>
      <c r="E13" s="391">
        <f t="shared" si="0"/>
        <v>1.5714285714285714</v>
      </c>
      <c r="G13" s="443"/>
    </row>
    <row r="14" spans="1:9" x14ac:dyDescent="0.25">
      <c r="A14" s="153">
        <v>43909</v>
      </c>
      <c r="B14" s="154">
        <v>4</v>
      </c>
      <c r="C14" s="155">
        <v>1</v>
      </c>
      <c r="D14" s="391">
        <f t="shared" si="0"/>
        <v>4.5714285714285712</v>
      </c>
      <c r="E14" s="391">
        <f t="shared" si="0"/>
        <v>1.5714285714285714</v>
      </c>
      <c r="G14" s="443"/>
    </row>
    <row r="15" spans="1:9" x14ac:dyDescent="0.25">
      <c r="A15" s="153">
        <v>43910</v>
      </c>
      <c r="B15" s="154">
        <v>5</v>
      </c>
      <c r="C15" s="155">
        <v>5</v>
      </c>
      <c r="D15" s="391">
        <f t="shared" si="0"/>
        <v>5.1428571428571432</v>
      </c>
      <c r="E15" s="391">
        <f t="shared" si="0"/>
        <v>1.8571428571428572</v>
      </c>
      <c r="G15" s="443"/>
    </row>
    <row r="16" spans="1:9" x14ac:dyDescent="0.25">
      <c r="A16" s="153">
        <v>43911</v>
      </c>
      <c r="B16" s="154">
        <v>7</v>
      </c>
      <c r="C16" s="155">
        <v>0</v>
      </c>
      <c r="D16" s="391">
        <f t="shared" si="0"/>
        <v>6.4285714285714288</v>
      </c>
      <c r="E16" s="391">
        <f t="shared" si="0"/>
        <v>1.8571428571428572</v>
      </c>
      <c r="G16" s="443"/>
    </row>
    <row r="17" spans="1:7" x14ac:dyDescent="0.25">
      <c r="A17" s="153">
        <v>43912</v>
      </c>
      <c r="B17" s="154">
        <v>6</v>
      </c>
      <c r="C17" s="155">
        <v>0</v>
      </c>
      <c r="D17" s="391">
        <f t="shared" si="0"/>
        <v>9</v>
      </c>
      <c r="E17" s="391">
        <f t="shared" si="0"/>
        <v>1.5714285714285714</v>
      </c>
      <c r="G17" s="443"/>
    </row>
    <row r="18" spans="1:7" x14ac:dyDescent="0.25">
      <c r="A18" s="153">
        <v>43913</v>
      </c>
      <c r="B18" s="154">
        <v>7</v>
      </c>
      <c r="C18" s="155">
        <v>2</v>
      </c>
      <c r="D18" s="391">
        <f t="shared" si="0"/>
        <v>11.857142857142858</v>
      </c>
      <c r="E18" s="391">
        <f t="shared" si="0"/>
        <v>3.5714285714285716</v>
      </c>
      <c r="G18" s="443"/>
    </row>
    <row r="19" spans="1:7" x14ac:dyDescent="0.25">
      <c r="A19" s="153">
        <v>43914</v>
      </c>
      <c r="B19" s="154">
        <v>12</v>
      </c>
      <c r="C19" s="155">
        <v>2</v>
      </c>
      <c r="D19" s="391">
        <f t="shared" si="0"/>
        <v>14.428571428571429</v>
      </c>
      <c r="E19" s="391">
        <f t="shared" si="0"/>
        <v>7.8571428571428568</v>
      </c>
      <c r="G19" s="443"/>
    </row>
    <row r="20" spans="1:7" x14ac:dyDescent="0.25">
      <c r="A20" s="153">
        <v>43915</v>
      </c>
      <c r="B20" s="154">
        <v>22</v>
      </c>
      <c r="C20" s="155">
        <v>1</v>
      </c>
      <c r="D20" s="391">
        <f t="shared" si="0"/>
        <v>18.714285714285715</v>
      </c>
      <c r="E20" s="391">
        <f t="shared" si="0"/>
        <v>8.8571428571428577</v>
      </c>
      <c r="G20" s="443"/>
    </row>
    <row r="21" spans="1:7" x14ac:dyDescent="0.25">
      <c r="A21" s="153">
        <v>43916</v>
      </c>
      <c r="B21" s="154">
        <v>24</v>
      </c>
      <c r="C21" s="155">
        <v>15</v>
      </c>
      <c r="D21" s="391">
        <f t="shared" si="0"/>
        <v>21.714285714285715</v>
      </c>
      <c r="E21" s="391">
        <f t="shared" si="0"/>
        <v>8.8571428571428577</v>
      </c>
      <c r="G21" s="443"/>
    </row>
    <row r="22" spans="1:7" x14ac:dyDescent="0.25">
      <c r="A22" s="153">
        <v>43917</v>
      </c>
      <c r="B22" s="154">
        <v>23</v>
      </c>
      <c r="C22" s="155">
        <v>35</v>
      </c>
      <c r="D22" s="391">
        <f t="shared" si="0"/>
        <v>28</v>
      </c>
      <c r="E22" s="391">
        <f t="shared" si="0"/>
        <v>14.714285714285714</v>
      </c>
      <c r="G22" s="443"/>
    </row>
    <row r="23" spans="1:7" x14ac:dyDescent="0.25">
      <c r="A23" s="153">
        <v>43918</v>
      </c>
      <c r="B23" s="154">
        <v>37</v>
      </c>
      <c r="C23" s="155">
        <v>7</v>
      </c>
      <c r="D23" s="391">
        <f t="shared" si="0"/>
        <v>34.571428571428569</v>
      </c>
      <c r="E23" s="391">
        <f t="shared" si="0"/>
        <v>21.571428571428573</v>
      </c>
      <c r="G23" s="443"/>
    </row>
    <row r="24" spans="1:7" x14ac:dyDescent="0.25">
      <c r="A24" s="153">
        <v>43919</v>
      </c>
      <c r="B24" s="154">
        <v>27</v>
      </c>
      <c r="C24" s="155">
        <v>0</v>
      </c>
      <c r="D24" s="391">
        <f t="shared" si="0"/>
        <v>40.714285714285715</v>
      </c>
      <c r="E24" s="391">
        <f t="shared" si="0"/>
        <v>28.428571428571427</v>
      </c>
      <c r="G24" s="443"/>
    </row>
    <row r="25" spans="1:7" x14ac:dyDescent="0.25">
      <c r="A25" s="153">
        <v>43920</v>
      </c>
      <c r="B25" s="154">
        <v>51</v>
      </c>
      <c r="C25" s="155">
        <v>43</v>
      </c>
      <c r="D25" s="391">
        <f t="shared" si="0"/>
        <v>46</v>
      </c>
      <c r="E25" s="391">
        <f t="shared" si="0"/>
        <v>35.285714285714285</v>
      </c>
    </row>
    <row r="26" spans="1:7" x14ac:dyDescent="0.25">
      <c r="A26" s="153">
        <v>43921</v>
      </c>
      <c r="B26" s="154">
        <v>58</v>
      </c>
      <c r="C26" s="155">
        <v>50</v>
      </c>
      <c r="D26" s="391">
        <f t="shared" si="0"/>
        <v>53.428571428571431</v>
      </c>
      <c r="E26" s="391">
        <f t="shared" si="0"/>
        <v>40.428571428571431</v>
      </c>
    </row>
    <row r="27" spans="1:7" x14ac:dyDescent="0.25">
      <c r="A27" s="153">
        <v>43922</v>
      </c>
      <c r="B27" s="154">
        <v>65</v>
      </c>
      <c r="C27" s="155">
        <v>49</v>
      </c>
      <c r="D27" s="391">
        <f t="shared" ref="D27:E42" si="1">AVERAGE(B24:B30)</f>
        <v>56.142857142857146</v>
      </c>
      <c r="E27" s="391">
        <f t="shared" si="1"/>
        <v>39.714285714285715</v>
      </c>
    </row>
    <row r="28" spans="1:7" x14ac:dyDescent="0.25">
      <c r="A28" s="153">
        <v>43923</v>
      </c>
      <c r="B28" s="154">
        <v>61</v>
      </c>
      <c r="C28" s="155">
        <v>63</v>
      </c>
      <c r="D28" s="391">
        <f t="shared" si="1"/>
        <v>64.571428571428569</v>
      </c>
      <c r="E28" s="391">
        <f t="shared" si="1"/>
        <v>40.285714285714285</v>
      </c>
    </row>
    <row r="29" spans="1:7" x14ac:dyDescent="0.25">
      <c r="A29" s="153">
        <v>43924</v>
      </c>
      <c r="B29" s="154">
        <v>75</v>
      </c>
      <c r="C29" s="155">
        <v>71</v>
      </c>
      <c r="D29" s="391">
        <f t="shared" si="1"/>
        <v>70.285714285714292</v>
      </c>
      <c r="E29" s="391">
        <f t="shared" si="1"/>
        <v>51.571428571428569</v>
      </c>
    </row>
    <row r="30" spans="1:7" x14ac:dyDescent="0.25">
      <c r="A30" s="153">
        <v>43925</v>
      </c>
      <c r="B30" s="154">
        <v>56</v>
      </c>
      <c r="C30" s="155">
        <v>2</v>
      </c>
      <c r="D30" s="391">
        <f t="shared" si="1"/>
        <v>74.142857142857139</v>
      </c>
      <c r="E30" s="391">
        <f t="shared" si="1"/>
        <v>61.142857142857146</v>
      </c>
    </row>
    <row r="31" spans="1:7" x14ac:dyDescent="0.25">
      <c r="A31" s="153">
        <v>43926</v>
      </c>
      <c r="B31" s="154">
        <v>86</v>
      </c>
      <c r="C31" s="155">
        <v>4</v>
      </c>
      <c r="D31" s="391">
        <f t="shared" si="1"/>
        <v>78</v>
      </c>
      <c r="E31" s="391">
        <f t="shared" si="1"/>
        <v>71.857142857142861</v>
      </c>
    </row>
    <row r="32" spans="1:7" x14ac:dyDescent="0.25">
      <c r="A32" s="153">
        <v>43927</v>
      </c>
      <c r="B32" s="154">
        <v>91</v>
      </c>
      <c r="C32" s="155">
        <v>122</v>
      </c>
      <c r="D32" s="391">
        <f t="shared" si="1"/>
        <v>84.714285714285708</v>
      </c>
      <c r="E32" s="391">
        <f t="shared" si="1"/>
        <v>77.428571428571431</v>
      </c>
    </row>
    <row r="33" spans="1:5" x14ac:dyDescent="0.25">
      <c r="A33" s="153">
        <v>43928</v>
      </c>
      <c r="B33" s="154">
        <v>85</v>
      </c>
      <c r="C33" s="155">
        <v>117</v>
      </c>
      <c r="D33" s="391">
        <f t="shared" si="1"/>
        <v>88.142857142857139</v>
      </c>
      <c r="E33" s="391">
        <f t="shared" si="1"/>
        <v>79.428571428571431</v>
      </c>
    </row>
    <row r="34" spans="1:5" x14ac:dyDescent="0.25">
      <c r="A34" s="153">
        <v>43929</v>
      </c>
      <c r="B34" s="154">
        <v>92</v>
      </c>
      <c r="C34" s="155">
        <v>124</v>
      </c>
      <c r="D34" s="391">
        <f t="shared" si="1"/>
        <v>93.714285714285708</v>
      </c>
      <c r="E34" s="391">
        <f t="shared" si="1"/>
        <v>86.285714285714292</v>
      </c>
    </row>
    <row r="35" spans="1:5" x14ac:dyDescent="0.25">
      <c r="A35" s="153">
        <v>43930</v>
      </c>
      <c r="B35" s="154">
        <v>108</v>
      </c>
      <c r="C35" s="155">
        <v>102</v>
      </c>
      <c r="D35" s="391">
        <f t="shared" si="1"/>
        <v>92</v>
      </c>
      <c r="E35" s="391">
        <f t="shared" si="1"/>
        <v>87.142857142857139</v>
      </c>
    </row>
    <row r="36" spans="1:5" x14ac:dyDescent="0.25">
      <c r="A36" s="153">
        <v>43931</v>
      </c>
      <c r="B36" s="154">
        <v>99</v>
      </c>
      <c r="C36" s="155">
        <v>85</v>
      </c>
      <c r="D36" s="391">
        <f t="shared" si="1"/>
        <v>90.428571428571431</v>
      </c>
      <c r="E36" s="391">
        <f t="shared" si="1"/>
        <v>80.714285714285708</v>
      </c>
    </row>
    <row r="37" spans="1:5" x14ac:dyDescent="0.25">
      <c r="A37" s="156">
        <v>43932</v>
      </c>
      <c r="B37" s="154">
        <v>95</v>
      </c>
      <c r="C37" s="155">
        <v>50</v>
      </c>
      <c r="D37" s="391">
        <f t="shared" si="1"/>
        <v>92.571428571428569</v>
      </c>
      <c r="E37" s="391">
        <f t="shared" si="1"/>
        <v>84.571428571428569</v>
      </c>
    </row>
    <row r="38" spans="1:5" x14ac:dyDescent="0.25">
      <c r="A38" s="156">
        <v>43933</v>
      </c>
      <c r="B38" s="154">
        <v>74</v>
      </c>
      <c r="C38" s="155">
        <v>10</v>
      </c>
      <c r="D38" s="391">
        <f t="shared" si="1"/>
        <v>92.857142857142861</v>
      </c>
      <c r="E38" s="391">
        <f t="shared" si="1"/>
        <v>88.142857142857139</v>
      </c>
    </row>
    <row r="39" spans="1:5" x14ac:dyDescent="0.25">
      <c r="A39" s="156">
        <v>43934</v>
      </c>
      <c r="B39" s="155">
        <v>80</v>
      </c>
      <c r="C39" s="155">
        <v>77</v>
      </c>
      <c r="D39" s="391">
        <f t="shared" si="1"/>
        <v>91.857142857142861</v>
      </c>
      <c r="E39" s="391">
        <f t="shared" si="1"/>
        <v>91.857142857142861</v>
      </c>
    </row>
    <row r="40" spans="1:5" x14ac:dyDescent="0.25">
      <c r="A40" s="156">
        <v>43935</v>
      </c>
      <c r="B40" s="155">
        <v>100</v>
      </c>
      <c r="C40" s="155">
        <v>144</v>
      </c>
      <c r="D40" s="391">
        <f t="shared" si="1"/>
        <v>89.714285714285708</v>
      </c>
      <c r="E40" s="391">
        <f t="shared" si="1"/>
        <v>95.571428571428569</v>
      </c>
    </row>
    <row r="41" spans="1:5" x14ac:dyDescent="0.25">
      <c r="A41" s="156">
        <v>43936</v>
      </c>
      <c r="B41" s="155">
        <v>94</v>
      </c>
      <c r="C41" s="155">
        <v>149</v>
      </c>
      <c r="D41" s="391">
        <f t="shared" si="1"/>
        <v>89.714285714285708</v>
      </c>
      <c r="E41" s="391">
        <f t="shared" si="1"/>
        <v>92</v>
      </c>
    </row>
    <row r="42" spans="1:5" x14ac:dyDescent="0.25">
      <c r="A42" s="156">
        <v>43937</v>
      </c>
      <c r="B42" s="155">
        <v>101</v>
      </c>
      <c r="C42" s="155">
        <v>128</v>
      </c>
      <c r="D42" s="391">
        <f t="shared" si="1"/>
        <v>92</v>
      </c>
      <c r="E42" s="391">
        <f t="shared" si="1"/>
        <v>93</v>
      </c>
    </row>
    <row r="43" spans="1:5" x14ac:dyDescent="0.25">
      <c r="A43" s="156">
        <v>43938</v>
      </c>
      <c r="B43" s="155">
        <v>84</v>
      </c>
      <c r="C43" s="155">
        <v>111</v>
      </c>
      <c r="D43" s="391">
        <f t="shared" ref="D43:E58" si="2">AVERAGE(B40:B46)</f>
        <v>95.571428571428569</v>
      </c>
      <c r="E43" s="391">
        <f t="shared" si="2"/>
        <v>99.714285714285708</v>
      </c>
    </row>
    <row r="44" spans="1:5" x14ac:dyDescent="0.25">
      <c r="A44" s="156">
        <v>43939</v>
      </c>
      <c r="B44" s="155">
        <v>95</v>
      </c>
      <c r="C44" s="155">
        <v>25</v>
      </c>
      <c r="D44" s="391">
        <f t="shared" si="2"/>
        <v>95</v>
      </c>
      <c r="E44" s="391">
        <f t="shared" si="2"/>
        <v>102.14285714285714</v>
      </c>
    </row>
    <row r="45" spans="1:5" x14ac:dyDescent="0.25">
      <c r="A45" s="156">
        <v>43940</v>
      </c>
      <c r="B45" s="155">
        <v>90</v>
      </c>
      <c r="C45" s="155">
        <v>17</v>
      </c>
      <c r="D45" s="391">
        <f t="shared" si="2"/>
        <v>94.142857142857139</v>
      </c>
      <c r="E45" s="391">
        <f t="shared" si="2"/>
        <v>98.428571428571431</v>
      </c>
    </row>
    <row r="46" spans="1:5" x14ac:dyDescent="0.25">
      <c r="A46" s="156">
        <v>43941</v>
      </c>
      <c r="B46" s="155">
        <v>105</v>
      </c>
      <c r="C46" s="155">
        <v>124</v>
      </c>
      <c r="D46" s="391">
        <f t="shared" si="2"/>
        <v>90</v>
      </c>
      <c r="E46" s="391">
        <f t="shared" si="2"/>
        <v>96.857142857142861</v>
      </c>
    </row>
    <row r="47" spans="1:5" x14ac:dyDescent="0.25">
      <c r="A47" s="156">
        <v>43942</v>
      </c>
      <c r="B47" s="155">
        <v>96</v>
      </c>
      <c r="C47" s="155">
        <v>161</v>
      </c>
      <c r="D47" s="391">
        <f t="shared" si="2"/>
        <v>88.857142857142861</v>
      </c>
      <c r="E47" s="391">
        <f t="shared" si="2"/>
        <v>93</v>
      </c>
    </row>
    <row r="48" spans="1:5" x14ac:dyDescent="0.25">
      <c r="A48" s="156">
        <v>43943</v>
      </c>
      <c r="B48" s="155">
        <v>88</v>
      </c>
      <c r="C48" s="155">
        <v>123</v>
      </c>
      <c r="D48" s="391">
        <f t="shared" si="2"/>
        <v>86.571428571428569</v>
      </c>
      <c r="E48" s="391">
        <f t="shared" si="2"/>
        <v>95.142857142857139</v>
      </c>
    </row>
    <row r="49" spans="1:5" x14ac:dyDescent="0.25">
      <c r="A49" s="156">
        <v>43944</v>
      </c>
      <c r="B49" s="155">
        <v>72</v>
      </c>
      <c r="C49" s="155">
        <v>117</v>
      </c>
      <c r="D49" s="391">
        <f t="shared" si="2"/>
        <v>84.857142857142861</v>
      </c>
      <c r="E49" s="391">
        <f t="shared" si="2"/>
        <v>94.714285714285708</v>
      </c>
    </row>
    <row r="50" spans="1:5" x14ac:dyDescent="0.25">
      <c r="A50" s="156">
        <v>43945</v>
      </c>
      <c r="B50" s="155">
        <v>76</v>
      </c>
      <c r="C50" s="155">
        <v>84</v>
      </c>
      <c r="D50" s="391">
        <f t="shared" si="2"/>
        <v>82</v>
      </c>
      <c r="E50" s="391">
        <f t="shared" si="2"/>
        <v>92.428571428571431</v>
      </c>
    </row>
    <row r="51" spans="1:5" x14ac:dyDescent="0.25">
      <c r="A51" s="156">
        <v>43946</v>
      </c>
      <c r="B51" s="155">
        <v>79</v>
      </c>
      <c r="C51" s="155">
        <v>40</v>
      </c>
      <c r="D51" s="391">
        <f t="shared" si="2"/>
        <v>76.714285714285708</v>
      </c>
      <c r="E51" s="391">
        <f t="shared" si="2"/>
        <v>88.571428571428569</v>
      </c>
    </row>
    <row r="52" spans="1:5" x14ac:dyDescent="0.25">
      <c r="A52" s="156">
        <v>43947</v>
      </c>
      <c r="B52" s="155">
        <v>78</v>
      </c>
      <c r="C52" s="155">
        <v>14</v>
      </c>
      <c r="D52" s="391">
        <f t="shared" si="2"/>
        <v>74</v>
      </c>
      <c r="E52" s="391">
        <f t="shared" si="2"/>
        <v>87</v>
      </c>
    </row>
    <row r="53" spans="1:5" x14ac:dyDescent="0.25">
      <c r="A53" s="156">
        <v>43948</v>
      </c>
      <c r="B53" s="155">
        <v>85</v>
      </c>
      <c r="C53" s="155">
        <v>108</v>
      </c>
      <c r="D53" s="391">
        <f t="shared" si="2"/>
        <v>73.428571428571431</v>
      </c>
      <c r="E53" s="391">
        <f t="shared" si="2"/>
        <v>81</v>
      </c>
    </row>
    <row r="54" spans="1:5" x14ac:dyDescent="0.25">
      <c r="A54" s="156">
        <v>43949</v>
      </c>
      <c r="B54" s="155">
        <v>59</v>
      </c>
      <c r="C54" s="155">
        <v>134</v>
      </c>
      <c r="D54" s="391">
        <f t="shared" si="2"/>
        <v>72.142857142857139</v>
      </c>
      <c r="E54" s="391">
        <f t="shared" si="2"/>
        <v>79.857142857142861</v>
      </c>
    </row>
    <row r="55" spans="1:5" x14ac:dyDescent="0.25">
      <c r="A55" s="156">
        <v>43950</v>
      </c>
      <c r="B55" s="155">
        <v>69</v>
      </c>
      <c r="C55" s="155">
        <v>112</v>
      </c>
      <c r="D55" s="391">
        <f t="shared" si="2"/>
        <v>69.428571428571431</v>
      </c>
      <c r="E55" s="391">
        <f t="shared" si="2"/>
        <v>76.142857142857139</v>
      </c>
    </row>
    <row r="56" spans="1:5" x14ac:dyDescent="0.25">
      <c r="A56" s="156">
        <v>43951</v>
      </c>
      <c r="B56" s="155">
        <v>68</v>
      </c>
      <c r="C56" s="155">
        <v>75</v>
      </c>
      <c r="D56" s="391">
        <f t="shared" si="2"/>
        <v>66.857142857142861</v>
      </c>
      <c r="E56" s="391">
        <f t="shared" si="2"/>
        <v>75.142857142857139</v>
      </c>
    </row>
    <row r="57" spans="1:5" x14ac:dyDescent="0.25">
      <c r="A57" s="156">
        <v>43952</v>
      </c>
      <c r="B57" s="155">
        <v>67</v>
      </c>
      <c r="C57" s="155">
        <v>76</v>
      </c>
      <c r="D57" s="391">
        <f t="shared" si="2"/>
        <v>63.571428571428569</v>
      </c>
      <c r="E57" s="391">
        <f t="shared" si="2"/>
        <v>69</v>
      </c>
    </row>
    <row r="58" spans="1:5" x14ac:dyDescent="0.25">
      <c r="A58" s="156">
        <v>43953</v>
      </c>
      <c r="B58" s="155">
        <v>60</v>
      </c>
      <c r="C58" s="155">
        <v>14</v>
      </c>
      <c r="D58" s="391">
        <f t="shared" si="2"/>
        <v>64.714285714285708</v>
      </c>
      <c r="E58" s="391">
        <f t="shared" si="2"/>
        <v>67.142857142857139</v>
      </c>
    </row>
    <row r="59" spans="1:5" x14ac:dyDescent="0.25">
      <c r="A59" s="156">
        <v>43954</v>
      </c>
      <c r="B59" s="155">
        <v>60</v>
      </c>
      <c r="C59" s="155">
        <v>7</v>
      </c>
      <c r="D59" s="391">
        <f t="shared" ref="D59:E74" si="3">AVERAGE(B56:B62)</f>
        <v>63.285714285714285</v>
      </c>
      <c r="E59" s="391">
        <f t="shared" si="3"/>
        <v>63.285714285714285</v>
      </c>
    </row>
    <row r="60" spans="1:5" x14ac:dyDescent="0.25">
      <c r="A60" s="156">
        <v>43955</v>
      </c>
      <c r="B60" s="155">
        <v>62</v>
      </c>
      <c r="C60" s="155">
        <v>65</v>
      </c>
      <c r="D60" s="391">
        <f t="shared" si="3"/>
        <v>62.285714285714285</v>
      </c>
      <c r="E60" s="391">
        <f t="shared" si="3"/>
        <v>62.857142857142854</v>
      </c>
    </row>
    <row r="61" spans="1:5" x14ac:dyDescent="0.25">
      <c r="A61" s="156">
        <v>43956</v>
      </c>
      <c r="B61" s="155">
        <v>67</v>
      </c>
      <c r="C61" s="155">
        <v>121</v>
      </c>
      <c r="D61" s="391">
        <f t="shared" si="3"/>
        <v>61</v>
      </c>
      <c r="E61" s="391">
        <f t="shared" si="3"/>
        <v>59</v>
      </c>
    </row>
    <row r="62" spans="1:5" x14ac:dyDescent="0.25">
      <c r="A62" s="156">
        <v>43957</v>
      </c>
      <c r="B62" s="155">
        <v>59</v>
      </c>
      <c r="C62" s="155">
        <v>85</v>
      </c>
      <c r="D62" s="391">
        <f t="shared" si="3"/>
        <v>59.571428571428569</v>
      </c>
      <c r="E62" s="391">
        <f t="shared" si="3"/>
        <v>59.428571428571431</v>
      </c>
    </row>
    <row r="63" spans="1:5" x14ac:dyDescent="0.25">
      <c r="A63" s="156">
        <v>43958</v>
      </c>
      <c r="B63" s="155">
        <v>61</v>
      </c>
      <c r="C63" s="155">
        <v>72</v>
      </c>
      <c r="D63" s="391">
        <f t="shared" si="3"/>
        <v>56.428571428571431</v>
      </c>
      <c r="E63" s="391">
        <f t="shared" si="3"/>
        <v>59.142857142857146</v>
      </c>
    </row>
    <row r="64" spans="1:5" x14ac:dyDescent="0.25">
      <c r="A64" s="156">
        <v>43959</v>
      </c>
      <c r="B64" s="155">
        <v>58</v>
      </c>
      <c r="C64" s="155">
        <v>49</v>
      </c>
      <c r="D64" s="391">
        <f t="shared" si="3"/>
        <v>54</v>
      </c>
      <c r="E64" s="391">
        <f t="shared" si="3"/>
        <v>60.285714285714285</v>
      </c>
    </row>
    <row r="65" spans="1:5" x14ac:dyDescent="0.25">
      <c r="A65" s="156">
        <v>43960</v>
      </c>
      <c r="B65" s="155">
        <v>50</v>
      </c>
      <c r="C65" s="155">
        <v>17</v>
      </c>
      <c r="D65" s="391">
        <f t="shared" si="3"/>
        <v>49.428571428571431</v>
      </c>
      <c r="E65" s="391">
        <f t="shared" si="3"/>
        <v>55.857142857142854</v>
      </c>
    </row>
    <row r="66" spans="1:5" x14ac:dyDescent="0.25">
      <c r="A66" s="156">
        <v>43961</v>
      </c>
      <c r="B66" s="155">
        <v>38</v>
      </c>
      <c r="C66" s="155">
        <v>5</v>
      </c>
      <c r="D66" s="391">
        <f t="shared" si="3"/>
        <v>48.571428571428569</v>
      </c>
      <c r="E66" s="391">
        <f t="shared" si="3"/>
        <v>50</v>
      </c>
    </row>
    <row r="67" spans="1:5" x14ac:dyDescent="0.25">
      <c r="A67" s="156">
        <v>43962</v>
      </c>
      <c r="B67" s="155">
        <v>45</v>
      </c>
      <c r="C67" s="155">
        <v>73</v>
      </c>
      <c r="D67" s="391">
        <f t="shared" si="3"/>
        <v>47</v>
      </c>
      <c r="E67" s="391">
        <f t="shared" si="3"/>
        <v>47.714285714285715</v>
      </c>
    </row>
    <row r="68" spans="1:5" x14ac:dyDescent="0.25">
      <c r="A68" s="156">
        <v>43963</v>
      </c>
      <c r="B68" s="155">
        <v>35</v>
      </c>
      <c r="C68" s="155">
        <v>90</v>
      </c>
      <c r="D68" s="391">
        <f t="shared" si="3"/>
        <v>43.571428571428569</v>
      </c>
      <c r="E68" s="391">
        <f t="shared" si="3"/>
        <v>49.285714285714285</v>
      </c>
    </row>
    <row r="69" spans="1:5" x14ac:dyDescent="0.25">
      <c r="A69" s="156">
        <v>43964</v>
      </c>
      <c r="B69" s="155">
        <v>53</v>
      </c>
      <c r="C69" s="155">
        <v>44</v>
      </c>
      <c r="D69" s="391">
        <f t="shared" si="3"/>
        <v>41.714285714285715</v>
      </c>
      <c r="E69" s="391">
        <f t="shared" si="3"/>
        <v>48.285714285714285</v>
      </c>
    </row>
    <row r="70" spans="1:5" x14ac:dyDescent="0.25">
      <c r="A70" s="156">
        <v>43965</v>
      </c>
      <c r="B70" s="155">
        <v>50</v>
      </c>
      <c r="C70" s="155">
        <v>56</v>
      </c>
      <c r="D70" s="391">
        <f t="shared" si="3"/>
        <v>41.142857142857146</v>
      </c>
      <c r="E70" s="391">
        <f t="shared" si="3"/>
        <v>48</v>
      </c>
    </row>
    <row r="71" spans="1:5" x14ac:dyDescent="0.25">
      <c r="A71" s="156">
        <v>43966</v>
      </c>
      <c r="B71" s="155">
        <v>34</v>
      </c>
      <c r="C71" s="155">
        <v>60</v>
      </c>
      <c r="D71" s="391">
        <f t="shared" si="3"/>
        <v>39.571428571428569</v>
      </c>
      <c r="E71" s="391">
        <f t="shared" si="3"/>
        <v>44.142857142857146</v>
      </c>
    </row>
    <row r="72" spans="1:5" x14ac:dyDescent="0.25">
      <c r="A72" s="156">
        <v>43967</v>
      </c>
      <c r="B72" s="155">
        <v>37</v>
      </c>
      <c r="C72" s="155">
        <v>10</v>
      </c>
      <c r="D72" s="391">
        <f t="shared" si="3"/>
        <v>39</v>
      </c>
      <c r="E72" s="391">
        <f t="shared" si="3"/>
        <v>40.714285714285715</v>
      </c>
    </row>
    <row r="73" spans="1:5" x14ac:dyDescent="0.25">
      <c r="A73" s="156">
        <v>43968</v>
      </c>
      <c r="B73" s="155">
        <v>34</v>
      </c>
      <c r="C73" s="155">
        <v>3</v>
      </c>
      <c r="D73" s="391">
        <f t="shared" si="3"/>
        <v>35.571428571428569</v>
      </c>
      <c r="E73" s="391">
        <f t="shared" si="3"/>
        <v>41.285714285714285</v>
      </c>
    </row>
    <row r="74" spans="1:5" x14ac:dyDescent="0.25">
      <c r="A74" s="156">
        <v>43969</v>
      </c>
      <c r="B74" s="155">
        <v>34</v>
      </c>
      <c r="C74" s="155">
        <v>46</v>
      </c>
      <c r="D74" s="391">
        <f t="shared" si="3"/>
        <v>33.285714285714285</v>
      </c>
      <c r="E74" s="391">
        <f t="shared" si="3"/>
        <v>37.285714285714285</v>
      </c>
    </row>
    <row r="75" spans="1:5" x14ac:dyDescent="0.25">
      <c r="A75" s="156">
        <v>43970</v>
      </c>
      <c r="B75" s="155">
        <v>31</v>
      </c>
      <c r="C75" s="155">
        <v>66</v>
      </c>
      <c r="D75" s="391">
        <f t="shared" ref="D75:E90" si="4">AVERAGE(B72:B78)</f>
        <v>31.142857142857142</v>
      </c>
      <c r="E75" s="391">
        <f t="shared" si="4"/>
        <v>32.714285714285715</v>
      </c>
    </row>
    <row r="76" spans="1:5" x14ac:dyDescent="0.25">
      <c r="A76" s="156">
        <v>43971</v>
      </c>
      <c r="B76" s="155">
        <v>29</v>
      </c>
      <c r="C76" s="155">
        <v>48</v>
      </c>
      <c r="D76" s="391">
        <f t="shared" si="4"/>
        <v>28</v>
      </c>
      <c r="E76" s="391">
        <f t="shared" si="4"/>
        <v>32.857142857142854</v>
      </c>
    </row>
    <row r="77" spans="1:5" x14ac:dyDescent="0.25">
      <c r="A77" s="156">
        <v>43972</v>
      </c>
      <c r="B77" s="155">
        <v>34</v>
      </c>
      <c r="C77" s="155">
        <v>28</v>
      </c>
      <c r="D77" s="391">
        <f t="shared" si="4"/>
        <v>25.142857142857142</v>
      </c>
      <c r="E77" s="391">
        <f t="shared" si="4"/>
        <v>32.857142857142854</v>
      </c>
    </row>
    <row r="78" spans="1:5" x14ac:dyDescent="0.25">
      <c r="A78" s="156">
        <v>43973</v>
      </c>
      <c r="B78" s="155">
        <v>19</v>
      </c>
      <c r="C78" s="155">
        <v>28</v>
      </c>
      <c r="D78" s="391">
        <f t="shared" si="4"/>
        <v>23.428571428571427</v>
      </c>
      <c r="E78" s="391">
        <f t="shared" si="4"/>
        <v>29.428571428571427</v>
      </c>
    </row>
    <row r="79" spans="1:5" x14ac:dyDescent="0.25">
      <c r="A79" s="156">
        <v>43974</v>
      </c>
      <c r="B79" s="155">
        <v>15</v>
      </c>
      <c r="C79" s="155">
        <v>11</v>
      </c>
      <c r="D79" s="391">
        <f t="shared" si="4"/>
        <v>22</v>
      </c>
      <c r="E79" s="391">
        <f t="shared" si="4"/>
        <v>22.857142857142858</v>
      </c>
    </row>
    <row r="80" spans="1:5" x14ac:dyDescent="0.25">
      <c r="A80" s="156">
        <v>43975</v>
      </c>
      <c r="B80" s="155">
        <v>14</v>
      </c>
      <c r="C80" s="155">
        <v>3</v>
      </c>
      <c r="D80" s="391">
        <f t="shared" si="4"/>
        <v>21</v>
      </c>
      <c r="E80" s="391">
        <f t="shared" si="4"/>
        <v>19</v>
      </c>
    </row>
    <row r="81" spans="1:5" x14ac:dyDescent="0.25">
      <c r="A81" s="156">
        <v>43976</v>
      </c>
      <c r="B81" s="155">
        <v>22</v>
      </c>
      <c r="C81" s="155">
        <v>22</v>
      </c>
      <c r="D81" s="391">
        <f t="shared" si="4"/>
        <v>19.285714285714285</v>
      </c>
      <c r="E81" s="391">
        <f t="shared" si="4"/>
        <v>18.571428571428573</v>
      </c>
    </row>
    <row r="82" spans="1:5" x14ac:dyDescent="0.25">
      <c r="A82" s="156">
        <v>43977</v>
      </c>
      <c r="B82" s="155">
        <v>21</v>
      </c>
      <c r="C82" s="155">
        <v>20</v>
      </c>
      <c r="D82" s="391">
        <f t="shared" si="4"/>
        <v>19.285714285714285</v>
      </c>
      <c r="E82" s="391">
        <f t="shared" si="4"/>
        <v>19</v>
      </c>
    </row>
    <row r="83" spans="1:5" x14ac:dyDescent="0.25">
      <c r="A83" s="156">
        <v>43978</v>
      </c>
      <c r="B83" s="155">
        <v>22</v>
      </c>
      <c r="C83" s="155">
        <v>21</v>
      </c>
      <c r="D83" s="391">
        <f t="shared" si="4"/>
        <v>18.857142857142858</v>
      </c>
      <c r="E83" s="391">
        <f t="shared" si="4"/>
        <v>18.857142857142858</v>
      </c>
    </row>
    <row r="84" spans="1:5" x14ac:dyDescent="0.25">
      <c r="A84" s="156">
        <v>43979</v>
      </c>
      <c r="B84" s="155">
        <v>22</v>
      </c>
      <c r="C84" s="155">
        <v>25</v>
      </c>
      <c r="D84" s="391">
        <f t="shared" si="4"/>
        <v>18.428571428571427</v>
      </c>
      <c r="E84" s="391">
        <f t="shared" si="4"/>
        <v>18.714285714285715</v>
      </c>
    </row>
    <row r="85" spans="1:5" x14ac:dyDescent="0.25">
      <c r="A85" s="156">
        <v>43980</v>
      </c>
      <c r="B85" s="155">
        <v>19</v>
      </c>
      <c r="C85" s="155">
        <v>31</v>
      </c>
      <c r="D85" s="391">
        <f t="shared" si="4"/>
        <v>16.142857142857142</v>
      </c>
      <c r="E85" s="391">
        <f t="shared" si="4"/>
        <v>18.571428571428573</v>
      </c>
    </row>
    <row r="86" spans="1:5" x14ac:dyDescent="0.25">
      <c r="A86" s="156">
        <v>43981</v>
      </c>
      <c r="B86" s="155">
        <v>12</v>
      </c>
      <c r="C86" s="155">
        <v>10</v>
      </c>
      <c r="D86" s="391">
        <f t="shared" si="4"/>
        <v>15.142857142857142</v>
      </c>
      <c r="E86" s="391">
        <f t="shared" si="4"/>
        <v>18</v>
      </c>
    </row>
    <row r="87" spans="1:5" x14ac:dyDescent="0.25">
      <c r="A87" s="156">
        <v>43982</v>
      </c>
      <c r="B87" s="155">
        <v>11</v>
      </c>
      <c r="C87" s="155">
        <v>2</v>
      </c>
      <c r="D87" s="391">
        <f t="shared" si="4"/>
        <v>13.714285714285714</v>
      </c>
      <c r="E87" s="391">
        <f t="shared" si="4"/>
        <v>17.714285714285715</v>
      </c>
    </row>
    <row r="88" spans="1:5" x14ac:dyDescent="0.25">
      <c r="A88" s="156">
        <v>43983</v>
      </c>
      <c r="B88" s="155">
        <v>6</v>
      </c>
      <c r="C88" s="155">
        <v>21</v>
      </c>
      <c r="D88" s="391">
        <f t="shared" si="4"/>
        <v>11.285714285714286</v>
      </c>
      <c r="E88" s="391">
        <f t="shared" si="4"/>
        <v>16.857142857142858</v>
      </c>
    </row>
    <row r="89" spans="1:5" x14ac:dyDescent="0.25">
      <c r="A89" s="156">
        <v>43984</v>
      </c>
      <c r="B89" s="155">
        <v>14</v>
      </c>
      <c r="C89" s="155">
        <v>16</v>
      </c>
      <c r="D89" s="391">
        <f t="shared" si="4"/>
        <v>10.857142857142858</v>
      </c>
      <c r="E89" s="391">
        <f t="shared" si="4"/>
        <v>14</v>
      </c>
    </row>
    <row r="90" spans="1:5" x14ac:dyDescent="0.25">
      <c r="A90" s="156">
        <v>43985</v>
      </c>
      <c r="B90" s="155">
        <v>12</v>
      </c>
      <c r="C90" s="155">
        <v>19</v>
      </c>
      <c r="D90" s="391">
        <f t="shared" si="4"/>
        <v>10.285714285714286</v>
      </c>
      <c r="E90" s="391">
        <f t="shared" si="4"/>
        <v>13</v>
      </c>
    </row>
    <row r="91" spans="1:5" x14ac:dyDescent="0.25">
      <c r="A91" s="156">
        <v>43986</v>
      </c>
      <c r="B91" s="155">
        <v>5</v>
      </c>
      <c r="C91" s="155">
        <v>19</v>
      </c>
      <c r="D91" s="391">
        <f t="shared" ref="D91:E106" si="5">AVERAGE(B88:B94)</f>
        <v>10.142857142857142</v>
      </c>
      <c r="E91" s="391">
        <f t="shared" si="5"/>
        <v>12.857142857142858</v>
      </c>
    </row>
    <row r="92" spans="1:5" x14ac:dyDescent="0.25">
      <c r="A92" s="156">
        <v>43987</v>
      </c>
      <c r="B92" s="155">
        <v>16</v>
      </c>
      <c r="C92" s="155">
        <v>11</v>
      </c>
      <c r="D92" s="391">
        <f t="shared" si="5"/>
        <v>10.571428571428571</v>
      </c>
      <c r="E92" s="391">
        <f t="shared" si="5"/>
        <v>12</v>
      </c>
    </row>
    <row r="93" spans="1:5" x14ac:dyDescent="0.25">
      <c r="A93" s="156">
        <v>43988</v>
      </c>
      <c r="B93" s="155">
        <v>8</v>
      </c>
      <c r="C93" s="155">
        <v>3</v>
      </c>
      <c r="D93" s="391">
        <f t="shared" si="5"/>
        <v>9.2857142857142865</v>
      </c>
      <c r="E93" s="391">
        <f t="shared" si="5"/>
        <v>12.428571428571429</v>
      </c>
    </row>
    <row r="94" spans="1:5" x14ac:dyDescent="0.25">
      <c r="A94" s="156">
        <v>43989</v>
      </c>
      <c r="B94" s="155">
        <v>10</v>
      </c>
      <c r="C94" s="155">
        <v>1</v>
      </c>
      <c r="D94" s="391">
        <f t="shared" si="5"/>
        <v>9.2857142857142865</v>
      </c>
      <c r="E94" s="391">
        <f t="shared" si="5"/>
        <v>11.571428571428571</v>
      </c>
    </row>
    <row r="95" spans="1:5" x14ac:dyDescent="0.25">
      <c r="A95" s="156">
        <v>43990</v>
      </c>
      <c r="B95" s="155">
        <v>9</v>
      </c>
      <c r="C95" s="155">
        <v>15</v>
      </c>
      <c r="D95" s="391">
        <f t="shared" si="5"/>
        <v>9.1428571428571423</v>
      </c>
      <c r="E95" s="391">
        <f t="shared" si="5"/>
        <v>9.7142857142857135</v>
      </c>
    </row>
    <row r="96" spans="1:5" x14ac:dyDescent="0.25">
      <c r="A96" s="156">
        <v>43991</v>
      </c>
      <c r="B96" s="155">
        <v>5</v>
      </c>
      <c r="C96" s="155">
        <v>19</v>
      </c>
      <c r="D96" s="391">
        <f t="shared" si="5"/>
        <v>7.4285714285714288</v>
      </c>
      <c r="E96" s="391">
        <f t="shared" si="5"/>
        <v>9.8571428571428577</v>
      </c>
    </row>
    <row r="97" spans="1:5" x14ac:dyDescent="0.25">
      <c r="A97" s="156">
        <v>43992</v>
      </c>
      <c r="B97" s="155">
        <v>12</v>
      </c>
      <c r="C97" s="155">
        <v>13</v>
      </c>
      <c r="D97" s="391">
        <f t="shared" si="5"/>
        <v>7.1428571428571432</v>
      </c>
      <c r="E97" s="391">
        <f t="shared" si="5"/>
        <v>9.8571428571428577</v>
      </c>
    </row>
    <row r="98" spans="1:5" x14ac:dyDescent="0.25">
      <c r="A98" s="156">
        <v>43993</v>
      </c>
      <c r="B98" s="155">
        <v>4</v>
      </c>
      <c r="C98" s="155">
        <v>6</v>
      </c>
      <c r="D98" s="391">
        <f t="shared" si="5"/>
        <v>6.7142857142857144</v>
      </c>
      <c r="E98" s="391">
        <f t="shared" si="5"/>
        <v>9.7142857142857135</v>
      </c>
    </row>
    <row r="99" spans="1:5" x14ac:dyDescent="0.25">
      <c r="A99" s="156">
        <v>43994</v>
      </c>
      <c r="B99" s="155">
        <v>4</v>
      </c>
      <c r="C99" s="155">
        <v>12</v>
      </c>
      <c r="D99" s="391">
        <f t="shared" si="5"/>
        <v>6.7142857142857144</v>
      </c>
      <c r="E99" s="391">
        <f t="shared" si="5"/>
        <v>8.7142857142857135</v>
      </c>
    </row>
    <row r="100" spans="1:5" x14ac:dyDescent="0.25">
      <c r="A100" s="156">
        <v>43995</v>
      </c>
      <c r="B100" s="155">
        <v>6</v>
      </c>
      <c r="C100" s="155">
        <v>3</v>
      </c>
      <c r="D100" s="391">
        <f t="shared" si="5"/>
        <v>7.1428571428571432</v>
      </c>
      <c r="E100" s="391">
        <f t="shared" si="5"/>
        <v>8.4285714285714288</v>
      </c>
    </row>
    <row r="101" spans="1:5" x14ac:dyDescent="0.25">
      <c r="A101" s="156">
        <v>43996</v>
      </c>
      <c r="B101" s="155">
        <v>7</v>
      </c>
      <c r="C101" s="155">
        <v>0</v>
      </c>
      <c r="D101" s="391">
        <f t="shared" si="5"/>
        <v>6.8571428571428568</v>
      </c>
      <c r="E101" s="391">
        <f t="shared" si="5"/>
        <v>7.5714285714285712</v>
      </c>
    </row>
    <row r="102" spans="1:5" x14ac:dyDescent="0.25">
      <c r="A102" s="156">
        <v>43997</v>
      </c>
      <c r="B102" s="155">
        <v>9</v>
      </c>
      <c r="C102" s="155">
        <v>8</v>
      </c>
      <c r="D102" s="391">
        <f t="shared" si="5"/>
        <v>7.5714285714285712</v>
      </c>
      <c r="E102" s="391">
        <f t="shared" si="5"/>
        <v>7.8571428571428568</v>
      </c>
    </row>
    <row r="103" spans="1:5" x14ac:dyDescent="0.25">
      <c r="A103" s="156">
        <v>43998</v>
      </c>
      <c r="B103" s="155">
        <v>8</v>
      </c>
      <c r="C103" s="155">
        <v>17</v>
      </c>
      <c r="D103" s="391">
        <f t="shared" si="5"/>
        <v>7.2857142857142856</v>
      </c>
      <c r="E103" s="391">
        <f t="shared" si="5"/>
        <v>7.4285714285714288</v>
      </c>
    </row>
    <row r="104" spans="1:5" x14ac:dyDescent="0.25">
      <c r="A104" s="156">
        <v>43999</v>
      </c>
      <c r="B104" s="155">
        <v>10</v>
      </c>
      <c r="C104" s="155">
        <v>7</v>
      </c>
      <c r="D104" s="391">
        <f t="shared" si="5"/>
        <v>7.4285714285714288</v>
      </c>
      <c r="E104" s="391">
        <f t="shared" si="5"/>
        <v>7</v>
      </c>
    </row>
    <row r="105" spans="1:5" x14ac:dyDescent="0.25">
      <c r="A105" s="156">
        <v>44000</v>
      </c>
      <c r="B105" s="155">
        <v>9</v>
      </c>
      <c r="C105" s="155">
        <v>8</v>
      </c>
      <c r="D105" s="391">
        <f t="shared" si="5"/>
        <v>7.5714285714285712</v>
      </c>
      <c r="E105" s="391">
        <f t="shared" si="5"/>
        <v>7</v>
      </c>
    </row>
    <row r="106" spans="1:5" x14ac:dyDescent="0.25">
      <c r="A106" s="156">
        <v>44001</v>
      </c>
      <c r="B106" s="155">
        <v>2</v>
      </c>
      <c r="C106" s="155">
        <v>9</v>
      </c>
      <c r="D106" s="391">
        <f t="shared" si="5"/>
        <v>7.1428571428571432</v>
      </c>
      <c r="E106" s="391">
        <f t="shared" si="5"/>
        <v>7</v>
      </c>
    </row>
    <row r="107" spans="1:5" x14ac:dyDescent="0.25">
      <c r="A107" s="156">
        <v>44002</v>
      </c>
      <c r="B107" s="155">
        <v>7</v>
      </c>
      <c r="C107" s="155">
        <v>0</v>
      </c>
      <c r="D107" s="391">
        <f t="shared" ref="D107:E122" si="6">AVERAGE(B104:B110)</f>
        <v>6.4285714285714288</v>
      </c>
      <c r="E107" s="391">
        <f t="shared" si="6"/>
        <v>6.4285714285714288</v>
      </c>
    </row>
    <row r="108" spans="1:5" x14ac:dyDescent="0.25">
      <c r="A108" s="156">
        <v>44003</v>
      </c>
      <c r="B108" s="155">
        <v>8</v>
      </c>
      <c r="C108" s="155">
        <v>0</v>
      </c>
      <c r="D108" s="391">
        <f t="shared" si="6"/>
        <v>5.4285714285714288</v>
      </c>
      <c r="E108" s="391">
        <f t="shared" si="6"/>
        <v>6.7142857142857144</v>
      </c>
    </row>
    <row r="109" spans="1:5" x14ac:dyDescent="0.25">
      <c r="A109" s="156">
        <v>44004</v>
      </c>
      <c r="B109" s="155">
        <v>6</v>
      </c>
      <c r="C109" s="155">
        <v>8</v>
      </c>
      <c r="D109" s="391">
        <f t="shared" si="6"/>
        <v>4.4285714285714288</v>
      </c>
      <c r="E109" s="391">
        <f t="shared" si="6"/>
        <v>6.1428571428571432</v>
      </c>
    </row>
    <row r="110" spans="1:5" x14ac:dyDescent="0.25">
      <c r="A110" s="156">
        <v>44005</v>
      </c>
      <c r="B110" s="155">
        <v>3</v>
      </c>
      <c r="C110" s="155">
        <v>13</v>
      </c>
      <c r="D110" s="391">
        <f t="shared" si="6"/>
        <v>4.5714285714285712</v>
      </c>
      <c r="E110" s="391">
        <f t="shared" si="6"/>
        <v>5.1428571428571432</v>
      </c>
    </row>
    <row r="111" spans="1:5" x14ac:dyDescent="0.25">
      <c r="A111" s="156">
        <v>44006</v>
      </c>
      <c r="B111" s="155">
        <v>3</v>
      </c>
      <c r="C111" s="155">
        <v>9</v>
      </c>
      <c r="D111" s="391">
        <f t="shared" si="6"/>
        <v>4.2857142857142856</v>
      </c>
      <c r="E111" s="391">
        <f t="shared" si="6"/>
        <v>5.1428571428571432</v>
      </c>
    </row>
    <row r="112" spans="1:5" x14ac:dyDescent="0.25">
      <c r="A112" s="156">
        <v>44007</v>
      </c>
      <c r="B112" s="155">
        <v>2</v>
      </c>
      <c r="C112" s="155">
        <v>4</v>
      </c>
      <c r="D112" s="391">
        <f t="shared" si="6"/>
        <v>3.2857142857142856</v>
      </c>
      <c r="E112" s="391">
        <f t="shared" si="6"/>
        <v>5.1428571428571432</v>
      </c>
    </row>
    <row r="113" spans="1:5" x14ac:dyDescent="0.25">
      <c r="A113" s="156">
        <v>44008</v>
      </c>
      <c r="B113" s="155">
        <v>3</v>
      </c>
      <c r="C113" s="155">
        <v>2</v>
      </c>
      <c r="D113" s="391">
        <f t="shared" si="6"/>
        <v>2.7142857142857144</v>
      </c>
      <c r="E113" s="391">
        <f t="shared" si="6"/>
        <v>4.5714285714285712</v>
      </c>
    </row>
    <row r="114" spans="1:5" x14ac:dyDescent="0.25">
      <c r="A114" s="156">
        <v>44009</v>
      </c>
      <c r="B114" s="155">
        <v>5</v>
      </c>
      <c r="C114" s="155">
        <v>0</v>
      </c>
      <c r="D114" s="391">
        <f t="shared" si="6"/>
        <v>2.5714285714285716</v>
      </c>
      <c r="E114" s="391">
        <f t="shared" si="6"/>
        <v>3.5714285714285716</v>
      </c>
    </row>
    <row r="115" spans="1:5" x14ac:dyDescent="0.25">
      <c r="A115" s="156">
        <v>44010</v>
      </c>
      <c r="B115" s="155">
        <v>1</v>
      </c>
      <c r="C115" s="155">
        <v>0</v>
      </c>
      <c r="D115" s="391">
        <f t="shared" si="6"/>
        <v>2.7142857142857144</v>
      </c>
      <c r="E115" s="391">
        <f t="shared" si="6"/>
        <v>2.8571428571428572</v>
      </c>
    </row>
    <row r="116" spans="1:5" x14ac:dyDescent="0.25">
      <c r="A116" s="156">
        <v>44011</v>
      </c>
      <c r="B116" s="155">
        <v>2</v>
      </c>
      <c r="C116" s="155">
        <v>4</v>
      </c>
      <c r="D116" s="391">
        <f t="shared" si="6"/>
        <v>2.5714285714285716</v>
      </c>
      <c r="E116" s="391">
        <f t="shared" si="6"/>
        <v>2.8571428571428572</v>
      </c>
    </row>
    <row r="117" spans="1:5" x14ac:dyDescent="0.25">
      <c r="A117" s="156">
        <v>44012</v>
      </c>
      <c r="B117" s="155">
        <v>2</v>
      </c>
      <c r="C117" s="155">
        <v>6</v>
      </c>
      <c r="D117" s="391">
        <f t="shared" si="6"/>
        <v>2.2857142857142856</v>
      </c>
      <c r="E117" s="391">
        <f t="shared" si="6"/>
        <v>2.7142857142857144</v>
      </c>
    </row>
    <row r="118" spans="1:5" x14ac:dyDescent="0.25">
      <c r="A118" s="156">
        <v>44013</v>
      </c>
      <c r="B118" s="155">
        <v>4</v>
      </c>
      <c r="C118" s="155">
        <v>4</v>
      </c>
      <c r="D118" s="391">
        <f t="shared" si="6"/>
        <v>2</v>
      </c>
      <c r="E118" s="391">
        <f t="shared" si="6"/>
        <v>2.7142857142857144</v>
      </c>
    </row>
    <row r="119" spans="1:5" x14ac:dyDescent="0.25">
      <c r="A119" s="156">
        <v>44014</v>
      </c>
      <c r="B119" s="155">
        <v>1</v>
      </c>
      <c r="C119" s="155">
        <v>4</v>
      </c>
      <c r="D119" s="391">
        <f t="shared" si="6"/>
        <v>2</v>
      </c>
      <c r="E119" s="391">
        <f t="shared" si="6"/>
        <v>2.7142857142857144</v>
      </c>
    </row>
    <row r="120" spans="1:5" x14ac:dyDescent="0.25">
      <c r="A120" s="156">
        <v>44015</v>
      </c>
      <c r="B120" s="155">
        <v>1</v>
      </c>
      <c r="C120" s="155">
        <v>1</v>
      </c>
      <c r="D120" s="391">
        <f t="shared" si="6"/>
        <v>2.1428571428571428</v>
      </c>
      <c r="E120" s="391">
        <f t="shared" si="6"/>
        <v>2.7142857142857144</v>
      </c>
    </row>
    <row r="121" spans="1:5" x14ac:dyDescent="0.25">
      <c r="A121" s="156">
        <v>44016</v>
      </c>
      <c r="B121" s="155">
        <v>3</v>
      </c>
      <c r="C121" s="155">
        <v>0</v>
      </c>
      <c r="D121" s="391">
        <f t="shared" si="6"/>
        <v>1.8571428571428572</v>
      </c>
      <c r="E121" s="391">
        <f t="shared" si="6"/>
        <v>2.7142857142857144</v>
      </c>
    </row>
    <row r="122" spans="1:5" x14ac:dyDescent="0.25">
      <c r="A122" s="156">
        <v>44017</v>
      </c>
      <c r="B122" s="155">
        <v>1</v>
      </c>
      <c r="C122" s="155">
        <v>0</v>
      </c>
      <c r="D122" s="391">
        <f t="shared" si="6"/>
        <v>1.4285714285714286</v>
      </c>
      <c r="E122" s="391">
        <f t="shared" si="6"/>
        <v>2.1428571428571428</v>
      </c>
    </row>
    <row r="123" spans="1:5" x14ac:dyDescent="0.25">
      <c r="A123" s="156">
        <v>44018</v>
      </c>
      <c r="B123" s="155">
        <v>3</v>
      </c>
      <c r="C123" s="155">
        <v>4</v>
      </c>
      <c r="D123" s="391">
        <f t="shared" ref="D123:E138" si="7">AVERAGE(B120:B126)</f>
        <v>1.2857142857142858</v>
      </c>
      <c r="E123" s="391">
        <f t="shared" si="7"/>
        <v>1.7142857142857142</v>
      </c>
    </row>
    <row r="124" spans="1:5" x14ac:dyDescent="0.25">
      <c r="A124" s="156">
        <v>44019</v>
      </c>
      <c r="B124" s="155">
        <v>0</v>
      </c>
      <c r="C124" s="155">
        <v>6</v>
      </c>
      <c r="D124" s="391">
        <f t="shared" si="7"/>
        <v>1.1428571428571428</v>
      </c>
      <c r="E124" s="391">
        <f t="shared" si="7"/>
        <v>1.8571428571428572</v>
      </c>
    </row>
    <row r="125" spans="1:5" x14ac:dyDescent="0.25">
      <c r="A125" s="156">
        <v>44020</v>
      </c>
      <c r="B125" s="155">
        <v>1</v>
      </c>
      <c r="C125" s="155">
        <v>0</v>
      </c>
      <c r="D125" s="391">
        <f t="shared" si="7"/>
        <v>1.1428571428571428</v>
      </c>
      <c r="E125" s="391">
        <f t="shared" si="7"/>
        <v>1.8571428571428572</v>
      </c>
    </row>
    <row r="126" spans="1:5" x14ac:dyDescent="0.25">
      <c r="A126" s="156">
        <v>44021</v>
      </c>
      <c r="B126" s="155">
        <v>0</v>
      </c>
      <c r="C126" s="155">
        <v>1</v>
      </c>
      <c r="D126" s="391">
        <f t="shared" si="7"/>
        <v>1</v>
      </c>
      <c r="E126" s="391">
        <f t="shared" si="7"/>
        <v>1.8571428571428572</v>
      </c>
    </row>
    <row r="127" spans="1:5" x14ac:dyDescent="0.25">
      <c r="A127" s="156">
        <v>44022</v>
      </c>
      <c r="B127" s="155">
        <v>0</v>
      </c>
      <c r="C127" s="155">
        <v>2</v>
      </c>
      <c r="D127" s="391">
        <f t="shared" si="7"/>
        <v>0.7142857142857143</v>
      </c>
      <c r="E127" s="391">
        <f t="shared" si="7"/>
        <v>1.4285714285714286</v>
      </c>
    </row>
    <row r="128" spans="1:5" x14ac:dyDescent="0.25">
      <c r="A128" s="156">
        <v>44023</v>
      </c>
      <c r="B128" s="155">
        <v>3</v>
      </c>
      <c r="C128" s="155">
        <v>0</v>
      </c>
      <c r="D128" s="391">
        <f t="shared" si="7"/>
        <v>1.1428571428571428</v>
      </c>
      <c r="E128" s="391">
        <f t="shared" si="7"/>
        <v>0.7142857142857143</v>
      </c>
    </row>
    <row r="129" spans="1:5" x14ac:dyDescent="0.25">
      <c r="A129" s="156">
        <v>44024</v>
      </c>
      <c r="B129" s="155">
        <v>0</v>
      </c>
      <c r="C129" s="155">
        <v>0</v>
      </c>
      <c r="D129" s="391">
        <f t="shared" si="7"/>
        <v>1.2857142857142858</v>
      </c>
      <c r="E129" s="391">
        <f t="shared" si="7"/>
        <v>1.1428571428571428</v>
      </c>
    </row>
    <row r="130" spans="1:5" x14ac:dyDescent="0.25">
      <c r="A130" s="156">
        <v>44025</v>
      </c>
      <c r="B130" s="155">
        <v>1</v>
      </c>
      <c r="C130" s="155">
        <v>1</v>
      </c>
      <c r="D130" s="391">
        <f t="shared" si="7"/>
        <v>1.2857142857142858</v>
      </c>
      <c r="E130" s="391">
        <f t="shared" si="7"/>
        <v>1.1428571428571428</v>
      </c>
    </row>
    <row r="131" spans="1:5" x14ac:dyDescent="0.25">
      <c r="A131" s="156">
        <v>44026</v>
      </c>
      <c r="B131" s="155">
        <v>3</v>
      </c>
      <c r="C131" s="155">
        <v>1</v>
      </c>
      <c r="D131" s="391">
        <f t="shared" si="7"/>
        <v>1.2857142857142858</v>
      </c>
      <c r="E131" s="391">
        <f t="shared" si="7"/>
        <v>0.8571428571428571</v>
      </c>
    </row>
    <row r="132" spans="1:5" x14ac:dyDescent="0.25">
      <c r="A132" s="156">
        <v>44027</v>
      </c>
      <c r="B132" s="155">
        <v>2</v>
      </c>
      <c r="C132" s="155">
        <v>3</v>
      </c>
      <c r="D132" s="391">
        <f t="shared" si="7"/>
        <v>1.1428571428571428</v>
      </c>
      <c r="E132" s="391">
        <f t="shared" si="7"/>
        <v>0.8571428571428571</v>
      </c>
    </row>
    <row r="133" spans="1:5" x14ac:dyDescent="0.25">
      <c r="A133" s="156">
        <v>44028</v>
      </c>
      <c r="B133" s="155">
        <v>0</v>
      </c>
      <c r="C133" s="155">
        <v>1</v>
      </c>
      <c r="D133" s="391">
        <f t="shared" si="7"/>
        <v>1.4285714285714286</v>
      </c>
      <c r="E133" s="391">
        <f t="shared" si="7"/>
        <v>0.8571428571428571</v>
      </c>
    </row>
    <row r="134" spans="1:5" x14ac:dyDescent="0.25">
      <c r="A134" s="156">
        <v>44029</v>
      </c>
      <c r="B134" s="155">
        <v>0</v>
      </c>
      <c r="C134" s="155">
        <v>0</v>
      </c>
      <c r="D134" s="391">
        <f t="shared" si="7"/>
        <v>1.4285714285714286</v>
      </c>
      <c r="E134" s="391">
        <f t="shared" si="7"/>
        <v>0.8571428571428571</v>
      </c>
    </row>
    <row r="135" spans="1:5" x14ac:dyDescent="0.25">
      <c r="A135" s="156">
        <v>44030</v>
      </c>
      <c r="B135" s="155">
        <v>2</v>
      </c>
      <c r="C135" s="155">
        <v>0</v>
      </c>
      <c r="D135" s="391">
        <f t="shared" si="7"/>
        <v>1</v>
      </c>
      <c r="E135" s="391">
        <f t="shared" si="7"/>
        <v>1.2857142857142858</v>
      </c>
    </row>
    <row r="136" spans="1:5" x14ac:dyDescent="0.25">
      <c r="A136" s="156">
        <v>44031</v>
      </c>
      <c r="B136" s="155">
        <v>2</v>
      </c>
      <c r="C136" s="155">
        <v>0</v>
      </c>
      <c r="D136" s="391">
        <f t="shared" si="7"/>
        <v>0.7142857142857143</v>
      </c>
      <c r="E136" s="391">
        <f t="shared" si="7"/>
        <v>1</v>
      </c>
    </row>
    <row r="137" spans="1:5" x14ac:dyDescent="0.25">
      <c r="A137" s="156">
        <v>44032</v>
      </c>
      <c r="B137" s="155">
        <v>1</v>
      </c>
      <c r="C137" s="155">
        <v>1</v>
      </c>
      <c r="D137" s="391">
        <f t="shared" si="7"/>
        <v>0.7142857142857143</v>
      </c>
      <c r="E137" s="391">
        <f t="shared" si="7"/>
        <v>1</v>
      </c>
    </row>
    <row r="138" spans="1:5" x14ac:dyDescent="0.25">
      <c r="A138" s="156">
        <v>44033</v>
      </c>
      <c r="B138" s="155">
        <v>0</v>
      </c>
      <c r="C138" s="155">
        <v>4</v>
      </c>
      <c r="D138" s="391">
        <f t="shared" si="7"/>
        <v>0.8571428571428571</v>
      </c>
      <c r="E138" s="391">
        <f t="shared" si="7"/>
        <v>1.1428571428571428</v>
      </c>
    </row>
    <row r="139" spans="1:5" x14ac:dyDescent="0.25">
      <c r="A139" s="156">
        <v>44034</v>
      </c>
      <c r="B139" s="155">
        <v>0</v>
      </c>
      <c r="C139" s="155">
        <v>1</v>
      </c>
      <c r="D139" s="391">
        <f t="shared" ref="D139:E154" si="8">AVERAGE(B136:B142)</f>
        <v>0.7142857142857143</v>
      </c>
      <c r="E139" s="391">
        <f t="shared" si="8"/>
        <v>1.1428571428571428</v>
      </c>
    </row>
    <row r="140" spans="1:5" x14ac:dyDescent="0.25">
      <c r="A140" s="156">
        <v>44035</v>
      </c>
      <c r="B140" s="155">
        <v>0</v>
      </c>
      <c r="C140" s="155">
        <v>1</v>
      </c>
      <c r="D140" s="391">
        <f t="shared" si="8"/>
        <v>0.5714285714285714</v>
      </c>
      <c r="E140" s="391">
        <f t="shared" si="8"/>
        <v>1.1428571428571428</v>
      </c>
    </row>
    <row r="141" spans="1:5" x14ac:dyDescent="0.25">
      <c r="A141" s="156">
        <v>44036</v>
      </c>
      <c r="B141" s="155">
        <v>1</v>
      </c>
      <c r="C141" s="155">
        <v>1</v>
      </c>
      <c r="D141" s="391">
        <f t="shared" si="8"/>
        <v>0.42857142857142855</v>
      </c>
      <c r="E141" s="391">
        <f t="shared" si="8"/>
        <v>1</v>
      </c>
    </row>
    <row r="142" spans="1:5" x14ac:dyDescent="0.25">
      <c r="A142" s="156">
        <v>44037</v>
      </c>
      <c r="B142" s="155">
        <v>1</v>
      </c>
      <c r="C142" s="155">
        <v>0</v>
      </c>
      <c r="D142" s="391">
        <f t="shared" si="8"/>
        <v>1</v>
      </c>
      <c r="E142" s="391">
        <f t="shared" si="8"/>
        <v>0.5714285714285714</v>
      </c>
    </row>
    <row r="143" spans="1:5" x14ac:dyDescent="0.25">
      <c r="A143" s="156">
        <v>44038</v>
      </c>
      <c r="B143" s="155">
        <v>1</v>
      </c>
      <c r="C143" s="155">
        <v>0</v>
      </c>
      <c r="D143" s="391">
        <f t="shared" si="8"/>
        <v>1.2857142857142858</v>
      </c>
      <c r="E143" s="391">
        <f t="shared" si="8"/>
        <v>0.5714285714285714</v>
      </c>
    </row>
    <row r="144" spans="1:5" x14ac:dyDescent="0.25">
      <c r="A144" s="156">
        <v>44039</v>
      </c>
      <c r="B144" s="155">
        <v>0</v>
      </c>
      <c r="C144" s="155">
        <v>0</v>
      </c>
      <c r="D144" s="391">
        <f t="shared" si="8"/>
        <v>1.2857142857142858</v>
      </c>
      <c r="E144" s="391">
        <f t="shared" si="8"/>
        <v>0.7142857142857143</v>
      </c>
    </row>
    <row r="145" spans="1:5" x14ac:dyDescent="0.25">
      <c r="A145" s="156">
        <v>44040</v>
      </c>
      <c r="B145" s="155">
        <v>4</v>
      </c>
      <c r="C145" s="155">
        <v>1</v>
      </c>
      <c r="D145" s="391">
        <f t="shared" si="8"/>
        <v>1.1428571428571428</v>
      </c>
      <c r="E145" s="391">
        <f t="shared" si="8"/>
        <v>0.8571428571428571</v>
      </c>
    </row>
    <row r="146" spans="1:5" x14ac:dyDescent="0.25">
      <c r="A146" s="156">
        <v>44041</v>
      </c>
      <c r="B146" s="155">
        <v>2</v>
      </c>
      <c r="C146" s="155">
        <v>1</v>
      </c>
      <c r="D146" s="391">
        <f t="shared" si="8"/>
        <v>1</v>
      </c>
      <c r="E146" s="391">
        <f t="shared" si="8"/>
        <v>0.8571428571428571</v>
      </c>
    </row>
    <row r="147" spans="1:5" x14ac:dyDescent="0.25">
      <c r="A147" s="156">
        <v>44042</v>
      </c>
      <c r="B147" s="155">
        <v>0</v>
      </c>
      <c r="C147" s="155">
        <v>2</v>
      </c>
      <c r="D147" s="391">
        <f t="shared" si="8"/>
        <v>0.8571428571428571</v>
      </c>
      <c r="E147" s="391">
        <f t="shared" si="8"/>
        <v>0.8571428571428571</v>
      </c>
    </row>
    <row r="148" spans="1:5" x14ac:dyDescent="0.25">
      <c r="A148" s="156">
        <v>44043</v>
      </c>
      <c r="B148" s="155">
        <v>0</v>
      </c>
      <c r="C148" s="155">
        <v>2</v>
      </c>
      <c r="D148" s="391">
        <f t="shared" si="8"/>
        <v>1</v>
      </c>
      <c r="E148" s="391">
        <f t="shared" si="8"/>
        <v>1</v>
      </c>
    </row>
    <row r="149" spans="1:5" x14ac:dyDescent="0.25">
      <c r="A149" s="156">
        <v>44044</v>
      </c>
      <c r="B149" s="155">
        <v>0</v>
      </c>
      <c r="C149" s="155">
        <v>0</v>
      </c>
      <c r="D149" s="391">
        <f t="shared" si="8"/>
        <v>0.5714285714285714</v>
      </c>
      <c r="E149" s="391">
        <f t="shared" si="8"/>
        <v>0.8571428571428571</v>
      </c>
    </row>
    <row r="150" spans="1:5" x14ac:dyDescent="0.25">
      <c r="A150" s="156">
        <v>44045</v>
      </c>
      <c r="B150" s="155">
        <v>0</v>
      </c>
      <c r="C150" s="155">
        <v>0</v>
      </c>
      <c r="D150" s="391">
        <f t="shared" si="8"/>
        <v>0.5714285714285714</v>
      </c>
      <c r="E150" s="391">
        <f t="shared" si="8"/>
        <v>0.8571428571428571</v>
      </c>
    </row>
    <row r="151" spans="1:5" x14ac:dyDescent="0.25">
      <c r="A151" s="156">
        <v>44046</v>
      </c>
      <c r="B151" s="155">
        <v>1</v>
      </c>
      <c r="C151" s="155">
        <v>1</v>
      </c>
      <c r="D151" s="391">
        <f t="shared" si="8"/>
        <v>0.7142857142857143</v>
      </c>
      <c r="E151" s="391">
        <f t="shared" si="8"/>
        <v>0.8571428571428571</v>
      </c>
    </row>
    <row r="152" spans="1:5" x14ac:dyDescent="0.25">
      <c r="A152" s="156">
        <v>44047</v>
      </c>
      <c r="B152" s="155">
        <v>1</v>
      </c>
      <c r="C152" s="155">
        <v>0</v>
      </c>
      <c r="D152" s="391">
        <f t="shared" si="8"/>
        <v>0.7142857142857143</v>
      </c>
      <c r="E152" s="391">
        <f t="shared" si="8"/>
        <v>0.7142857142857143</v>
      </c>
    </row>
    <row r="153" spans="1:5" x14ac:dyDescent="0.25">
      <c r="A153" s="156">
        <v>44048</v>
      </c>
      <c r="B153" s="155">
        <v>2</v>
      </c>
      <c r="C153" s="155">
        <v>1</v>
      </c>
      <c r="D153" s="391">
        <f t="shared" si="8"/>
        <v>0.7142857142857143</v>
      </c>
      <c r="E153" s="391">
        <f t="shared" si="8"/>
        <v>0.7142857142857143</v>
      </c>
    </row>
    <row r="154" spans="1:5" x14ac:dyDescent="0.25">
      <c r="A154" s="156">
        <v>44049</v>
      </c>
      <c r="B154" s="155">
        <v>1</v>
      </c>
      <c r="C154" s="155">
        <v>2</v>
      </c>
      <c r="D154" s="391">
        <f t="shared" si="8"/>
        <v>0.7142857142857143</v>
      </c>
      <c r="E154" s="391">
        <f t="shared" si="8"/>
        <v>0.7142857142857143</v>
      </c>
    </row>
    <row r="155" spans="1:5" x14ac:dyDescent="0.25">
      <c r="A155" s="156">
        <v>44050</v>
      </c>
      <c r="B155" s="155">
        <v>0</v>
      </c>
      <c r="C155" s="155">
        <v>1</v>
      </c>
      <c r="D155" s="391">
        <f t="shared" ref="D155:E170" si="9">AVERAGE(B152:B158)</f>
        <v>0.5714285714285714</v>
      </c>
      <c r="E155" s="391">
        <f t="shared" si="9"/>
        <v>0.7142857142857143</v>
      </c>
    </row>
    <row r="156" spans="1:5" x14ac:dyDescent="0.25">
      <c r="A156" s="156">
        <v>44051</v>
      </c>
      <c r="B156" s="155">
        <v>0</v>
      </c>
      <c r="C156" s="155">
        <v>0</v>
      </c>
      <c r="D156" s="391">
        <f t="shared" si="9"/>
        <v>0.42857142857142855</v>
      </c>
      <c r="E156" s="391">
        <f t="shared" si="9"/>
        <v>0.8571428571428571</v>
      </c>
    </row>
    <row r="157" spans="1:5" x14ac:dyDescent="0.25">
      <c r="A157" s="156">
        <v>44052</v>
      </c>
      <c r="B157" s="155">
        <v>0</v>
      </c>
      <c r="C157" s="155">
        <v>0</v>
      </c>
      <c r="D157" s="391">
        <f t="shared" si="9"/>
        <v>0.14285714285714285</v>
      </c>
      <c r="E157" s="391">
        <f t="shared" si="9"/>
        <v>0.7142857142857143</v>
      </c>
    </row>
    <row r="158" spans="1:5" x14ac:dyDescent="0.25">
      <c r="A158" s="156">
        <v>44053</v>
      </c>
      <c r="B158" s="116">
        <v>0</v>
      </c>
      <c r="C158" s="116">
        <v>1</v>
      </c>
      <c r="D158" s="391">
        <f t="shared" si="9"/>
        <v>0.14285714285714285</v>
      </c>
      <c r="E158" s="391">
        <f t="shared" si="9"/>
        <v>0.5714285714285714</v>
      </c>
    </row>
    <row r="159" spans="1:5" x14ac:dyDescent="0.25">
      <c r="A159" s="156">
        <v>44054</v>
      </c>
      <c r="B159" s="116">
        <v>0</v>
      </c>
      <c r="C159" s="116">
        <v>1</v>
      </c>
      <c r="D159" s="391">
        <f t="shared" si="9"/>
        <v>0.14285714285714285</v>
      </c>
      <c r="E159" s="391">
        <f t="shared" si="9"/>
        <v>0.42857142857142855</v>
      </c>
    </row>
    <row r="160" spans="1:5" x14ac:dyDescent="0.25">
      <c r="A160" s="156">
        <v>44055</v>
      </c>
      <c r="B160" s="116">
        <v>0</v>
      </c>
      <c r="C160" s="116">
        <v>0</v>
      </c>
      <c r="D160" s="391">
        <f t="shared" si="9"/>
        <v>0.2857142857142857</v>
      </c>
      <c r="E160" s="391">
        <f t="shared" si="9"/>
        <v>0.42857142857142855</v>
      </c>
    </row>
    <row r="161" spans="1:5" x14ac:dyDescent="0.25">
      <c r="A161" s="156">
        <v>44056</v>
      </c>
      <c r="B161" s="116">
        <v>1</v>
      </c>
      <c r="C161" s="116">
        <v>1</v>
      </c>
      <c r="D161" s="391">
        <f t="shared" si="9"/>
        <v>0.42857142857142855</v>
      </c>
      <c r="E161" s="391">
        <f t="shared" si="9"/>
        <v>0.42857142857142855</v>
      </c>
    </row>
    <row r="162" spans="1:5" x14ac:dyDescent="0.25">
      <c r="A162" s="156">
        <v>44057</v>
      </c>
      <c r="B162" s="116">
        <v>0</v>
      </c>
      <c r="C162" s="116">
        <v>0</v>
      </c>
      <c r="D162" s="391">
        <f t="shared" si="9"/>
        <v>0.5714285714285714</v>
      </c>
      <c r="E162" s="391">
        <f t="shared" si="9"/>
        <v>0.5714285714285714</v>
      </c>
    </row>
    <row r="163" spans="1:5" x14ac:dyDescent="0.25">
      <c r="A163" s="156">
        <v>44058</v>
      </c>
      <c r="B163" s="116">
        <v>1</v>
      </c>
      <c r="C163" s="116">
        <v>0</v>
      </c>
      <c r="D163" s="391">
        <f t="shared" si="9"/>
        <v>0.7142857142857143</v>
      </c>
      <c r="E163" s="391">
        <f t="shared" si="9"/>
        <v>0.5714285714285714</v>
      </c>
    </row>
    <row r="164" spans="1:5" x14ac:dyDescent="0.25">
      <c r="A164" s="156">
        <v>44059</v>
      </c>
      <c r="B164" s="116">
        <v>1</v>
      </c>
      <c r="C164" s="116">
        <v>0</v>
      </c>
      <c r="D164" s="391">
        <f t="shared" si="9"/>
        <v>1</v>
      </c>
      <c r="E164" s="391">
        <f t="shared" si="9"/>
        <v>0.7142857142857143</v>
      </c>
    </row>
    <row r="165" spans="1:5" x14ac:dyDescent="0.25">
      <c r="A165" s="156">
        <v>44060</v>
      </c>
      <c r="B165" s="116">
        <v>1</v>
      </c>
      <c r="C165" s="116">
        <v>2</v>
      </c>
      <c r="D165" s="391">
        <f t="shared" si="9"/>
        <v>0.8571428571428571</v>
      </c>
      <c r="E165" s="391">
        <f t="shared" si="9"/>
        <v>0.5714285714285714</v>
      </c>
    </row>
    <row r="166" spans="1:5" x14ac:dyDescent="0.25">
      <c r="A166" s="156">
        <v>44061</v>
      </c>
      <c r="B166" s="116">
        <v>1</v>
      </c>
      <c r="C166" s="116">
        <v>1</v>
      </c>
      <c r="D166" s="391">
        <f t="shared" si="9"/>
        <v>0.8571428571428571</v>
      </c>
      <c r="E166" s="391">
        <f t="shared" si="9"/>
        <v>0.7142857142857143</v>
      </c>
    </row>
    <row r="167" spans="1:5" x14ac:dyDescent="0.25">
      <c r="A167" s="156">
        <v>44062</v>
      </c>
      <c r="B167" s="116">
        <v>2</v>
      </c>
      <c r="C167" s="116">
        <v>1</v>
      </c>
      <c r="D167" s="391">
        <f t="shared" si="9"/>
        <v>0.8571428571428571</v>
      </c>
      <c r="E167" s="391">
        <f t="shared" si="9"/>
        <v>0.7142857142857143</v>
      </c>
    </row>
    <row r="168" spans="1:5" x14ac:dyDescent="0.25">
      <c r="A168" s="156">
        <v>44063</v>
      </c>
      <c r="B168" s="116">
        <v>0</v>
      </c>
      <c r="C168" s="116">
        <v>0</v>
      </c>
      <c r="D168" s="391">
        <f t="shared" si="9"/>
        <v>0.8571428571428571</v>
      </c>
      <c r="E168" s="391">
        <f t="shared" si="9"/>
        <v>0.7142857142857143</v>
      </c>
    </row>
    <row r="169" spans="1:5" x14ac:dyDescent="0.25">
      <c r="A169" s="156">
        <v>44064</v>
      </c>
      <c r="B169" s="116">
        <v>0</v>
      </c>
      <c r="C169" s="116">
        <v>1</v>
      </c>
      <c r="D169" s="391">
        <f t="shared" si="9"/>
        <v>0.7142857142857143</v>
      </c>
      <c r="E169" s="391">
        <f t="shared" si="9"/>
        <v>0.5714285714285714</v>
      </c>
    </row>
    <row r="170" spans="1:5" x14ac:dyDescent="0.25">
      <c r="A170" s="156">
        <v>44065</v>
      </c>
      <c r="B170" s="116">
        <v>1</v>
      </c>
      <c r="C170" s="116">
        <v>0</v>
      </c>
      <c r="D170" s="391">
        <f t="shared" si="9"/>
        <v>0.7142857142857143</v>
      </c>
      <c r="E170" s="391">
        <f t="shared" si="9"/>
        <v>0.7142857142857143</v>
      </c>
    </row>
    <row r="171" spans="1:5" x14ac:dyDescent="0.25">
      <c r="A171" s="156">
        <v>44066</v>
      </c>
      <c r="B171" s="116">
        <v>1</v>
      </c>
      <c r="C171" s="116">
        <v>0</v>
      </c>
      <c r="D171" s="391">
        <f t="shared" ref="D171:E186" si="10">AVERAGE(B168:B174)</f>
        <v>0.5714285714285714</v>
      </c>
      <c r="E171" s="391">
        <f t="shared" si="10"/>
        <v>0.7142857142857143</v>
      </c>
    </row>
    <row r="172" spans="1:5" x14ac:dyDescent="0.25">
      <c r="A172" s="156">
        <v>44067</v>
      </c>
      <c r="B172" s="116">
        <v>0</v>
      </c>
      <c r="C172" s="116">
        <v>1</v>
      </c>
      <c r="D172" s="391">
        <f t="shared" si="10"/>
        <v>0.7142857142857143</v>
      </c>
      <c r="E172" s="391">
        <f t="shared" si="10"/>
        <v>0.8571428571428571</v>
      </c>
    </row>
    <row r="173" spans="1:5" x14ac:dyDescent="0.25">
      <c r="A173" s="156">
        <v>44068</v>
      </c>
      <c r="B173" s="116">
        <v>1</v>
      </c>
      <c r="C173" s="116">
        <v>2</v>
      </c>
      <c r="D173" s="391">
        <f t="shared" si="10"/>
        <v>0.8571428571428571</v>
      </c>
      <c r="E173" s="391">
        <f t="shared" si="10"/>
        <v>1</v>
      </c>
    </row>
    <row r="174" spans="1:5" x14ac:dyDescent="0.25">
      <c r="A174" s="156">
        <v>44069</v>
      </c>
      <c r="B174" s="116">
        <v>1</v>
      </c>
      <c r="C174" s="116">
        <v>1</v>
      </c>
      <c r="D174" s="391">
        <f t="shared" si="10"/>
        <v>0.7142857142857143</v>
      </c>
      <c r="E174" s="391">
        <f t="shared" si="10"/>
        <v>1</v>
      </c>
    </row>
    <row r="175" spans="1:5" x14ac:dyDescent="0.25">
      <c r="A175" s="156">
        <v>44070</v>
      </c>
      <c r="B175" s="116">
        <v>1</v>
      </c>
      <c r="C175" s="116">
        <v>1</v>
      </c>
      <c r="D175" s="391">
        <f t="shared" si="10"/>
        <v>0.7142857142857143</v>
      </c>
      <c r="E175" s="391">
        <f t="shared" si="10"/>
        <v>1</v>
      </c>
    </row>
    <row r="176" spans="1:5" x14ac:dyDescent="0.25">
      <c r="A176" s="156">
        <v>44071</v>
      </c>
      <c r="B176" s="116">
        <v>1</v>
      </c>
      <c r="C176" s="116">
        <v>2</v>
      </c>
      <c r="D176" s="391">
        <f t="shared" si="10"/>
        <v>0.7142857142857143</v>
      </c>
      <c r="E176" s="391">
        <f t="shared" si="10"/>
        <v>1</v>
      </c>
    </row>
    <row r="177" spans="1:5" x14ac:dyDescent="0.25">
      <c r="A177" s="156">
        <v>44072</v>
      </c>
      <c r="B177" s="116">
        <v>0</v>
      </c>
      <c r="C177" s="116">
        <v>0</v>
      </c>
      <c r="D177" s="391">
        <f t="shared" si="10"/>
        <v>0.5714285714285714</v>
      </c>
      <c r="E177" s="391">
        <f t="shared" si="10"/>
        <v>0.8571428571428571</v>
      </c>
    </row>
    <row r="178" spans="1:5" x14ac:dyDescent="0.25">
      <c r="A178" s="156">
        <v>44073</v>
      </c>
      <c r="B178" s="116">
        <v>1</v>
      </c>
      <c r="C178" s="116">
        <v>0</v>
      </c>
      <c r="D178" s="391">
        <f t="shared" si="10"/>
        <v>0.5714285714285714</v>
      </c>
      <c r="E178" s="391">
        <f t="shared" si="10"/>
        <v>0.7142857142857143</v>
      </c>
    </row>
    <row r="179" spans="1:5" x14ac:dyDescent="0.25">
      <c r="A179" s="156">
        <v>44074</v>
      </c>
      <c r="B179" s="116">
        <v>0</v>
      </c>
      <c r="C179" s="116">
        <v>1</v>
      </c>
      <c r="D179" s="391">
        <f t="shared" si="10"/>
        <v>0.5714285714285714</v>
      </c>
      <c r="E179" s="391">
        <f t="shared" si="10"/>
        <v>0.5714285714285714</v>
      </c>
    </row>
    <row r="180" spans="1:5" x14ac:dyDescent="0.25">
      <c r="A180" s="156">
        <v>44075</v>
      </c>
      <c r="B180" s="116">
        <v>0</v>
      </c>
      <c r="C180" s="116">
        <v>1</v>
      </c>
      <c r="D180" s="391">
        <f t="shared" si="10"/>
        <v>0.5714285714285714</v>
      </c>
      <c r="E180" s="391">
        <f t="shared" si="10"/>
        <v>0.2857142857142857</v>
      </c>
    </row>
    <row r="181" spans="1:5" x14ac:dyDescent="0.25">
      <c r="A181" s="156">
        <v>44076</v>
      </c>
      <c r="B181" s="116">
        <v>1</v>
      </c>
      <c r="C181" s="116">
        <v>0</v>
      </c>
      <c r="D181" s="391">
        <f t="shared" si="10"/>
        <v>0.7142857142857143</v>
      </c>
      <c r="E181" s="391">
        <f t="shared" si="10"/>
        <v>0.2857142857142857</v>
      </c>
    </row>
    <row r="182" spans="1:5" x14ac:dyDescent="0.25">
      <c r="A182" s="156">
        <v>44077</v>
      </c>
      <c r="B182" s="116">
        <v>1</v>
      </c>
      <c r="C182" s="116">
        <v>0</v>
      </c>
      <c r="D182" s="391">
        <f t="shared" si="10"/>
        <v>0.5714285714285714</v>
      </c>
      <c r="E182" s="391">
        <f t="shared" si="10"/>
        <v>0.2857142857142857</v>
      </c>
    </row>
    <row r="183" spans="1:5" x14ac:dyDescent="0.25">
      <c r="A183" s="156">
        <v>44078</v>
      </c>
      <c r="B183" s="116">
        <v>1</v>
      </c>
      <c r="C183" s="116">
        <v>0</v>
      </c>
      <c r="D183" s="391">
        <f t="shared" si="10"/>
        <v>0.5714285714285714</v>
      </c>
      <c r="E183" s="391">
        <f t="shared" si="10"/>
        <v>0.42857142857142855</v>
      </c>
    </row>
    <row r="184" spans="1:5" x14ac:dyDescent="0.25">
      <c r="A184" s="156">
        <v>44079</v>
      </c>
      <c r="B184" s="116">
        <v>1</v>
      </c>
      <c r="C184" s="116">
        <v>0</v>
      </c>
      <c r="D184" s="391">
        <f t="shared" si="10"/>
        <v>0.5714285714285714</v>
      </c>
      <c r="E184" s="391">
        <f t="shared" si="10"/>
        <v>0.42857142857142855</v>
      </c>
    </row>
    <row r="185" spans="1:5" x14ac:dyDescent="0.25">
      <c r="A185" s="156">
        <v>44080</v>
      </c>
      <c r="B185" s="116">
        <v>0</v>
      </c>
      <c r="C185" s="116">
        <v>0</v>
      </c>
      <c r="D185" s="391">
        <f t="shared" si="10"/>
        <v>0.8571428571428571</v>
      </c>
      <c r="E185" s="391">
        <f t="shared" si="10"/>
        <v>0.5714285714285714</v>
      </c>
    </row>
    <row r="186" spans="1:5" x14ac:dyDescent="0.25">
      <c r="A186" s="156">
        <v>44081</v>
      </c>
      <c r="B186" s="116">
        <v>0</v>
      </c>
      <c r="C186" s="116">
        <v>2</v>
      </c>
      <c r="D186" s="391">
        <f t="shared" si="10"/>
        <v>0.7142857142857143</v>
      </c>
      <c r="E186" s="391">
        <f t="shared" si="10"/>
        <v>0.7142857142857143</v>
      </c>
    </row>
    <row r="187" spans="1:5" x14ac:dyDescent="0.25">
      <c r="A187" s="156">
        <v>44082</v>
      </c>
      <c r="B187" s="116">
        <v>0</v>
      </c>
      <c r="C187" s="116">
        <v>1</v>
      </c>
      <c r="D187" s="391">
        <f t="shared" ref="D187:E202" si="11">AVERAGE(B184:B190)</f>
        <v>0.7142857142857143</v>
      </c>
      <c r="E187" s="391">
        <f t="shared" si="11"/>
        <v>0.7142857142857143</v>
      </c>
    </row>
    <row r="188" spans="1:5" x14ac:dyDescent="0.25">
      <c r="A188" s="156">
        <v>44083</v>
      </c>
      <c r="B188" s="116">
        <v>3</v>
      </c>
      <c r="C188" s="116">
        <v>1</v>
      </c>
      <c r="D188" s="391">
        <f t="shared" si="11"/>
        <v>0.8571428571428571</v>
      </c>
      <c r="E188" s="391">
        <f t="shared" si="11"/>
        <v>0.7142857142857143</v>
      </c>
    </row>
    <row r="189" spans="1:5" x14ac:dyDescent="0.25">
      <c r="A189" s="156">
        <v>44084</v>
      </c>
      <c r="B189" s="116">
        <v>0</v>
      </c>
      <c r="C189" s="116">
        <v>1</v>
      </c>
      <c r="D189" s="391">
        <f t="shared" si="11"/>
        <v>1</v>
      </c>
      <c r="E189" s="391">
        <f t="shared" si="11"/>
        <v>0.7142857142857143</v>
      </c>
    </row>
    <row r="190" spans="1:5" x14ac:dyDescent="0.25">
      <c r="A190" s="156">
        <v>44085</v>
      </c>
      <c r="B190" s="116">
        <v>1</v>
      </c>
      <c r="C190" s="116">
        <v>0</v>
      </c>
      <c r="D190" s="391">
        <f t="shared" si="11"/>
        <v>1.4285714285714286</v>
      </c>
      <c r="E190" s="391">
        <f t="shared" si="11"/>
        <v>0.8571428571428571</v>
      </c>
    </row>
    <row r="191" spans="1:5" x14ac:dyDescent="0.25">
      <c r="A191" s="156">
        <v>44086</v>
      </c>
      <c r="B191" s="116">
        <v>2</v>
      </c>
      <c r="C191" s="116">
        <v>0</v>
      </c>
      <c r="D191" s="391">
        <f t="shared" si="11"/>
        <v>1.4285714285714286</v>
      </c>
      <c r="E191" s="391">
        <f t="shared" si="11"/>
        <v>1</v>
      </c>
    </row>
    <row r="192" spans="1:5" x14ac:dyDescent="0.25">
      <c r="A192" s="156">
        <v>44087</v>
      </c>
      <c r="B192" s="116">
        <v>1</v>
      </c>
      <c r="C192" s="116">
        <v>0</v>
      </c>
      <c r="D192" s="391">
        <f t="shared" si="11"/>
        <v>1</v>
      </c>
      <c r="E192" s="391">
        <f t="shared" si="11"/>
        <v>0.8571428571428571</v>
      </c>
    </row>
    <row r="193" spans="1:5" x14ac:dyDescent="0.25">
      <c r="A193" s="156">
        <v>44088</v>
      </c>
      <c r="B193" s="116">
        <v>3</v>
      </c>
      <c r="C193" s="116">
        <v>3</v>
      </c>
      <c r="D193" s="391">
        <f t="shared" si="11"/>
        <v>1.1428571428571428</v>
      </c>
      <c r="E193" s="391">
        <f t="shared" si="11"/>
        <v>1.1428571428571428</v>
      </c>
    </row>
    <row r="194" spans="1:5" x14ac:dyDescent="0.25">
      <c r="A194" s="156">
        <v>44089</v>
      </c>
      <c r="B194" s="116">
        <v>0</v>
      </c>
      <c r="C194" s="116">
        <v>2</v>
      </c>
      <c r="D194" s="391">
        <f t="shared" si="11"/>
        <v>1.4285714285714286</v>
      </c>
      <c r="E194" s="391">
        <f t="shared" si="11"/>
        <v>1.5714285714285714</v>
      </c>
    </row>
    <row r="195" spans="1:5" x14ac:dyDescent="0.25">
      <c r="A195" s="156">
        <v>44090</v>
      </c>
      <c r="B195" s="116">
        <v>0</v>
      </c>
      <c r="C195" s="116">
        <v>0</v>
      </c>
      <c r="D195" s="391">
        <f t="shared" si="11"/>
        <v>1.1428571428571428</v>
      </c>
      <c r="E195" s="391">
        <f t="shared" si="11"/>
        <v>1.5714285714285714</v>
      </c>
    </row>
    <row r="196" spans="1:5" x14ac:dyDescent="0.25">
      <c r="A196" s="156">
        <v>44091</v>
      </c>
      <c r="B196" s="116">
        <v>1</v>
      </c>
      <c r="C196" s="116">
        <v>3</v>
      </c>
      <c r="D196" s="391">
        <f t="shared" si="11"/>
        <v>1.5714285714285714</v>
      </c>
      <c r="E196" s="391">
        <f t="shared" si="11"/>
        <v>1.5714285714285714</v>
      </c>
    </row>
    <row r="197" spans="1:5" x14ac:dyDescent="0.25">
      <c r="A197" s="156">
        <v>44092</v>
      </c>
      <c r="B197" s="116">
        <v>3</v>
      </c>
      <c r="C197" s="116">
        <v>3</v>
      </c>
      <c r="D197" s="391">
        <f t="shared" si="11"/>
        <v>1.4285714285714286</v>
      </c>
      <c r="E197" s="391">
        <f t="shared" si="11"/>
        <v>1.2857142857142858</v>
      </c>
    </row>
    <row r="198" spans="1:5" x14ac:dyDescent="0.25">
      <c r="A198" s="156">
        <v>44093</v>
      </c>
      <c r="B198" s="116">
        <v>0</v>
      </c>
      <c r="C198" s="116">
        <v>0</v>
      </c>
      <c r="D198" s="391">
        <f t="shared" si="11"/>
        <v>1.8571428571428572</v>
      </c>
      <c r="E198" s="391">
        <f t="shared" si="11"/>
        <v>1.4285714285714286</v>
      </c>
    </row>
    <row r="199" spans="1:5" x14ac:dyDescent="0.25">
      <c r="A199" s="156">
        <v>44094</v>
      </c>
      <c r="B199" s="116">
        <v>4</v>
      </c>
      <c r="C199" s="116">
        <v>0</v>
      </c>
      <c r="D199" s="391">
        <f t="shared" si="11"/>
        <v>2.1428571428571428</v>
      </c>
      <c r="E199" s="391">
        <f t="shared" si="11"/>
        <v>1.8571428571428572</v>
      </c>
    </row>
    <row r="200" spans="1:5" x14ac:dyDescent="0.25">
      <c r="A200" s="156">
        <v>44095</v>
      </c>
      <c r="B200" s="116">
        <v>2</v>
      </c>
      <c r="C200" s="116">
        <v>1</v>
      </c>
      <c r="D200" s="391">
        <f t="shared" si="11"/>
        <v>2.1428571428571428</v>
      </c>
      <c r="E200" s="391">
        <f t="shared" si="11"/>
        <v>1.7142857142857142</v>
      </c>
    </row>
    <row r="201" spans="1:5" x14ac:dyDescent="0.25">
      <c r="A201" s="156">
        <v>44096</v>
      </c>
      <c r="B201" s="116">
        <v>3</v>
      </c>
      <c r="C201" s="116">
        <v>3</v>
      </c>
      <c r="D201" s="391">
        <f t="shared" si="11"/>
        <v>1.8571428571428572</v>
      </c>
      <c r="E201" s="391">
        <f t="shared" si="11"/>
        <v>1.2857142857142858</v>
      </c>
    </row>
    <row r="202" spans="1:5" x14ac:dyDescent="0.25">
      <c r="A202" s="156">
        <v>44097</v>
      </c>
      <c r="B202" s="116">
        <v>2</v>
      </c>
      <c r="C202" s="116">
        <v>3</v>
      </c>
      <c r="D202" s="391">
        <f t="shared" si="11"/>
        <v>2.1428571428571428</v>
      </c>
      <c r="E202" s="391">
        <f t="shared" si="11"/>
        <v>1.4285714285714286</v>
      </c>
    </row>
    <row r="203" spans="1:5" x14ac:dyDescent="0.25">
      <c r="A203" s="156">
        <v>44098</v>
      </c>
      <c r="B203" s="116">
        <v>1</v>
      </c>
      <c r="C203" s="116">
        <v>2</v>
      </c>
      <c r="D203" s="391">
        <f t="shared" ref="D203:E218" si="12">AVERAGE(B200:B206)</f>
        <v>2</v>
      </c>
      <c r="E203" s="391">
        <f t="shared" si="12"/>
        <v>1.4285714285714286</v>
      </c>
    </row>
    <row r="204" spans="1:5" x14ac:dyDescent="0.25">
      <c r="A204" s="156">
        <v>44099</v>
      </c>
      <c r="B204" s="116">
        <v>1</v>
      </c>
      <c r="C204" s="116">
        <v>0</v>
      </c>
      <c r="D204" s="391">
        <f t="shared" si="12"/>
        <v>2.1428571428571428</v>
      </c>
      <c r="E204" s="391">
        <f t="shared" si="12"/>
        <v>1.7142857142857142</v>
      </c>
    </row>
    <row r="205" spans="1:5" x14ac:dyDescent="0.25">
      <c r="A205" s="156">
        <v>44100</v>
      </c>
      <c r="B205" s="116">
        <v>2</v>
      </c>
      <c r="C205" s="116">
        <v>1</v>
      </c>
      <c r="D205" s="391">
        <f t="shared" si="12"/>
        <v>1.8571428571428572</v>
      </c>
      <c r="E205" s="391">
        <f t="shared" si="12"/>
        <v>2</v>
      </c>
    </row>
    <row r="206" spans="1:5" x14ac:dyDescent="0.25">
      <c r="A206" s="156">
        <v>44101</v>
      </c>
      <c r="B206" s="116">
        <v>3</v>
      </c>
      <c r="C206" s="116">
        <v>0</v>
      </c>
      <c r="D206" s="391">
        <f t="shared" si="12"/>
        <v>2.1428571428571428</v>
      </c>
      <c r="E206" s="391">
        <f t="shared" si="12"/>
        <v>2.1428571428571428</v>
      </c>
    </row>
    <row r="207" spans="1:5" x14ac:dyDescent="0.25">
      <c r="A207" s="156">
        <v>44102</v>
      </c>
      <c r="B207" s="116">
        <v>3</v>
      </c>
      <c r="C207" s="116">
        <v>3</v>
      </c>
      <c r="D207" s="391">
        <f t="shared" si="12"/>
        <v>2.8571428571428572</v>
      </c>
      <c r="E207" s="391">
        <f t="shared" si="12"/>
        <v>2.4285714285714284</v>
      </c>
    </row>
    <row r="208" spans="1:5" x14ac:dyDescent="0.25">
      <c r="A208" s="156">
        <v>44103</v>
      </c>
      <c r="B208" s="116">
        <v>1</v>
      </c>
      <c r="C208" s="116">
        <v>5</v>
      </c>
      <c r="D208" s="391">
        <f t="shared" si="12"/>
        <v>2.8571428571428572</v>
      </c>
      <c r="E208" s="391">
        <f t="shared" si="12"/>
        <v>3</v>
      </c>
    </row>
    <row r="209" spans="1:5" x14ac:dyDescent="0.25">
      <c r="A209" s="156">
        <v>44104</v>
      </c>
      <c r="B209" s="116">
        <v>4</v>
      </c>
      <c r="C209" s="116">
        <v>4</v>
      </c>
      <c r="D209" s="391">
        <f t="shared" si="12"/>
        <v>3</v>
      </c>
      <c r="E209" s="391">
        <f t="shared" si="12"/>
        <v>2.8571428571428572</v>
      </c>
    </row>
    <row r="210" spans="1:5" x14ac:dyDescent="0.25">
      <c r="A210" s="156">
        <v>44105</v>
      </c>
      <c r="B210" s="116">
        <v>6</v>
      </c>
      <c r="C210" s="116">
        <v>4</v>
      </c>
      <c r="D210" s="391">
        <f t="shared" si="12"/>
        <v>3</v>
      </c>
      <c r="E210" s="391">
        <f t="shared" si="12"/>
        <v>2.8571428571428572</v>
      </c>
    </row>
    <row r="211" spans="1:5" x14ac:dyDescent="0.25">
      <c r="A211" s="156">
        <v>44106</v>
      </c>
      <c r="B211" s="116">
        <v>1</v>
      </c>
      <c r="C211" s="116">
        <v>4</v>
      </c>
      <c r="D211" s="391">
        <f t="shared" si="12"/>
        <v>2.7142857142857144</v>
      </c>
      <c r="E211" s="391">
        <f t="shared" si="12"/>
        <v>2.7142857142857144</v>
      </c>
    </row>
    <row r="212" spans="1:5" x14ac:dyDescent="0.25">
      <c r="A212" s="156">
        <v>44107</v>
      </c>
      <c r="B212" s="116">
        <v>3</v>
      </c>
      <c r="C212" s="116">
        <v>0</v>
      </c>
      <c r="D212" s="391">
        <f t="shared" si="12"/>
        <v>3.5714285714285716</v>
      </c>
      <c r="E212" s="391">
        <f t="shared" si="12"/>
        <v>2.2857142857142856</v>
      </c>
    </row>
    <row r="213" spans="1:5" x14ac:dyDescent="0.25">
      <c r="A213" s="156">
        <v>44108</v>
      </c>
      <c r="B213" s="116">
        <v>3</v>
      </c>
      <c r="C213" s="116">
        <v>0</v>
      </c>
      <c r="D213" s="391">
        <f t="shared" si="12"/>
        <v>4.4285714285714288</v>
      </c>
      <c r="E213" s="391">
        <f t="shared" si="12"/>
        <v>2.8571428571428572</v>
      </c>
    </row>
    <row r="214" spans="1:5" x14ac:dyDescent="0.25">
      <c r="A214" s="156">
        <v>44109</v>
      </c>
      <c r="B214" s="116">
        <v>1</v>
      </c>
      <c r="C214" s="116">
        <v>2</v>
      </c>
      <c r="D214" s="391">
        <f t="shared" si="12"/>
        <v>5.1428571428571432</v>
      </c>
      <c r="E214" s="391">
        <f t="shared" si="12"/>
        <v>3.2857142857142856</v>
      </c>
    </row>
    <row r="215" spans="1:5" x14ac:dyDescent="0.25">
      <c r="A215" s="156">
        <v>44110</v>
      </c>
      <c r="B215" s="116">
        <v>7</v>
      </c>
      <c r="C215" s="116">
        <v>2</v>
      </c>
      <c r="D215" s="391">
        <f t="shared" si="12"/>
        <v>6</v>
      </c>
      <c r="E215" s="391">
        <f t="shared" si="12"/>
        <v>3.5714285714285716</v>
      </c>
    </row>
    <row r="216" spans="1:5" x14ac:dyDescent="0.25">
      <c r="A216" s="156">
        <v>44111</v>
      </c>
      <c r="B216" s="116">
        <v>10</v>
      </c>
      <c r="C216" s="116">
        <v>8</v>
      </c>
      <c r="D216" s="391">
        <f t="shared" si="12"/>
        <v>7.5714285714285712</v>
      </c>
      <c r="E216" s="391">
        <f t="shared" si="12"/>
        <v>3.5714285714285716</v>
      </c>
    </row>
    <row r="217" spans="1:5" x14ac:dyDescent="0.25">
      <c r="A217" s="156">
        <v>44112</v>
      </c>
      <c r="B217" s="116">
        <v>11</v>
      </c>
      <c r="C217" s="116">
        <v>7</v>
      </c>
      <c r="D217" s="391">
        <f t="shared" si="12"/>
        <v>8.8571428571428577</v>
      </c>
      <c r="E217" s="391">
        <f t="shared" si="12"/>
        <v>3.5714285714285716</v>
      </c>
    </row>
    <row r="218" spans="1:5" x14ac:dyDescent="0.25">
      <c r="A218" s="156">
        <v>44113</v>
      </c>
      <c r="B218" s="116">
        <v>7</v>
      </c>
      <c r="C218" s="116">
        <v>6</v>
      </c>
      <c r="D218" s="391">
        <f t="shared" si="12"/>
        <v>10.285714285714286</v>
      </c>
      <c r="E218" s="391">
        <f t="shared" si="12"/>
        <v>4.4285714285714288</v>
      </c>
    </row>
    <row r="219" spans="1:5" x14ac:dyDescent="0.25">
      <c r="A219" s="156">
        <v>44114</v>
      </c>
      <c r="B219" s="116">
        <v>14</v>
      </c>
      <c r="C219" s="116">
        <v>0</v>
      </c>
      <c r="D219" s="391">
        <f t="shared" ref="D219:E234" si="13">AVERAGE(B216:B222)</f>
        <v>11.285714285714286</v>
      </c>
      <c r="E219" s="391">
        <f t="shared" si="13"/>
        <v>7</v>
      </c>
    </row>
    <row r="220" spans="1:5" x14ac:dyDescent="0.25">
      <c r="A220" s="156">
        <v>44115</v>
      </c>
      <c r="B220" s="116">
        <v>12</v>
      </c>
      <c r="C220" s="116">
        <v>0</v>
      </c>
      <c r="D220" s="391">
        <f t="shared" si="13"/>
        <v>10.714285714285714</v>
      </c>
      <c r="E220" s="391">
        <f t="shared" si="13"/>
        <v>8</v>
      </c>
    </row>
    <row r="221" spans="1:5" x14ac:dyDescent="0.25">
      <c r="A221" s="156">
        <v>44116</v>
      </c>
      <c r="B221" s="116">
        <v>11</v>
      </c>
      <c r="C221" s="116">
        <v>8</v>
      </c>
      <c r="D221" s="391">
        <f t="shared" si="13"/>
        <v>11.428571428571429</v>
      </c>
      <c r="E221" s="391">
        <f t="shared" si="13"/>
        <v>9.2857142857142865</v>
      </c>
    </row>
    <row r="222" spans="1:5" x14ac:dyDescent="0.25">
      <c r="A222" s="156">
        <v>44117</v>
      </c>
      <c r="B222" s="116">
        <v>14</v>
      </c>
      <c r="C222" s="116">
        <v>20</v>
      </c>
      <c r="D222" s="391">
        <f t="shared" si="13"/>
        <v>13.857142857142858</v>
      </c>
      <c r="E222" s="391">
        <f t="shared" si="13"/>
        <v>10.714285714285714</v>
      </c>
    </row>
    <row r="223" spans="1:5" x14ac:dyDescent="0.25">
      <c r="A223" s="156">
        <v>44118</v>
      </c>
      <c r="B223" s="116">
        <v>6</v>
      </c>
      <c r="C223" s="116">
        <v>15</v>
      </c>
      <c r="D223" s="391">
        <f t="shared" si="13"/>
        <v>13.285714285714286</v>
      </c>
      <c r="E223" s="391">
        <f t="shared" si="13"/>
        <v>10.714285714285714</v>
      </c>
    </row>
    <row r="224" spans="1:5" x14ac:dyDescent="0.25">
      <c r="A224" s="156">
        <v>44119</v>
      </c>
      <c r="B224" s="116">
        <v>16</v>
      </c>
      <c r="C224" s="116">
        <v>16</v>
      </c>
      <c r="D224" s="391">
        <f t="shared" si="13"/>
        <v>14.571428571428571</v>
      </c>
      <c r="E224" s="391">
        <f t="shared" si="13"/>
        <v>10.857142857142858</v>
      </c>
    </row>
    <row r="225" spans="1:5" x14ac:dyDescent="0.25">
      <c r="A225" s="156">
        <v>44120</v>
      </c>
      <c r="B225" s="116">
        <v>24</v>
      </c>
      <c r="C225" s="116">
        <v>16</v>
      </c>
      <c r="D225" s="391">
        <f t="shared" si="13"/>
        <v>15.571428571428571</v>
      </c>
      <c r="E225" s="391">
        <f t="shared" si="13"/>
        <v>12.142857142857142</v>
      </c>
    </row>
    <row r="226" spans="1:5" x14ac:dyDescent="0.25">
      <c r="A226" s="156">
        <v>44121</v>
      </c>
      <c r="B226" s="116">
        <v>10</v>
      </c>
      <c r="C226" s="116">
        <v>0</v>
      </c>
      <c r="D226" s="391">
        <f t="shared" si="13"/>
        <v>16.285714285714285</v>
      </c>
      <c r="E226" s="391">
        <f t="shared" si="13"/>
        <v>13.428571428571429</v>
      </c>
    </row>
    <row r="227" spans="1:5" x14ac:dyDescent="0.25">
      <c r="A227" s="156">
        <v>44122</v>
      </c>
      <c r="B227" s="116">
        <v>21</v>
      </c>
      <c r="C227" s="116">
        <v>1</v>
      </c>
      <c r="D227" s="391">
        <f t="shared" si="13"/>
        <v>17.571428571428573</v>
      </c>
      <c r="E227" s="391">
        <f t="shared" si="13"/>
        <v>13.857142857142858</v>
      </c>
    </row>
    <row r="228" spans="1:5" x14ac:dyDescent="0.25">
      <c r="A228" s="156">
        <v>44123</v>
      </c>
      <c r="B228" s="116">
        <v>18</v>
      </c>
      <c r="C228" s="116">
        <v>17</v>
      </c>
      <c r="D228" s="391">
        <f t="shared" si="13"/>
        <v>18.142857142857142</v>
      </c>
      <c r="E228" s="391">
        <f t="shared" si="13"/>
        <v>15.428571428571429</v>
      </c>
    </row>
    <row r="229" spans="1:5" x14ac:dyDescent="0.25">
      <c r="A229" s="156">
        <v>44124</v>
      </c>
      <c r="B229" s="116">
        <v>19</v>
      </c>
      <c r="C229" s="116">
        <v>29</v>
      </c>
      <c r="D229" s="391">
        <f t="shared" si="13"/>
        <v>17.428571428571427</v>
      </c>
      <c r="E229" s="391">
        <f t="shared" si="13"/>
        <v>15</v>
      </c>
    </row>
    <row r="230" spans="1:5" x14ac:dyDescent="0.25">
      <c r="A230" s="156">
        <v>44125</v>
      </c>
      <c r="B230" s="116">
        <v>15</v>
      </c>
      <c r="C230" s="116">
        <v>18</v>
      </c>
      <c r="D230" s="391">
        <f t="shared" si="13"/>
        <v>19</v>
      </c>
      <c r="E230" s="391">
        <f t="shared" si="13"/>
        <v>15.285714285714286</v>
      </c>
    </row>
    <row r="231" spans="1:5" x14ac:dyDescent="0.25">
      <c r="A231" s="156">
        <v>44126</v>
      </c>
      <c r="B231" s="116">
        <v>20</v>
      </c>
      <c r="C231" s="116">
        <v>27</v>
      </c>
      <c r="D231" s="391">
        <f t="shared" si="13"/>
        <v>19.142857142857142</v>
      </c>
      <c r="E231" s="391">
        <f t="shared" si="13"/>
        <v>15.285714285714286</v>
      </c>
    </row>
    <row r="232" spans="1:5" x14ac:dyDescent="0.25">
      <c r="A232" s="156">
        <v>44127</v>
      </c>
      <c r="B232" s="116">
        <v>19</v>
      </c>
      <c r="C232" s="116">
        <v>13</v>
      </c>
      <c r="D232" s="391">
        <f t="shared" si="13"/>
        <v>21.142857142857142</v>
      </c>
      <c r="E232" s="391">
        <f t="shared" si="13"/>
        <v>16.857142857142858</v>
      </c>
    </row>
    <row r="233" spans="1:5" x14ac:dyDescent="0.25">
      <c r="A233" s="156">
        <v>44128</v>
      </c>
      <c r="B233" s="116">
        <v>21</v>
      </c>
      <c r="C233" s="116">
        <v>2</v>
      </c>
      <c r="D233" s="391">
        <f t="shared" si="13"/>
        <v>21.428571428571427</v>
      </c>
      <c r="E233" s="391">
        <f t="shared" si="13"/>
        <v>17.142857142857142</v>
      </c>
    </row>
    <row r="234" spans="1:5" x14ac:dyDescent="0.25">
      <c r="A234" s="156">
        <v>44129</v>
      </c>
      <c r="B234" s="116">
        <v>22</v>
      </c>
      <c r="C234" s="116">
        <v>1</v>
      </c>
      <c r="D234" s="391">
        <f t="shared" si="13"/>
        <v>23.571428571428573</v>
      </c>
      <c r="E234" s="391">
        <f t="shared" si="13"/>
        <v>20.857142857142858</v>
      </c>
    </row>
    <row r="235" spans="1:5" x14ac:dyDescent="0.25">
      <c r="A235" s="156">
        <v>44130</v>
      </c>
      <c r="B235" s="116">
        <v>32</v>
      </c>
      <c r="C235" s="116">
        <v>28</v>
      </c>
      <c r="D235" s="391">
        <f t="shared" ref="D235:E250" si="14">AVERAGE(B232:B238)</f>
        <v>25</v>
      </c>
      <c r="E235" s="391">
        <f t="shared" si="14"/>
        <v>21.714285714285715</v>
      </c>
    </row>
    <row r="236" spans="1:5" x14ac:dyDescent="0.25">
      <c r="A236" s="156">
        <v>44131</v>
      </c>
      <c r="B236" s="116">
        <v>21</v>
      </c>
      <c r="C236" s="116">
        <v>31</v>
      </c>
      <c r="D236" s="391">
        <f t="shared" si="14"/>
        <v>27.428571428571427</v>
      </c>
      <c r="E236" s="391">
        <f t="shared" si="14"/>
        <v>23.857142857142858</v>
      </c>
    </row>
    <row r="237" spans="1:5" x14ac:dyDescent="0.25">
      <c r="A237" s="156">
        <v>44132</v>
      </c>
      <c r="B237" s="116">
        <v>30</v>
      </c>
      <c r="C237" s="116">
        <v>44</v>
      </c>
      <c r="D237" s="391">
        <f t="shared" si="14"/>
        <v>28.285714285714285</v>
      </c>
      <c r="E237" s="391">
        <f t="shared" si="14"/>
        <v>24.142857142857142</v>
      </c>
    </row>
    <row r="238" spans="1:5" x14ac:dyDescent="0.25">
      <c r="A238" s="156">
        <v>44133</v>
      </c>
      <c r="B238" s="116">
        <v>30</v>
      </c>
      <c r="C238" s="116">
        <v>33</v>
      </c>
      <c r="D238" s="391">
        <f t="shared" si="14"/>
        <v>30.571428571428573</v>
      </c>
      <c r="E238" s="391">
        <f t="shared" si="14"/>
        <v>24</v>
      </c>
    </row>
    <row r="239" spans="1:5" x14ac:dyDescent="0.25">
      <c r="A239" s="156">
        <v>44134</v>
      </c>
      <c r="B239" s="116">
        <v>36</v>
      </c>
      <c r="C239" s="116">
        <v>28</v>
      </c>
      <c r="D239" s="391">
        <f t="shared" si="14"/>
        <v>30.142857142857142</v>
      </c>
      <c r="E239" s="391">
        <f t="shared" si="14"/>
        <v>24.857142857142858</v>
      </c>
    </row>
    <row r="240" spans="1:5" x14ac:dyDescent="0.25">
      <c r="A240" s="156">
        <v>44135</v>
      </c>
      <c r="B240" s="116">
        <v>27</v>
      </c>
      <c r="C240" s="116">
        <v>4</v>
      </c>
      <c r="D240" s="391">
        <f t="shared" si="14"/>
        <v>31.857142857142858</v>
      </c>
      <c r="E240" s="391">
        <f t="shared" si="14"/>
        <v>27.428571428571427</v>
      </c>
    </row>
    <row r="241" spans="1:5" x14ac:dyDescent="0.25">
      <c r="A241" s="156">
        <v>44136</v>
      </c>
      <c r="B241" s="116">
        <v>38</v>
      </c>
      <c r="C241" s="116">
        <v>0</v>
      </c>
      <c r="D241" s="391">
        <f t="shared" si="14"/>
        <v>30.714285714285715</v>
      </c>
      <c r="E241" s="391">
        <f t="shared" si="14"/>
        <v>27.571428571428573</v>
      </c>
    </row>
    <row r="242" spans="1:5" x14ac:dyDescent="0.25">
      <c r="A242" s="156">
        <v>44137</v>
      </c>
      <c r="B242" s="116">
        <v>29</v>
      </c>
      <c r="C242" s="116">
        <v>34</v>
      </c>
      <c r="D242" s="391">
        <f t="shared" si="14"/>
        <v>32.857142857142854</v>
      </c>
      <c r="E242" s="391">
        <f t="shared" si="14"/>
        <v>28.285714285714285</v>
      </c>
    </row>
    <row r="243" spans="1:5" x14ac:dyDescent="0.25">
      <c r="A243" s="156">
        <v>44138</v>
      </c>
      <c r="B243" s="116">
        <v>33</v>
      </c>
      <c r="C243" s="116">
        <v>49</v>
      </c>
      <c r="D243" s="391">
        <f t="shared" si="14"/>
        <v>32</v>
      </c>
      <c r="E243" s="391">
        <f t="shared" si="14"/>
        <v>29.857142857142858</v>
      </c>
    </row>
    <row r="244" spans="1:5" x14ac:dyDescent="0.25">
      <c r="A244" s="156">
        <v>44139</v>
      </c>
      <c r="B244" s="116">
        <v>22</v>
      </c>
      <c r="C244" s="116">
        <v>45</v>
      </c>
      <c r="D244" s="391">
        <f t="shared" si="14"/>
        <v>33.571428571428569</v>
      </c>
      <c r="E244" s="391">
        <f t="shared" si="14"/>
        <v>29.714285714285715</v>
      </c>
    </row>
    <row r="245" spans="1:5" x14ac:dyDescent="0.25">
      <c r="A245" s="156">
        <v>44140</v>
      </c>
      <c r="B245" s="116">
        <v>45</v>
      </c>
      <c r="C245" s="116">
        <v>38</v>
      </c>
      <c r="D245" s="391">
        <f t="shared" si="14"/>
        <v>33.857142857142854</v>
      </c>
      <c r="E245" s="391">
        <f t="shared" si="14"/>
        <v>29.857142857142858</v>
      </c>
    </row>
    <row r="246" spans="1:5" x14ac:dyDescent="0.25">
      <c r="A246" s="156">
        <v>44141</v>
      </c>
      <c r="B246" s="116">
        <v>30</v>
      </c>
      <c r="C246" s="116">
        <v>39</v>
      </c>
      <c r="D246" s="391">
        <f t="shared" si="14"/>
        <v>35.857142857142854</v>
      </c>
      <c r="E246" s="391">
        <f t="shared" si="14"/>
        <v>30.857142857142858</v>
      </c>
    </row>
    <row r="247" spans="1:5" x14ac:dyDescent="0.25">
      <c r="A247" s="156">
        <v>44142</v>
      </c>
      <c r="B247" s="116">
        <v>38</v>
      </c>
      <c r="C247" s="116">
        <v>3</v>
      </c>
      <c r="D247" s="391">
        <f t="shared" si="14"/>
        <v>37</v>
      </c>
      <c r="E247" s="391">
        <f t="shared" si="14"/>
        <v>34.428571428571431</v>
      </c>
    </row>
    <row r="248" spans="1:5" x14ac:dyDescent="0.25">
      <c r="A248" s="156">
        <v>44143</v>
      </c>
      <c r="B248" s="116">
        <v>40</v>
      </c>
      <c r="C248" s="116">
        <v>1</v>
      </c>
      <c r="D248" s="391">
        <f t="shared" si="14"/>
        <v>39.428571428571431</v>
      </c>
      <c r="E248" s="391">
        <f t="shared" si="14"/>
        <v>35.285714285714285</v>
      </c>
    </row>
    <row r="249" spans="1:5" x14ac:dyDescent="0.25">
      <c r="A249" s="156">
        <v>44144</v>
      </c>
      <c r="B249" s="116">
        <v>43</v>
      </c>
      <c r="C249" s="116">
        <v>41</v>
      </c>
      <c r="D249" s="391">
        <f t="shared" si="14"/>
        <v>37.714285714285715</v>
      </c>
      <c r="E249" s="391">
        <f t="shared" si="14"/>
        <v>38.571428571428569</v>
      </c>
    </row>
    <row r="250" spans="1:5" x14ac:dyDescent="0.25">
      <c r="A250" s="156">
        <v>44145</v>
      </c>
      <c r="B250" s="116">
        <v>41</v>
      </c>
      <c r="C250" s="116">
        <v>74</v>
      </c>
      <c r="D250" s="391">
        <f t="shared" si="14"/>
        <v>39.285714285714285</v>
      </c>
      <c r="E250" s="391">
        <f t="shared" si="14"/>
        <v>39.142857142857146</v>
      </c>
    </row>
    <row r="251" spans="1:5" x14ac:dyDescent="0.25">
      <c r="A251" s="156">
        <v>44146</v>
      </c>
      <c r="B251" s="116">
        <v>39</v>
      </c>
      <c r="C251" s="116">
        <v>51</v>
      </c>
      <c r="D251" s="391">
        <f t="shared" ref="D251:E266" si="15">AVERAGE(B248:B254)</f>
        <v>40.428571428571431</v>
      </c>
      <c r="E251" s="391">
        <f t="shared" si="15"/>
        <v>39.285714285714285</v>
      </c>
    </row>
    <row r="252" spans="1:5" x14ac:dyDescent="0.25">
      <c r="A252" s="156">
        <v>44147</v>
      </c>
      <c r="B252" s="116">
        <v>33</v>
      </c>
      <c r="C252" s="116">
        <v>61</v>
      </c>
      <c r="D252" s="391">
        <f t="shared" si="15"/>
        <v>39.857142857142854</v>
      </c>
      <c r="E252" s="391">
        <f t="shared" si="15"/>
        <v>40</v>
      </c>
    </row>
    <row r="253" spans="1:5" x14ac:dyDescent="0.25">
      <c r="A253" s="156">
        <v>44148</v>
      </c>
      <c r="B253" s="116">
        <v>41</v>
      </c>
      <c r="C253" s="116">
        <v>43</v>
      </c>
      <c r="D253" s="391">
        <f t="shared" si="15"/>
        <v>38.571428571428569</v>
      </c>
      <c r="E253" s="391">
        <f t="shared" si="15"/>
        <v>40.571428571428569</v>
      </c>
    </row>
    <row r="254" spans="1:5" x14ac:dyDescent="0.25">
      <c r="A254" s="156">
        <v>44149</v>
      </c>
      <c r="B254" s="116">
        <v>46</v>
      </c>
      <c r="C254" s="116">
        <v>4</v>
      </c>
      <c r="D254" s="391">
        <f t="shared" si="15"/>
        <v>38.142857142857146</v>
      </c>
      <c r="E254" s="391">
        <f t="shared" si="15"/>
        <v>37.857142857142854</v>
      </c>
    </row>
    <row r="255" spans="1:5" x14ac:dyDescent="0.25">
      <c r="A255" s="156">
        <v>44150</v>
      </c>
      <c r="B255" s="116">
        <v>36</v>
      </c>
      <c r="C255" s="116">
        <v>6</v>
      </c>
      <c r="D255" s="391">
        <f t="shared" si="15"/>
        <v>36.571428571428569</v>
      </c>
      <c r="E255" s="391">
        <f t="shared" si="15"/>
        <v>39.142857142857146</v>
      </c>
    </row>
    <row r="256" spans="1:5" x14ac:dyDescent="0.25">
      <c r="A256" s="156">
        <v>44151</v>
      </c>
      <c r="B256" s="116">
        <v>34</v>
      </c>
      <c r="C256" s="116">
        <v>45</v>
      </c>
      <c r="D256" s="391">
        <f t="shared" si="15"/>
        <v>36</v>
      </c>
      <c r="E256" s="391">
        <f t="shared" si="15"/>
        <v>36.285714285714285</v>
      </c>
    </row>
    <row r="257" spans="1:5" x14ac:dyDescent="0.25">
      <c r="A257" s="156">
        <v>44152</v>
      </c>
      <c r="B257" s="116">
        <v>38</v>
      </c>
      <c r="C257" s="116">
        <v>55</v>
      </c>
      <c r="D257" s="391">
        <f t="shared" si="15"/>
        <v>34.857142857142854</v>
      </c>
      <c r="E257" s="391">
        <f t="shared" si="15"/>
        <v>36</v>
      </c>
    </row>
    <row r="258" spans="1:5" x14ac:dyDescent="0.25">
      <c r="A258" s="156">
        <v>44153</v>
      </c>
      <c r="B258" s="116">
        <v>28</v>
      </c>
      <c r="C258" s="116">
        <v>60</v>
      </c>
      <c r="D258" s="391">
        <f t="shared" si="15"/>
        <v>33.428571428571431</v>
      </c>
      <c r="E258" s="391">
        <f t="shared" si="15"/>
        <v>36.428571428571431</v>
      </c>
    </row>
    <row r="259" spans="1:5" x14ac:dyDescent="0.25">
      <c r="A259" s="156">
        <v>44154</v>
      </c>
      <c r="B259" s="116">
        <v>29</v>
      </c>
      <c r="C259" s="116">
        <v>41</v>
      </c>
      <c r="D259" s="391">
        <f t="shared" si="15"/>
        <v>34.285714285714285</v>
      </c>
      <c r="E259" s="391">
        <f t="shared" si="15"/>
        <v>35.571428571428569</v>
      </c>
    </row>
    <row r="260" spans="1:5" x14ac:dyDescent="0.25">
      <c r="A260" s="156">
        <v>44155</v>
      </c>
      <c r="B260" s="116">
        <v>33</v>
      </c>
      <c r="C260" s="116">
        <v>41</v>
      </c>
      <c r="D260" s="391">
        <f t="shared" si="15"/>
        <v>34.714285714285715</v>
      </c>
      <c r="E260" s="391">
        <f t="shared" si="15"/>
        <v>35.714285714285715</v>
      </c>
    </row>
    <row r="261" spans="1:5" x14ac:dyDescent="0.25">
      <c r="A261" s="156">
        <v>44156</v>
      </c>
      <c r="B261" s="116">
        <v>36</v>
      </c>
      <c r="C261" s="116">
        <v>7</v>
      </c>
      <c r="D261" s="391">
        <f t="shared" si="15"/>
        <v>34</v>
      </c>
      <c r="E261" s="391">
        <f t="shared" si="15"/>
        <v>34.857142857142854</v>
      </c>
    </row>
    <row r="262" spans="1:5" x14ac:dyDescent="0.25">
      <c r="A262" s="156">
        <v>44157</v>
      </c>
      <c r="B262" s="116">
        <v>42</v>
      </c>
      <c r="C262" s="116">
        <v>0</v>
      </c>
      <c r="D262" s="391">
        <f t="shared" si="15"/>
        <v>35.428571428571431</v>
      </c>
      <c r="E262" s="391">
        <f t="shared" si="15"/>
        <v>34.714285714285715</v>
      </c>
    </row>
    <row r="263" spans="1:5" x14ac:dyDescent="0.25">
      <c r="A263" s="156">
        <v>44158</v>
      </c>
      <c r="B263" s="116">
        <v>37</v>
      </c>
      <c r="C263" s="116">
        <v>46</v>
      </c>
      <c r="D263" s="391">
        <f t="shared" si="15"/>
        <v>35.428571428571431</v>
      </c>
      <c r="E263" s="391">
        <f t="shared" si="15"/>
        <v>34.857142857142854</v>
      </c>
    </row>
    <row r="264" spans="1:5" x14ac:dyDescent="0.25">
      <c r="A264" s="156">
        <v>44159</v>
      </c>
      <c r="B264" s="116">
        <v>33</v>
      </c>
      <c r="C264" s="116">
        <v>49</v>
      </c>
      <c r="D264" s="391">
        <f t="shared" si="15"/>
        <v>35</v>
      </c>
      <c r="E264" s="391">
        <f t="shared" si="15"/>
        <v>36.142857142857146</v>
      </c>
    </row>
    <row r="265" spans="1:5" x14ac:dyDescent="0.25">
      <c r="A265" s="156">
        <v>44160</v>
      </c>
      <c r="B265" s="116">
        <v>38</v>
      </c>
      <c r="C265" s="116">
        <v>59</v>
      </c>
      <c r="D265" s="391">
        <f t="shared" si="15"/>
        <v>36</v>
      </c>
      <c r="E265" s="391">
        <f t="shared" si="15"/>
        <v>35.571428571428569</v>
      </c>
    </row>
    <row r="266" spans="1:5" x14ac:dyDescent="0.25">
      <c r="A266" s="156">
        <v>44161</v>
      </c>
      <c r="B266" s="116">
        <v>29</v>
      </c>
      <c r="C266" s="116">
        <v>42</v>
      </c>
      <c r="D266" s="391">
        <f t="shared" si="15"/>
        <v>34.428571428571431</v>
      </c>
      <c r="E266" s="391">
        <f t="shared" si="15"/>
        <v>36</v>
      </c>
    </row>
    <row r="267" spans="1:5" x14ac:dyDescent="0.25">
      <c r="A267" s="156">
        <v>44162</v>
      </c>
      <c r="B267" s="116">
        <v>30</v>
      </c>
      <c r="C267" s="116">
        <v>50</v>
      </c>
      <c r="D267" s="391">
        <f t="shared" ref="D267:E282" si="16">AVERAGE(B264:B270)</f>
        <v>35</v>
      </c>
      <c r="E267" s="391">
        <f t="shared" si="16"/>
        <v>35.285714285714285</v>
      </c>
    </row>
    <row r="268" spans="1:5" x14ac:dyDescent="0.25">
      <c r="A268" s="156">
        <v>44163</v>
      </c>
      <c r="B268" s="116">
        <v>43</v>
      </c>
      <c r="C268" s="116">
        <v>3</v>
      </c>
      <c r="D268" s="391">
        <f t="shared" si="16"/>
        <v>34.285714285714285</v>
      </c>
      <c r="E268" s="391">
        <f t="shared" si="16"/>
        <v>35.714285714285715</v>
      </c>
    </row>
    <row r="269" spans="1:5" x14ac:dyDescent="0.25">
      <c r="A269" s="156">
        <v>44164</v>
      </c>
      <c r="B269" s="116">
        <v>31</v>
      </c>
      <c r="C269" s="116">
        <v>3</v>
      </c>
      <c r="D269" s="391">
        <f t="shared" si="16"/>
        <v>32.428571428571431</v>
      </c>
      <c r="E269" s="391">
        <f t="shared" si="16"/>
        <v>35.857142857142854</v>
      </c>
    </row>
    <row r="270" spans="1:5" x14ac:dyDescent="0.25">
      <c r="A270" s="156">
        <v>44165</v>
      </c>
      <c r="B270" s="116">
        <v>41</v>
      </c>
      <c r="C270" s="116">
        <v>41</v>
      </c>
      <c r="D270" s="391">
        <f t="shared" si="16"/>
        <v>34</v>
      </c>
      <c r="E270" s="391">
        <f t="shared" si="16"/>
        <v>37.285714285714285</v>
      </c>
    </row>
    <row r="271" spans="1:5" x14ac:dyDescent="0.25">
      <c r="A271" s="156">
        <v>44166</v>
      </c>
      <c r="B271" s="116">
        <v>28</v>
      </c>
      <c r="C271" s="116">
        <v>52</v>
      </c>
      <c r="D271" s="391">
        <f t="shared" si="16"/>
        <v>34.428571428571431</v>
      </c>
      <c r="E271" s="391">
        <f t="shared" si="16"/>
        <v>33.428571428571431</v>
      </c>
    </row>
    <row r="272" spans="1:5" x14ac:dyDescent="0.25">
      <c r="A272" s="156">
        <v>44167</v>
      </c>
      <c r="B272" s="116">
        <v>25</v>
      </c>
      <c r="C272" s="116">
        <v>60</v>
      </c>
      <c r="D272" s="391">
        <f t="shared" si="16"/>
        <v>31.285714285714285</v>
      </c>
      <c r="E272" s="391">
        <f t="shared" si="16"/>
        <v>33.714285714285715</v>
      </c>
    </row>
    <row r="273" spans="1:5" x14ac:dyDescent="0.25">
      <c r="A273" s="156">
        <v>44168</v>
      </c>
      <c r="B273" s="116">
        <v>40</v>
      </c>
      <c r="C273" s="116">
        <v>52</v>
      </c>
      <c r="D273" s="391">
        <f t="shared" si="16"/>
        <v>31</v>
      </c>
      <c r="E273" s="391">
        <f t="shared" si="16"/>
        <v>33.285714285714285</v>
      </c>
    </row>
    <row r="274" spans="1:5" x14ac:dyDescent="0.25">
      <c r="A274" s="156">
        <v>44169</v>
      </c>
      <c r="B274" s="116">
        <v>33</v>
      </c>
      <c r="C274" s="116">
        <v>23</v>
      </c>
      <c r="D274" s="391">
        <f t="shared" si="16"/>
        <v>30</v>
      </c>
      <c r="E274" s="391">
        <f t="shared" si="16"/>
        <v>33.142857142857146</v>
      </c>
    </row>
    <row r="275" spans="1:5" x14ac:dyDescent="0.25">
      <c r="A275" s="156">
        <v>44170</v>
      </c>
      <c r="B275" s="116">
        <v>21</v>
      </c>
      <c r="C275" s="116">
        <v>5</v>
      </c>
      <c r="D275" s="391">
        <f t="shared" si="16"/>
        <v>30.714285714285715</v>
      </c>
      <c r="E275" s="391">
        <f t="shared" si="16"/>
        <v>32.142857142857146</v>
      </c>
    </row>
    <row r="276" spans="1:5" x14ac:dyDescent="0.25">
      <c r="A276" s="156">
        <v>44171</v>
      </c>
      <c r="B276" s="116">
        <v>29</v>
      </c>
      <c r="C276" s="116">
        <v>0</v>
      </c>
      <c r="D276" s="391">
        <f t="shared" si="16"/>
        <v>31</v>
      </c>
      <c r="E276" s="391">
        <f t="shared" si="16"/>
        <v>31.714285714285715</v>
      </c>
    </row>
    <row r="277" spans="1:5" x14ac:dyDescent="0.25">
      <c r="A277" s="156">
        <v>44172</v>
      </c>
      <c r="B277" s="116">
        <v>34</v>
      </c>
      <c r="C277" s="116">
        <v>40</v>
      </c>
      <c r="D277" s="391">
        <f t="shared" si="16"/>
        <v>29.857142857142858</v>
      </c>
      <c r="E277" s="391">
        <f t="shared" si="16"/>
        <v>30</v>
      </c>
    </row>
    <row r="278" spans="1:5" x14ac:dyDescent="0.25">
      <c r="A278" s="156">
        <v>44173</v>
      </c>
      <c r="B278" s="116">
        <v>33</v>
      </c>
      <c r="C278" s="116">
        <v>45</v>
      </c>
      <c r="D278" s="391">
        <f t="shared" si="16"/>
        <v>28.428571428571427</v>
      </c>
      <c r="E278" s="391">
        <f t="shared" si="16"/>
        <v>32.714285714285715</v>
      </c>
    </row>
    <row r="279" spans="1:5" x14ac:dyDescent="0.25">
      <c r="A279" s="156">
        <v>44174</v>
      </c>
      <c r="B279" s="116">
        <v>27</v>
      </c>
      <c r="C279" s="116">
        <v>57</v>
      </c>
      <c r="D279" s="391">
        <f t="shared" si="16"/>
        <v>29.142857142857142</v>
      </c>
      <c r="E279" s="391">
        <f t="shared" si="16"/>
        <v>32.285714285714285</v>
      </c>
    </row>
    <row r="280" spans="1:5" x14ac:dyDescent="0.25">
      <c r="A280" s="156">
        <v>44175</v>
      </c>
      <c r="B280" s="116">
        <v>32</v>
      </c>
      <c r="C280" s="116">
        <v>40</v>
      </c>
      <c r="D280" s="391">
        <f t="shared" si="16"/>
        <v>28.714285714285715</v>
      </c>
      <c r="E280" s="391">
        <f t="shared" si="16"/>
        <v>32.428571428571431</v>
      </c>
    </row>
    <row r="281" spans="1:5" x14ac:dyDescent="0.25">
      <c r="A281" s="156">
        <v>44176</v>
      </c>
      <c r="B281" s="116">
        <v>23</v>
      </c>
      <c r="C281" s="116">
        <v>42</v>
      </c>
      <c r="D281" s="391">
        <f t="shared" si="16"/>
        <v>29.285714285714285</v>
      </c>
      <c r="E281" s="391">
        <f t="shared" si="16"/>
        <v>31.714285714285715</v>
      </c>
    </row>
    <row r="282" spans="1:5" x14ac:dyDescent="0.25">
      <c r="A282" s="156">
        <v>44177</v>
      </c>
      <c r="B282" s="116">
        <v>26</v>
      </c>
      <c r="C282" s="116">
        <v>2</v>
      </c>
      <c r="D282" s="391">
        <f t="shared" si="16"/>
        <v>30</v>
      </c>
      <c r="E282" s="391">
        <f t="shared" si="16"/>
        <v>32.428571428571431</v>
      </c>
    </row>
    <row r="283" spans="1:5" x14ac:dyDescent="0.25">
      <c r="A283" s="156">
        <v>44178</v>
      </c>
      <c r="B283" s="116">
        <v>26</v>
      </c>
      <c r="C283" s="116">
        <v>1</v>
      </c>
      <c r="D283" s="391">
        <f t="shared" ref="D283:E298" si="17">AVERAGE(B280:B286)</f>
        <v>31</v>
      </c>
      <c r="E283" s="391">
        <f t="shared" si="17"/>
        <v>29.285714285714285</v>
      </c>
    </row>
    <row r="284" spans="1:5" x14ac:dyDescent="0.25">
      <c r="A284" s="156">
        <v>44179</v>
      </c>
      <c r="B284" s="116">
        <v>38</v>
      </c>
      <c r="C284" s="116">
        <v>35</v>
      </c>
      <c r="D284" s="391">
        <f t="shared" si="17"/>
        <v>32</v>
      </c>
      <c r="E284" s="391">
        <f t="shared" si="17"/>
        <v>28.714285714285715</v>
      </c>
    </row>
    <row r="285" spans="1:5" x14ac:dyDescent="0.25">
      <c r="A285" s="156">
        <v>44180</v>
      </c>
      <c r="B285" s="116">
        <v>38</v>
      </c>
      <c r="C285" s="116">
        <v>50</v>
      </c>
      <c r="D285" s="391">
        <f t="shared" si="17"/>
        <v>32.285714285714285</v>
      </c>
      <c r="E285" s="391">
        <f t="shared" si="17"/>
        <v>29.714285714285715</v>
      </c>
    </row>
    <row r="286" spans="1:5" x14ac:dyDescent="0.25">
      <c r="A286" s="156">
        <v>44181</v>
      </c>
      <c r="B286" s="116">
        <v>34</v>
      </c>
      <c r="C286" s="116">
        <v>35</v>
      </c>
      <c r="D286" s="391">
        <f t="shared" si="17"/>
        <v>33</v>
      </c>
      <c r="E286" s="391">
        <f t="shared" si="17"/>
        <v>29.714285714285715</v>
      </c>
    </row>
    <row r="287" spans="1:5" x14ac:dyDescent="0.25">
      <c r="A287" s="156">
        <v>44182</v>
      </c>
      <c r="B287" s="116">
        <v>39</v>
      </c>
      <c r="C287" s="116">
        <v>36</v>
      </c>
      <c r="D287" s="391">
        <f t="shared" si="17"/>
        <v>33.857142857142854</v>
      </c>
      <c r="E287" s="391">
        <f t="shared" si="17"/>
        <v>29.714285714285715</v>
      </c>
    </row>
    <row r="288" spans="1:5" x14ac:dyDescent="0.25">
      <c r="A288" s="156">
        <v>44183</v>
      </c>
      <c r="B288" s="116">
        <v>25</v>
      </c>
      <c r="C288" s="116">
        <v>49</v>
      </c>
      <c r="D288" s="391">
        <f t="shared" si="17"/>
        <v>32.714285714285715</v>
      </c>
      <c r="E288" s="391">
        <f t="shared" si="17"/>
        <v>31.714285714285715</v>
      </c>
    </row>
    <row r="289" spans="1:5" x14ac:dyDescent="0.25">
      <c r="A289" s="156">
        <v>44184</v>
      </c>
      <c r="B289" s="116">
        <v>31</v>
      </c>
      <c r="C289" s="116">
        <v>2</v>
      </c>
      <c r="D289" s="391">
        <f t="shared" si="17"/>
        <v>31.714285714285715</v>
      </c>
      <c r="E289" s="391">
        <f t="shared" si="17"/>
        <v>32.571428571428569</v>
      </c>
    </row>
    <row r="290" spans="1:5" x14ac:dyDescent="0.25">
      <c r="A290" s="156">
        <v>44185</v>
      </c>
      <c r="B290" s="116">
        <v>32</v>
      </c>
      <c r="C290" s="116">
        <v>1</v>
      </c>
      <c r="D290" s="391">
        <f t="shared" si="17"/>
        <v>32</v>
      </c>
      <c r="E290" s="391">
        <f t="shared" si="17"/>
        <v>34.857142857142854</v>
      </c>
    </row>
    <row r="291" spans="1:5" x14ac:dyDescent="0.25">
      <c r="A291" s="156">
        <v>44186</v>
      </c>
      <c r="B291" s="116">
        <v>30</v>
      </c>
      <c r="C291" s="116">
        <v>49</v>
      </c>
      <c r="D291" s="391">
        <f t="shared" si="17"/>
        <v>32.428571428571431</v>
      </c>
      <c r="E291" s="391">
        <f t="shared" si="17"/>
        <v>36.142857142857146</v>
      </c>
    </row>
    <row r="292" spans="1:5" x14ac:dyDescent="0.25">
      <c r="A292" s="156">
        <v>44187</v>
      </c>
      <c r="B292" s="116">
        <v>31</v>
      </c>
      <c r="C292" s="116">
        <v>56</v>
      </c>
      <c r="D292" s="391">
        <f t="shared" si="17"/>
        <v>34.857142857142854</v>
      </c>
      <c r="E292" s="391">
        <f t="shared" si="17"/>
        <v>29.142857142857142</v>
      </c>
    </row>
    <row r="293" spans="1:5" x14ac:dyDescent="0.25">
      <c r="A293" s="156">
        <v>44188</v>
      </c>
      <c r="B293" s="116">
        <v>36</v>
      </c>
      <c r="C293" s="116">
        <v>51</v>
      </c>
      <c r="D293" s="391">
        <f t="shared" si="17"/>
        <v>35.428571428571431</v>
      </c>
      <c r="E293" s="391">
        <f t="shared" si="17"/>
        <v>29</v>
      </c>
    </row>
    <row r="294" spans="1:5" x14ac:dyDescent="0.25">
      <c r="A294" s="156">
        <v>44189</v>
      </c>
      <c r="B294" s="116">
        <v>42</v>
      </c>
      <c r="C294" s="116">
        <v>45</v>
      </c>
      <c r="D294" s="391">
        <f t="shared" si="17"/>
        <v>36.714285714285715</v>
      </c>
      <c r="E294" s="391">
        <f t="shared" si="17"/>
        <v>28.857142857142858</v>
      </c>
    </row>
    <row r="295" spans="1:5" x14ac:dyDescent="0.25">
      <c r="A295" s="156">
        <v>44190</v>
      </c>
      <c r="B295" s="116">
        <v>42</v>
      </c>
      <c r="C295" s="116">
        <v>0</v>
      </c>
      <c r="D295" s="391">
        <f t="shared" si="17"/>
        <v>37</v>
      </c>
      <c r="E295" s="391">
        <f t="shared" si="17"/>
        <v>22.857142857142858</v>
      </c>
    </row>
    <row r="296" spans="1:5" x14ac:dyDescent="0.25">
      <c r="A296" s="156">
        <v>44191</v>
      </c>
      <c r="B296" s="116">
        <v>35</v>
      </c>
      <c r="C296" s="116">
        <v>1</v>
      </c>
      <c r="D296" s="391">
        <f t="shared" si="17"/>
        <v>37.142857142857146</v>
      </c>
      <c r="E296" s="391">
        <f t="shared" si="17"/>
        <v>22.285714285714285</v>
      </c>
    </row>
    <row r="297" spans="1:5" x14ac:dyDescent="0.25">
      <c r="A297" s="156">
        <v>44192</v>
      </c>
      <c r="B297" s="116">
        <v>41</v>
      </c>
      <c r="C297" s="116">
        <v>0</v>
      </c>
      <c r="D297" s="391">
        <f t="shared" si="17"/>
        <v>37.142857142857146</v>
      </c>
      <c r="E297" s="391">
        <f t="shared" si="17"/>
        <v>26.571428571428573</v>
      </c>
    </row>
    <row r="298" spans="1:5" x14ac:dyDescent="0.25">
      <c r="A298" s="156">
        <v>44193</v>
      </c>
      <c r="B298" s="116">
        <v>32</v>
      </c>
      <c r="C298" s="116">
        <v>7</v>
      </c>
      <c r="D298" s="391">
        <f t="shared" si="17"/>
        <v>37.142857142857146</v>
      </c>
      <c r="E298" s="391">
        <f t="shared" si="17"/>
        <v>26.714285714285715</v>
      </c>
    </row>
    <row r="299" spans="1:5" x14ac:dyDescent="0.25">
      <c r="A299" s="156">
        <v>44194</v>
      </c>
      <c r="B299" s="116">
        <v>32</v>
      </c>
      <c r="C299" s="116">
        <v>52</v>
      </c>
      <c r="D299" s="391">
        <f t="shared" ref="D299:E314" si="18">AVERAGE(B296:B302)</f>
        <v>36.428571428571431</v>
      </c>
      <c r="E299" s="391">
        <f t="shared" si="18"/>
        <v>26.714285714285715</v>
      </c>
    </row>
    <row r="300" spans="1:5" x14ac:dyDescent="0.25">
      <c r="A300" s="156">
        <v>44195</v>
      </c>
      <c r="B300" s="116">
        <v>36</v>
      </c>
      <c r="C300" s="116">
        <v>81</v>
      </c>
      <c r="D300" s="391">
        <f t="shared" si="18"/>
        <v>38.428571428571431</v>
      </c>
      <c r="E300" s="391">
        <f t="shared" si="18"/>
        <v>26.714285714285715</v>
      </c>
    </row>
    <row r="301" spans="1:5" x14ac:dyDescent="0.25">
      <c r="A301" s="156">
        <v>44196</v>
      </c>
      <c r="B301" s="116">
        <v>42</v>
      </c>
      <c r="C301" s="116">
        <v>46</v>
      </c>
      <c r="D301" s="391">
        <f t="shared" si="18"/>
        <v>39.428571428571431</v>
      </c>
      <c r="E301" s="391">
        <f t="shared" si="18"/>
        <v>26.714285714285715</v>
      </c>
    </row>
    <row r="302" spans="1:5" x14ac:dyDescent="0.25">
      <c r="A302" s="156">
        <v>44197</v>
      </c>
      <c r="B302" s="116">
        <v>37</v>
      </c>
      <c r="C302" s="116">
        <v>0</v>
      </c>
      <c r="D302" s="391">
        <f t="shared" si="18"/>
        <v>40.714285714285715</v>
      </c>
      <c r="E302" s="391">
        <f t="shared" si="18"/>
        <v>27.714285714285715</v>
      </c>
    </row>
    <row r="303" spans="1:5" x14ac:dyDescent="0.25">
      <c r="A303" s="156">
        <v>44198</v>
      </c>
      <c r="B303" s="116">
        <v>49</v>
      </c>
      <c r="C303" s="116">
        <v>1</v>
      </c>
      <c r="D303" s="391">
        <f t="shared" si="18"/>
        <v>42.428571428571431</v>
      </c>
      <c r="E303" s="391">
        <f t="shared" si="18"/>
        <v>33.428571428571431</v>
      </c>
    </row>
    <row r="304" spans="1:5" x14ac:dyDescent="0.25">
      <c r="A304" s="156">
        <v>44199</v>
      </c>
      <c r="B304" s="116">
        <v>48</v>
      </c>
      <c r="C304" s="116">
        <v>0</v>
      </c>
      <c r="D304" s="391">
        <f t="shared" si="18"/>
        <v>45.142857142857146</v>
      </c>
      <c r="E304" s="391">
        <f t="shared" si="18"/>
        <v>33.571428571428569</v>
      </c>
    </row>
    <row r="305" spans="1:5" x14ac:dyDescent="0.25">
      <c r="A305" s="156">
        <v>44200</v>
      </c>
      <c r="B305" s="116">
        <v>41</v>
      </c>
      <c r="C305" s="116">
        <v>14</v>
      </c>
      <c r="D305" s="391">
        <f t="shared" si="18"/>
        <v>46</v>
      </c>
      <c r="E305" s="391">
        <f t="shared" si="18"/>
        <v>41.571428571428569</v>
      </c>
    </row>
    <row r="306" spans="1:5" x14ac:dyDescent="0.25">
      <c r="A306" s="156">
        <v>44201</v>
      </c>
      <c r="B306" s="116">
        <v>44</v>
      </c>
      <c r="C306" s="116">
        <v>92</v>
      </c>
      <c r="D306" s="391">
        <f t="shared" si="18"/>
        <v>47.857142857142854</v>
      </c>
      <c r="E306" s="391">
        <f t="shared" si="18"/>
        <v>55.571428571428569</v>
      </c>
    </row>
    <row r="307" spans="1:5" x14ac:dyDescent="0.25">
      <c r="A307" s="156">
        <v>44202</v>
      </c>
      <c r="B307" s="116">
        <v>55</v>
      </c>
      <c r="C307" s="116">
        <v>82</v>
      </c>
      <c r="D307" s="391">
        <f t="shared" si="18"/>
        <v>46.428571428571431</v>
      </c>
      <c r="E307" s="391">
        <f t="shared" si="18"/>
        <v>55.714285714285715</v>
      </c>
    </row>
    <row r="308" spans="1:5" x14ac:dyDescent="0.25">
      <c r="A308" s="156">
        <v>44203</v>
      </c>
      <c r="B308" s="116">
        <v>48</v>
      </c>
      <c r="C308" s="116">
        <v>102</v>
      </c>
      <c r="D308" s="391">
        <f t="shared" si="18"/>
        <v>48.571428571428569</v>
      </c>
      <c r="E308" s="391">
        <f t="shared" si="18"/>
        <v>56</v>
      </c>
    </row>
    <row r="309" spans="1:5" x14ac:dyDescent="0.25">
      <c r="A309" s="156">
        <v>44204</v>
      </c>
      <c r="B309" s="116">
        <v>50</v>
      </c>
      <c r="C309" s="116">
        <v>98</v>
      </c>
      <c r="D309" s="391">
        <f t="shared" si="18"/>
        <v>50.428571428571431</v>
      </c>
      <c r="E309" s="391">
        <f t="shared" si="18"/>
        <v>62.428571428571431</v>
      </c>
    </row>
    <row r="310" spans="1:5" x14ac:dyDescent="0.25">
      <c r="A310" s="156">
        <v>44205</v>
      </c>
      <c r="B310" s="116">
        <v>39</v>
      </c>
      <c r="C310" s="116">
        <v>2</v>
      </c>
      <c r="D310" s="391">
        <f t="shared" si="18"/>
        <v>52.142857142857146</v>
      </c>
      <c r="E310" s="391">
        <f t="shared" si="18"/>
        <v>60.857142857142854</v>
      </c>
    </row>
    <row r="311" spans="1:5" x14ac:dyDescent="0.25">
      <c r="A311" s="156">
        <v>44206</v>
      </c>
      <c r="B311" s="116">
        <v>63</v>
      </c>
      <c r="C311" s="116">
        <v>2</v>
      </c>
      <c r="D311" s="391">
        <f t="shared" si="18"/>
        <v>51.857142857142854</v>
      </c>
      <c r="E311" s="391">
        <f t="shared" si="18"/>
        <v>59.428571428571431</v>
      </c>
    </row>
    <row r="312" spans="1:5" x14ac:dyDescent="0.25">
      <c r="A312" s="156">
        <v>44207</v>
      </c>
      <c r="B312" s="116">
        <v>54</v>
      </c>
      <c r="C312" s="116">
        <v>59</v>
      </c>
      <c r="D312" s="391">
        <f t="shared" si="18"/>
        <v>54.142857142857146</v>
      </c>
      <c r="E312" s="391">
        <f t="shared" si="18"/>
        <v>55.285714285714285</v>
      </c>
    </row>
    <row r="313" spans="1:5" x14ac:dyDescent="0.25">
      <c r="A313" s="156">
        <v>44208</v>
      </c>
      <c r="B313" s="116">
        <v>56</v>
      </c>
      <c r="C313" s="116">
        <v>81</v>
      </c>
      <c r="D313" s="391">
        <f t="shared" si="18"/>
        <v>56.142857142857146</v>
      </c>
      <c r="E313" s="391">
        <f t="shared" si="18"/>
        <v>53.571428571428569</v>
      </c>
    </row>
    <row r="314" spans="1:5" x14ac:dyDescent="0.25">
      <c r="A314" s="156">
        <v>44209</v>
      </c>
      <c r="B314" s="116">
        <v>53</v>
      </c>
      <c r="C314" s="116">
        <v>72</v>
      </c>
      <c r="D314" s="391">
        <f t="shared" si="18"/>
        <v>61.571428571428569</v>
      </c>
      <c r="E314" s="391">
        <f t="shared" si="18"/>
        <v>53.428571428571431</v>
      </c>
    </row>
    <row r="315" spans="1:5" x14ac:dyDescent="0.25">
      <c r="A315" s="156">
        <v>44210</v>
      </c>
      <c r="B315" s="116">
        <v>64</v>
      </c>
      <c r="C315" s="116">
        <v>73</v>
      </c>
      <c r="D315" s="391">
        <f t="shared" ref="D315:E330" si="19">AVERAGE(B312:B318)</f>
        <v>59.571428571428569</v>
      </c>
      <c r="E315" s="391">
        <f t="shared" si="19"/>
        <v>53.285714285714285</v>
      </c>
    </row>
    <row r="316" spans="1:5" x14ac:dyDescent="0.25">
      <c r="A316" s="156">
        <v>44211</v>
      </c>
      <c r="B316" s="116">
        <v>64</v>
      </c>
      <c r="C316" s="116">
        <v>86</v>
      </c>
      <c r="D316" s="391">
        <f t="shared" si="19"/>
        <v>62.285714285714285</v>
      </c>
      <c r="E316" s="391">
        <f t="shared" si="19"/>
        <v>56.714285714285715</v>
      </c>
    </row>
    <row r="317" spans="1:5" x14ac:dyDescent="0.25">
      <c r="A317" s="156">
        <v>44212</v>
      </c>
      <c r="B317" s="116">
        <v>77</v>
      </c>
      <c r="C317" s="116">
        <v>1</v>
      </c>
      <c r="D317" s="391">
        <f t="shared" si="19"/>
        <v>65.285714285714292</v>
      </c>
      <c r="E317" s="391">
        <f t="shared" si="19"/>
        <v>59.428571428571431</v>
      </c>
    </row>
    <row r="318" spans="1:5" x14ac:dyDescent="0.25">
      <c r="A318" s="156">
        <v>44213</v>
      </c>
      <c r="B318" s="116">
        <v>49</v>
      </c>
      <c r="C318" s="116">
        <v>1</v>
      </c>
      <c r="D318" s="391">
        <f t="shared" si="19"/>
        <v>67.285714285714292</v>
      </c>
      <c r="E318" s="391">
        <f t="shared" si="19"/>
        <v>63.714285714285715</v>
      </c>
    </row>
    <row r="319" spans="1:5" x14ac:dyDescent="0.25">
      <c r="A319" s="156">
        <v>44214</v>
      </c>
      <c r="B319" s="116">
        <v>73</v>
      </c>
      <c r="C319" s="116">
        <v>83</v>
      </c>
      <c r="D319" s="391">
        <f t="shared" si="19"/>
        <v>67.571428571428569</v>
      </c>
      <c r="E319" s="391">
        <f t="shared" si="19"/>
        <v>64.142857142857139</v>
      </c>
    </row>
    <row r="320" spans="1:5" x14ac:dyDescent="0.25">
      <c r="A320" s="156">
        <v>44215</v>
      </c>
      <c r="B320" s="116">
        <v>77</v>
      </c>
      <c r="C320" s="116">
        <v>100</v>
      </c>
      <c r="D320" s="391">
        <f t="shared" si="19"/>
        <v>69.428571428571431</v>
      </c>
      <c r="E320" s="391">
        <f t="shared" si="19"/>
        <v>63.857142857142854</v>
      </c>
    </row>
    <row r="321" spans="1:5" x14ac:dyDescent="0.25">
      <c r="A321" s="156">
        <v>44216</v>
      </c>
      <c r="B321" s="116">
        <v>67</v>
      </c>
      <c r="C321" s="116">
        <v>102</v>
      </c>
      <c r="D321" s="391">
        <f t="shared" si="19"/>
        <v>66.571428571428569</v>
      </c>
      <c r="E321" s="391">
        <f t="shared" si="19"/>
        <v>64.142857142857139</v>
      </c>
    </row>
    <row r="322" spans="1:5" x14ac:dyDescent="0.25">
      <c r="A322" s="156">
        <v>44217</v>
      </c>
      <c r="B322" s="116">
        <v>66</v>
      </c>
      <c r="C322" s="116">
        <v>76</v>
      </c>
      <c r="D322" s="391">
        <f t="shared" si="19"/>
        <v>70</v>
      </c>
      <c r="E322" s="391">
        <f t="shared" si="19"/>
        <v>64.571428571428569</v>
      </c>
    </row>
    <row r="323" spans="1:5" x14ac:dyDescent="0.25">
      <c r="A323" s="156">
        <v>44218</v>
      </c>
      <c r="B323" s="116">
        <v>77</v>
      </c>
      <c r="C323" s="116">
        <v>84</v>
      </c>
      <c r="D323" s="391">
        <f t="shared" si="19"/>
        <v>67.428571428571431</v>
      </c>
      <c r="E323" s="391">
        <f t="shared" si="19"/>
        <v>67.571428571428569</v>
      </c>
    </row>
    <row r="324" spans="1:5" x14ac:dyDescent="0.25">
      <c r="A324" s="156">
        <v>44219</v>
      </c>
      <c r="B324" s="116">
        <v>57</v>
      </c>
      <c r="C324" s="116">
        <v>3</v>
      </c>
      <c r="D324" s="391">
        <f t="shared" si="19"/>
        <v>64.142857142857139</v>
      </c>
      <c r="E324" s="391">
        <f t="shared" si="19"/>
        <v>67.285714285714292</v>
      </c>
    </row>
    <row r="325" spans="1:5" x14ac:dyDescent="0.25">
      <c r="A325" s="156">
        <v>44220</v>
      </c>
      <c r="B325" s="116">
        <v>73</v>
      </c>
      <c r="C325" s="116">
        <v>4</v>
      </c>
      <c r="D325" s="391">
        <f t="shared" si="19"/>
        <v>63.571428571428569</v>
      </c>
      <c r="E325" s="391">
        <f t="shared" si="19"/>
        <v>65.142857142857139</v>
      </c>
    </row>
    <row r="326" spans="1:5" x14ac:dyDescent="0.25">
      <c r="A326" s="156">
        <v>44221</v>
      </c>
      <c r="B326" s="116">
        <v>55</v>
      </c>
      <c r="C326" s="116">
        <v>104</v>
      </c>
      <c r="D326" s="391">
        <f t="shared" si="19"/>
        <v>61.428571428571431</v>
      </c>
      <c r="E326" s="391">
        <f t="shared" si="19"/>
        <v>65.714285714285708</v>
      </c>
    </row>
    <row r="327" spans="1:5" x14ac:dyDescent="0.25">
      <c r="A327" s="156">
        <v>44222</v>
      </c>
      <c r="B327" s="116">
        <v>54</v>
      </c>
      <c r="C327" s="116">
        <v>98</v>
      </c>
      <c r="D327" s="391">
        <f t="shared" si="19"/>
        <v>59.285714285714285</v>
      </c>
      <c r="E327" s="391">
        <f t="shared" si="19"/>
        <v>63</v>
      </c>
    </row>
    <row r="328" spans="1:5" x14ac:dyDescent="0.25">
      <c r="A328" s="156">
        <v>44223</v>
      </c>
      <c r="B328" s="116">
        <v>63</v>
      </c>
      <c r="C328" s="116">
        <v>87</v>
      </c>
      <c r="D328" s="391">
        <f t="shared" si="19"/>
        <v>58.142857142857146</v>
      </c>
      <c r="E328" s="391">
        <f t="shared" si="19"/>
        <v>63.142857142857146</v>
      </c>
    </row>
    <row r="329" spans="1:5" x14ac:dyDescent="0.25">
      <c r="A329" s="156">
        <v>44224</v>
      </c>
      <c r="B329" s="116">
        <v>51</v>
      </c>
      <c r="C329" s="116">
        <v>80</v>
      </c>
      <c r="D329" s="391">
        <f t="shared" si="19"/>
        <v>55</v>
      </c>
      <c r="E329" s="391">
        <f t="shared" si="19"/>
        <v>63.285714285714285</v>
      </c>
    </row>
    <row r="330" spans="1:5" x14ac:dyDescent="0.25">
      <c r="A330" s="156">
        <v>44225</v>
      </c>
      <c r="B330" s="116">
        <v>62</v>
      </c>
      <c r="C330" s="116">
        <v>65</v>
      </c>
      <c r="D330" s="391">
        <f t="shared" si="19"/>
        <v>54.142857142857146</v>
      </c>
      <c r="E330" s="391">
        <f t="shared" si="19"/>
        <v>60.571428571428569</v>
      </c>
    </row>
    <row r="331" spans="1:5" x14ac:dyDescent="0.25">
      <c r="A331" s="156">
        <v>44226</v>
      </c>
      <c r="B331" s="116">
        <v>49</v>
      </c>
      <c r="C331" s="116">
        <v>4</v>
      </c>
      <c r="D331" s="391">
        <f t="shared" ref="D331:E346" si="20">AVERAGE(B328:B334)</f>
        <v>53.714285714285715</v>
      </c>
      <c r="E331" s="391">
        <f t="shared" si="20"/>
        <v>59.285714285714285</v>
      </c>
    </row>
    <row r="332" spans="1:5" x14ac:dyDescent="0.25">
      <c r="A332" s="156">
        <v>44227</v>
      </c>
      <c r="B332" s="116">
        <v>51</v>
      </c>
      <c r="C332" s="116">
        <v>5</v>
      </c>
      <c r="D332" s="391">
        <f t="shared" si="20"/>
        <v>52.142857142857146</v>
      </c>
      <c r="E332" s="391">
        <f t="shared" si="20"/>
        <v>55.714285714285715</v>
      </c>
    </row>
    <row r="333" spans="1:5" x14ac:dyDescent="0.25">
      <c r="A333" s="156">
        <v>44228</v>
      </c>
      <c r="B333" s="116">
        <v>49</v>
      </c>
      <c r="C333" s="116">
        <v>85</v>
      </c>
      <c r="D333" s="391">
        <f t="shared" si="20"/>
        <v>50.571428571428569</v>
      </c>
      <c r="E333" s="391">
        <f t="shared" si="20"/>
        <v>54.857142857142854</v>
      </c>
    </row>
    <row r="334" spans="1:5" x14ac:dyDescent="0.25">
      <c r="A334" s="156">
        <v>44229</v>
      </c>
      <c r="B334" s="116">
        <v>51</v>
      </c>
      <c r="C334" s="116">
        <v>89</v>
      </c>
      <c r="D334" s="391">
        <f t="shared" si="20"/>
        <v>48.857142857142854</v>
      </c>
      <c r="E334" s="391">
        <f t="shared" si="20"/>
        <v>53.428571428571431</v>
      </c>
    </row>
    <row r="335" spans="1:5" x14ac:dyDescent="0.25">
      <c r="A335" s="156">
        <v>44230</v>
      </c>
      <c r="B335" s="116">
        <v>52</v>
      </c>
      <c r="C335" s="116">
        <v>62</v>
      </c>
      <c r="D335" s="391">
        <f t="shared" si="20"/>
        <v>49.285714285714285</v>
      </c>
      <c r="E335" s="391">
        <f t="shared" si="20"/>
        <v>53.857142857142854</v>
      </c>
    </row>
    <row r="336" spans="1:5" x14ac:dyDescent="0.25">
      <c r="A336" s="156">
        <v>44231</v>
      </c>
      <c r="B336" s="116">
        <v>40</v>
      </c>
      <c r="C336" s="116">
        <v>74</v>
      </c>
      <c r="D336" s="391">
        <f t="shared" si="20"/>
        <v>48.857142857142854</v>
      </c>
      <c r="E336" s="391">
        <f t="shared" si="20"/>
        <v>53.857142857142854</v>
      </c>
    </row>
    <row r="337" spans="1:5" x14ac:dyDescent="0.25">
      <c r="A337" s="156">
        <v>44232</v>
      </c>
      <c r="B337" s="116">
        <v>50</v>
      </c>
      <c r="C337" s="116">
        <v>55</v>
      </c>
      <c r="D337" s="391">
        <f t="shared" si="20"/>
        <v>48.142857142857146</v>
      </c>
      <c r="E337" s="391">
        <f t="shared" si="20"/>
        <v>51.714285714285715</v>
      </c>
    </row>
    <row r="338" spans="1:5" x14ac:dyDescent="0.25">
      <c r="A338" s="156">
        <v>44233</v>
      </c>
      <c r="B338" s="116">
        <v>52</v>
      </c>
      <c r="C338" s="116">
        <v>7</v>
      </c>
      <c r="D338" s="391">
        <f t="shared" si="20"/>
        <v>49.142857142857146</v>
      </c>
      <c r="E338" s="391">
        <f t="shared" si="20"/>
        <v>48.571428571428569</v>
      </c>
    </row>
    <row r="339" spans="1:5" x14ac:dyDescent="0.25">
      <c r="A339" s="156">
        <v>44234</v>
      </c>
      <c r="B339" s="116">
        <v>48</v>
      </c>
      <c r="C339" s="116">
        <v>5</v>
      </c>
      <c r="D339" s="391">
        <f t="shared" si="20"/>
        <v>47.571428571428569</v>
      </c>
      <c r="E339" s="391">
        <f t="shared" si="20"/>
        <v>49</v>
      </c>
    </row>
    <row r="340" spans="1:5" x14ac:dyDescent="0.25">
      <c r="A340" s="156">
        <v>44235</v>
      </c>
      <c r="B340" s="116">
        <v>44</v>
      </c>
      <c r="C340" s="116">
        <v>70</v>
      </c>
      <c r="D340" s="391">
        <f t="shared" si="20"/>
        <v>48.142857142857146</v>
      </c>
      <c r="E340" s="391">
        <f t="shared" si="20"/>
        <v>47.714285714285715</v>
      </c>
    </row>
    <row r="341" spans="1:5" x14ac:dyDescent="0.25">
      <c r="A341" s="156">
        <v>44236</v>
      </c>
      <c r="B341" s="116">
        <v>58</v>
      </c>
      <c r="C341" s="116">
        <v>67</v>
      </c>
      <c r="D341" s="391">
        <f t="shared" si="20"/>
        <v>47.714285714285715</v>
      </c>
      <c r="E341" s="391">
        <f t="shared" si="20"/>
        <v>47.285714285714285</v>
      </c>
    </row>
    <row r="342" spans="1:5" x14ac:dyDescent="0.25">
      <c r="A342" s="156">
        <v>44237</v>
      </c>
      <c r="B342" s="116">
        <v>41</v>
      </c>
      <c r="C342" s="116">
        <v>65</v>
      </c>
      <c r="D342" s="391">
        <f t="shared" si="20"/>
        <v>45.285714285714285</v>
      </c>
      <c r="E342" s="391">
        <f t="shared" si="20"/>
        <v>47.142857142857146</v>
      </c>
    </row>
    <row r="343" spans="1:5" x14ac:dyDescent="0.25">
      <c r="A343" s="156">
        <v>44238</v>
      </c>
      <c r="B343" s="116">
        <v>44</v>
      </c>
      <c r="C343" s="116">
        <v>65</v>
      </c>
      <c r="D343" s="391">
        <f t="shared" si="20"/>
        <v>44.428571428571431</v>
      </c>
      <c r="E343" s="391">
        <f t="shared" si="20"/>
        <v>46.428571428571431</v>
      </c>
    </row>
    <row r="344" spans="1:5" x14ac:dyDescent="0.25">
      <c r="A344" s="156">
        <v>44239</v>
      </c>
      <c r="B344" s="116">
        <v>47</v>
      </c>
      <c r="C344" s="116">
        <v>52</v>
      </c>
      <c r="D344" s="391">
        <f t="shared" si="20"/>
        <v>43.714285714285715</v>
      </c>
      <c r="E344" s="391">
        <f t="shared" si="20"/>
        <v>45.285714285714285</v>
      </c>
    </row>
    <row r="345" spans="1:5" x14ac:dyDescent="0.25">
      <c r="A345" s="156">
        <v>44240</v>
      </c>
      <c r="B345" s="116">
        <v>35</v>
      </c>
      <c r="C345" s="116">
        <v>6</v>
      </c>
      <c r="D345" s="391">
        <f t="shared" si="20"/>
        <v>40.142857142857146</v>
      </c>
      <c r="E345" s="391">
        <f t="shared" si="20"/>
        <v>47.428571428571431</v>
      </c>
    </row>
    <row r="346" spans="1:5" x14ac:dyDescent="0.25">
      <c r="A346" s="156">
        <v>44241</v>
      </c>
      <c r="B346" s="116">
        <v>42</v>
      </c>
      <c r="C346" s="116">
        <v>0</v>
      </c>
      <c r="D346" s="391">
        <f t="shared" si="20"/>
        <v>39.285714285714285</v>
      </c>
      <c r="E346" s="391">
        <f t="shared" si="20"/>
        <v>46.857142857142854</v>
      </c>
    </row>
    <row r="347" spans="1:5" x14ac:dyDescent="0.25">
      <c r="A347" s="156">
        <v>44242</v>
      </c>
      <c r="B347" s="116">
        <v>39</v>
      </c>
      <c r="C347" s="116">
        <v>62</v>
      </c>
      <c r="D347" s="391">
        <f t="shared" ref="D347:E362" si="21">AVERAGE(B344:B350)</f>
        <v>38.857142857142854</v>
      </c>
      <c r="E347" s="391">
        <f t="shared" si="21"/>
        <v>43.428571428571431</v>
      </c>
    </row>
    <row r="348" spans="1:5" x14ac:dyDescent="0.25">
      <c r="A348" s="156">
        <v>44243</v>
      </c>
      <c r="B348" s="116">
        <v>33</v>
      </c>
      <c r="C348" s="116">
        <v>82</v>
      </c>
      <c r="D348" s="391">
        <f t="shared" si="21"/>
        <v>39.142857142857146</v>
      </c>
      <c r="E348" s="391">
        <f t="shared" si="21"/>
        <v>41.714285714285715</v>
      </c>
    </row>
    <row r="349" spans="1:5" x14ac:dyDescent="0.25">
      <c r="A349" s="156">
        <v>44244</v>
      </c>
      <c r="B349" s="116">
        <v>35</v>
      </c>
      <c r="C349" s="116">
        <v>61</v>
      </c>
      <c r="D349" s="391">
        <f t="shared" si="21"/>
        <v>39.285714285714285</v>
      </c>
      <c r="E349" s="391">
        <f t="shared" si="21"/>
        <v>41.571428571428569</v>
      </c>
    </row>
    <row r="350" spans="1:5" x14ac:dyDescent="0.25">
      <c r="A350" s="156">
        <v>44245</v>
      </c>
      <c r="B350" s="116">
        <v>41</v>
      </c>
      <c r="C350" s="116">
        <v>41</v>
      </c>
      <c r="D350" s="391">
        <f t="shared" si="21"/>
        <v>37.285714285714285</v>
      </c>
      <c r="E350" s="391">
        <f t="shared" si="21"/>
        <v>41.571428571428569</v>
      </c>
    </row>
    <row r="351" spans="1:5" x14ac:dyDescent="0.25">
      <c r="A351" s="156">
        <v>44246</v>
      </c>
      <c r="B351" s="116">
        <v>49</v>
      </c>
      <c r="C351" s="116">
        <v>40</v>
      </c>
      <c r="D351" s="391">
        <f t="shared" si="21"/>
        <v>35.428571428571431</v>
      </c>
      <c r="E351" s="391">
        <f t="shared" si="21"/>
        <v>42.428571428571431</v>
      </c>
    </row>
    <row r="352" spans="1:5" x14ac:dyDescent="0.25">
      <c r="A352" s="156">
        <v>44247</v>
      </c>
      <c r="B352" s="116">
        <v>36</v>
      </c>
      <c r="C352" s="116">
        <v>5</v>
      </c>
      <c r="D352" s="391">
        <f t="shared" si="21"/>
        <v>33.857142857142854</v>
      </c>
      <c r="E352" s="391">
        <f t="shared" si="21"/>
        <v>38.857142857142854</v>
      </c>
    </row>
    <row r="353" spans="1:5" x14ac:dyDescent="0.25">
      <c r="A353" s="156">
        <v>44248</v>
      </c>
      <c r="B353" s="116">
        <v>28</v>
      </c>
      <c r="C353" s="116">
        <v>0</v>
      </c>
      <c r="D353" s="391">
        <f t="shared" si="21"/>
        <v>32.142857142857146</v>
      </c>
      <c r="E353" s="391">
        <f t="shared" si="21"/>
        <v>35.857142857142854</v>
      </c>
    </row>
    <row r="354" spans="1:5" x14ac:dyDescent="0.25">
      <c r="A354" s="156">
        <v>44249</v>
      </c>
      <c r="B354" s="116">
        <v>26</v>
      </c>
      <c r="C354" s="116">
        <v>68</v>
      </c>
      <c r="D354" s="391">
        <f t="shared" si="21"/>
        <v>29.428571428571427</v>
      </c>
      <c r="E354" s="391">
        <f t="shared" si="21"/>
        <v>35</v>
      </c>
    </row>
    <row r="355" spans="1:5" x14ac:dyDescent="0.25">
      <c r="A355" s="156">
        <v>44250</v>
      </c>
      <c r="B355" s="116">
        <v>22</v>
      </c>
      <c r="C355" s="116">
        <v>57</v>
      </c>
      <c r="D355" s="391">
        <f t="shared" si="21"/>
        <v>25.285714285714285</v>
      </c>
      <c r="E355" s="391">
        <f t="shared" si="21"/>
        <v>33.285714285714285</v>
      </c>
    </row>
    <row r="356" spans="1:5" x14ac:dyDescent="0.25">
      <c r="A356" s="156">
        <v>44251</v>
      </c>
      <c r="B356" s="563">
        <v>23</v>
      </c>
      <c r="C356" s="563">
        <v>40</v>
      </c>
      <c r="D356" s="391">
        <f t="shared" si="21"/>
        <v>23.714285714285715</v>
      </c>
      <c r="E356" s="391">
        <f t="shared" si="21"/>
        <v>32.857142857142854</v>
      </c>
    </row>
    <row r="357" spans="1:5" x14ac:dyDescent="0.25">
      <c r="A357" s="156">
        <v>44252</v>
      </c>
      <c r="B357" s="563">
        <v>22</v>
      </c>
      <c r="C357" s="563">
        <v>35</v>
      </c>
      <c r="D357" s="391">
        <f t="shared" si="21"/>
        <v>21.428571428571427</v>
      </c>
      <c r="E357" s="391">
        <f t="shared" si="21"/>
        <v>32.857142857142854</v>
      </c>
    </row>
    <row r="358" spans="1:5" x14ac:dyDescent="0.25">
      <c r="A358" s="156">
        <v>44253</v>
      </c>
      <c r="B358" s="563">
        <v>20</v>
      </c>
      <c r="C358" s="563">
        <v>28</v>
      </c>
      <c r="D358" s="391">
        <f t="shared" si="21"/>
        <v>21</v>
      </c>
      <c r="E358" s="391">
        <f t="shared" si="21"/>
        <v>28.571428571428573</v>
      </c>
    </row>
    <row r="359" spans="1:5" x14ac:dyDescent="0.25">
      <c r="A359" s="156">
        <v>44254</v>
      </c>
      <c r="B359" s="563">
        <v>25</v>
      </c>
      <c r="C359" s="563">
        <v>2</v>
      </c>
      <c r="D359" s="391">
        <f t="shared" si="21"/>
        <v>20.142857142857142</v>
      </c>
      <c r="E359" s="391">
        <f t="shared" si="21"/>
        <v>25.714285714285715</v>
      </c>
    </row>
    <row r="360" spans="1:5" x14ac:dyDescent="0.25">
      <c r="A360" s="156">
        <v>44255</v>
      </c>
      <c r="B360" s="563">
        <v>12</v>
      </c>
      <c r="C360" s="563">
        <v>0</v>
      </c>
      <c r="D360" s="391">
        <f t="shared" si="21"/>
        <v>18.857142857142858</v>
      </c>
      <c r="E360" s="391">
        <f t="shared" si="21"/>
        <v>24.142857142857142</v>
      </c>
    </row>
    <row r="361" spans="1:5" x14ac:dyDescent="0.25">
      <c r="A361" s="156">
        <v>44256</v>
      </c>
      <c r="B361" s="563">
        <v>23</v>
      </c>
      <c r="C361" s="563">
        <v>38</v>
      </c>
      <c r="D361" s="391">
        <f t="shared" si="21"/>
        <v>18</v>
      </c>
      <c r="E361" s="391">
        <f t="shared" si="21"/>
        <v>21.714285714285715</v>
      </c>
    </row>
    <row r="362" spans="1:5" x14ac:dyDescent="0.25">
      <c r="A362" s="156">
        <v>44257</v>
      </c>
      <c r="B362" s="563">
        <v>16</v>
      </c>
      <c r="C362" s="563">
        <v>37</v>
      </c>
      <c r="D362" s="391">
        <f t="shared" si="21"/>
        <v>16.857142857142858</v>
      </c>
      <c r="E362" s="391">
        <f t="shared" si="21"/>
        <v>20.428571428571427</v>
      </c>
    </row>
    <row r="363" spans="1:5" x14ac:dyDescent="0.25">
      <c r="A363" s="156">
        <v>44258</v>
      </c>
      <c r="B363" s="563">
        <v>14</v>
      </c>
      <c r="C363" s="563">
        <v>29</v>
      </c>
      <c r="D363" s="391">
        <f t="shared" ref="D363:E371" si="22">AVERAGE(B360:B366)</f>
        <v>15</v>
      </c>
      <c r="E363" s="391">
        <f t="shared" si="22"/>
        <v>20.142857142857142</v>
      </c>
    </row>
    <row r="364" spans="1:5" x14ac:dyDescent="0.25">
      <c r="A364" s="156">
        <v>44259</v>
      </c>
      <c r="B364" s="563">
        <v>16</v>
      </c>
      <c r="C364" s="563">
        <v>18</v>
      </c>
      <c r="D364" s="391">
        <f t="shared" si="22"/>
        <v>14.714285714285714</v>
      </c>
      <c r="E364" s="391">
        <f t="shared" si="22"/>
        <v>20.285714285714285</v>
      </c>
    </row>
    <row r="365" spans="1:5" x14ac:dyDescent="0.25">
      <c r="A365" s="156">
        <v>44260</v>
      </c>
      <c r="B365" s="563">
        <v>12</v>
      </c>
      <c r="C365" s="563">
        <v>19</v>
      </c>
      <c r="D365" s="391"/>
      <c r="E365" s="391">
        <f t="shared" si="22"/>
        <v>17.857142857142858</v>
      </c>
    </row>
    <row r="366" spans="1:5" x14ac:dyDescent="0.25">
      <c r="A366" s="156">
        <v>44261</v>
      </c>
      <c r="B366" s="563">
        <v>12</v>
      </c>
      <c r="C366" s="563">
        <v>0</v>
      </c>
      <c r="D366" s="391"/>
      <c r="E366" s="391">
        <f t="shared" si="22"/>
        <v>16.714285714285715</v>
      </c>
    </row>
    <row r="367" spans="1:5" x14ac:dyDescent="0.25">
      <c r="A367" s="156">
        <v>44262</v>
      </c>
      <c r="B367" s="563">
        <v>10</v>
      </c>
      <c r="C367" s="563">
        <v>1</v>
      </c>
      <c r="D367" s="391"/>
      <c r="E367" s="391">
        <f t="shared" si="22"/>
        <v>15.428571428571429</v>
      </c>
    </row>
    <row r="368" spans="1:5" x14ac:dyDescent="0.25">
      <c r="A368" s="156">
        <v>44263</v>
      </c>
      <c r="B368" s="439"/>
      <c r="C368" s="439">
        <v>21</v>
      </c>
      <c r="D368" s="391"/>
      <c r="E368" s="391">
        <f t="shared" si="22"/>
        <v>15.714285714285714</v>
      </c>
    </row>
    <row r="369" spans="1:5" x14ac:dyDescent="0.25">
      <c r="A369" s="156">
        <v>44264</v>
      </c>
      <c r="B369" s="439"/>
      <c r="C369" s="439">
        <v>29</v>
      </c>
      <c r="D369" s="391"/>
      <c r="E369" s="391">
        <f t="shared" si="22"/>
        <v>14.714285714285714</v>
      </c>
    </row>
    <row r="370" spans="1:5" x14ac:dyDescent="0.25">
      <c r="A370" s="156">
        <v>44265</v>
      </c>
      <c r="B370" s="439"/>
      <c r="C370" s="439">
        <v>20</v>
      </c>
      <c r="D370" s="391"/>
      <c r="E370" s="391">
        <f t="shared" si="22"/>
        <v>15</v>
      </c>
    </row>
    <row r="371" spans="1:5" x14ac:dyDescent="0.25">
      <c r="A371" s="156">
        <v>44266</v>
      </c>
      <c r="B371" s="439"/>
      <c r="C371" s="439">
        <v>20</v>
      </c>
      <c r="D371" s="391"/>
      <c r="E371" s="391">
        <f t="shared" si="22"/>
        <v>14.857142857142858</v>
      </c>
    </row>
    <row r="372" spans="1:5" x14ac:dyDescent="0.25">
      <c r="A372" s="156">
        <v>44267</v>
      </c>
      <c r="B372" s="439"/>
      <c r="C372" s="439">
        <v>12</v>
      </c>
      <c r="D372" s="391"/>
      <c r="E372" s="391"/>
    </row>
    <row r="373" spans="1:5" x14ac:dyDescent="0.25">
      <c r="A373" s="156">
        <v>44268</v>
      </c>
      <c r="B373" s="439"/>
      <c r="C373" s="439">
        <v>2</v>
      </c>
      <c r="D373" s="391"/>
      <c r="E373" s="391"/>
    </row>
    <row r="374" spans="1:5" x14ac:dyDescent="0.25">
      <c r="A374" s="156">
        <v>44269</v>
      </c>
      <c r="B374" s="439"/>
      <c r="C374" s="439">
        <v>0</v>
      </c>
      <c r="D374" s="391"/>
      <c r="E374" s="391"/>
    </row>
    <row r="376" spans="1:5" x14ac:dyDescent="0.25">
      <c r="A376" s="596" t="s">
        <v>3041</v>
      </c>
      <c r="B376" s="596"/>
    </row>
  </sheetData>
  <mergeCells count="7">
    <mergeCell ref="A1:F1"/>
    <mergeCell ref="H1:I1"/>
    <mergeCell ref="A3:A5"/>
    <mergeCell ref="B3:B5"/>
    <mergeCell ref="C3:C5"/>
    <mergeCell ref="D3:D5"/>
    <mergeCell ref="E3:E5"/>
  </mergeCells>
  <hyperlinks>
    <hyperlink ref="H1:I1" location="Contents!A1" display="back to 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8"/>
  <sheetViews>
    <sheetView showGridLines="0" zoomScaleNormal="100" workbookViewId="0">
      <selection sqref="A1:K1"/>
    </sheetView>
  </sheetViews>
  <sheetFormatPr defaultColWidth="9.140625" defaultRowHeight="14.25" x14ac:dyDescent="0.2"/>
  <cols>
    <col min="1" max="1" width="10.140625" style="127" bestFit="1" customWidth="1"/>
    <col min="2" max="2" width="17.42578125" style="134" bestFit="1" customWidth="1"/>
    <col min="3" max="9" width="9.140625" style="127"/>
    <col min="10" max="10" width="21.7109375" style="127" customWidth="1"/>
    <col min="11" max="16384" width="9.140625" style="127"/>
  </cols>
  <sheetData>
    <row r="1" spans="1:14" ht="18" customHeight="1" x14ac:dyDescent="0.25">
      <c r="A1" s="805" t="s">
        <v>3101</v>
      </c>
      <c r="B1" s="805"/>
      <c r="C1" s="805"/>
      <c r="D1" s="805"/>
      <c r="E1" s="805"/>
      <c r="F1" s="805"/>
      <c r="G1" s="805"/>
      <c r="H1" s="805"/>
      <c r="I1" s="805"/>
      <c r="J1" s="805"/>
      <c r="K1" s="805"/>
      <c r="M1" s="737" t="s">
        <v>78</v>
      </c>
      <c r="N1" s="737"/>
    </row>
    <row r="2" spans="1:14" ht="15" customHeight="1" x14ac:dyDescent="0.2">
      <c r="A2" s="128"/>
      <c r="B2" s="129"/>
      <c r="C2" s="128"/>
      <c r="D2" s="128"/>
    </row>
    <row r="3" spans="1:14" ht="14.1" customHeight="1" x14ac:dyDescent="0.2">
      <c r="A3" s="240" t="s">
        <v>2831</v>
      </c>
      <c r="B3" s="581" t="s">
        <v>2832</v>
      </c>
      <c r="C3" s="582" t="s">
        <v>2833</v>
      </c>
      <c r="D3" s="210"/>
    </row>
    <row r="4" spans="1:14" ht="14.1" customHeight="1" x14ac:dyDescent="0.2">
      <c r="A4" s="130">
        <v>43903</v>
      </c>
      <c r="B4" s="131">
        <v>1</v>
      </c>
      <c r="C4" s="222">
        <f>'Figure 2 data'!C8</f>
        <v>0</v>
      </c>
      <c r="D4" s="210"/>
    </row>
    <row r="5" spans="1:14" ht="14.1" customHeight="1" x14ac:dyDescent="0.2">
      <c r="A5" s="130">
        <v>43904</v>
      </c>
      <c r="B5" s="131">
        <v>1</v>
      </c>
      <c r="C5" s="222">
        <f>C4+'Figure 2 data'!C9</f>
        <v>0</v>
      </c>
      <c r="D5" s="210"/>
    </row>
    <row r="6" spans="1:14" ht="14.1" customHeight="1" x14ac:dyDescent="0.2">
      <c r="A6" s="130">
        <v>43905</v>
      </c>
      <c r="B6" s="131">
        <v>1</v>
      </c>
      <c r="C6" s="222">
        <f>C5+'Figure 2 data'!C10</f>
        <v>0</v>
      </c>
      <c r="D6" s="210"/>
    </row>
    <row r="7" spans="1:14" ht="14.1" customHeight="1" x14ac:dyDescent="0.2">
      <c r="A7" s="130">
        <v>43906</v>
      </c>
      <c r="B7" s="131">
        <v>2</v>
      </c>
      <c r="C7" s="222">
        <f>C6+'Figure 2 data'!C11</f>
        <v>0</v>
      </c>
      <c r="D7" s="210"/>
    </row>
    <row r="8" spans="1:14" ht="14.1" customHeight="1" x14ac:dyDescent="0.2">
      <c r="A8" s="130">
        <v>43907</v>
      </c>
      <c r="B8" s="131">
        <v>3</v>
      </c>
      <c r="C8" s="222">
        <f>C7+'Figure 2 data'!C12</f>
        <v>2</v>
      </c>
      <c r="D8" s="210"/>
    </row>
    <row r="9" spans="1:14" ht="14.1" customHeight="1" x14ac:dyDescent="0.2">
      <c r="A9" s="130">
        <v>43908</v>
      </c>
      <c r="B9" s="131">
        <v>6</v>
      </c>
      <c r="C9" s="222">
        <f>C8+'Figure 2 data'!C13</f>
        <v>5</v>
      </c>
      <c r="D9" s="210"/>
    </row>
    <row r="10" spans="1:14" ht="14.1" customHeight="1" x14ac:dyDescent="0.2">
      <c r="A10" s="130">
        <v>43909</v>
      </c>
      <c r="B10" s="131">
        <v>6</v>
      </c>
      <c r="C10" s="222">
        <f>C9+'Figure 2 data'!C14</f>
        <v>6</v>
      </c>
      <c r="D10" s="210"/>
    </row>
    <row r="11" spans="1:14" ht="14.1" customHeight="1" x14ac:dyDescent="0.2">
      <c r="A11" s="130">
        <v>43910</v>
      </c>
      <c r="B11" s="131">
        <v>7</v>
      </c>
      <c r="C11" s="222">
        <f>C10+'Figure 2 data'!C15</f>
        <v>11</v>
      </c>
      <c r="D11" s="210"/>
    </row>
    <row r="12" spans="1:14" ht="14.1" customHeight="1" x14ac:dyDescent="0.2">
      <c r="A12" s="130">
        <v>43911</v>
      </c>
      <c r="B12" s="131">
        <v>10</v>
      </c>
      <c r="C12" s="222">
        <f>C11+'Figure 2 data'!C16</f>
        <v>11</v>
      </c>
      <c r="D12" s="210"/>
    </row>
    <row r="13" spans="1:14" ht="14.1" customHeight="1" x14ac:dyDescent="0.2">
      <c r="A13" s="130">
        <v>43912</v>
      </c>
      <c r="B13" s="131">
        <v>14</v>
      </c>
      <c r="C13" s="222">
        <f>C12+'Figure 2 data'!C17</f>
        <v>11</v>
      </c>
      <c r="D13" s="210"/>
    </row>
    <row r="14" spans="1:14" ht="14.1" customHeight="1" x14ac:dyDescent="0.2">
      <c r="A14" s="130">
        <v>43913</v>
      </c>
      <c r="B14" s="131">
        <v>16</v>
      </c>
      <c r="C14" s="222">
        <f>C13+'Figure 2 data'!C18</f>
        <v>13</v>
      </c>
      <c r="D14" s="210"/>
    </row>
    <row r="15" spans="1:14" ht="14.1" customHeight="1" x14ac:dyDescent="0.2">
      <c r="A15" s="130">
        <v>43914</v>
      </c>
      <c r="B15" s="131">
        <v>22</v>
      </c>
      <c r="C15" s="222">
        <f>C14+'Figure 2 data'!C19</f>
        <v>15</v>
      </c>
      <c r="D15" s="210"/>
    </row>
    <row r="16" spans="1:14" ht="14.1" customHeight="1" x14ac:dyDescent="0.2">
      <c r="A16" s="130">
        <v>43915</v>
      </c>
      <c r="B16" s="131">
        <v>25</v>
      </c>
      <c r="C16" s="222">
        <f>C15+'Figure 2 data'!C20</f>
        <v>16</v>
      </c>
      <c r="D16" s="210"/>
    </row>
    <row r="17" spans="1:4" ht="14.1" customHeight="1" x14ac:dyDescent="0.2">
      <c r="A17" s="130">
        <v>43916</v>
      </c>
      <c r="B17" s="131">
        <v>33</v>
      </c>
      <c r="C17" s="222">
        <f>C16+'Figure 2 data'!C21</f>
        <v>31</v>
      </c>
      <c r="D17" s="210"/>
    </row>
    <row r="18" spans="1:4" ht="14.1" customHeight="1" x14ac:dyDescent="0.2">
      <c r="A18" s="130">
        <v>43917</v>
      </c>
      <c r="B18" s="131">
        <v>40</v>
      </c>
      <c r="C18" s="222">
        <f>C17+'Figure 2 data'!C22</f>
        <v>66</v>
      </c>
      <c r="D18" s="210"/>
    </row>
    <row r="19" spans="1:4" ht="14.1" customHeight="1" x14ac:dyDescent="0.2">
      <c r="A19" s="130">
        <v>43918</v>
      </c>
      <c r="B19" s="131">
        <v>41</v>
      </c>
      <c r="C19" s="222">
        <f>C18+'Figure 2 data'!C23</f>
        <v>73</v>
      </c>
      <c r="D19" s="210"/>
    </row>
    <row r="20" spans="1:4" ht="14.1" customHeight="1" x14ac:dyDescent="0.2">
      <c r="A20" s="130">
        <v>43919</v>
      </c>
      <c r="B20" s="131">
        <v>47</v>
      </c>
      <c r="C20" s="222">
        <f>C19+'Figure 2 data'!C24</f>
        <v>73</v>
      </c>
      <c r="D20" s="210"/>
    </row>
    <row r="21" spans="1:4" ht="14.1" customHeight="1" x14ac:dyDescent="0.2">
      <c r="A21" s="130">
        <v>43920</v>
      </c>
      <c r="B21" s="131">
        <v>69</v>
      </c>
      <c r="C21" s="222">
        <f>C20+'Figure 2 data'!C25</f>
        <v>116</v>
      </c>
      <c r="D21" s="210"/>
    </row>
    <row r="22" spans="1:4" ht="14.1" customHeight="1" x14ac:dyDescent="0.2">
      <c r="A22" s="130">
        <v>43921</v>
      </c>
      <c r="B22" s="131">
        <v>97</v>
      </c>
      <c r="C22" s="222">
        <f>C21+'Figure 2 data'!C26</f>
        <v>166</v>
      </c>
      <c r="D22" s="210"/>
    </row>
    <row r="23" spans="1:4" ht="14.1" customHeight="1" x14ac:dyDescent="0.2">
      <c r="A23" s="130">
        <v>43922</v>
      </c>
      <c r="B23" s="131">
        <v>126</v>
      </c>
      <c r="C23" s="222">
        <f>C22+'Figure 2 data'!C27</f>
        <v>215</v>
      </c>
      <c r="D23" s="210"/>
    </row>
    <row r="24" spans="1:4" ht="14.1" customHeight="1" x14ac:dyDescent="0.2">
      <c r="A24" s="130">
        <v>43923</v>
      </c>
      <c r="B24" s="131">
        <v>172</v>
      </c>
      <c r="C24" s="222">
        <f>C23+'Figure 2 data'!C28</f>
        <v>278</v>
      </c>
      <c r="D24" s="210"/>
    </row>
    <row r="25" spans="1:4" ht="14.1" customHeight="1" x14ac:dyDescent="0.2">
      <c r="A25" s="130">
        <v>43924</v>
      </c>
      <c r="B25" s="131">
        <v>218</v>
      </c>
      <c r="C25" s="222">
        <f>C24+'Figure 2 data'!C29</f>
        <v>349</v>
      </c>
      <c r="D25" s="210"/>
    </row>
    <row r="26" spans="1:4" ht="14.1" customHeight="1" x14ac:dyDescent="0.2">
      <c r="A26" s="130">
        <v>43925</v>
      </c>
      <c r="B26" s="131">
        <v>220</v>
      </c>
      <c r="C26" s="222">
        <f>C25+'Figure 2 data'!C30</f>
        <v>351</v>
      </c>
      <c r="D26" s="210"/>
    </row>
    <row r="27" spans="1:4" ht="14.1" customHeight="1" x14ac:dyDescent="0.2">
      <c r="A27" s="130">
        <v>43926</v>
      </c>
      <c r="B27" s="131">
        <v>222</v>
      </c>
      <c r="C27" s="222">
        <f>C26+'Figure 2 data'!C31</f>
        <v>355</v>
      </c>
      <c r="D27" s="210"/>
    </row>
    <row r="28" spans="1:4" ht="14.1" customHeight="1" x14ac:dyDescent="0.2">
      <c r="A28" s="130">
        <v>43927</v>
      </c>
      <c r="B28" s="131">
        <v>296</v>
      </c>
      <c r="C28" s="222">
        <f>C27+'Figure 2 data'!C32</f>
        <v>477</v>
      </c>
      <c r="D28" s="210"/>
    </row>
    <row r="29" spans="1:4" ht="14.1" customHeight="1" x14ac:dyDescent="0.2">
      <c r="A29" s="130">
        <v>43928</v>
      </c>
      <c r="B29" s="131">
        <v>366</v>
      </c>
      <c r="C29" s="222">
        <f>C28+'Figure 2 data'!C33</f>
        <v>594</v>
      </c>
      <c r="D29" s="210"/>
    </row>
    <row r="30" spans="1:4" ht="14.1" customHeight="1" x14ac:dyDescent="0.2">
      <c r="A30" s="130">
        <v>43929</v>
      </c>
      <c r="B30" s="131">
        <v>447</v>
      </c>
      <c r="C30" s="222">
        <f>C29+'Figure 2 data'!C34</f>
        <v>718</v>
      </c>
      <c r="D30" s="210"/>
    </row>
    <row r="31" spans="1:4" ht="14.1" customHeight="1" x14ac:dyDescent="0.2">
      <c r="A31" s="130">
        <v>43930</v>
      </c>
      <c r="B31" s="131">
        <v>495</v>
      </c>
      <c r="C31" s="222">
        <f>C30+'Figure 2 data'!C35</f>
        <v>820</v>
      </c>
      <c r="D31" s="210"/>
    </row>
    <row r="32" spans="1:4" ht="14.1" customHeight="1" x14ac:dyDescent="0.2">
      <c r="A32" s="130">
        <v>43931</v>
      </c>
      <c r="B32" s="131">
        <v>542</v>
      </c>
      <c r="C32" s="222">
        <f>C31+'Figure 2 data'!C36</f>
        <v>905</v>
      </c>
      <c r="D32" s="210"/>
    </row>
    <row r="33" spans="1:4" ht="14.1" customHeight="1" x14ac:dyDescent="0.2">
      <c r="A33" s="130">
        <v>43932</v>
      </c>
      <c r="B33" s="131">
        <v>566</v>
      </c>
      <c r="C33" s="222">
        <f>C32+'Figure 2 data'!C37</f>
        <v>955</v>
      </c>
      <c r="D33" s="210"/>
    </row>
    <row r="34" spans="1:4" ht="14.1" customHeight="1" x14ac:dyDescent="0.2">
      <c r="A34" s="130">
        <v>43933</v>
      </c>
      <c r="B34" s="131">
        <v>575</v>
      </c>
      <c r="C34" s="222">
        <f>C33+'Figure 2 data'!C38</f>
        <v>965</v>
      </c>
      <c r="D34" s="210"/>
    </row>
    <row r="35" spans="1:4" ht="14.1" customHeight="1" x14ac:dyDescent="0.2">
      <c r="A35" s="130">
        <v>43934</v>
      </c>
      <c r="B35" s="131">
        <v>615</v>
      </c>
      <c r="C35" s="222">
        <f>C34+'Figure 2 data'!C39</f>
        <v>1042</v>
      </c>
      <c r="D35" s="210"/>
    </row>
    <row r="36" spans="1:4" ht="14.1" customHeight="1" x14ac:dyDescent="0.2">
      <c r="A36" s="130">
        <v>43935</v>
      </c>
      <c r="B36" s="131">
        <v>699</v>
      </c>
      <c r="C36" s="222">
        <f>C35+'Figure 2 data'!C40</f>
        <v>1186</v>
      </c>
      <c r="D36" s="210"/>
    </row>
    <row r="37" spans="1:4" ht="14.1" customHeight="1" x14ac:dyDescent="0.2">
      <c r="A37" s="130">
        <v>43936</v>
      </c>
      <c r="B37" s="131">
        <v>779</v>
      </c>
      <c r="C37" s="222">
        <f>C36+'Figure 2 data'!C41</f>
        <v>1335</v>
      </c>
      <c r="D37" s="210"/>
    </row>
    <row r="38" spans="1:4" ht="14.1" customHeight="1" x14ac:dyDescent="0.2">
      <c r="A38" s="130">
        <v>43937</v>
      </c>
      <c r="B38" s="131">
        <v>837</v>
      </c>
      <c r="C38" s="222">
        <f>C37+'Figure 2 data'!C42</f>
        <v>1463</v>
      </c>
      <c r="D38" s="210"/>
    </row>
    <row r="39" spans="1:4" ht="14.1" customHeight="1" x14ac:dyDescent="0.2">
      <c r="A39" s="130">
        <v>43938</v>
      </c>
      <c r="B39" s="131">
        <v>893</v>
      </c>
      <c r="C39" s="222">
        <f>C38+'Figure 2 data'!C43</f>
        <v>1574</v>
      </c>
      <c r="D39" s="210"/>
    </row>
    <row r="40" spans="1:4" ht="14.1" customHeight="1" x14ac:dyDescent="0.2">
      <c r="A40" s="130">
        <v>43939</v>
      </c>
      <c r="B40" s="131">
        <v>903</v>
      </c>
      <c r="C40" s="222">
        <f>C39+'Figure 2 data'!C44</f>
        <v>1599</v>
      </c>
      <c r="D40" s="210"/>
    </row>
    <row r="41" spans="1:4" ht="14.1" customHeight="1" x14ac:dyDescent="0.2">
      <c r="A41" s="130">
        <v>43940</v>
      </c>
      <c r="B41" s="131">
        <v>915</v>
      </c>
      <c r="C41" s="222">
        <f>C40+'Figure 2 data'!C45</f>
        <v>1616</v>
      </c>
      <c r="D41" s="210"/>
    </row>
    <row r="42" spans="1:4" ht="14.1" customHeight="1" x14ac:dyDescent="0.2">
      <c r="A42" s="130">
        <v>43941</v>
      </c>
      <c r="B42" s="131">
        <v>985</v>
      </c>
      <c r="C42" s="222">
        <f>C41+'Figure 2 data'!C46</f>
        <v>1740</v>
      </c>
      <c r="D42" s="210"/>
    </row>
    <row r="43" spans="1:4" ht="14.1" customHeight="1" x14ac:dyDescent="0.2">
      <c r="A43" s="130">
        <v>43942</v>
      </c>
      <c r="B43" s="131">
        <v>1062</v>
      </c>
      <c r="C43" s="222">
        <f>C42+'Figure 2 data'!C47</f>
        <v>1901</v>
      </c>
      <c r="D43" s="210"/>
    </row>
    <row r="44" spans="1:4" ht="14.1" customHeight="1" x14ac:dyDescent="0.2">
      <c r="A44" s="130">
        <v>43943</v>
      </c>
      <c r="B44" s="131">
        <v>1120</v>
      </c>
      <c r="C44" s="222">
        <f>C43+'Figure 2 data'!C48</f>
        <v>2024</v>
      </c>
      <c r="D44" s="210"/>
    </row>
    <row r="45" spans="1:4" ht="14.1" customHeight="1" x14ac:dyDescent="0.2">
      <c r="A45" s="130">
        <v>43944</v>
      </c>
      <c r="B45" s="131">
        <v>1184</v>
      </c>
      <c r="C45" s="222">
        <f>C44+'Figure 2 data'!C49</f>
        <v>2141</v>
      </c>
      <c r="D45" s="210"/>
    </row>
    <row r="46" spans="1:4" ht="14.1" customHeight="1" x14ac:dyDescent="0.2">
      <c r="A46" s="130">
        <v>43945</v>
      </c>
      <c r="B46" s="131">
        <v>1231</v>
      </c>
      <c r="C46" s="222">
        <f>C45+'Figure 2 data'!C50</f>
        <v>2225</v>
      </c>
      <c r="D46" s="210"/>
    </row>
    <row r="47" spans="1:4" ht="14.1" customHeight="1" x14ac:dyDescent="0.2">
      <c r="A47" s="130">
        <v>43946</v>
      </c>
      <c r="B47" s="131">
        <v>1249</v>
      </c>
      <c r="C47" s="222">
        <f>C46+'Figure 2 data'!C51</f>
        <v>2265</v>
      </c>
      <c r="D47" s="210"/>
    </row>
    <row r="48" spans="1:4" ht="14.1" customHeight="1" x14ac:dyDescent="0.2">
      <c r="A48" s="130">
        <v>43947</v>
      </c>
      <c r="B48" s="131">
        <v>1262</v>
      </c>
      <c r="C48" s="222">
        <f>C47+'Figure 2 data'!C52</f>
        <v>2279</v>
      </c>
      <c r="D48" s="210"/>
    </row>
    <row r="49" spans="1:4" ht="14.1" customHeight="1" x14ac:dyDescent="0.2">
      <c r="A49" s="130">
        <v>43948</v>
      </c>
      <c r="B49" s="131">
        <v>1332</v>
      </c>
      <c r="C49" s="222">
        <f>C48+'Figure 2 data'!C53</f>
        <v>2387</v>
      </c>
      <c r="D49" s="210"/>
    </row>
    <row r="50" spans="1:4" ht="14.1" customHeight="1" x14ac:dyDescent="0.2">
      <c r="A50" s="130">
        <v>43949</v>
      </c>
      <c r="B50" s="131">
        <v>1415</v>
      </c>
      <c r="C50" s="222">
        <f>C49+'Figure 2 data'!C54</f>
        <v>2521</v>
      </c>
      <c r="D50" s="210"/>
    </row>
    <row r="51" spans="1:4" ht="14.1" customHeight="1" x14ac:dyDescent="0.2">
      <c r="A51" s="130">
        <v>43950</v>
      </c>
      <c r="B51" s="131">
        <v>1475</v>
      </c>
      <c r="C51" s="222">
        <f>C50+'Figure 2 data'!C55</f>
        <v>2633</v>
      </c>
      <c r="D51" s="210"/>
    </row>
    <row r="52" spans="1:4" ht="14.1" customHeight="1" x14ac:dyDescent="0.2">
      <c r="A52" s="130">
        <v>43951</v>
      </c>
      <c r="B52" s="131">
        <v>1515</v>
      </c>
      <c r="C52" s="222">
        <f>C51+'Figure 2 data'!C56</f>
        <v>2708</v>
      </c>
      <c r="D52" s="210"/>
    </row>
    <row r="53" spans="1:4" ht="14.1" customHeight="1" x14ac:dyDescent="0.2">
      <c r="A53" s="130">
        <v>43952</v>
      </c>
      <c r="B53" s="131">
        <v>1559</v>
      </c>
      <c r="C53" s="222">
        <f>C52+'Figure 2 data'!C57</f>
        <v>2784</v>
      </c>
      <c r="D53" s="210"/>
    </row>
    <row r="54" spans="1:4" ht="14.1" customHeight="1" x14ac:dyDescent="0.2">
      <c r="A54" s="130">
        <v>43953</v>
      </c>
      <c r="B54" s="131">
        <v>1571</v>
      </c>
      <c r="C54" s="222">
        <f>C53+'Figure 2 data'!C58</f>
        <v>2798</v>
      </c>
      <c r="D54" s="210"/>
    </row>
    <row r="55" spans="1:4" ht="14.1" customHeight="1" x14ac:dyDescent="0.2">
      <c r="A55" s="130">
        <v>43954</v>
      </c>
      <c r="B55" s="72">
        <v>1576</v>
      </c>
      <c r="C55" s="222">
        <f>C54+'Figure 2 data'!C59</f>
        <v>2805</v>
      </c>
      <c r="D55" s="210"/>
    </row>
    <row r="56" spans="1:4" ht="14.1" customHeight="1" x14ac:dyDescent="0.2">
      <c r="A56" s="130">
        <v>43955</v>
      </c>
      <c r="B56" s="72">
        <v>1620</v>
      </c>
      <c r="C56" s="222">
        <f>C55+'Figure 2 data'!C60</f>
        <v>2870</v>
      </c>
      <c r="D56" s="210"/>
    </row>
    <row r="57" spans="1:4" ht="14.1" customHeight="1" x14ac:dyDescent="0.2">
      <c r="A57" s="130">
        <v>43956</v>
      </c>
      <c r="B57" s="72">
        <v>1703</v>
      </c>
      <c r="C57" s="222">
        <f>C56+'Figure 2 data'!C61</f>
        <v>2991</v>
      </c>
      <c r="D57" s="210"/>
    </row>
    <row r="58" spans="1:4" ht="14.1" customHeight="1" x14ac:dyDescent="0.2">
      <c r="A58" s="130">
        <v>43957</v>
      </c>
      <c r="B58" s="72">
        <v>1762</v>
      </c>
      <c r="C58" s="222">
        <f>C57+'Figure 2 data'!C62</f>
        <v>3076</v>
      </c>
      <c r="D58" s="210"/>
    </row>
    <row r="59" spans="1:4" ht="14.1" customHeight="1" x14ac:dyDescent="0.2">
      <c r="A59" s="130">
        <v>43958</v>
      </c>
      <c r="B59" s="72">
        <v>1811</v>
      </c>
      <c r="C59" s="222">
        <f>C58+'Figure 2 data'!C63</f>
        <v>3148</v>
      </c>
      <c r="D59" s="210"/>
    </row>
    <row r="60" spans="1:4" ht="14.1" customHeight="1" x14ac:dyDescent="0.2">
      <c r="A60" s="130">
        <v>43959</v>
      </c>
      <c r="B60" s="72">
        <v>1847</v>
      </c>
      <c r="C60" s="222">
        <f>C59+'Figure 2 data'!C64</f>
        <v>3197</v>
      </c>
      <c r="D60" s="210"/>
    </row>
    <row r="61" spans="1:4" ht="14.1" customHeight="1" x14ac:dyDescent="0.2">
      <c r="A61" s="130">
        <v>43960</v>
      </c>
      <c r="B61" s="72">
        <v>1857</v>
      </c>
      <c r="C61" s="222">
        <f>C60+'Figure 2 data'!C65</f>
        <v>3214</v>
      </c>
      <c r="D61" s="210"/>
    </row>
    <row r="62" spans="1:4" ht="14.1" customHeight="1" x14ac:dyDescent="0.2">
      <c r="A62" s="130">
        <v>43961</v>
      </c>
      <c r="B62" s="72">
        <v>1862</v>
      </c>
      <c r="C62" s="222">
        <f>C61+'Figure 2 data'!C66</f>
        <v>3219</v>
      </c>
      <c r="D62" s="210"/>
    </row>
    <row r="63" spans="1:4" ht="14.1" customHeight="1" x14ac:dyDescent="0.2">
      <c r="A63" s="130">
        <v>43962</v>
      </c>
      <c r="B63" s="580">
        <v>1912</v>
      </c>
      <c r="C63" s="222">
        <f>C62+'Figure 2 data'!C67</f>
        <v>3292</v>
      </c>
      <c r="D63" s="210"/>
    </row>
    <row r="64" spans="1:4" ht="14.1" customHeight="1" x14ac:dyDescent="0.2">
      <c r="A64" s="130">
        <v>43963</v>
      </c>
      <c r="B64" s="580">
        <v>1973</v>
      </c>
      <c r="C64" s="222">
        <f>C63+'Figure 2 data'!C68</f>
        <v>3382</v>
      </c>
      <c r="D64" s="210"/>
    </row>
    <row r="65" spans="1:4" ht="14.1" customHeight="1" x14ac:dyDescent="0.2">
      <c r="A65" s="130">
        <v>43964</v>
      </c>
      <c r="B65" s="580">
        <v>2007</v>
      </c>
      <c r="C65" s="222">
        <f>C64+'Figure 2 data'!C69</f>
        <v>3426</v>
      </c>
      <c r="D65" s="210"/>
    </row>
    <row r="66" spans="1:4" ht="14.1" customHeight="1" x14ac:dyDescent="0.2">
      <c r="A66" s="130">
        <v>43965</v>
      </c>
      <c r="B66" s="580">
        <v>2053</v>
      </c>
      <c r="C66" s="222">
        <f>C65+'Figure 2 data'!C70</f>
        <v>3482</v>
      </c>
      <c r="D66" s="210"/>
    </row>
    <row r="67" spans="1:4" ht="14.1" customHeight="1" x14ac:dyDescent="0.2">
      <c r="A67" s="130">
        <v>43966</v>
      </c>
      <c r="B67" s="580">
        <v>2094</v>
      </c>
      <c r="C67" s="222">
        <f>C66+'Figure 2 data'!C71</f>
        <v>3542</v>
      </c>
      <c r="D67" s="210"/>
    </row>
    <row r="68" spans="1:4" ht="14.1" customHeight="1" x14ac:dyDescent="0.2">
      <c r="A68" s="130">
        <v>43967</v>
      </c>
      <c r="B68" s="580">
        <v>2103</v>
      </c>
      <c r="C68" s="222">
        <f>C67+'Figure 2 data'!C72</f>
        <v>3552</v>
      </c>
      <c r="D68" s="210"/>
    </row>
    <row r="69" spans="1:4" ht="14.1" customHeight="1" x14ac:dyDescent="0.2">
      <c r="A69" s="130">
        <v>43968</v>
      </c>
      <c r="B69" s="580">
        <v>2105</v>
      </c>
      <c r="C69" s="222">
        <f>C68+'Figure 2 data'!C73</f>
        <v>3555</v>
      </c>
      <c r="D69" s="210"/>
    </row>
    <row r="70" spans="1:4" ht="14.1" customHeight="1" x14ac:dyDescent="0.2">
      <c r="A70" s="130">
        <v>43969</v>
      </c>
      <c r="B70" s="580">
        <v>2134</v>
      </c>
      <c r="C70" s="222">
        <f>C69+'Figure 2 data'!C74</f>
        <v>3601</v>
      </c>
      <c r="D70" s="210"/>
    </row>
    <row r="71" spans="1:4" ht="14.1" customHeight="1" x14ac:dyDescent="0.2">
      <c r="A71" s="130">
        <v>43970</v>
      </c>
      <c r="B71" s="580">
        <v>2184</v>
      </c>
      <c r="C71" s="222">
        <f>C70+'Figure 2 data'!C75</f>
        <v>3667</v>
      </c>
      <c r="D71" s="210"/>
    </row>
    <row r="72" spans="1:4" ht="14.1" customHeight="1" x14ac:dyDescent="0.2">
      <c r="A72" s="130">
        <v>43971</v>
      </c>
      <c r="B72" s="580">
        <v>2221</v>
      </c>
      <c r="C72" s="222">
        <f>C71+'Figure 2 data'!C76</f>
        <v>3715</v>
      </c>
      <c r="D72" s="210"/>
    </row>
    <row r="73" spans="1:4" ht="14.1" customHeight="1" x14ac:dyDescent="0.2">
      <c r="A73" s="130">
        <v>43972</v>
      </c>
      <c r="B73" s="580">
        <v>2245</v>
      </c>
      <c r="C73" s="222">
        <f>C72+'Figure 2 data'!C77</f>
        <v>3743</v>
      </c>
      <c r="D73" s="210"/>
    </row>
    <row r="74" spans="1:4" ht="14.1" customHeight="1" x14ac:dyDescent="0.2">
      <c r="A74" s="130">
        <v>43973</v>
      </c>
      <c r="B74" s="580">
        <v>2261</v>
      </c>
      <c r="C74" s="222">
        <f>C73+'Figure 2 data'!C78</f>
        <v>3771</v>
      </c>
      <c r="D74" s="210"/>
    </row>
    <row r="75" spans="1:4" ht="14.1" customHeight="1" x14ac:dyDescent="0.2">
      <c r="A75" s="130">
        <v>43974</v>
      </c>
      <c r="B75" s="580">
        <v>2270</v>
      </c>
      <c r="C75" s="222">
        <f>C74+'Figure 2 data'!C79</f>
        <v>3782</v>
      </c>
      <c r="D75" s="210"/>
    </row>
    <row r="76" spans="1:4" ht="14.1" customHeight="1" x14ac:dyDescent="0.2">
      <c r="A76" s="130">
        <v>43975</v>
      </c>
      <c r="B76" s="580">
        <v>2273</v>
      </c>
      <c r="C76" s="222">
        <f>C75+'Figure 2 data'!C80</f>
        <v>3785</v>
      </c>
      <c r="D76" s="210"/>
    </row>
    <row r="77" spans="1:4" ht="14.1" customHeight="1" x14ac:dyDescent="0.2">
      <c r="A77" s="130">
        <v>43976</v>
      </c>
      <c r="B77" s="580">
        <v>2291</v>
      </c>
      <c r="C77" s="222">
        <f>C76+'Figure 2 data'!C81</f>
        <v>3807</v>
      </c>
      <c r="D77" s="210"/>
    </row>
    <row r="78" spans="1:4" ht="14.1" customHeight="1" x14ac:dyDescent="0.2">
      <c r="A78" s="130">
        <v>43977</v>
      </c>
      <c r="B78" s="580">
        <v>2304</v>
      </c>
      <c r="C78" s="222">
        <f>C77+'Figure 2 data'!C82</f>
        <v>3827</v>
      </c>
      <c r="D78" s="210"/>
    </row>
    <row r="79" spans="1:4" ht="14.1" customHeight="1" x14ac:dyDescent="0.2">
      <c r="A79" s="130">
        <v>43978</v>
      </c>
      <c r="B79" s="580">
        <v>2316</v>
      </c>
      <c r="C79" s="222">
        <f>C78+'Figure 2 data'!C83</f>
        <v>3848</v>
      </c>
      <c r="D79" s="210"/>
    </row>
    <row r="80" spans="1:4" ht="14.1" customHeight="1" x14ac:dyDescent="0.2">
      <c r="A80" s="130">
        <v>43979</v>
      </c>
      <c r="B80" s="580">
        <v>2331</v>
      </c>
      <c r="C80" s="222">
        <f>C79+'Figure 2 data'!C84</f>
        <v>3873</v>
      </c>
      <c r="D80" s="210"/>
    </row>
    <row r="81" spans="1:4" ht="14.1" customHeight="1" x14ac:dyDescent="0.2">
      <c r="A81" s="130">
        <v>43980</v>
      </c>
      <c r="B81" s="580">
        <v>2353</v>
      </c>
      <c r="C81" s="222">
        <f>C80+'Figure 2 data'!C85</f>
        <v>3904</v>
      </c>
      <c r="D81" s="210"/>
    </row>
    <row r="82" spans="1:4" ht="14.1" customHeight="1" x14ac:dyDescent="0.2">
      <c r="A82" s="130">
        <v>43981</v>
      </c>
      <c r="B82" s="580">
        <v>2362</v>
      </c>
      <c r="C82" s="222">
        <f>C81+'Figure 2 data'!C86</f>
        <v>3914</v>
      </c>
      <c r="D82" s="210"/>
    </row>
    <row r="83" spans="1:4" ht="14.1" customHeight="1" x14ac:dyDescent="0.2">
      <c r="A83" s="130">
        <v>43982</v>
      </c>
      <c r="B83" s="580">
        <v>2363</v>
      </c>
      <c r="C83" s="222">
        <f>C82+'Figure 2 data'!C87</f>
        <v>3916</v>
      </c>
      <c r="D83" s="210"/>
    </row>
    <row r="84" spans="1:4" ht="14.1" customHeight="1" x14ac:dyDescent="0.2">
      <c r="A84" s="130">
        <v>43983</v>
      </c>
      <c r="B84" s="580">
        <v>2375</v>
      </c>
      <c r="C84" s="222">
        <f>C83+'Figure 2 data'!C88</f>
        <v>3937</v>
      </c>
      <c r="D84" s="210"/>
    </row>
    <row r="85" spans="1:4" ht="14.1" customHeight="1" x14ac:dyDescent="0.2">
      <c r="A85" s="130">
        <v>43984</v>
      </c>
      <c r="B85" s="580">
        <v>2386</v>
      </c>
      <c r="C85" s="222">
        <f>C84+'Figure 2 data'!C89</f>
        <v>3953</v>
      </c>
      <c r="D85" s="210"/>
    </row>
    <row r="86" spans="1:4" ht="14.1" customHeight="1" x14ac:dyDescent="0.2">
      <c r="A86" s="130">
        <v>43985</v>
      </c>
      <c r="B86" s="580">
        <v>2395</v>
      </c>
      <c r="C86" s="222">
        <f>C85+'Figure 2 data'!C90</f>
        <v>3972</v>
      </c>
      <c r="D86" s="210"/>
    </row>
    <row r="87" spans="1:4" ht="14.1" customHeight="1" x14ac:dyDescent="0.2">
      <c r="A87" s="130">
        <v>43986</v>
      </c>
      <c r="B87" s="580">
        <v>2409</v>
      </c>
      <c r="C87" s="222">
        <f>C86+'Figure 2 data'!C91</f>
        <v>3991</v>
      </c>
      <c r="D87" s="210"/>
    </row>
    <row r="88" spans="1:4" ht="14.1" customHeight="1" x14ac:dyDescent="0.2">
      <c r="A88" s="130">
        <v>43987</v>
      </c>
      <c r="B88" s="580">
        <v>2415</v>
      </c>
      <c r="C88" s="222">
        <f>C87+'Figure 2 data'!C92</f>
        <v>4002</v>
      </c>
      <c r="D88" s="210"/>
    </row>
    <row r="89" spans="1:4" ht="14.1" customHeight="1" x14ac:dyDescent="0.2">
      <c r="A89" s="130">
        <v>43988</v>
      </c>
      <c r="B89" s="580">
        <v>2415</v>
      </c>
      <c r="C89" s="222">
        <f>C88+'Figure 2 data'!C93</f>
        <v>4005</v>
      </c>
      <c r="D89" s="210"/>
    </row>
    <row r="90" spans="1:4" ht="14.1" customHeight="1" x14ac:dyDescent="0.2">
      <c r="A90" s="130">
        <v>43989</v>
      </c>
      <c r="B90" s="580">
        <v>2415</v>
      </c>
      <c r="C90" s="222">
        <f>C89+'Figure 2 data'!C94</f>
        <v>4006</v>
      </c>
      <c r="D90" s="210"/>
    </row>
    <row r="91" spans="1:4" ht="14.1" customHeight="1" x14ac:dyDescent="0.2">
      <c r="A91" s="130">
        <v>43990</v>
      </c>
      <c r="B91" s="580">
        <v>2422</v>
      </c>
      <c r="C91" s="222">
        <f>C90+'Figure 2 data'!C95</f>
        <v>4021</v>
      </c>
      <c r="D91" s="210"/>
    </row>
    <row r="92" spans="1:4" ht="14.1" customHeight="1" x14ac:dyDescent="0.2">
      <c r="A92" s="130">
        <v>43991</v>
      </c>
      <c r="B92" s="580">
        <v>2434</v>
      </c>
      <c r="C92" s="222">
        <f>C91+'Figure 2 data'!C96</f>
        <v>4040</v>
      </c>
      <c r="D92" s="210"/>
    </row>
    <row r="93" spans="1:4" ht="14.1" customHeight="1" x14ac:dyDescent="0.2">
      <c r="A93" s="130">
        <v>43992</v>
      </c>
      <c r="B93" s="580">
        <v>2439</v>
      </c>
      <c r="C93" s="222">
        <f>C92+'Figure 2 data'!C97</f>
        <v>4053</v>
      </c>
      <c r="D93" s="210"/>
    </row>
    <row r="94" spans="1:4" ht="14.1" customHeight="1" x14ac:dyDescent="0.2">
      <c r="A94" s="130">
        <v>43993</v>
      </c>
      <c r="B94" s="580">
        <v>2442</v>
      </c>
      <c r="C94" s="222">
        <f>C93+'Figure 2 data'!C98</f>
        <v>4059</v>
      </c>
      <c r="D94" s="210"/>
    </row>
    <row r="95" spans="1:4" ht="14.1" customHeight="1" x14ac:dyDescent="0.2">
      <c r="A95" s="130">
        <v>43994</v>
      </c>
      <c r="B95" s="580">
        <v>2447</v>
      </c>
      <c r="C95" s="222">
        <f>C94+'Figure 2 data'!C99</f>
        <v>4071</v>
      </c>
      <c r="D95" s="210"/>
    </row>
    <row r="96" spans="1:4" ht="14.1" customHeight="1" x14ac:dyDescent="0.2">
      <c r="A96" s="130">
        <v>43995</v>
      </c>
      <c r="B96" s="580">
        <v>2448</v>
      </c>
      <c r="C96" s="222">
        <f>C95+'Figure 2 data'!C100</f>
        <v>4074</v>
      </c>
      <c r="D96" s="210"/>
    </row>
    <row r="97" spans="1:4" ht="14.1" customHeight="1" x14ac:dyDescent="0.2">
      <c r="A97" s="130">
        <v>43996</v>
      </c>
      <c r="B97" s="580">
        <v>2448</v>
      </c>
      <c r="C97" s="222">
        <f>C96+'Figure 2 data'!C101</f>
        <v>4074</v>
      </c>
      <c r="D97" s="210"/>
    </row>
    <row r="98" spans="1:4" ht="14.1" customHeight="1" x14ac:dyDescent="0.2">
      <c r="A98" s="130">
        <v>43997</v>
      </c>
      <c r="B98" s="580">
        <v>2453</v>
      </c>
      <c r="C98" s="222">
        <f>C97+'Figure 2 data'!C102</f>
        <v>4082</v>
      </c>
      <c r="D98" s="210"/>
    </row>
    <row r="99" spans="1:4" ht="14.1" customHeight="1" x14ac:dyDescent="0.2">
      <c r="A99" s="130">
        <v>43998</v>
      </c>
      <c r="B99" s="580">
        <v>2462</v>
      </c>
      <c r="C99" s="222">
        <f>C98+'Figure 2 data'!C103</f>
        <v>4099</v>
      </c>
      <c r="D99" s="210"/>
    </row>
    <row r="100" spans="1:4" ht="14.1" customHeight="1" x14ac:dyDescent="0.2">
      <c r="A100" s="130">
        <v>43999</v>
      </c>
      <c r="B100" s="580">
        <v>2464</v>
      </c>
      <c r="C100" s="222">
        <f>C99+'Figure 2 data'!C104</f>
        <v>4106</v>
      </c>
      <c r="D100" s="210"/>
    </row>
    <row r="101" spans="1:4" ht="14.1" customHeight="1" x14ac:dyDescent="0.2">
      <c r="A101" s="130">
        <v>44000</v>
      </c>
      <c r="B101" s="580">
        <v>2470</v>
      </c>
      <c r="C101" s="222">
        <f>C100+'Figure 2 data'!C105</f>
        <v>4114</v>
      </c>
      <c r="D101" s="210"/>
    </row>
    <row r="102" spans="1:4" ht="14.1" customHeight="1" x14ac:dyDescent="0.2">
      <c r="A102" s="130">
        <v>44001</v>
      </c>
      <c r="B102" s="580">
        <v>2472</v>
      </c>
      <c r="C102" s="222">
        <f>C101+'Figure 2 data'!C106</f>
        <v>4123</v>
      </c>
      <c r="D102" s="210"/>
    </row>
    <row r="103" spans="1:4" ht="14.1" customHeight="1" x14ac:dyDescent="0.2">
      <c r="A103" s="130">
        <v>44002</v>
      </c>
      <c r="B103" s="580">
        <v>2472</v>
      </c>
      <c r="C103" s="222">
        <f>C102+'Figure 2 data'!C107</f>
        <v>4123</v>
      </c>
      <c r="D103" s="210"/>
    </row>
    <row r="104" spans="1:4" ht="14.1" customHeight="1" x14ac:dyDescent="0.2">
      <c r="A104" s="130">
        <v>44003</v>
      </c>
      <c r="B104" s="580">
        <v>2472</v>
      </c>
      <c r="C104" s="222">
        <f>C103+'Figure 2 data'!C108</f>
        <v>4123</v>
      </c>
      <c r="D104" s="210"/>
    </row>
    <row r="105" spans="1:4" ht="14.1" customHeight="1" x14ac:dyDescent="0.2">
      <c r="A105" s="130">
        <v>44004</v>
      </c>
      <c r="B105" s="580">
        <v>2476</v>
      </c>
      <c r="C105" s="222">
        <f>C104+'Figure 2 data'!C109</f>
        <v>4131</v>
      </c>
      <c r="D105" s="210"/>
    </row>
    <row r="106" spans="1:4" ht="14.1" customHeight="1" x14ac:dyDescent="0.2">
      <c r="A106" s="130">
        <v>44005</v>
      </c>
      <c r="B106" s="580">
        <v>2480</v>
      </c>
      <c r="C106" s="222">
        <f>C105+'Figure 2 data'!C110</f>
        <v>4144</v>
      </c>
      <c r="D106" s="210"/>
    </row>
    <row r="107" spans="1:4" ht="14.1" customHeight="1" x14ac:dyDescent="0.2">
      <c r="A107" s="130">
        <v>44006</v>
      </c>
      <c r="B107" s="580">
        <v>2482</v>
      </c>
      <c r="C107" s="222">
        <f>C106+'Figure 2 data'!C111</f>
        <v>4153</v>
      </c>
      <c r="D107" s="210"/>
    </row>
    <row r="108" spans="1:4" ht="14.1" customHeight="1" x14ac:dyDescent="0.2">
      <c r="A108" s="130">
        <v>44007</v>
      </c>
      <c r="B108" s="580">
        <v>2482</v>
      </c>
      <c r="C108" s="222">
        <f>C107+'Figure 2 data'!C112</f>
        <v>4157</v>
      </c>
      <c r="D108" s="210"/>
    </row>
    <row r="109" spans="1:4" ht="14.1" customHeight="1" x14ac:dyDescent="0.2">
      <c r="A109" s="130">
        <v>44008</v>
      </c>
      <c r="B109" s="580">
        <v>2482</v>
      </c>
      <c r="C109" s="222">
        <f>C108+'Figure 2 data'!C113</f>
        <v>4159</v>
      </c>
      <c r="D109" s="210"/>
    </row>
    <row r="110" spans="1:4" ht="14.1" customHeight="1" x14ac:dyDescent="0.2">
      <c r="A110" s="130">
        <v>44009</v>
      </c>
      <c r="B110" s="580">
        <v>2482</v>
      </c>
      <c r="C110" s="222">
        <f>C109+'Figure 2 data'!C114</f>
        <v>4159</v>
      </c>
      <c r="D110" s="210"/>
    </row>
    <row r="111" spans="1:4" ht="14.1" customHeight="1" x14ac:dyDescent="0.2">
      <c r="A111" s="130">
        <v>44010</v>
      </c>
      <c r="B111" s="580">
        <v>2482</v>
      </c>
      <c r="C111" s="222">
        <f>C110+'Figure 2 data'!C115</f>
        <v>4159</v>
      </c>
      <c r="D111" s="210"/>
    </row>
    <row r="112" spans="1:4" ht="14.1" customHeight="1" x14ac:dyDescent="0.2">
      <c r="A112" s="130">
        <v>44011</v>
      </c>
      <c r="B112" s="580">
        <v>2485</v>
      </c>
      <c r="C112" s="222">
        <f>C111+'Figure 2 data'!C116</f>
        <v>4163</v>
      </c>
      <c r="D112" s="210"/>
    </row>
    <row r="113" spans="1:4" ht="14.1" customHeight="1" x14ac:dyDescent="0.2">
      <c r="A113" s="130">
        <v>44012</v>
      </c>
      <c r="B113" s="580">
        <v>2486</v>
      </c>
      <c r="C113" s="222">
        <f>C112+'Figure 2 data'!C117</f>
        <v>4169</v>
      </c>
      <c r="D113" s="210"/>
    </row>
    <row r="114" spans="1:4" ht="14.1" customHeight="1" x14ac:dyDescent="0.2">
      <c r="A114" s="130">
        <v>44013</v>
      </c>
      <c r="B114" s="580">
        <v>2487</v>
      </c>
      <c r="C114" s="222">
        <f>C113+'Figure 2 data'!C118</f>
        <v>4173</v>
      </c>
      <c r="D114" s="210"/>
    </row>
    <row r="115" spans="1:4" ht="14.1" customHeight="1" x14ac:dyDescent="0.2">
      <c r="A115" s="130">
        <v>44014</v>
      </c>
      <c r="B115" s="580">
        <v>2488</v>
      </c>
      <c r="C115" s="222">
        <f>C114+'Figure 2 data'!C119</f>
        <v>4177</v>
      </c>
      <c r="D115" s="210"/>
    </row>
    <row r="116" spans="1:4" ht="14.1" customHeight="1" x14ac:dyDescent="0.2">
      <c r="A116" s="130">
        <v>44015</v>
      </c>
      <c r="B116" s="580">
        <v>2488</v>
      </c>
      <c r="C116" s="222">
        <f>C115+'Figure 2 data'!C120</f>
        <v>4178</v>
      </c>
      <c r="D116" s="210"/>
    </row>
    <row r="117" spans="1:4" ht="14.1" customHeight="1" x14ac:dyDescent="0.2">
      <c r="A117" s="130">
        <v>44016</v>
      </c>
      <c r="B117" s="580">
        <v>2488</v>
      </c>
      <c r="C117" s="222">
        <f>C116+'Figure 2 data'!C121</f>
        <v>4178</v>
      </c>
      <c r="D117" s="210"/>
    </row>
    <row r="118" spans="1:4" ht="14.1" customHeight="1" x14ac:dyDescent="0.2">
      <c r="A118" s="130">
        <v>44017</v>
      </c>
      <c r="B118" s="580">
        <v>2488</v>
      </c>
      <c r="C118" s="222">
        <f>C117+'Figure 2 data'!C122</f>
        <v>4178</v>
      </c>
      <c r="D118" s="210"/>
    </row>
    <row r="119" spans="1:4" ht="14.1" customHeight="1" x14ac:dyDescent="0.2">
      <c r="A119" s="130">
        <v>44018</v>
      </c>
      <c r="B119" s="580">
        <v>2489</v>
      </c>
      <c r="C119" s="222">
        <f>C118+'Figure 2 data'!C123</f>
        <v>4182</v>
      </c>
      <c r="D119" s="210"/>
    </row>
    <row r="120" spans="1:4" ht="14.1" customHeight="1" x14ac:dyDescent="0.2">
      <c r="A120" s="130">
        <v>44019</v>
      </c>
      <c r="B120" s="580">
        <v>2490</v>
      </c>
      <c r="C120" s="222">
        <f>C119+'Figure 2 data'!C124</f>
        <v>4188</v>
      </c>
      <c r="D120" s="210"/>
    </row>
    <row r="121" spans="1:4" ht="14.1" customHeight="1" x14ac:dyDescent="0.2">
      <c r="A121" s="130">
        <v>44020</v>
      </c>
      <c r="B121" s="580">
        <v>2490</v>
      </c>
      <c r="C121" s="222">
        <f>C120+'Figure 2 data'!C125</f>
        <v>4188</v>
      </c>
      <c r="D121" s="210"/>
    </row>
    <row r="122" spans="1:4" ht="14.1" customHeight="1" x14ac:dyDescent="0.2">
      <c r="A122" s="130">
        <v>44021</v>
      </c>
      <c r="B122" s="580">
        <v>2490</v>
      </c>
      <c r="C122" s="222">
        <f>C121+'Figure 2 data'!C126</f>
        <v>4189</v>
      </c>
      <c r="D122" s="210"/>
    </row>
    <row r="123" spans="1:4" ht="14.1" customHeight="1" x14ac:dyDescent="0.2">
      <c r="A123" s="130">
        <v>44022</v>
      </c>
      <c r="B123" s="580">
        <v>2490</v>
      </c>
      <c r="C123" s="222">
        <f>C122+'Figure 2 data'!C127</f>
        <v>4191</v>
      </c>
      <c r="D123" s="210"/>
    </row>
    <row r="124" spans="1:4" ht="14.1" customHeight="1" x14ac:dyDescent="0.2">
      <c r="A124" s="130">
        <v>44023</v>
      </c>
      <c r="B124" s="580">
        <v>2490</v>
      </c>
      <c r="C124" s="222">
        <f>C123+'Figure 2 data'!C128</f>
        <v>4191</v>
      </c>
      <c r="D124" s="210"/>
    </row>
    <row r="125" spans="1:4" ht="14.1" customHeight="1" x14ac:dyDescent="0.2">
      <c r="A125" s="130">
        <v>44024</v>
      </c>
      <c r="B125" s="580">
        <v>2490</v>
      </c>
      <c r="C125" s="222">
        <f>C124+'Figure 2 data'!C129</f>
        <v>4191</v>
      </c>
      <c r="D125" s="210"/>
    </row>
    <row r="126" spans="1:4" ht="14.1" customHeight="1" x14ac:dyDescent="0.2">
      <c r="A126" s="130">
        <v>44025</v>
      </c>
      <c r="B126" s="580">
        <v>2490</v>
      </c>
      <c r="C126" s="222">
        <f>C125+'Figure 2 data'!C130</f>
        <v>4192</v>
      </c>
      <c r="D126" s="210"/>
    </row>
    <row r="127" spans="1:4" ht="14.1" customHeight="1" x14ac:dyDescent="0.2">
      <c r="A127" s="130">
        <v>44026</v>
      </c>
      <c r="B127" s="580">
        <v>2490</v>
      </c>
      <c r="C127" s="222">
        <f>C126+'Figure 2 data'!C131</f>
        <v>4193</v>
      </c>
      <c r="D127" s="210"/>
    </row>
    <row r="128" spans="1:4" ht="14.1" customHeight="1" x14ac:dyDescent="0.2">
      <c r="A128" s="130">
        <v>44027</v>
      </c>
      <c r="B128" s="580">
        <v>2491</v>
      </c>
      <c r="C128" s="222">
        <f>C127+'Figure 2 data'!C132</f>
        <v>4196</v>
      </c>
      <c r="D128" s="210"/>
    </row>
    <row r="129" spans="1:4" ht="14.1" customHeight="1" x14ac:dyDescent="0.2">
      <c r="A129" s="130">
        <v>44028</v>
      </c>
      <c r="B129" s="580">
        <v>2491</v>
      </c>
      <c r="C129" s="222">
        <f>C128+'Figure 2 data'!C133</f>
        <v>4197</v>
      </c>
      <c r="D129" s="210"/>
    </row>
    <row r="130" spans="1:4" ht="14.1" customHeight="1" x14ac:dyDescent="0.2">
      <c r="A130" s="130">
        <v>44029</v>
      </c>
      <c r="B130" s="580">
        <v>2491</v>
      </c>
      <c r="C130" s="222">
        <f>C129+'Figure 2 data'!C134</f>
        <v>4197</v>
      </c>
      <c r="D130" s="210"/>
    </row>
    <row r="131" spans="1:4" ht="14.1" customHeight="1" x14ac:dyDescent="0.2">
      <c r="A131" s="130">
        <v>44030</v>
      </c>
      <c r="B131" s="580">
        <v>2491</v>
      </c>
      <c r="C131" s="222">
        <f>C130+'Figure 2 data'!C135</f>
        <v>4197</v>
      </c>
      <c r="D131" s="210"/>
    </row>
    <row r="132" spans="1:4" ht="14.1" customHeight="1" x14ac:dyDescent="0.2">
      <c r="A132" s="130">
        <v>44031</v>
      </c>
      <c r="B132" s="580">
        <v>2491</v>
      </c>
      <c r="C132" s="222">
        <f>C131+'Figure 2 data'!C136</f>
        <v>4197</v>
      </c>
      <c r="D132" s="210"/>
    </row>
    <row r="133" spans="1:4" ht="14.1" customHeight="1" x14ac:dyDescent="0.2">
      <c r="A133" s="130">
        <v>44032</v>
      </c>
      <c r="B133" s="580">
        <v>2491</v>
      </c>
      <c r="C133" s="222">
        <f>C132+'Figure 2 data'!C137</f>
        <v>4198</v>
      </c>
      <c r="D133" s="210"/>
    </row>
    <row r="134" spans="1:4" ht="14.1" customHeight="1" x14ac:dyDescent="0.2">
      <c r="A134" s="130">
        <v>44033</v>
      </c>
      <c r="B134" s="580">
        <v>2491</v>
      </c>
      <c r="C134" s="222">
        <f>C133+'Figure 2 data'!C138</f>
        <v>4202</v>
      </c>
      <c r="D134" s="210"/>
    </row>
    <row r="135" spans="1:4" ht="14.1" customHeight="1" x14ac:dyDescent="0.2">
      <c r="A135" s="130">
        <v>44034</v>
      </c>
      <c r="B135" s="580">
        <v>2491</v>
      </c>
      <c r="C135" s="222">
        <f>C134+'Figure 2 data'!C139</f>
        <v>4203</v>
      </c>
      <c r="D135" s="210"/>
    </row>
    <row r="136" spans="1:4" ht="14.1" customHeight="1" x14ac:dyDescent="0.2">
      <c r="A136" s="130">
        <v>44035</v>
      </c>
      <c r="B136" s="580">
        <v>2491</v>
      </c>
      <c r="C136" s="222">
        <f>C135+'Figure 2 data'!C140</f>
        <v>4204</v>
      </c>
      <c r="D136" s="210"/>
    </row>
    <row r="137" spans="1:4" ht="14.1" customHeight="1" x14ac:dyDescent="0.2">
      <c r="A137" s="130">
        <v>44036</v>
      </c>
      <c r="B137" s="580">
        <v>2491</v>
      </c>
      <c r="C137" s="222">
        <f>C136+'Figure 2 data'!C141</f>
        <v>4205</v>
      </c>
      <c r="D137" s="210"/>
    </row>
    <row r="138" spans="1:4" ht="14.1" customHeight="1" x14ac:dyDescent="0.2">
      <c r="A138" s="130">
        <v>44037</v>
      </c>
      <c r="B138" s="580">
        <v>2491</v>
      </c>
      <c r="C138" s="222">
        <f>C137+'Figure 2 data'!C142</f>
        <v>4205</v>
      </c>
      <c r="D138" s="210"/>
    </row>
    <row r="139" spans="1:4" ht="14.1" customHeight="1" x14ac:dyDescent="0.2">
      <c r="A139" s="130">
        <v>44038</v>
      </c>
      <c r="B139" s="580">
        <v>2491</v>
      </c>
      <c r="C139" s="222">
        <f>C138+'Figure 2 data'!C143</f>
        <v>4205</v>
      </c>
      <c r="D139" s="210"/>
    </row>
    <row r="140" spans="1:4" ht="14.1" customHeight="1" x14ac:dyDescent="0.2">
      <c r="A140" s="130">
        <v>44039</v>
      </c>
      <c r="B140" s="580">
        <v>2491</v>
      </c>
      <c r="C140" s="222">
        <f>C139+'Figure 2 data'!C144</f>
        <v>4205</v>
      </c>
      <c r="D140" s="210"/>
    </row>
    <row r="141" spans="1:4" ht="14.1" customHeight="1" x14ac:dyDescent="0.2">
      <c r="A141" s="130">
        <v>44040</v>
      </c>
      <c r="B141" s="580">
        <v>2491</v>
      </c>
      <c r="C141" s="222">
        <f>C140+'Figure 2 data'!C145</f>
        <v>4206</v>
      </c>
      <c r="D141" s="210"/>
    </row>
    <row r="142" spans="1:4" ht="14.1" customHeight="1" x14ac:dyDescent="0.2">
      <c r="A142" s="130">
        <v>44041</v>
      </c>
      <c r="B142" s="580">
        <v>2491</v>
      </c>
      <c r="C142" s="222">
        <f>C141+'Figure 2 data'!C146</f>
        <v>4207</v>
      </c>
      <c r="D142" s="210"/>
    </row>
    <row r="143" spans="1:4" ht="14.1" customHeight="1" x14ac:dyDescent="0.2">
      <c r="A143" s="130">
        <v>44042</v>
      </c>
      <c r="B143" s="580">
        <v>2491</v>
      </c>
      <c r="C143" s="222">
        <f>C142+'Figure 2 data'!C147</f>
        <v>4209</v>
      </c>
      <c r="D143" s="210"/>
    </row>
    <row r="144" spans="1:4" ht="14.1" customHeight="1" x14ac:dyDescent="0.2">
      <c r="A144" s="130">
        <v>44043</v>
      </c>
      <c r="B144" s="580">
        <v>2491</v>
      </c>
      <c r="C144" s="222">
        <f>C143+'Figure 2 data'!C148</f>
        <v>4211</v>
      </c>
      <c r="D144" s="210"/>
    </row>
    <row r="145" spans="1:4" ht="14.1" customHeight="1" x14ac:dyDescent="0.2">
      <c r="A145" s="130">
        <v>44044</v>
      </c>
      <c r="B145" s="580">
        <v>2491</v>
      </c>
      <c r="C145" s="222">
        <f>C144+'Figure 2 data'!C149</f>
        <v>4211</v>
      </c>
      <c r="D145" s="210"/>
    </row>
    <row r="146" spans="1:4" ht="14.1" customHeight="1" x14ac:dyDescent="0.2">
      <c r="A146" s="130">
        <v>44045</v>
      </c>
      <c r="B146" s="580">
        <v>2491</v>
      </c>
      <c r="C146" s="222">
        <f>C145+'Figure 2 data'!C150</f>
        <v>4211</v>
      </c>
      <c r="D146" s="210"/>
    </row>
    <row r="147" spans="1:4" ht="14.1" customHeight="1" x14ac:dyDescent="0.2">
      <c r="A147" s="130">
        <v>44046</v>
      </c>
      <c r="B147" s="580">
        <v>2491</v>
      </c>
      <c r="C147" s="222">
        <f>C146+'Figure 2 data'!C151</f>
        <v>4212</v>
      </c>
      <c r="D147" s="210"/>
    </row>
    <row r="148" spans="1:4" ht="14.1" customHeight="1" x14ac:dyDescent="0.2">
      <c r="A148" s="130">
        <v>44047</v>
      </c>
      <c r="B148" s="580">
        <v>2491</v>
      </c>
      <c r="C148" s="222">
        <f>C147+'Figure 2 data'!C152</f>
        <v>4212</v>
      </c>
      <c r="D148" s="210"/>
    </row>
    <row r="149" spans="1:4" ht="14.1" customHeight="1" x14ac:dyDescent="0.2">
      <c r="A149" s="130">
        <v>44048</v>
      </c>
      <c r="B149" s="580">
        <v>2491</v>
      </c>
      <c r="C149" s="222">
        <f>C148+'Figure 2 data'!C153</f>
        <v>4213</v>
      </c>
      <c r="D149" s="210"/>
    </row>
    <row r="150" spans="1:4" ht="14.1" customHeight="1" x14ac:dyDescent="0.2">
      <c r="A150" s="130">
        <v>44049</v>
      </c>
      <c r="B150" s="580">
        <v>2491</v>
      </c>
      <c r="C150" s="222">
        <f>C149+'Figure 2 data'!C154</f>
        <v>4215</v>
      </c>
      <c r="D150" s="210"/>
    </row>
    <row r="151" spans="1:4" ht="14.1" customHeight="1" x14ac:dyDescent="0.2">
      <c r="A151" s="130">
        <v>44050</v>
      </c>
      <c r="B151" s="580">
        <v>2491</v>
      </c>
      <c r="C151" s="222">
        <f>C150+'Figure 2 data'!C155</f>
        <v>4216</v>
      </c>
      <c r="D151" s="210"/>
    </row>
    <row r="152" spans="1:4" ht="14.1" customHeight="1" x14ac:dyDescent="0.2">
      <c r="A152" s="130">
        <v>44051</v>
      </c>
      <c r="B152" s="580">
        <v>2491</v>
      </c>
      <c r="C152" s="222">
        <f>C151+'Figure 2 data'!C156</f>
        <v>4216</v>
      </c>
      <c r="D152" s="210"/>
    </row>
    <row r="153" spans="1:4" ht="14.1" customHeight="1" x14ac:dyDescent="0.2">
      <c r="A153" s="130">
        <v>44052</v>
      </c>
      <c r="B153" s="580">
        <v>2491</v>
      </c>
      <c r="C153" s="222">
        <f>C152+'Figure 2 data'!C157</f>
        <v>4216</v>
      </c>
      <c r="D153" s="210"/>
    </row>
    <row r="154" spans="1:4" ht="14.1" customHeight="1" x14ac:dyDescent="0.2">
      <c r="A154" s="130">
        <v>44053</v>
      </c>
      <c r="B154" s="580">
        <v>2491</v>
      </c>
      <c r="C154" s="222">
        <f>C153+'Figure 2 data'!C158</f>
        <v>4217</v>
      </c>
      <c r="D154" s="210"/>
    </row>
    <row r="155" spans="1:4" ht="14.1" customHeight="1" x14ac:dyDescent="0.2">
      <c r="A155" s="130">
        <v>44054</v>
      </c>
      <c r="B155" s="580">
        <v>2491</v>
      </c>
      <c r="C155" s="222">
        <f>C154+'Figure 2 data'!C159</f>
        <v>4218</v>
      </c>
      <c r="D155" s="210"/>
    </row>
    <row r="156" spans="1:4" ht="14.1" customHeight="1" x14ac:dyDescent="0.2">
      <c r="A156" s="130">
        <v>44055</v>
      </c>
      <c r="B156" s="580">
        <v>2491</v>
      </c>
      <c r="C156" s="222">
        <f>C155+'Figure 2 data'!C160</f>
        <v>4218</v>
      </c>
      <c r="D156" s="210"/>
    </row>
    <row r="157" spans="1:4" ht="14.1" customHeight="1" x14ac:dyDescent="0.2">
      <c r="A157" s="130">
        <v>44056</v>
      </c>
      <c r="B157" s="580">
        <v>2491</v>
      </c>
      <c r="C157" s="222">
        <f>C156+'Figure 2 data'!C161</f>
        <v>4219</v>
      </c>
      <c r="D157" s="210"/>
    </row>
    <row r="158" spans="1:4" ht="14.1" customHeight="1" x14ac:dyDescent="0.2">
      <c r="A158" s="130">
        <v>44057</v>
      </c>
      <c r="B158" s="580">
        <v>2491</v>
      </c>
      <c r="C158" s="222">
        <f>C157+'Figure 2 data'!C162</f>
        <v>4219</v>
      </c>
      <c r="D158" s="210"/>
    </row>
    <row r="159" spans="1:4" ht="14.1" customHeight="1" x14ac:dyDescent="0.2">
      <c r="A159" s="130">
        <v>44058</v>
      </c>
      <c r="B159" s="580">
        <v>2491</v>
      </c>
      <c r="C159" s="222">
        <f>C158+'Figure 2 data'!C163</f>
        <v>4219</v>
      </c>
      <c r="D159" s="210"/>
    </row>
    <row r="160" spans="1:4" ht="14.1" customHeight="1" x14ac:dyDescent="0.2">
      <c r="A160" s="130">
        <v>44059</v>
      </c>
      <c r="B160" s="580">
        <v>2491</v>
      </c>
      <c r="C160" s="222">
        <f>C159+'Figure 2 data'!C164</f>
        <v>4219</v>
      </c>
      <c r="D160" s="210"/>
    </row>
    <row r="161" spans="1:4" ht="14.1" customHeight="1" x14ac:dyDescent="0.2">
      <c r="A161" s="130">
        <v>44060</v>
      </c>
      <c r="B161" s="580">
        <v>2491</v>
      </c>
      <c r="C161" s="222">
        <f>C160+'Figure 2 data'!C165</f>
        <v>4221</v>
      </c>
      <c r="D161" s="210"/>
    </row>
    <row r="162" spans="1:4" ht="14.1" customHeight="1" x14ac:dyDescent="0.2">
      <c r="A162" s="130">
        <v>44061</v>
      </c>
      <c r="B162" s="580">
        <v>2492</v>
      </c>
      <c r="C162" s="222">
        <f>C161+'Figure 2 data'!C166</f>
        <v>4222</v>
      </c>
      <c r="D162" s="210"/>
    </row>
    <row r="163" spans="1:4" ht="14.1" customHeight="1" x14ac:dyDescent="0.2">
      <c r="A163" s="130">
        <v>44062</v>
      </c>
      <c r="B163" s="580">
        <v>2492</v>
      </c>
      <c r="C163" s="222">
        <f>C162+'Figure 2 data'!C167</f>
        <v>4223</v>
      </c>
      <c r="D163" s="210"/>
    </row>
    <row r="164" spans="1:4" ht="14.1" customHeight="1" x14ac:dyDescent="0.2">
      <c r="A164" s="130">
        <v>44063</v>
      </c>
      <c r="B164" s="580">
        <v>2492</v>
      </c>
      <c r="C164" s="222">
        <f>C163+'Figure 2 data'!C168</f>
        <v>4223</v>
      </c>
      <c r="D164" s="210"/>
    </row>
    <row r="165" spans="1:4" ht="14.1" customHeight="1" x14ac:dyDescent="0.2">
      <c r="A165" s="130">
        <v>44064</v>
      </c>
      <c r="B165" s="580">
        <v>2492</v>
      </c>
      <c r="C165" s="222">
        <f>C164+'Figure 2 data'!C169</f>
        <v>4224</v>
      </c>
      <c r="D165" s="210"/>
    </row>
    <row r="166" spans="1:4" ht="14.1" customHeight="1" x14ac:dyDescent="0.2">
      <c r="A166" s="130">
        <v>44065</v>
      </c>
      <c r="B166" s="580">
        <v>2492</v>
      </c>
      <c r="C166" s="222">
        <f>C165+'Figure 2 data'!C170</f>
        <v>4224</v>
      </c>
      <c r="D166" s="210"/>
    </row>
    <row r="167" spans="1:4" ht="14.1" customHeight="1" x14ac:dyDescent="0.2">
      <c r="A167" s="130">
        <v>44066</v>
      </c>
      <c r="B167" s="580">
        <v>2492</v>
      </c>
      <c r="C167" s="222">
        <f>C166+'Figure 2 data'!C171</f>
        <v>4224</v>
      </c>
      <c r="D167" s="210"/>
    </row>
    <row r="168" spans="1:4" ht="14.1" customHeight="1" x14ac:dyDescent="0.2">
      <c r="A168" s="130">
        <v>44067</v>
      </c>
      <c r="B168" s="580">
        <v>2492</v>
      </c>
      <c r="C168" s="222">
        <f>C167+'Figure 2 data'!C172</f>
        <v>4225</v>
      </c>
      <c r="D168" s="210"/>
    </row>
    <row r="169" spans="1:4" ht="14.1" customHeight="1" x14ac:dyDescent="0.2">
      <c r="A169" s="130">
        <v>44068</v>
      </c>
      <c r="B169" s="580">
        <v>2494</v>
      </c>
      <c r="C169" s="222">
        <f>C168+'Figure 2 data'!C173</f>
        <v>4227</v>
      </c>
      <c r="D169" s="210"/>
    </row>
    <row r="170" spans="1:4" ht="14.1" customHeight="1" x14ac:dyDescent="0.2">
      <c r="A170" s="130">
        <v>44069</v>
      </c>
      <c r="B170" s="580">
        <v>2494</v>
      </c>
      <c r="C170" s="222">
        <f>C169+'Figure 2 data'!C174</f>
        <v>4228</v>
      </c>
      <c r="D170" s="210"/>
    </row>
    <row r="171" spans="1:4" ht="14.1" customHeight="1" x14ac:dyDescent="0.2">
      <c r="A171" s="130">
        <v>44070</v>
      </c>
      <c r="B171" s="580">
        <v>2494</v>
      </c>
      <c r="C171" s="222">
        <f>C170+'Figure 2 data'!C175</f>
        <v>4229</v>
      </c>
      <c r="D171" s="210"/>
    </row>
    <row r="172" spans="1:4" ht="14.1" customHeight="1" x14ac:dyDescent="0.2">
      <c r="A172" s="130">
        <v>44071</v>
      </c>
      <c r="B172" s="580">
        <v>2494</v>
      </c>
      <c r="C172" s="222">
        <f>C171+'Figure 2 data'!C176</f>
        <v>4231</v>
      </c>
      <c r="D172" s="210"/>
    </row>
    <row r="173" spans="1:4" ht="14.1" customHeight="1" x14ac:dyDescent="0.2">
      <c r="A173" s="130">
        <v>44072</v>
      </c>
      <c r="B173" s="580">
        <v>2494</v>
      </c>
      <c r="C173" s="222">
        <f>C172+'Figure 2 data'!C177</f>
        <v>4231</v>
      </c>
      <c r="D173" s="210"/>
    </row>
    <row r="174" spans="1:4" ht="14.1" customHeight="1" x14ac:dyDescent="0.2">
      <c r="A174" s="130">
        <v>44073</v>
      </c>
      <c r="B174" s="580">
        <v>2494</v>
      </c>
      <c r="C174" s="222">
        <f>C173+'Figure 2 data'!C178</f>
        <v>4231</v>
      </c>
      <c r="D174" s="210"/>
    </row>
    <row r="175" spans="1:4" ht="14.1" customHeight="1" x14ac:dyDescent="0.2">
      <c r="A175" s="130">
        <v>44074</v>
      </c>
      <c r="B175" s="580">
        <v>2494</v>
      </c>
      <c r="C175" s="222">
        <f>C174+'Figure 2 data'!C179</f>
        <v>4232</v>
      </c>
      <c r="D175" s="210"/>
    </row>
    <row r="176" spans="1:4" ht="14.1" customHeight="1" x14ac:dyDescent="0.2">
      <c r="A176" s="130">
        <v>44075</v>
      </c>
      <c r="B176" s="580">
        <v>2495</v>
      </c>
      <c r="C176" s="222">
        <f>C175+'Figure 2 data'!C180</f>
        <v>4233</v>
      </c>
      <c r="D176" s="210"/>
    </row>
    <row r="177" spans="1:4" ht="14.1" customHeight="1" x14ac:dyDescent="0.2">
      <c r="A177" s="130">
        <v>44076</v>
      </c>
      <c r="B177" s="580">
        <v>2496</v>
      </c>
      <c r="C177" s="222">
        <f>C176+'Figure 2 data'!C181</f>
        <v>4233</v>
      </c>
      <c r="D177" s="210"/>
    </row>
    <row r="178" spans="1:4" ht="14.1" customHeight="1" x14ac:dyDescent="0.2">
      <c r="A178" s="130">
        <v>44077</v>
      </c>
      <c r="B178" s="580">
        <v>2496</v>
      </c>
      <c r="C178" s="222">
        <f>C177+'Figure 2 data'!C182</f>
        <v>4233</v>
      </c>
      <c r="D178" s="210"/>
    </row>
    <row r="179" spans="1:4" ht="14.1" customHeight="1" x14ac:dyDescent="0.2">
      <c r="A179" s="130">
        <v>44078</v>
      </c>
      <c r="B179" s="580">
        <v>2496</v>
      </c>
      <c r="C179" s="222">
        <f>C178+'Figure 2 data'!C183</f>
        <v>4233</v>
      </c>
      <c r="D179" s="210"/>
    </row>
    <row r="180" spans="1:4" ht="14.1" customHeight="1" x14ac:dyDescent="0.2">
      <c r="A180" s="130">
        <v>44079</v>
      </c>
      <c r="B180" s="580">
        <v>2496</v>
      </c>
      <c r="C180" s="222">
        <f>C179+'Figure 2 data'!C184</f>
        <v>4233</v>
      </c>
      <c r="D180" s="210"/>
    </row>
    <row r="181" spans="1:4" ht="14.1" customHeight="1" x14ac:dyDescent="0.2">
      <c r="A181" s="130">
        <v>44080</v>
      </c>
      <c r="B181" s="580">
        <v>2496</v>
      </c>
      <c r="C181" s="222">
        <f>C180+'Figure 2 data'!C185</f>
        <v>4233</v>
      </c>
      <c r="D181" s="210"/>
    </row>
    <row r="182" spans="1:4" ht="14.1" customHeight="1" x14ac:dyDescent="0.2">
      <c r="A182" s="130">
        <v>44081</v>
      </c>
      <c r="B182" s="580">
        <v>2499</v>
      </c>
      <c r="C182" s="222">
        <f>C181+'Figure 2 data'!C186</f>
        <v>4235</v>
      </c>
      <c r="D182" s="210"/>
    </row>
    <row r="183" spans="1:4" ht="14.1" customHeight="1" x14ac:dyDescent="0.2">
      <c r="A183" s="130">
        <v>44082</v>
      </c>
      <c r="B183" s="580">
        <v>2499</v>
      </c>
      <c r="C183" s="222">
        <f>C182+'Figure 2 data'!C187</f>
        <v>4236</v>
      </c>
      <c r="D183" s="210"/>
    </row>
    <row r="184" spans="1:4" ht="14.1" customHeight="1" x14ac:dyDescent="0.2">
      <c r="A184" s="130">
        <v>44083</v>
      </c>
      <c r="B184" s="580">
        <v>2499</v>
      </c>
      <c r="C184" s="222">
        <f>C183+'Figure 2 data'!C188</f>
        <v>4237</v>
      </c>
      <c r="D184" s="210"/>
    </row>
    <row r="185" spans="1:4" ht="14.1" customHeight="1" x14ac:dyDescent="0.2">
      <c r="A185" s="130">
        <v>44084</v>
      </c>
      <c r="B185" s="580">
        <v>2499</v>
      </c>
      <c r="C185" s="222">
        <f>C184+'Figure 2 data'!C189</f>
        <v>4238</v>
      </c>
      <c r="D185" s="210"/>
    </row>
    <row r="186" spans="1:4" ht="14.1" customHeight="1" x14ac:dyDescent="0.2">
      <c r="A186" s="130">
        <v>44085</v>
      </c>
      <c r="B186" s="580">
        <v>2499</v>
      </c>
      <c r="C186" s="222">
        <f>C185+'Figure 2 data'!C190</f>
        <v>4238</v>
      </c>
      <c r="D186" s="210"/>
    </row>
    <row r="187" spans="1:4" ht="14.1" customHeight="1" x14ac:dyDescent="0.2">
      <c r="A187" s="130">
        <v>44086</v>
      </c>
      <c r="B187" s="580">
        <v>2499</v>
      </c>
      <c r="C187" s="222">
        <f>C186+'Figure 2 data'!C191</f>
        <v>4238</v>
      </c>
      <c r="D187" s="210"/>
    </row>
    <row r="188" spans="1:4" ht="14.1" customHeight="1" x14ac:dyDescent="0.2">
      <c r="A188" s="130">
        <v>44087</v>
      </c>
      <c r="B188" s="580">
        <v>2499</v>
      </c>
      <c r="C188" s="222">
        <f>C187+'Figure 2 data'!C192</f>
        <v>4238</v>
      </c>
      <c r="D188" s="210"/>
    </row>
    <row r="189" spans="1:4" ht="14.1" customHeight="1" x14ac:dyDescent="0.2">
      <c r="A189" s="130">
        <v>44088</v>
      </c>
      <c r="B189" s="580">
        <v>2500</v>
      </c>
      <c r="C189" s="222">
        <f>C188+'Figure 2 data'!C193</f>
        <v>4241</v>
      </c>
      <c r="D189" s="210"/>
    </row>
    <row r="190" spans="1:4" ht="14.1" customHeight="1" x14ac:dyDescent="0.2">
      <c r="A190" s="130">
        <v>44089</v>
      </c>
      <c r="B190" s="580">
        <v>2501</v>
      </c>
      <c r="C190" s="222">
        <f>C189+'Figure 2 data'!C194</f>
        <v>4243</v>
      </c>
      <c r="D190" s="210"/>
    </row>
    <row r="191" spans="1:4" ht="14.1" customHeight="1" x14ac:dyDescent="0.2">
      <c r="A191" s="130">
        <v>44090</v>
      </c>
      <c r="B191" s="580">
        <v>2501</v>
      </c>
      <c r="C191" s="222">
        <f>C190+'Figure 2 data'!C195</f>
        <v>4243</v>
      </c>
      <c r="D191" s="210"/>
    </row>
    <row r="192" spans="1:4" ht="14.1" customHeight="1" x14ac:dyDescent="0.2">
      <c r="A192" s="130">
        <v>44091</v>
      </c>
      <c r="B192" s="580">
        <v>2502</v>
      </c>
      <c r="C192" s="222">
        <f>C191+'Figure 2 data'!C196</f>
        <v>4246</v>
      </c>
      <c r="D192" s="210"/>
    </row>
    <row r="193" spans="1:4" ht="14.1" customHeight="1" x14ac:dyDescent="0.2">
      <c r="A193" s="130">
        <v>44092</v>
      </c>
      <c r="B193" s="580">
        <v>2505</v>
      </c>
      <c r="C193" s="222">
        <f>C192+'Figure 2 data'!C197</f>
        <v>4249</v>
      </c>
      <c r="D193" s="210"/>
    </row>
    <row r="194" spans="1:4" ht="14.1" customHeight="1" x14ac:dyDescent="0.2">
      <c r="A194" s="130">
        <v>44093</v>
      </c>
      <c r="B194" s="580">
        <v>2505</v>
      </c>
      <c r="C194" s="222">
        <f>C193+'Figure 2 data'!C198</f>
        <v>4249</v>
      </c>
      <c r="D194" s="210"/>
    </row>
    <row r="195" spans="1:4" ht="14.1" customHeight="1" x14ac:dyDescent="0.2">
      <c r="A195" s="130">
        <v>44094</v>
      </c>
      <c r="B195" s="580">
        <v>2505</v>
      </c>
      <c r="C195" s="222">
        <f>C194+'Figure 2 data'!C199</f>
        <v>4249</v>
      </c>
      <c r="D195" s="210"/>
    </row>
    <row r="196" spans="1:4" ht="14.1" customHeight="1" x14ac:dyDescent="0.2">
      <c r="A196" s="130">
        <v>44095</v>
      </c>
      <c r="B196" s="580">
        <v>2506</v>
      </c>
      <c r="C196" s="222">
        <f>C195+'Figure 2 data'!C200</f>
        <v>4250</v>
      </c>
      <c r="D196" s="210"/>
    </row>
    <row r="197" spans="1:4" ht="14.1" customHeight="1" x14ac:dyDescent="0.2">
      <c r="A197" s="130">
        <v>44096</v>
      </c>
      <c r="B197" s="580">
        <v>2508</v>
      </c>
      <c r="C197" s="222">
        <f>C196+'Figure 2 data'!C201</f>
        <v>4253</v>
      </c>
      <c r="D197" s="210"/>
    </row>
    <row r="198" spans="1:4" ht="14.1" customHeight="1" x14ac:dyDescent="0.2">
      <c r="A198" s="130">
        <v>44097</v>
      </c>
      <c r="B198" s="580">
        <v>2510</v>
      </c>
      <c r="C198" s="222">
        <f>C197+'Figure 2 data'!C202</f>
        <v>4256</v>
      </c>
      <c r="D198" s="210"/>
    </row>
    <row r="199" spans="1:4" ht="14.1" customHeight="1" x14ac:dyDescent="0.2">
      <c r="A199" s="130">
        <v>44098</v>
      </c>
      <c r="B199" s="580">
        <v>2511</v>
      </c>
      <c r="C199" s="222">
        <f>C198+'Figure 2 data'!C203</f>
        <v>4258</v>
      </c>
      <c r="D199" s="210"/>
    </row>
    <row r="200" spans="1:4" ht="14.1" customHeight="1" x14ac:dyDescent="0.2">
      <c r="A200" s="130">
        <v>44099</v>
      </c>
      <c r="B200" s="580">
        <v>2511</v>
      </c>
      <c r="C200" s="222">
        <f>C199+'Figure 2 data'!C204</f>
        <v>4258</v>
      </c>
      <c r="D200" s="210"/>
    </row>
    <row r="201" spans="1:4" ht="14.1" customHeight="1" x14ac:dyDescent="0.2">
      <c r="A201" s="130">
        <v>44100</v>
      </c>
      <c r="B201" s="580">
        <v>2512</v>
      </c>
      <c r="C201" s="222">
        <f>C200+'Figure 2 data'!C205</f>
        <v>4259</v>
      </c>
      <c r="D201" s="210"/>
    </row>
    <row r="202" spans="1:4" ht="14.1" customHeight="1" x14ac:dyDescent="0.2">
      <c r="A202" s="130">
        <v>44101</v>
      </c>
      <c r="B202" s="580">
        <v>2512</v>
      </c>
      <c r="C202" s="222">
        <f>C201+'Figure 2 data'!C206</f>
        <v>4259</v>
      </c>
      <c r="D202" s="210"/>
    </row>
    <row r="203" spans="1:4" ht="14.1" customHeight="1" x14ac:dyDescent="0.2">
      <c r="A203" s="130">
        <v>44102</v>
      </c>
      <c r="B203" s="580">
        <v>2512</v>
      </c>
      <c r="C203" s="222">
        <f>C202+'Figure 2 data'!C207</f>
        <v>4262</v>
      </c>
      <c r="D203" s="210"/>
    </row>
    <row r="204" spans="1:4" ht="14.1" customHeight="1" x14ac:dyDescent="0.2">
      <c r="A204" s="130">
        <v>44103</v>
      </c>
      <c r="B204" s="580">
        <v>2519</v>
      </c>
      <c r="C204" s="222">
        <f>C203+'Figure 2 data'!C208</f>
        <v>4267</v>
      </c>
      <c r="D204" s="210"/>
    </row>
    <row r="205" spans="1:4" ht="14.1" customHeight="1" x14ac:dyDescent="0.2">
      <c r="A205" s="130">
        <v>44104</v>
      </c>
      <c r="B205" s="580">
        <v>2522</v>
      </c>
      <c r="C205" s="222">
        <f>C204+'Figure 2 data'!C209</f>
        <v>4271</v>
      </c>
      <c r="D205" s="210"/>
    </row>
    <row r="206" spans="1:4" ht="14.1" customHeight="1" x14ac:dyDescent="0.2">
      <c r="A206" s="130">
        <v>44105</v>
      </c>
      <c r="B206" s="580">
        <v>2526</v>
      </c>
      <c r="C206" s="222">
        <f>C205+'Figure 2 data'!C210</f>
        <v>4275</v>
      </c>
      <c r="D206" s="210"/>
    </row>
    <row r="207" spans="1:4" ht="14.1" customHeight="1" x14ac:dyDescent="0.2">
      <c r="A207" s="130">
        <v>44106</v>
      </c>
      <c r="B207" s="580">
        <v>2530</v>
      </c>
      <c r="C207" s="222">
        <f>C206+'Figure 2 data'!C211</f>
        <v>4279</v>
      </c>
      <c r="D207" s="210"/>
    </row>
    <row r="208" spans="1:4" ht="14.1" customHeight="1" x14ac:dyDescent="0.2">
      <c r="A208" s="130">
        <v>44107</v>
      </c>
      <c r="B208" s="580">
        <v>2530</v>
      </c>
      <c r="C208" s="222">
        <f>C207+'Figure 2 data'!C212</f>
        <v>4279</v>
      </c>
      <c r="D208" s="210"/>
    </row>
    <row r="209" spans="1:4" ht="14.1" customHeight="1" x14ac:dyDescent="0.2">
      <c r="A209" s="130">
        <v>44108</v>
      </c>
      <c r="B209" s="580">
        <v>2530</v>
      </c>
      <c r="C209" s="222">
        <f>C208+'Figure 2 data'!C213</f>
        <v>4279</v>
      </c>
      <c r="D209" s="210"/>
    </row>
    <row r="210" spans="1:4" ht="14.1" customHeight="1" x14ac:dyDescent="0.2">
      <c r="A210" s="130">
        <v>44109</v>
      </c>
      <c r="B210" s="580">
        <v>2532</v>
      </c>
      <c r="C210" s="222">
        <f>C209+'Figure 2 data'!C214</f>
        <v>4281</v>
      </c>
      <c r="D210" s="210"/>
    </row>
    <row r="211" spans="1:4" ht="14.1" customHeight="1" x14ac:dyDescent="0.2">
      <c r="A211" s="130">
        <v>44110</v>
      </c>
      <c r="B211" s="580">
        <v>2533</v>
      </c>
      <c r="C211" s="222">
        <f>C210+'Figure 2 data'!C215</f>
        <v>4283</v>
      </c>
      <c r="D211" s="210"/>
    </row>
    <row r="212" spans="1:4" ht="14.1" customHeight="1" x14ac:dyDescent="0.2">
      <c r="A212" s="130">
        <v>44111</v>
      </c>
      <c r="B212" s="580">
        <v>2538</v>
      </c>
      <c r="C212" s="222">
        <f>C211+'Figure 2 data'!C216</f>
        <v>4291</v>
      </c>
      <c r="D212" s="210"/>
    </row>
    <row r="213" spans="1:4" ht="14.1" customHeight="1" x14ac:dyDescent="0.2">
      <c r="A213" s="130">
        <v>44112</v>
      </c>
      <c r="B213" s="580">
        <v>2544</v>
      </c>
      <c r="C213" s="222">
        <f>C212+'Figure 2 data'!C217</f>
        <v>4298</v>
      </c>
      <c r="D213" s="210"/>
    </row>
    <row r="214" spans="1:4" ht="14.1" customHeight="1" x14ac:dyDescent="0.2">
      <c r="A214" s="130">
        <v>44113</v>
      </c>
      <c r="B214" s="580">
        <v>2550</v>
      </c>
      <c r="C214" s="222">
        <f>C213+'Figure 2 data'!C218</f>
        <v>4304</v>
      </c>
      <c r="D214" s="210"/>
    </row>
    <row r="215" spans="1:4" ht="14.1" customHeight="1" x14ac:dyDescent="0.2">
      <c r="A215" s="130">
        <v>44114</v>
      </c>
      <c r="B215" s="580">
        <v>2550</v>
      </c>
      <c r="C215" s="222">
        <f>C214+'Figure 2 data'!C219</f>
        <v>4304</v>
      </c>
      <c r="D215" s="210"/>
    </row>
    <row r="216" spans="1:4" ht="14.1" customHeight="1" x14ac:dyDescent="0.2">
      <c r="A216" s="130">
        <v>44115</v>
      </c>
      <c r="B216" s="580">
        <v>2550</v>
      </c>
      <c r="C216" s="222">
        <f>C215+'Figure 2 data'!C220</f>
        <v>4304</v>
      </c>
      <c r="D216" s="210"/>
    </row>
    <row r="217" spans="1:4" ht="14.1" customHeight="1" x14ac:dyDescent="0.2">
      <c r="A217" s="130">
        <v>44116</v>
      </c>
      <c r="B217" s="580">
        <v>2557</v>
      </c>
      <c r="C217" s="222">
        <f>C216+'Figure 2 data'!C221</f>
        <v>4312</v>
      </c>
      <c r="D217" s="210"/>
    </row>
    <row r="218" spans="1:4" ht="14.1" customHeight="1" x14ac:dyDescent="0.2">
      <c r="A218" s="130">
        <v>44117</v>
      </c>
      <c r="B218" s="580">
        <v>2572</v>
      </c>
      <c r="C218" s="222">
        <f>C217+'Figure 2 data'!C222</f>
        <v>4332</v>
      </c>
      <c r="D218" s="210"/>
    </row>
    <row r="219" spans="1:4" ht="14.1" customHeight="1" x14ac:dyDescent="0.2">
      <c r="A219" s="130">
        <v>44118</v>
      </c>
      <c r="B219" s="580">
        <v>2585</v>
      </c>
      <c r="C219" s="222">
        <f>C218+'Figure 2 data'!C223</f>
        <v>4347</v>
      </c>
      <c r="D219" s="210"/>
    </row>
    <row r="220" spans="1:4" ht="14.1" customHeight="1" x14ac:dyDescent="0.2">
      <c r="A220" s="130">
        <v>44119</v>
      </c>
      <c r="B220" s="580">
        <v>2594</v>
      </c>
      <c r="C220" s="222">
        <f>C219+'Figure 2 data'!C224</f>
        <v>4363</v>
      </c>
      <c r="D220" s="210"/>
    </row>
    <row r="221" spans="1:4" ht="14.1" customHeight="1" x14ac:dyDescent="0.2">
      <c r="A221" s="130">
        <v>44120</v>
      </c>
      <c r="B221" s="580">
        <v>2609</v>
      </c>
      <c r="C221" s="222">
        <f>C220+'Figure 2 data'!C225</f>
        <v>4379</v>
      </c>
      <c r="D221" s="210"/>
    </row>
    <row r="222" spans="1:4" ht="14.1" customHeight="1" x14ac:dyDescent="0.2">
      <c r="A222" s="130">
        <v>44121</v>
      </c>
      <c r="B222" s="580">
        <v>2609</v>
      </c>
      <c r="C222" s="222">
        <f>C221+'Figure 2 data'!C226</f>
        <v>4379</v>
      </c>
      <c r="D222" s="210"/>
    </row>
    <row r="223" spans="1:4" ht="14.1" customHeight="1" x14ac:dyDescent="0.2">
      <c r="A223" s="130">
        <v>44122</v>
      </c>
      <c r="B223" s="580">
        <v>2610</v>
      </c>
      <c r="C223" s="222">
        <f>C222+'Figure 2 data'!C227</f>
        <v>4380</v>
      </c>
      <c r="D223" s="210"/>
    </row>
    <row r="224" spans="1:4" ht="14.1" customHeight="1" x14ac:dyDescent="0.2">
      <c r="A224" s="130">
        <v>44123</v>
      </c>
      <c r="B224" s="580">
        <v>2625</v>
      </c>
      <c r="C224" s="222">
        <f>C223+'Figure 2 data'!C228</f>
        <v>4397</v>
      </c>
      <c r="D224" s="210"/>
    </row>
    <row r="225" spans="1:4" ht="14.1" customHeight="1" x14ac:dyDescent="0.2">
      <c r="A225" s="130">
        <v>44124</v>
      </c>
      <c r="B225" s="580">
        <v>2653</v>
      </c>
      <c r="C225" s="222">
        <f>C224+'Figure 2 data'!C229</f>
        <v>4426</v>
      </c>
      <c r="D225" s="210"/>
    </row>
    <row r="226" spans="1:4" ht="14.1" customHeight="1" x14ac:dyDescent="0.2">
      <c r="A226" s="130">
        <v>44125</v>
      </c>
      <c r="B226" s="580">
        <v>2670</v>
      </c>
      <c r="C226" s="222">
        <f>C225+'Figure 2 data'!C230</f>
        <v>4444</v>
      </c>
      <c r="D226" s="210"/>
    </row>
    <row r="227" spans="1:4" ht="14.1" customHeight="1" x14ac:dyDescent="0.2">
      <c r="A227" s="130">
        <v>44126</v>
      </c>
      <c r="B227" s="580">
        <v>2688</v>
      </c>
      <c r="C227" s="222">
        <f>C226+'Figure 2 data'!C231</f>
        <v>4471</v>
      </c>
      <c r="D227" s="210"/>
    </row>
    <row r="228" spans="1:4" ht="14.1" customHeight="1" x14ac:dyDescent="0.2">
      <c r="A228" s="130">
        <v>44127</v>
      </c>
      <c r="B228" s="580">
        <v>2699</v>
      </c>
      <c r="C228" s="222">
        <f>C227+'Figure 2 data'!C232</f>
        <v>4484</v>
      </c>
      <c r="D228" s="210"/>
    </row>
    <row r="229" spans="1:4" ht="14.1" customHeight="1" x14ac:dyDescent="0.2">
      <c r="A229" s="130">
        <v>44128</v>
      </c>
      <c r="B229" s="580">
        <v>2700</v>
      </c>
      <c r="C229" s="222">
        <f>C228+'Figure 2 data'!C233</f>
        <v>4486</v>
      </c>
      <c r="D229" s="210"/>
    </row>
    <row r="230" spans="1:4" ht="14.1" customHeight="1" x14ac:dyDescent="0.2">
      <c r="A230" s="130">
        <v>44129</v>
      </c>
      <c r="B230" s="580">
        <v>2701</v>
      </c>
      <c r="C230" s="222">
        <f>C229+'Figure 2 data'!C234</f>
        <v>4487</v>
      </c>
      <c r="D230" s="210"/>
    </row>
    <row r="231" spans="1:4" ht="14.1" customHeight="1" x14ac:dyDescent="0.2">
      <c r="A231" s="130">
        <v>44130</v>
      </c>
      <c r="B231" s="580">
        <v>2726</v>
      </c>
      <c r="C231" s="222">
        <f>C230+'Figure 2 data'!C235</f>
        <v>4515</v>
      </c>
      <c r="D231" s="210"/>
    </row>
    <row r="232" spans="1:4" ht="14.1" customHeight="1" x14ac:dyDescent="0.2">
      <c r="A232" s="130">
        <v>44131</v>
      </c>
      <c r="B232" s="580">
        <v>2754</v>
      </c>
      <c r="C232" s="222">
        <f>C231+'Figure 2 data'!C236</f>
        <v>4546</v>
      </c>
      <c r="D232" s="210"/>
    </row>
    <row r="233" spans="1:4" ht="14.1" customHeight="1" x14ac:dyDescent="0.2">
      <c r="A233" s="130">
        <v>44132</v>
      </c>
      <c r="B233" s="580">
        <v>2791</v>
      </c>
      <c r="C233" s="222">
        <f>C232+'Figure 2 data'!C237</f>
        <v>4590</v>
      </c>
      <c r="D233" s="210"/>
    </row>
    <row r="234" spans="1:4" ht="14.1" customHeight="1" x14ac:dyDescent="0.2">
      <c r="A234" s="130">
        <v>44133</v>
      </c>
      <c r="B234" s="580">
        <v>2819</v>
      </c>
      <c r="C234" s="222">
        <f>C233+'Figure 2 data'!C238</f>
        <v>4623</v>
      </c>
      <c r="D234" s="210"/>
    </row>
    <row r="235" spans="1:4" ht="14.1" customHeight="1" x14ac:dyDescent="0.2">
      <c r="A235" s="130">
        <v>44134</v>
      </c>
      <c r="B235" s="580">
        <v>2843</v>
      </c>
      <c r="C235" s="222">
        <f>C234+'Figure 2 data'!C239</f>
        <v>4651</v>
      </c>
      <c r="D235" s="210"/>
    </row>
    <row r="236" spans="1:4" ht="14.1" customHeight="1" x14ac:dyDescent="0.2">
      <c r="A236" s="130">
        <v>44135</v>
      </c>
      <c r="B236" s="580">
        <v>2849</v>
      </c>
      <c r="C236" s="222">
        <f>C235+'Figure 2 data'!C240</f>
        <v>4655</v>
      </c>
      <c r="D236" s="210"/>
    </row>
    <row r="237" spans="1:4" ht="14.1" customHeight="1" x14ac:dyDescent="0.2">
      <c r="A237" s="130">
        <v>44136</v>
      </c>
      <c r="B237" s="580">
        <v>2849</v>
      </c>
      <c r="C237" s="222">
        <f>C236+'Figure 2 data'!C241</f>
        <v>4655</v>
      </c>
      <c r="D237" s="210"/>
    </row>
    <row r="238" spans="1:4" ht="14.1" customHeight="1" x14ac:dyDescent="0.2">
      <c r="A238" s="130">
        <v>44137</v>
      </c>
      <c r="B238" s="580">
        <v>2877</v>
      </c>
      <c r="C238" s="222">
        <f>C237+'Figure 2 data'!C242</f>
        <v>4689</v>
      </c>
      <c r="D238" s="210"/>
    </row>
    <row r="239" spans="1:4" ht="14.1" customHeight="1" x14ac:dyDescent="0.2">
      <c r="A239" s="130">
        <v>44138</v>
      </c>
      <c r="B239" s="580">
        <v>2927</v>
      </c>
      <c r="C239" s="222">
        <f>C238+'Figure 2 data'!C243</f>
        <v>4738</v>
      </c>
      <c r="D239" s="210"/>
    </row>
    <row r="240" spans="1:4" ht="14.1" customHeight="1" x14ac:dyDescent="0.2">
      <c r="A240" s="130">
        <v>44139</v>
      </c>
      <c r="B240" s="580">
        <v>2966</v>
      </c>
      <c r="C240" s="222">
        <f>C239+'Figure 2 data'!C244</f>
        <v>4783</v>
      </c>
      <c r="D240" s="210"/>
    </row>
    <row r="241" spans="1:4" ht="14.1" customHeight="1" x14ac:dyDescent="0.2">
      <c r="A241" s="214">
        <v>44140</v>
      </c>
      <c r="B241" s="72">
        <v>2997</v>
      </c>
      <c r="C241" s="222">
        <f>C240+'Figure 2 data'!C245</f>
        <v>4821</v>
      </c>
      <c r="D241" s="210"/>
    </row>
    <row r="242" spans="1:4" ht="14.1" customHeight="1" x14ac:dyDescent="0.2">
      <c r="A242" s="214">
        <v>44141</v>
      </c>
      <c r="B242" s="72">
        <v>3036</v>
      </c>
      <c r="C242" s="222">
        <f>C241+'Figure 2 data'!C246</f>
        <v>4860</v>
      </c>
      <c r="D242" s="210"/>
    </row>
    <row r="243" spans="1:4" ht="14.1" customHeight="1" x14ac:dyDescent="0.2">
      <c r="A243" s="214">
        <v>44142</v>
      </c>
      <c r="B243" s="72">
        <v>3039</v>
      </c>
      <c r="C243" s="222">
        <f>C242+'Figure 2 data'!C247</f>
        <v>4863</v>
      </c>
      <c r="D243" s="210"/>
    </row>
    <row r="244" spans="1:4" ht="14.1" customHeight="1" x14ac:dyDescent="0.2">
      <c r="A244" s="214">
        <v>44143</v>
      </c>
      <c r="B244" s="72">
        <v>3040</v>
      </c>
      <c r="C244" s="222">
        <f>C243+'Figure 2 data'!C248</f>
        <v>4864</v>
      </c>
      <c r="D244" s="210"/>
    </row>
    <row r="245" spans="1:4" ht="14.1" customHeight="1" x14ac:dyDescent="0.2">
      <c r="A245" s="214">
        <v>44144</v>
      </c>
      <c r="B245" s="72">
        <v>3079</v>
      </c>
      <c r="C245" s="222">
        <f>C244+'Figure 2 data'!C249</f>
        <v>4905</v>
      </c>
      <c r="D245" s="210"/>
    </row>
    <row r="246" spans="1:4" ht="14.1" customHeight="1" x14ac:dyDescent="0.2">
      <c r="A246" s="214">
        <v>44145</v>
      </c>
      <c r="B246" s="72">
        <v>3143</v>
      </c>
      <c r="C246" s="222">
        <f>C245+'Figure 2 data'!C250</f>
        <v>4979</v>
      </c>
      <c r="D246" s="210"/>
    </row>
    <row r="247" spans="1:4" ht="14.1" customHeight="1" x14ac:dyDescent="0.2">
      <c r="A247" s="214">
        <v>44146</v>
      </c>
      <c r="B247" s="72">
        <v>3188</v>
      </c>
      <c r="C247" s="222">
        <f>C246+'Figure 2 data'!C251</f>
        <v>5030</v>
      </c>
      <c r="D247" s="210"/>
    </row>
    <row r="248" spans="1:4" ht="14.1" customHeight="1" x14ac:dyDescent="0.2">
      <c r="A248" s="214">
        <v>44147</v>
      </c>
      <c r="B248" s="72">
        <v>3244</v>
      </c>
      <c r="C248" s="222">
        <f>C247+'Figure 2 data'!C252</f>
        <v>5091</v>
      </c>
      <c r="D248" s="210"/>
    </row>
    <row r="249" spans="1:4" ht="14.1" customHeight="1" x14ac:dyDescent="0.2">
      <c r="A249" s="214">
        <v>44148</v>
      </c>
      <c r="B249" s="72">
        <v>3280</v>
      </c>
      <c r="C249" s="222">
        <f>C248+'Figure 2 data'!C253</f>
        <v>5134</v>
      </c>
      <c r="D249" s="210"/>
    </row>
    <row r="250" spans="1:4" ht="14.1" customHeight="1" x14ac:dyDescent="0.2">
      <c r="A250" s="214">
        <v>44149</v>
      </c>
      <c r="B250" s="72">
        <v>3280</v>
      </c>
      <c r="C250" s="222">
        <f>C249+'Figure 2 data'!C254</f>
        <v>5138</v>
      </c>
      <c r="D250" s="210"/>
    </row>
    <row r="251" spans="1:4" ht="14.1" customHeight="1" x14ac:dyDescent="0.2">
      <c r="A251" s="214">
        <v>44150</v>
      </c>
      <c r="B251" s="72">
        <v>3286</v>
      </c>
      <c r="C251" s="222">
        <f>C250+'Figure 2 data'!C255</f>
        <v>5144</v>
      </c>
      <c r="D251" s="210"/>
    </row>
    <row r="252" spans="1:4" ht="14.1" customHeight="1" x14ac:dyDescent="0.2">
      <c r="A252" s="214">
        <v>44151</v>
      </c>
      <c r="B252" s="72">
        <v>3323</v>
      </c>
      <c r="C252" s="222">
        <f>C251+'Figure 2 data'!C256</f>
        <v>5189</v>
      </c>
      <c r="D252" s="210"/>
    </row>
    <row r="253" spans="1:4" ht="14.1" customHeight="1" x14ac:dyDescent="0.2">
      <c r="A253" s="214">
        <v>44152</v>
      </c>
      <c r="B253" s="72">
        <v>3377</v>
      </c>
      <c r="C253" s="222">
        <f>C252+'Figure 2 data'!C257</f>
        <v>5244</v>
      </c>
      <c r="D253" s="210"/>
    </row>
    <row r="254" spans="1:4" ht="14.1" customHeight="1" x14ac:dyDescent="0.2">
      <c r="A254" s="214">
        <v>44153</v>
      </c>
      <c r="B254" s="72">
        <v>3427</v>
      </c>
      <c r="C254" s="222">
        <f>C253+'Figure 2 data'!C258</f>
        <v>5304</v>
      </c>
      <c r="D254" s="210"/>
    </row>
    <row r="255" spans="1:4" ht="14.1" customHeight="1" x14ac:dyDescent="0.2">
      <c r="A255" s="214">
        <v>44154</v>
      </c>
      <c r="B255" s="72">
        <v>3459</v>
      </c>
      <c r="C255" s="222">
        <f>C254+'Figure 2 data'!C259</f>
        <v>5345</v>
      </c>
      <c r="D255" s="210"/>
    </row>
    <row r="256" spans="1:4" ht="14.1" customHeight="1" x14ac:dyDescent="0.2">
      <c r="A256" s="214">
        <v>44155</v>
      </c>
      <c r="B256" s="72">
        <v>3496</v>
      </c>
      <c r="C256" s="222">
        <f>C255+'Figure 2 data'!C260</f>
        <v>5386</v>
      </c>
      <c r="D256" s="210"/>
    </row>
    <row r="257" spans="1:4" ht="14.1" customHeight="1" x14ac:dyDescent="0.2">
      <c r="A257" s="214">
        <v>44156</v>
      </c>
      <c r="B257" s="72">
        <v>3503</v>
      </c>
      <c r="C257" s="222">
        <f>C256+'Figure 2 data'!C261</f>
        <v>5393</v>
      </c>
      <c r="D257" s="210"/>
    </row>
    <row r="258" spans="1:4" ht="14.1" customHeight="1" x14ac:dyDescent="0.2">
      <c r="A258" s="214">
        <v>44157</v>
      </c>
      <c r="B258" s="72">
        <v>3503</v>
      </c>
      <c r="C258" s="222">
        <f>C257+'Figure 2 data'!C262</f>
        <v>5393</v>
      </c>
      <c r="D258" s="210"/>
    </row>
    <row r="259" spans="1:4" ht="14.1" customHeight="1" x14ac:dyDescent="0.2">
      <c r="A259" s="214">
        <v>44158</v>
      </c>
      <c r="B259" s="72">
        <v>3544</v>
      </c>
      <c r="C259" s="222">
        <f>C258+'Figure 2 data'!C263</f>
        <v>5439</v>
      </c>
      <c r="D259" s="210"/>
    </row>
    <row r="260" spans="1:4" ht="14.1" customHeight="1" x14ac:dyDescent="0.2">
      <c r="A260" s="214">
        <v>44159</v>
      </c>
      <c r="B260" s="72">
        <v>3588</v>
      </c>
      <c r="C260" s="222">
        <f>C259+'Figure 2 data'!C264</f>
        <v>5488</v>
      </c>
      <c r="D260" s="210"/>
    </row>
    <row r="261" spans="1:4" ht="14.1" customHeight="1" x14ac:dyDescent="0.2">
      <c r="A261" s="214">
        <v>44160</v>
      </c>
      <c r="B261" s="72">
        <v>3639</v>
      </c>
      <c r="C261" s="222">
        <f>C260+'Figure 2 data'!C265</f>
        <v>5547</v>
      </c>
      <c r="D261" s="210"/>
    </row>
    <row r="262" spans="1:4" ht="14.1" customHeight="1" x14ac:dyDescent="0.2">
      <c r="A262" s="214">
        <v>44161</v>
      </c>
      <c r="B262" s="72">
        <v>3676</v>
      </c>
      <c r="C262" s="222">
        <f>C261+'Figure 2 data'!C266</f>
        <v>5589</v>
      </c>
      <c r="D262" s="210"/>
    </row>
    <row r="263" spans="1:4" ht="14.1" customHeight="1" x14ac:dyDescent="0.2">
      <c r="A263" s="214">
        <v>44162</v>
      </c>
      <c r="B263" s="72">
        <v>3720</v>
      </c>
      <c r="C263" s="222">
        <f>C262+'Figure 2 data'!C267</f>
        <v>5639</v>
      </c>
      <c r="D263" s="210"/>
    </row>
    <row r="264" spans="1:4" ht="14.1" customHeight="1" x14ac:dyDescent="0.2">
      <c r="A264" s="214">
        <v>44163</v>
      </c>
      <c r="B264" s="72">
        <v>3722</v>
      </c>
      <c r="C264" s="222">
        <f>C263+'Figure 2 data'!C268</f>
        <v>5642</v>
      </c>
      <c r="D264" s="210"/>
    </row>
    <row r="265" spans="1:4" ht="14.1" customHeight="1" x14ac:dyDescent="0.2">
      <c r="A265" s="214">
        <v>44164</v>
      </c>
      <c r="B265" s="72">
        <v>3725</v>
      </c>
      <c r="C265" s="222">
        <f>C264+'Figure 2 data'!C269</f>
        <v>5645</v>
      </c>
      <c r="D265" s="210"/>
    </row>
    <row r="266" spans="1:4" ht="14.1" customHeight="1" x14ac:dyDescent="0.2">
      <c r="A266" s="214">
        <v>44165</v>
      </c>
      <c r="B266" s="72">
        <v>3759</v>
      </c>
      <c r="C266" s="222">
        <f>C265+'Figure 2 data'!C270</f>
        <v>5686</v>
      </c>
      <c r="D266" s="210"/>
    </row>
    <row r="267" spans="1:4" ht="14.1" customHeight="1" x14ac:dyDescent="0.2">
      <c r="A267" s="214">
        <v>44166</v>
      </c>
      <c r="B267" s="72">
        <v>3797</v>
      </c>
      <c r="C267" s="222">
        <f>C266+'Figure 2 data'!C271</f>
        <v>5738</v>
      </c>
      <c r="D267" s="210"/>
    </row>
    <row r="268" spans="1:4" ht="14.1" customHeight="1" x14ac:dyDescent="0.2">
      <c r="A268" s="214">
        <v>44167</v>
      </c>
      <c r="B268" s="72">
        <v>3848</v>
      </c>
      <c r="C268" s="222">
        <f>C267+'Figure 2 data'!C272</f>
        <v>5798</v>
      </c>
      <c r="D268" s="210"/>
    </row>
    <row r="269" spans="1:4" ht="14.1" customHeight="1" x14ac:dyDescent="0.2">
      <c r="A269" s="214">
        <v>44168</v>
      </c>
      <c r="B269" s="72">
        <v>3889</v>
      </c>
      <c r="C269" s="222">
        <f>C268+'Figure 2 data'!C273</f>
        <v>5850</v>
      </c>
      <c r="D269" s="210"/>
    </row>
    <row r="270" spans="1:4" ht="14.1" customHeight="1" x14ac:dyDescent="0.2">
      <c r="A270" s="214">
        <v>44169</v>
      </c>
      <c r="B270" s="72">
        <v>3911</v>
      </c>
      <c r="C270" s="222">
        <f>C269+'Figure 2 data'!C274</f>
        <v>5873</v>
      </c>
      <c r="D270" s="210"/>
    </row>
    <row r="271" spans="1:4" ht="14.1" customHeight="1" x14ac:dyDescent="0.2">
      <c r="A271" s="214">
        <v>44170</v>
      </c>
      <c r="B271" s="72">
        <v>3916</v>
      </c>
      <c r="C271" s="222">
        <f>C270+'Figure 2 data'!C275</f>
        <v>5878</v>
      </c>
      <c r="D271" s="210"/>
    </row>
    <row r="272" spans="1:4" ht="14.1" customHeight="1" x14ac:dyDescent="0.2">
      <c r="A272" s="214">
        <v>44171</v>
      </c>
      <c r="B272" s="72">
        <v>3917</v>
      </c>
      <c r="C272" s="222">
        <f>C271+'Figure 2 data'!C276</f>
        <v>5878</v>
      </c>
      <c r="D272" s="210"/>
    </row>
    <row r="273" spans="1:4" ht="14.1" customHeight="1" x14ac:dyDescent="0.2">
      <c r="A273" s="214">
        <v>44172</v>
      </c>
      <c r="B273" s="72">
        <v>3950</v>
      </c>
      <c r="C273" s="222">
        <f>C272+'Figure 2 data'!C277</f>
        <v>5918</v>
      </c>
      <c r="D273" s="210"/>
    </row>
    <row r="274" spans="1:4" ht="14.1" customHeight="1" x14ac:dyDescent="0.2">
      <c r="A274" s="214">
        <v>44173</v>
      </c>
      <c r="B274" s="72">
        <v>3989</v>
      </c>
      <c r="C274" s="222">
        <f>C273+'Figure 2 data'!C278</f>
        <v>5963</v>
      </c>
      <c r="D274" s="210"/>
    </row>
    <row r="275" spans="1:4" ht="14.1" customHeight="1" x14ac:dyDescent="0.2">
      <c r="A275" s="214">
        <v>44174</v>
      </c>
      <c r="B275" s="72">
        <v>4039</v>
      </c>
      <c r="C275" s="222">
        <f>C274+'Figure 2 data'!C279</f>
        <v>6020</v>
      </c>
      <c r="D275" s="210"/>
    </row>
    <row r="276" spans="1:4" ht="14.1" customHeight="1" x14ac:dyDescent="0.2">
      <c r="A276" s="214">
        <v>44175</v>
      </c>
      <c r="B276" s="72">
        <v>4070</v>
      </c>
      <c r="C276" s="222">
        <f>C275+'Figure 2 data'!C280</f>
        <v>6060</v>
      </c>
      <c r="D276" s="210"/>
    </row>
    <row r="277" spans="1:4" ht="14.1" customHeight="1" x14ac:dyDescent="0.2">
      <c r="A277" s="214">
        <v>44176</v>
      </c>
      <c r="B277" s="72">
        <v>4109</v>
      </c>
      <c r="C277" s="222">
        <f>C276+'Figure 2 data'!C281</f>
        <v>6102</v>
      </c>
      <c r="D277" s="210"/>
    </row>
    <row r="278" spans="1:4" ht="14.1" customHeight="1" x14ac:dyDescent="0.2">
      <c r="A278" s="214">
        <v>44177</v>
      </c>
      <c r="B278" s="72">
        <v>4111</v>
      </c>
      <c r="C278" s="222">
        <f>C277+'Figure 2 data'!C282</f>
        <v>6104</v>
      </c>
      <c r="D278" s="210"/>
    </row>
    <row r="279" spans="1:4" ht="14.1" customHeight="1" x14ac:dyDescent="0.2">
      <c r="A279" s="214">
        <v>44178</v>
      </c>
      <c r="B279" s="72">
        <v>4111</v>
      </c>
      <c r="C279" s="222">
        <f>C278+'Figure 2 data'!C283</f>
        <v>6105</v>
      </c>
      <c r="D279" s="210"/>
    </row>
    <row r="280" spans="1:4" ht="14.1" customHeight="1" x14ac:dyDescent="0.2">
      <c r="A280" s="214">
        <v>44179</v>
      </c>
      <c r="B280" s="72">
        <v>4135</v>
      </c>
      <c r="C280" s="222">
        <f>C279+'Figure 2 data'!C284</f>
        <v>6140</v>
      </c>
      <c r="D280" s="210"/>
    </row>
    <row r="281" spans="1:4" ht="14.1" customHeight="1" x14ac:dyDescent="0.2">
      <c r="A281" s="214">
        <v>44180</v>
      </c>
      <c r="B281" s="72">
        <v>4173</v>
      </c>
      <c r="C281" s="222">
        <f>C280+'Figure 2 data'!C285</f>
        <v>6190</v>
      </c>
      <c r="D281" s="210"/>
    </row>
    <row r="282" spans="1:4" ht="14.1" customHeight="1" x14ac:dyDescent="0.2">
      <c r="A282" s="214">
        <v>44181</v>
      </c>
      <c r="B282" s="72">
        <v>4203</v>
      </c>
      <c r="C282" s="222">
        <f>C281+'Figure 2 data'!C286</f>
        <v>6225</v>
      </c>
      <c r="D282" s="210"/>
    </row>
    <row r="283" spans="1:4" ht="14.1" customHeight="1" x14ac:dyDescent="0.2">
      <c r="A283" s="214">
        <v>44182</v>
      </c>
      <c r="B283" s="72">
        <v>4239</v>
      </c>
      <c r="C283" s="222">
        <f>C282+'Figure 2 data'!C287</f>
        <v>6261</v>
      </c>
      <c r="D283" s="210"/>
    </row>
    <row r="284" spans="1:4" ht="14.1" customHeight="1" x14ac:dyDescent="0.2">
      <c r="A284" s="214">
        <v>44183</v>
      </c>
      <c r="B284" s="72">
        <v>4280</v>
      </c>
      <c r="C284" s="222">
        <f>C283+'Figure 2 data'!C288</f>
        <v>6310</v>
      </c>
      <c r="D284" s="210"/>
    </row>
    <row r="285" spans="1:4" ht="14.1" customHeight="1" x14ac:dyDescent="0.2">
      <c r="A285" s="214">
        <v>44184</v>
      </c>
      <c r="B285" s="72">
        <v>4283</v>
      </c>
      <c r="C285" s="222">
        <f>C284+'Figure 2 data'!C289</f>
        <v>6312</v>
      </c>
      <c r="D285" s="210"/>
    </row>
    <row r="286" spans="1:4" ht="14.1" customHeight="1" x14ac:dyDescent="0.2">
      <c r="A286" s="214">
        <v>44185</v>
      </c>
      <c r="B286" s="72">
        <v>4283</v>
      </c>
      <c r="C286" s="222">
        <f>C285+'Figure 2 data'!C290</f>
        <v>6313</v>
      </c>
      <c r="D286" s="210"/>
    </row>
    <row r="287" spans="1:4" ht="14.1" customHeight="1" x14ac:dyDescent="0.2">
      <c r="A287" s="214">
        <v>44186</v>
      </c>
      <c r="B287" s="72">
        <v>4326</v>
      </c>
      <c r="C287" s="222">
        <f>C286+'Figure 2 data'!C291</f>
        <v>6362</v>
      </c>
      <c r="D287" s="210"/>
    </row>
    <row r="288" spans="1:4" ht="14.1" customHeight="1" x14ac:dyDescent="0.2">
      <c r="A288" s="214">
        <v>44187</v>
      </c>
      <c r="B288" s="72">
        <v>4373</v>
      </c>
      <c r="C288" s="222">
        <f>C287+'Figure 2 data'!C292</f>
        <v>6418</v>
      </c>
      <c r="D288" s="210"/>
    </row>
    <row r="289" spans="1:4" ht="14.1" customHeight="1" x14ac:dyDescent="0.2">
      <c r="A289" s="214">
        <v>44188</v>
      </c>
      <c r="B289" s="72">
        <v>4416</v>
      </c>
      <c r="C289" s="222">
        <f>C288+'Figure 2 data'!C293</f>
        <v>6469</v>
      </c>
      <c r="D289" s="210"/>
    </row>
    <row r="290" spans="1:4" ht="14.1" customHeight="1" x14ac:dyDescent="0.2">
      <c r="A290" s="214">
        <v>44189</v>
      </c>
      <c r="B290" s="72">
        <v>4459</v>
      </c>
      <c r="C290" s="222">
        <f>C289+'Figure 2 data'!C294</f>
        <v>6514</v>
      </c>
      <c r="D290" s="210"/>
    </row>
    <row r="291" spans="1:4" ht="14.1" customHeight="1" x14ac:dyDescent="0.2">
      <c r="A291" s="214">
        <v>44190</v>
      </c>
      <c r="B291" s="72">
        <v>4459</v>
      </c>
      <c r="C291" s="222">
        <f>C290+'Figure 2 data'!C295</f>
        <v>6514</v>
      </c>
      <c r="D291" s="210"/>
    </row>
    <row r="292" spans="1:4" ht="14.1" customHeight="1" x14ac:dyDescent="0.2">
      <c r="A292" s="214">
        <v>44191</v>
      </c>
      <c r="B292" s="72">
        <v>4460</v>
      </c>
      <c r="C292" s="222">
        <f>C291+'Figure 2 data'!C296</f>
        <v>6515</v>
      </c>
      <c r="D292" s="210"/>
    </row>
    <row r="293" spans="1:4" ht="14.1" customHeight="1" x14ac:dyDescent="0.2">
      <c r="A293" s="214">
        <v>44192</v>
      </c>
      <c r="B293" s="72">
        <v>4460</v>
      </c>
      <c r="C293" s="222">
        <f>C292+'Figure 2 data'!C297</f>
        <v>6515</v>
      </c>
      <c r="D293" s="210"/>
    </row>
    <row r="294" spans="1:4" ht="14.1" customHeight="1" x14ac:dyDescent="0.2">
      <c r="A294" s="214">
        <v>44193</v>
      </c>
      <c r="B294" s="72">
        <v>4467</v>
      </c>
      <c r="C294" s="222">
        <f>C293+'Figure 2 data'!C298</f>
        <v>6522</v>
      </c>
      <c r="D294" s="210"/>
    </row>
    <row r="295" spans="1:4" ht="14.1" customHeight="1" x14ac:dyDescent="0.2">
      <c r="A295" s="214">
        <v>44194</v>
      </c>
      <c r="B295" s="72">
        <v>4510</v>
      </c>
      <c r="C295" s="222">
        <f>C294+'Figure 2 data'!C299</f>
        <v>6574</v>
      </c>
      <c r="D295" s="210"/>
    </row>
    <row r="296" spans="1:4" ht="14.1" customHeight="1" x14ac:dyDescent="0.2">
      <c r="A296" s="214">
        <v>44195</v>
      </c>
      <c r="B296" s="72">
        <v>4578</v>
      </c>
      <c r="C296" s="222">
        <f>C295+'Figure 2 data'!C300</f>
        <v>6655</v>
      </c>
      <c r="D296" s="210"/>
    </row>
    <row r="297" spans="1:4" ht="14.1" customHeight="1" x14ac:dyDescent="0.2">
      <c r="A297" s="214">
        <v>44196</v>
      </c>
      <c r="B297" s="72">
        <v>4621</v>
      </c>
      <c r="C297" s="222">
        <f>C296+'Figure 2 data'!C301</f>
        <v>6701</v>
      </c>
      <c r="D297" s="210"/>
    </row>
    <row r="298" spans="1:4" ht="14.1" customHeight="1" x14ac:dyDescent="0.2">
      <c r="A298" s="214">
        <v>44197</v>
      </c>
      <c r="B298" s="72">
        <v>4621</v>
      </c>
      <c r="C298" s="222">
        <f>C297+'Figure 2 data'!C302</f>
        <v>6701</v>
      </c>
      <c r="D298" s="210"/>
    </row>
    <row r="299" spans="1:4" ht="14.1" customHeight="1" x14ac:dyDescent="0.2">
      <c r="A299" s="214">
        <v>44198</v>
      </c>
      <c r="B299" s="72">
        <v>4622</v>
      </c>
      <c r="C299" s="222">
        <f>C298+'Figure 2 data'!C303</f>
        <v>6702</v>
      </c>
      <c r="D299" s="210"/>
    </row>
    <row r="300" spans="1:4" ht="14.1" customHeight="1" x14ac:dyDescent="0.2">
      <c r="A300" s="214">
        <v>44199</v>
      </c>
      <c r="B300" s="72">
        <v>4622</v>
      </c>
      <c r="C300" s="222">
        <f>C299+'Figure 2 data'!C304</f>
        <v>6702</v>
      </c>
      <c r="D300" s="210"/>
    </row>
    <row r="301" spans="1:4" ht="14.1" customHeight="1" x14ac:dyDescent="0.2">
      <c r="A301" s="214">
        <v>44200</v>
      </c>
      <c r="B301" s="72">
        <v>4633</v>
      </c>
      <c r="C301" s="222">
        <f>C300+'Figure 2 data'!C305</f>
        <v>6716</v>
      </c>
      <c r="D301" s="210"/>
    </row>
    <row r="302" spans="1:4" ht="14.1" customHeight="1" x14ac:dyDescent="0.2">
      <c r="A302" s="214">
        <v>44201</v>
      </c>
      <c r="B302" s="72">
        <v>4701</v>
      </c>
      <c r="C302" s="222">
        <f>C301+'Figure 2 data'!C306</f>
        <v>6808</v>
      </c>
      <c r="D302" s="210"/>
    </row>
    <row r="303" spans="1:4" ht="14.1" customHeight="1" x14ac:dyDescent="0.2">
      <c r="A303" s="214">
        <v>44202</v>
      </c>
      <c r="B303" s="72">
        <v>4779</v>
      </c>
      <c r="C303" s="222">
        <f>C302+'Figure 2 data'!C307</f>
        <v>6890</v>
      </c>
      <c r="D303" s="210"/>
    </row>
    <row r="304" spans="1:4" ht="14.1" customHeight="1" x14ac:dyDescent="0.2">
      <c r="A304" s="214">
        <v>44203</v>
      </c>
      <c r="B304" s="72">
        <v>4872</v>
      </c>
      <c r="C304" s="222">
        <f>C303+'Figure 2 data'!C308</f>
        <v>6992</v>
      </c>
      <c r="D304" s="210"/>
    </row>
    <row r="305" spans="1:4" ht="14.1" customHeight="1" x14ac:dyDescent="0.2">
      <c r="A305" s="214">
        <v>44204</v>
      </c>
      <c r="B305" s="72">
        <v>4965</v>
      </c>
      <c r="C305" s="222">
        <f>C304+'Figure 2 data'!C309</f>
        <v>7090</v>
      </c>
      <c r="D305" s="210"/>
    </row>
    <row r="306" spans="1:4" ht="14.1" customHeight="1" x14ac:dyDescent="0.2">
      <c r="A306" s="214">
        <v>44205</v>
      </c>
      <c r="B306" s="72">
        <v>4968</v>
      </c>
      <c r="C306" s="222">
        <f>C305+'Figure 2 data'!C310</f>
        <v>7092</v>
      </c>
      <c r="D306" s="210"/>
    </row>
    <row r="307" spans="1:4" ht="14.1" customHeight="1" x14ac:dyDescent="0.2">
      <c r="A307" s="214">
        <v>44206</v>
      </c>
      <c r="B307" s="72">
        <v>4969</v>
      </c>
      <c r="C307" s="222">
        <f>C306+'Figure 2 data'!C311</f>
        <v>7094</v>
      </c>
      <c r="D307" s="210"/>
    </row>
    <row r="308" spans="1:4" ht="14.1" customHeight="1" x14ac:dyDescent="0.2">
      <c r="A308" s="214">
        <v>44207</v>
      </c>
      <c r="B308" s="72">
        <v>5023</v>
      </c>
      <c r="C308" s="222">
        <f>C307+'Figure 2 data'!C312</f>
        <v>7153</v>
      </c>
      <c r="D308" s="210"/>
    </row>
    <row r="309" spans="1:4" ht="14.1" customHeight="1" x14ac:dyDescent="0.2">
      <c r="A309" s="214">
        <v>44208</v>
      </c>
      <c r="B309" s="72">
        <v>5102</v>
      </c>
      <c r="C309" s="222">
        <f>C308+'Figure 2 data'!C313</f>
        <v>7234</v>
      </c>
      <c r="D309" s="210"/>
    </row>
    <row r="310" spans="1:4" ht="14.1" customHeight="1" x14ac:dyDescent="0.2">
      <c r="A310" s="214">
        <v>44209</v>
      </c>
      <c r="B310" s="72">
        <v>5166</v>
      </c>
      <c r="C310" s="222">
        <f>C309+'Figure 2 data'!C314</f>
        <v>7306</v>
      </c>
      <c r="D310" s="210"/>
    </row>
    <row r="311" spans="1:4" ht="14.1" customHeight="1" x14ac:dyDescent="0.2">
      <c r="A311" s="214">
        <v>44210</v>
      </c>
      <c r="B311" s="72">
        <v>5227</v>
      </c>
      <c r="C311" s="222">
        <f>C310+'Figure 2 data'!C315</f>
        <v>7379</v>
      </c>
      <c r="D311" s="210"/>
    </row>
    <row r="312" spans="1:4" ht="14.1" customHeight="1" x14ac:dyDescent="0.2">
      <c r="A312" s="214">
        <v>44211</v>
      </c>
      <c r="B312" s="72">
        <v>5305</v>
      </c>
      <c r="C312" s="222">
        <f>C311+'Figure 2 data'!C316</f>
        <v>7465</v>
      </c>
      <c r="D312" s="210"/>
    </row>
    <row r="313" spans="1:4" ht="14.1" customHeight="1" x14ac:dyDescent="0.2">
      <c r="A313" s="214">
        <v>44212</v>
      </c>
      <c r="B313" s="72">
        <v>5305</v>
      </c>
      <c r="C313" s="222">
        <f>C312+'Figure 2 data'!C317</f>
        <v>7466</v>
      </c>
      <c r="D313" s="210"/>
    </row>
    <row r="314" spans="1:4" ht="14.1" customHeight="1" x14ac:dyDescent="0.2">
      <c r="A314" s="214">
        <v>44213</v>
      </c>
      <c r="B314" s="72">
        <v>5305</v>
      </c>
      <c r="C314" s="222">
        <f>C313+'Figure 2 data'!C318</f>
        <v>7467</v>
      </c>
      <c r="D314" s="210"/>
    </row>
    <row r="315" spans="1:4" ht="14.1" customHeight="1" x14ac:dyDescent="0.2">
      <c r="A315" s="214">
        <v>44214</v>
      </c>
      <c r="B315" s="72">
        <v>5376</v>
      </c>
      <c r="C315" s="222">
        <f>C314+'Figure 2 data'!C319</f>
        <v>7550</v>
      </c>
      <c r="D315" s="210"/>
    </row>
    <row r="316" spans="1:4" ht="14.1" customHeight="1" x14ac:dyDescent="0.2">
      <c r="A316" s="214">
        <v>44215</v>
      </c>
      <c r="B316" s="72">
        <v>5468</v>
      </c>
      <c r="C316" s="222">
        <f>C315+'Figure 2 data'!C320</f>
        <v>7650</v>
      </c>
      <c r="D316" s="210"/>
    </row>
    <row r="317" spans="1:4" ht="14.1" customHeight="1" x14ac:dyDescent="0.2">
      <c r="A317" s="214">
        <v>44216</v>
      </c>
      <c r="B317" s="72">
        <v>5557</v>
      </c>
      <c r="C317" s="222">
        <f>C316+'Figure 2 data'!C321</f>
        <v>7752</v>
      </c>
      <c r="D317" s="210"/>
    </row>
    <row r="318" spans="1:4" ht="14.1" customHeight="1" x14ac:dyDescent="0.2">
      <c r="A318" s="214">
        <v>44217</v>
      </c>
      <c r="B318" s="72">
        <v>5628</v>
      </c>
      <c r="C318" s="222">
        <f>C317+'Figure 2 data'!C322</f>
        <v>7828</v>
      </c>
      <c r="D318" s="210"/>
    </row>
    <row r="319" spans="1:4" ht="14.1" customHeight="1" x14ac:dyDescent="0.2">
      <c r="A319" s="214">
        <v>44218</v>
      </c>
      <c r="B319" s="72">
        <v>5704</v>
      </c>
      <c r="C319" s="222">
        <f>C318+'Figure 2 data'!C323</f>
        <v>7912</v>
      </c>
      <c r="D319" s="210"/>
    </row>
    <row r="320" spans="1:4" ht="14.1" customHeight="1" x14ac:dyDescent="0.2">
      <c r="A320" s="214">
        <v>44219</v>
      </c>
      <c r="B320" s="72">
        <v>5705</v>
      </c>
      <c r="C320" s="222">
        <f>C319+'Figure 2 data'!C324</f>
        <v>7915</v>
      </c>
      <c r="D320" s="210"/>
    </row>
    <row r="321" spans="1:4" ht="14.1" customHeight="1" x14ac:dyDescent="0.2">
      <c r="A321" s="214">
        <v>44220</v>
      </c>
      <c r="B321" s="72">
        <v>5709</v>
      </c>
      <c r="C321" s="222">
        <f>C320+'Figure 2 data'!C325</f>
        <v>7919</v>
      </c>
      <c r="D321" s="210"/>
    </row>
    <row r="322" spans="1:4" ht="14.1" customHeight="1" x14ac:dyDescent="0.2">
      <c r="A322" s="214">
        <v>44221</v>
      </c>
      <c r="B322" s="72">
        <v>5796</v>
      </c>
      <c r="C322" s="222">
        <f>C321+'Figure 2 data'!C326</f>
        <v>8023</v>
      </c>
      <c r="D322" s="210"/>
    </row>
    <row r="323" spans="1:4" ht="14.1" customHeight="1" x14ac:dyDescent="0.2">
      <c r="A323" s="214">
        <v>44222</v>
      </c>
      <c r="B323" s="72">
        <v>5888</v>
      </c>
      <c r="C323" s="222">
        <f>C322+'Figure 2 data'!C327</f>
        <v>8121</v>
      </c>
      <c r="D323" s="210"/>
    </row>
    <row r="324" spans="1:4" ht="14.1" customHeight="1" x14ac:dyDescent="0.2">
      <c r="A324" s="214">
        <v>44223</v>
      </c>
      <c r="B324" s="72">
        <v>5970</v>
      </c>
      <c r="C324" s="222">
        <f>C323+'Figure 2 data'!C328</f>
        <v>8208</v>
      </c>
      <c r="D324" s="210"/>
    </row>
    <row r="325" spans="1:4" ht="14.1" customHeight="1" x14ac:dyDescent="0.2">
      <c r="A325" s="214">
        <v>44224</v>
      </c>
      <c r="B325" s="72">
        <v>6040</v>
      </c>
      <c r="C325" s="222">
        <f>C324+'Figure 2 data'!C329</f>
        <v>8288</v>
      </c>
      <c r="D325" s="210"/>
    </row>
    <row r="326" spans="1:4" ht="14.1" customHeight="1" x14ac:dyDescent="0.2">
      <c r="A326" s="214">
        <v>44225</v>
      </c>
      <c r="B326" s="72">
        <v>6100</v>
      </c>
      <c r="C326" s="222">
        <f>C325+'Figure 2 data'!C330</f>
        <v>8353</v>
      </c>
      <c r="D326" s="210"/>
    </row>
    <row r="327" spans="1:4" ht="14.1" customHeight="1" x14ac:dyDescent="0.2">
      <c r="A327" s="214">
        <v>44226</v>
      </c>
      <c r="B327" s="72">
        <v>6106</v>
      </c>
      <c r="C327" s="222">
        <f>C326+'Figure 2 data'!C331</f>
        <v>8357</v>
      </c>
      <c r="D327" s="210"/>
    </row>
    <row r="328" spans="1:4" ht="14.1" customHeight="1" x14ac:dyDescent="0.2">
      <c r="A328" s="214">
        <v>44227</v>
      </c>
      <c r="B328" s="72">
        <v>6112</v>
      </c>
      <c r="C328" s="222">
        <f>C327+'Figure 2 data'!C332</f>
        <v>8362</v>
      </c>
      <c r="D328" s="210"/>
    </row>
    <row r="329" spans="1:4" ht="14.1" customHeight="1" x14ac:dyDescent="0.2">
      <c r="A329" s="214">
        <v>44228</v>
      </c>
      <c r="B329" s="72">
        <v>6181</v>
      </c>
      <c r="C329" s="222">
        <f>C328+'Figure 2 data'!C333</f>
        <v>8447</v>
      </c>
      <c r="D329" s="210"/>
    </row>
    <row r="330" spans="1:4" ht="14.1" customHeight="1" x14ac:dyDescent="0.2">
      <c r="A330" s="214">
        <v>44229</v>
      </c>
      <c r="B330" s="72">
        <v>6269</v>
      </c>
      <c r="C330" s="222">
        <f>C329+'Figure 2 data'!C334</f>
        <v>8536</v>
      </c>
      <c r="D330" s="210"/>
    </row>
    <row r="331" spans="1:4" ht="14.1" customHeight="1" x14ac:dyDescent="0.2">
      <c r="A331" s="214">
        <v>44230</v>
      </c>
      <c r="B331" s="72">
        <v>6322</v>
      </c>
      <c r="C331" s="222">
        <f>C330+'Figure 2 data'!C335</f>
        <v>8598</v>
      </c>
      <c r="D331" s="210"/>
    </row>
    <row r="332" spans="1:4" ht="14.1" customHeight="1" x14ac:dyDescent="0.2">
      <c r="A332" s="214">
        <v>44231</v>
      </c>
      <c r="B332" s="72">
        <v>6383</v>
      </c>
      <c r="C332" s="222">
        <f>C331+'Figure 2 data'!C336</f>
        <v>8672</v>
      </c>
      <c r="D332" s="210"/>
    </row>
    <row r="333" spans="1:4" ht="14.1" customHeight="1" x14ac:dyDescent="0.2">
      <c r="A333" s="214">
        <v>44232</v>
      </c>
      <c r="B333" s="72">
        <v>6431</v>
      </c>
      <c r="C333" s="222">
        <f>C332+'Figure 2 data'!C337</f>
        <v>8727</v>
      </c>
      <c r="D333" s="210"/>
    </row>
    <row r="334" spans="1:4" ht="14.1" customHeight="1" x14ac:dyDescent="0.2">
      <c r="A334" s="214">
        <v>44233</v>
      </c>
      <c r="B334" s="72">
        <v>6438</v>
      </c>
      <c r="C334" s="222">
        <f>C333+'Figure 2 data'!C338</f>
        <v>8734</v>
      </c>
      <c r="D334" s="210"/>
    </row>
    <row r="335" spans="1:4" ht="14.1" customHeight="1" x14ac:dyDescent="0.2">
      <c r="A335" s="214">
        <v>44234</v>
      </c>
      <c r="B335" s="72">
        <v>6443</v>
      </c>
      <c r="C335" s="222">
        <f>C334+'Figure 2 data'!C339</f>
        <v>8739</v>
      </c>
      <c r="D335" s="210"/>
    </row>
    <row r="336" spans="1:4" ht="14.1" customHeight="1" x14ac:dyDescent="0.2">
      <c r="A336" s="214">
        <v>44235</v>
      </c>
      <c r="B336" s="72">
        <v>6501</v>
      </c>
      <c r="C336" s="222">
        <f>C335+'Figure 2 data'!C340</f>
        <v>8809</v>
      </c>
      <c r="D336" s="210"/>
    </row>
    <row r="337" spans="1:4" ht="14.1" customHeight="1" x14ac:dyDescent="0.2">
      <c r="A337" s="214">
        <v>44236</v>
      </c>
      <c r="B337" s="72">
        <v>6551</v>
      </c>
      <c r="C337" s="222">
        <f>C336+'Figure 2 data'!C341</f>
        <v>8876</v>
      </c>
      <c r="D337" s="210"/>
    </row>
    <row r="338" spans="1:4" ht="14.1" customHeight="1" x14ac:dyDescent="0.2">
      <c r="A338" s="214">
        <v>44237</v>
      </c>
      <c r="B338" s="72">
        <v>6599</v>
      </c>
      <c r="C338" s="222">
        <f>C337+'Figure 2 data'!C342</f>
        <v>8941</v>
      </c>
      <c r="D338" s="210"/>
    </row>
    <row r="339" spans="1:4" ht="14.1" customHeight="1" x14ac:dyDescent="0.2">
      <c r="A339" s="214">
        <v>44238</v>
      </c>
      <c r="B339" s="72">
        <v>6666</v>
      </c>
      <c r="C339" s="222">
        <f>C338+'Figure 2 data'!C343</f>
        <v>9006</v>
      </c>
      <c r="D339" s="210"/>
    </row>
    <row r="340" spans="1:4" ht="14.1" customHeight="1" x14ac:dyDescent="0.2">
      <c r="A340" s="214">
        <v>44239</v>
      </c>
      <c r="B340" s="72">
        <v>6711</v>
      </c>
      <c r="C340" s="222">
        <f>C339+'Figure 2 data'!C344</f>
        <v>9058</v>
      </c>
      <c r="D340" s="210"/>
    </row>
    <row r="341" spans="1:4" ht="14.1" customHeight="1" x14ac:dyDescent="0.2">
      <c r="A341" s="214">
        <v>44240</v>
      </c>
      <c r="B341" s="72">
        <v>6715</v>
      </c>
      <c r="C341" s="222">
        <f>C340+'Figure 2 data'!C345</f>
        <v>9064</v>
      </c>
      <c r="D341" s="210"/>
    </row>
    <row r="342" spans="1:4" ht="14.1" customHeight="1" x14ac:dyDescent="0.2">
      <c r="A342" s="214">
        <v>44241</v>
      </c>
      <c r="B342" s="72">
        <v>6715</v>
      </c>
      <c r="C342" s="222">
        <f>C341+'Figure 2 data'!C346</f>
        <v>9064</v>
      </c>
      <c r="D342" s="210"/>
    </row>
    <row r="343" spans="1:4" ht="14.1" customHeight="1" x14ac:dyDescent="0.2">
      <c r="A343" s="214">
        <v>44242</v>
      </c>
      <c r="B343" s="215">
        <v>6764</v>
      </c>
      <c r="C343" s="222">
        <f>C342+'Figure 2 data'!C347</f>
        <v>9126</v>
      </c>
      <c r="D343" s="210"/>
    </row>
    <row r="344" spans="1:4" ht="14.1" customHeight="1" x14ac:dyDescent="0.2">
      <c r="A344" s="214">
        <v>44243</v>
      </c>
      <c r="B344" s="215">
        <v>6828</v>
      </c>
      <c r="C344" s="222">
        <f>C343+'Figure 2 data'!C348</f>
        <v>9208</v>
      </c>
      <c r="D344" s="210"/>
    </row>
    <row r="345" spans="1:4" ht="14.1" customHeight="1" x14ac:dyDescent="0.2">
      <c r="A345" s="214">
        <v>44244</v>
      </c>
      <c r="B345" s="215">
        <v>6885</v>
      </c>
      <c r="C345" s="222">
        <f>C344+'Figure 2 data'!C349</f>
        <v>9269</v>
      </c>
      <c r="D345" s="210"/>
    </row>
    <row r="346" spans="1:4" ht="14.1" customHeight="1" x14ac:dyDescent="0.2">
      <c r="A346" s="214">
        <v>44245</v>
      </c>
      <c r="B346" s="215">
        <v>6916</v>
      </c>
      <c r="C346" s="222">
        <f>C345+'Figure 2 data'!C350</f>
        <v>9310</v>
      </c>
      <c r="D346" s="210"/>
    </row>
    <row r="347" spans="1:4" ht="14.1" customHeight="1" x14ac:dyDescent="0.2">
      <c r="A347" s="214">
        <v>44246</v>
      </c>
      <c r="B347" s="208">
        <v>6945</v>
      </c>
      <c r="C347" s="222">
        <f>C346+'Figure 2 data'!C351</f>
        <v>9350</v>
      </c>
      <c r="D347" s="210"/>
    </row>
    <row r="348" spans="1:4" ht="14.1" customHeight="1" x14ac:dyDescent="0.2">
      <c r="A348" s="214">
        <v>44247</v>
      </c>
      <c r="B348" s="208">
        <v>6950</v>
      </c>
      <c r="C348" s="222">
        <f>C347+'Figure 2 data'!C352</f>
        <v>9355</v>
      </c>
      <c r="D348" s="210"/>
    </row>
    <row r="349" spans="1:4" ht="14.1" customHeight="1" x14ac:dyDescent="0.2">
      <c r="A349" s="214">
        <v>44248</v>
      </c>
      <c r="B349" s="208">
        <v>6950</v>
      </c>
      <c r="C349" s="222">
        <f>C348+'Figure 2 data'!C353</f>
        <v>9355</v>
      </c>
      <c r="D349" s="210"/>
    </row>
    <row r="350" spans="1:4" ht="14.1" customHeight="1" x14ac:dyDescent="0.2">
      <c r="A350" s="214">
        <v>44249</v>
      </c>
      <c r="B350" s="208">
        <v>7006</v>
      </c>
      <c r="C350" s="222">
        <f>C349+'Figure 2 data'!C354</f>
        <v>9423</v>
      </c>
      <c r="D350" s="210"/>
    </row>
    <row r="351" spans="1:4" ht="14.1" customHeight="1" x14ac:dyDescent="0.2">
      <c r="A351" s="214">
        <v>44250</v>
      </c>
      <c r="B351" s="208">
        <v>7053</v>
      </c>
      <c r="C351" s="222">
        <f>C350+'Figure 2 data'!C355</f>
        <v>9480</v>
      </c>
      <c r="D351" s="210"/>
    </row>
    <row r="352" spans="1:4" ht="14.1" customHeight="1" x14ac:dyDescent="0.2">
      <c r="A352" s="214">
        <v>44251</v>
      </c>
      <c r="B352" s="208">
        <v>7084</v>
      </c>
      <c r="C352" s="222">
        <f>C351+'Figure 2 data'!C356</f>
        <v>9520</v>
      </c>
      <c r="D352" s="210"/>
    </row>
    <row r="353" spans="1:4" ht="14.1" customHeight="1" x14ac:dyDescent="0.2">
      <c r="A353" s="214">
        <v>44252</v>
      </c>
      <c r="B353" s="208">
        <v>7111</v>
      </c>
      <c r="C353" s="222">
        <f>C352+'Figure 2 data'!C357</f>
        <v>9555</v>
      </c>
      <c r="D353" s="210"/>
    </row>
    <row r="354" spans="1:4" ht="14.1" customHeight="1" x14ac:dyDescent="0.2">
      <c r="A354" s="214">
        <v>44253</v>
      </c>
      <c r="B354" s="208">
        <v>7129</v>
      </c>
      <c r="C354" s="222">
        <f>C353+'Figure 2 data'!C358</f>
        <v>9583</v>
      </c>
      <c r="D354" s="210"/>
    </row>
    <row r="355" spans="1:4" ht="14.1" customHeight="1" x14ac:dyDescent="0.2">
      <c r="A355" s="214">
        <v>44254</v>
      </c>
      <c r="B355" s="208">
        <v>7131</v>
      </c>
      <c r="C355" s="222">
        <f>C354+'Figure 2 data'!C359</f>
        <v>9585</v>
      </c>
      <c r="D355" s="210"/>
    </row>
    <row r="356" spans="1:4" ht="14.1" customHeight="1" x14ac:dyDescent="0.2">
      <c r="A356" s="214">
        <v>44255</v>
      </c>
      <c r="B356" s="208">
        <v>7131</v>
      </c>
      <c r="C356" s="222">
        <f>C355+'Figure 2 data'!C360</f>
        <v>9585</v>
      </c>
      <c r="D356" s="210"/>
    </row>
    <row r="357" spans="1:4" ht="14.1" customHeight="1" x14ac:dyDescent="0.2">
      <c r="A357" s="214">
        <v>44256</v>
      </c>
      <c r="B357" s="208">
        <v>7164</v>
      </c>
      <c r="C357" s="222">
        <f>C356+'Figure 2 data'!C361</f>
        <v>9623</v>
      </c>
      <c r="D357" s="210"/>
    </row>
    <row r="358" spans="1:4" ht="14.1" customHeight="1" x14ac:dyDescent="0.2">
      <c r="A358" s="214">
        <v>44257</v>
      </c>
      <c r="B358" s="208">
        <v>7371</v>
      </c>
      <c r="C358" s="222">
        <f>C357+'Figure 2 data'!C362</f>
        <v>9660</v>
      </c>
      <c r="D358" s="210"/>
    </row>
    <row r="359" spans="1:4" ht="14.1" customHeight="1" x14ac:dyDescent="0.2">
      <c r="A359" s="214">
        <v>44258</v>
      </c>
      <c r="B359" s="208">
        <v>7398</v>
      </c>
      <c r="C359" s="222">
        <f>C358+'Figure 2 data'!C363</f>
        <v>9689</v>
      </c>
      <c r="D359" s="210"/>
    </row>
    <row r="360" spans="1:4" ht="14.1" customHeight="1" x14ac:dyDescent="0.2">
      <c r="A360" s="214">
        <v>44259</v>
      </c>
      <c r="B360" s="208">
        <v>7409</v>
      </c>
      <c r="C360" s="222">
        <f>C359+'Figure 2 data'!C364</f>
        <v>9707</v>
      </c>
      <c r="D360" s="210"/>
    </row>
    <row r="361" spans="1:4" ht="14.1" customHeight="1" x14ac:dyDescent="0.2">
      <c r="A361" s="214">
        <v>44260</v>
      </c>
      <c r="B361" s="208">
        <v>7421</v>
      </c>
      <c r="C361" s="222">
        <f>C360+'Figure 2 data'!C365</f>
        <v>9726</v>
      </c>
      <c r="D361" s="210"/>
    </row>
    <row r="362" spans="1:4" ht="14.1" customHeight="1" x14ac:dyDescent="0.2">
      <c r="A362" s="214">
        <v>44261</v>
      </c>
      <c r="B362" s="208">
        <v>7421</v>
      </c>
      <c r="C362" s="222">
        <f>C361+'Figure 2 data'!C366</f>
        <v>9726</v>
      </c>
      <c r="D362" s="210"/>
    </row>
    <row r="363" spans="1:4" ht="14.1" customHeight="1" x14ac:dyDescent="0.2">
      <c r="A363" s="214">
        <v>44262</v>
      </c>
      <c r="B363" s="208">
        <v>7422</v>
      </c>
      <c r="C363" s="222">
        <f>C362+'Figure 2 data'!C367</f>
        <v>9727</v>
      </c>
      <c r="D363" s="210"/>
    </row>
    <row r="364" spans="1:4" ht="14.1" customHeight="1" x14ac:dyDescent="0.2">
      <c r="A364" s="214">
        <v>44263</v>
      </c>
      <c r="B364" s="208">
        <v>7441</v>
      </c>
      <c r="C364" s="222">
        <f>C363+'Figure 2 data'!C368</f>
        <v>9748</v>
      </c>
      <c r="D364" s="210"/>
    </row>
    <row r="365" spans="1:4" ht="14.1" customHeight="1" x14ac:dyDescent="0.2">
      <c r="A365" s="214">
        <v>44264</v>
      </c>
      <c r="B365" s="208">
        <v>7461</v>
      </c>
      <c r="C365" s="222">
        <f>C364+'Figure 2 data'!C369</f>
        <v>9777</v>
      </c>
      <c r="D365" s="210"/>
    </row>
    <row r="366" spans="1:4" ht="14.1" customHeight="1" x14ac:dyDescent="0.2">
      <c r="A366" s="214">
        <v>44265</v>
      </c>
      <c r="B366" s="208">
        <v>7483</v>
      </c>
      <c r="C366" s="222">
        <f>C365+'Figure 2 data'!C370</f>
        <v>9797</v>
      </c>
      <c r="D366" s="210"/>
    </row>
    <row r="367" spans="1:4" ht="14.1" customHeight="1" x14ac:dyDescent="0.2">
      <c r="A367" s="214">
        <v>44266</v>
      </c>
      <c r="B367" s="208">
        <v>7500</v>
      </c>
      <c r="C367" s="222">
        <f>C366+'Figure 2 data'!C371</f>
        <v>9817</v>
      </c>
      <c r="D367" s="210"/>
    </row>
    <row r="368" spans="1:4" ht="14.1" customHeight="1" x14ac:dyDescent="0.2">
      <c r="A368" s="214">
        <v>44267</v>
      </c>
      <c r="B368" s="208">
        <v>7508</v>
      </c>
      <c r="C368" s="222">
        <f>C367+'Figure 2 data'!C372</f>
        <v>9829</v>
      </c>
      <c r="D368" s="210"/>
    </row>
    <row r="369" spans="1:4" ht="14.1" customHeight="1" x14ac:dyDescent="0.2">
      <c r="A369" s="214">
        <v>44268</v>
      </c>
      <c r="B369" s="208">
        <v>7510</v>
      </c>
      <c r="C369" s="222">
        <f>C368+'Figure 2 data'!C373</f>
        <v>9831</v>
      </c>
      <c r="D369" s="210"/>
    </row>
    <row r="370" spans="1:4" ht="14.1" customHeight="1" x14ac:dyDescent="0.2">
      <c r="A370" s="214">
        <v>44269</v>
      </c>
      <c r="B370" s="208">
        <v>7510</v>
      </c>
      <c r="C370" s="222">
        <f>C369+'Figure 2 data'!C374</f>
        <v>9831</v>
      </c>
      <c r="D370" s="210"/>
    </row>
    <row r="371" spans="1:4" ht="14.1" customHeight="1" x14ac:dyDescent="0.2">
      <c r="A371" s="214"/>
      <c r="B371" s="208"/>
      <c r="C371" s="210"/>
      <c r="D371" s="210"/>
    </row>
    <row r="372" spans="1:4" ht="14.1" customHeight="1" x14ac:dyDescent="0.2">
      <c r="A372" s="806" t="s">
        <v>3147</v>
      </c>
      <c r="B372" s="806"/>
      <c r="C372" s="210"/>
      <c r="D372" s="210"/>
    </row>
    <row r="373" spans="1:4" ht="14.1" customHeight="1" x14ac:dyDescent="0.2">
      <c r="A373" s="214"/>
      <c r="B373" s="208"/>
      <c r="C373" s="210"/>
      <c r="D373" s="210"/>
    </row>
    <row r="374" spans="1:4" ht="14.1" customHeight="1" x14ac:dyDescent="0.2">
      <c r="A374" s="214"/>
      <c r="B374" s="208"/>
      <c r="C374" s="210"/>
      <c r="D374" s="210"/>
    </row>
    <row r="375" spans="1:4" ht="14.1" customHeight="1" x14ac:dyDescent="0.2">
      <c r="A375" s="214"/>
      <c r="B375" s="208"/>
      <c r="C375" s="210"/>
      <c r="D375" s="210"/>
    </row>
    <row r="376" spans="1:4" ht="14.1" customHeight="1" x14ac:dyDescent="0.2">
      <c r="A376" s="214"/>
      <c r="B376" s="208"/>
      <c r="C376" s="210"/>
      <c r="D376" s="210"/>
    </row>
    <row r="377" spans="1:4" ht="14.1" customHeight="1" x14ac:dyDescent="0.2">
      <c r="A377" s="214"/>
      <c r="B377" s="208"/>
      <c r="C377" s="210"/>
      <c r="D377" s="210"/>
    </row>
    <row r="378" spans="1:4" ht="14.1" customHeight="1" x14ac:dyDescent="0.2">
      <c r="A378" s="214"/>
      <c r="B378" s="208"/>
      <c r="C378" s="210"/>
      <c r="D378" s="210"/>
    </row>
    <row r="379" spans="1:4" ht="14.1" customHeight="1" x14ac:dyDescent="0.2">
      <c r="A379" s="214"/>
      <c r="B379" s="208"/>
      <c r="C379" s="210"/>
      <c r="D379" s="210"/>
    </row>
    <row r="380" spans="1:4" ht="14.1" customHeight="1" x14ac:dyDescent="0.2">
      <c r="A380" s="214"/>
      <c r="B380" s="208"/>
      <c r="C380" s="210"/>
      <c r="D380" s="210"/>
    </row>
    <row r="381" spans="1:4" ht="14.1" customHeight="1" x14ac:dyDescent="0.2">
      <c r="A381" s="214"/>
      <c r="B381" s="208"/>
      <c r="C381" s="210"/>
      <c r="D381" s="210"/>
    </row>
    <row r="382" spans="1:4" ht="14.1" customHeight="1" x14ac:dyDescent="0.2">
      <c r="A382" s="214"/>
      <c r="B382" s="208"/>
      <c r="C382" s="210"/>
      <c r="D382" s="210"/>
    </row>
    <row r="383" spans="1:4" ht="14.1" customHeight="1" x14ac:dyDescent="0.2">
      <c r="A383" s="214"/>
      <c r="B383" s="208"/>
      <c r="C383" s="210"/>
      <c r="D383" s="210"/>
    </row>
    <row r="384" spans="1:4" ht="14.1" customHeight="1" x14ac:dyDescent="0.2">
      <c r="A384" s="214"/>
      <c r="B384" s="208"/>
      <c r="C384" s="210"/>
    </row>
    <row r="385" spans="1:3" ht="14.1" customHeight="1" x14ac:dyDescent="0.2">
      <c r="A385" s="214"/>
      <c r="B385" s="208"/>
      <c r="C385" s="210"/>
    </row>
    <row r="386" spans="1:3" ht="14.1" customHeight="1" x14ac:dyDescent="0.2">
      <c r="A386" s="214"/>
      <c r="B386" s="208"/>
      <c r="C386" s="210"/>
    </row>
    <row r="387" spans="1:3" ht="14.1" customHeight="1" x14ac:dyDescent="0.2">
      <c r="A387" s="214"/>
      <c r="B387" s="208"/>
      <c r="C387" s="210"/>
    </row>
    <row r="388" spans="1:3" ht="14.1" customHeight="1" x14ac:dyDescent="0.2">
      <c r="A388" s="214"/>
      <c r="B388" s="208"/>
      <c r="C388" s="210"/>
    </row>
    <row r="389" spans="1:3" ht="14.1" customHeight="1" x14ac:dyDescent="0.2">
      <c r="A389" s="214"/>
      <c r="B389" s="208"/>
      <c r="C389" s="210"/>
    </row>
    <row r="390" spans="1:3" ht="14.1" customHeight="1" x14ac:dyDescent="0.2">
      <c r="A390" s="214"/>
      <c r="B390" s="208"/>
      <c r="C390" s="210"/>
    </row>
    <row r="391" spans="1:3" ht="14.1" customHeight="1" x14ac:dyDescent="0.2">
      <c r="A391" s="214"/>
      <c r="B391" s="208"/>
    </row>
    <row r="392" spans="1:3" ht="14.1" customHeight="1" x14ac:dyDescent="0.2">
      <c r="A392" s="214"/>
      <c r="B392" s="208"/>
    </row>
    <row r="393" spans="1:3" ht="14.1" customHeight="1" x14ac:dyDescent="0.2">
      <c r="A393" s="214"/>
      <c r="B393" s="208"/>
    </row>
    <row r="394" spans="1:3" ht="14.1" customHeight="1" x14ac:dyDescent="0.2">
      <c r="A394" s="214"/>
      <c r="B394" s="208"/>
    </row>
    <row r="395" spans="1:3" ht="14.1" customHeight="1" x14ac:dyDescent="0.2">
      <c r="A395" s="214"/>
      <c r="B395" s="208"/>
    </row>
    <row r="396" spans="1:3" ht="14.1" customHeight="1" x14ac:dyDescent="0.2">
      <c r="A396" s="214"/>
      <c r="B396" s="208"/>
    </row>
    <row r="397" spans="1:3" ht="14.1" customHeight="1" x14ac:dyDescent="0.2">
      <c r="A397" s="214"/>
      <c r="B397" s="208"/>
    </row>
    <row r="398" spans="1:3" ht="14.1" customHeight="1" x14ac:dyDescent="0.2">
      <c r="A398" s="214"/>
      <c r="B398" s="208"/>
    </row>
    <row r="399" spans="1:3" ht="14.1" customHeight="1" x14ac:dyDescent="0.2">
      <c r="A399" s="214"/>
      <c r="B399" s="208"/>
    </row>
    <row r="400" spans="1:3" ht="14.1" customHeight="1" x14ac:dyDescent="0.2">
      <c r="A400" s="214"/>
      <c r="B400" s="208"/>
    </row>
    <row r="401" spans="1:2" ht="14.1" customHeight="1" x14ac:dyDescent="0.2">
      <c r="A401" s="214"/>
      <c r="B401" s="208"/>
    </row>
    <row r="402" spans="1:2" ht="14.1" customHeight="1" x14ac:dyDescent="0.2">
      <c r="A402" s="214"/>
      <c r="B402" s="208"/>
    </row>
    <row r="403" spans="1:2" ht="14.1" customHeight="1" x14ac:dyDescent="0.2">
      <c r="A403" s="214"/>
      <c r="B403" s="208"/>
    </row>
    <row r="404" spans="1:2" ht="14.1" customHeight="1" x14ac:dyDescent="0.2">
      <c r="A404" s="214"/>
      <c r="B404" s="208"/>
    </row>
    <row r="405" spans="1:2" ht="14.1" customHeight="1" x14ac:dyDescent="0.2">
      <c r="A405" s="214"/>
      <c r="B405" s="208"/>
    </row>
    <row r="406" spans="1:2" ht="14.1" customHeight="1" x14ac:dyDescent="0.2">
      <c r="A406" s="214"/>
      <c r="B406" s="208"/>
    </row>
    <row r="407" spans="1:2" ht="14.1" customHeight="1" x14ac:dyDescent="0.2">
      <c r="A407" s="214"/>
      <c r="B407" s="208"/>
    </row>
    <row r="408" spans="1:2" ht="14.1" customHeight="1" x14ac:dyDescent="0.2">
      <c r="A408" s="214"/>
      <c r="B408" s="208"/>
    </row>
    <row r="409" spans="1:2" ht="14.1" customHeight="1" x14ac:dyDescent="0.2">
      <c r="A409" s="214"/>
      <c r="B409" s="208"/>
    </row>
    <row r="410" spans="1:2" ht="14.1" customHeight="1" x14ac:dyDescent="0.2">
      <c r="A410" s="214"/>
      <c r="B410" s="208"/>
    </row>
    <row r="411" spans="1:2" ht="14.1" customHeight="1" x14ac:dyDescent="0.2">
      <c r="A411" s="214"/>
      <c r="B411" s="208"/>
    </row>
    <row r="412" spans="1:2" ht="14.1" customHeight="1" x14ac:dyDescent="0.2">
      <c r="A412" s="214"/>
      <c r="B412" s="208"/>
    </row>
    <row r="413" spans="1:2" ht="14.1" customHeight="1" x14ac:dyDescent="0.2">
      <c r="A413" s="214"/>
      <c r="B413" s="208"/>
    </row>
    <row r="414" spans="1:2" ht="14.1" customHeight="1" x14ac:dyDescent="0.2">
      <c r="A414" s="214"/>
      <c r="B414" s="208"/>
    </row>
    <row r="415" spans="1:2" ht="14.1" customHeight="1" x14ac:dyDescent="0.2">
      <c r="A415" s="214"/>
      <c r="B415" s="208"/>
    </row>
    <row r="416" spans="1:2" ht="14.1" customHeight="1" x14ac:dyDescent="0.2">
      <c r="A416" s="214"/>
      <c r="B416" s="208"/>
    </row>
    <row r="417" spans="1:2" ht="14.1" customHeight="1" x14ac:dyDescent="0.2">
      <c r="A417" s="214"/>
      <c r="B417" s="208"/>
    </row>
    <row r="418" spans="1:2" ht="14.1" customHeight="1" x14ac:dyDescent="0.2">
      <c r="A418" s="214"/>
      <c r="B418" s="208"/>
    </row>
    <row r="419" spans="1:2" ht="14.1" customHeight="1" x14ac:dyDescent="0.2">
      <c r="A419" s="214"/>
      <c r="B419" s="208"/>
    </row>
    <row r="420" spans="1:2" ht="14.1" customHeight="1" x14ac:dyDescent="0.2">
      <c r="A420" s="214"/>
      <c r="B420" s="208"/>
    </row>
    <row r="421" spans="1:2" ht="14.1" customHeight="1" x14ac:dyDescent="0.2">
      <c r="A421" s="214"/>
      <c r="B421" s="208"/>
    </row>
    <row r="422" spans="1:2" ht="14.1" customHeight="1" x14ac:dyDescent="0.2">
      <c r="A422" s="214"/>
      <c r="B422" s="208"/>
    </row>
    <row r="423" spans="1:2" ht="14.1" customHeight="1" x14ac:dyDescent="0.2">
      <c r="A423" s="214"/>
      <c r="B423" s="208"/>
    </row>
    <row r="424" spans="1:2" ht="14.1" customHeight="1" x14ac:dyDescent="0.2">
      <c r="A424" s="214"/>
      <c r="B424" s="208"/>
    </row>
    <row r="425" spans="1:2" ht="14.1" customHeight="1" x14ac:dyDescent="0.2">
      <c r="A425" s="214"/>
      <c r="B425" s="208"/>
    </row>
    <row r="426" spans="1:2" ht="14.1" customHeight="1" x14ac:dyDescent="0.2">
      <c r="A426" s="214"/>
      <c r="B426" s="208"/>
    </row>
    <row r="427" spans="1:2" ht="14.1" customHeight="1" x14ac:dyDescent="0.2">
      <c r="A427" s="214"/>
      <c r="B427" s="208"/>
    </row>
    <row r="428" spans="1:2" ht="14.1" customHeight="1" x14ac:dyDescent="0.2">
      <c r="A428" s="214"/>
      <c r="B428" s="208"/>
    </row>
    <row r="429" spans="1:2" ht="14.1" customHeight="1" x14ac:dyDescent="0.2">
      <c r="A429" s="214"/>
      <c r="B429" s="208"/>
    </row>
    <row r="430" spans="1:2" ht="14.1" customHeight="1" x14ac:dyDescent="0.2">
      <c r="A430" s="214"/>
      <c r="B430" s="208"/>
    </row>
    <row r="431" spans="1:2" ht="14.1" customHeight="1" x14ac:dyDescent="0.2">
      <c r="A431" s="214"/>
      <c r="B431" s="208"/>
    </row>
    <row r="432" spans="1:2" ht="14.1" customHeight="1" x14ac:dyDescent="0.2">
      <c r="A432" s="214"/>
      <c r="B432" s="208"/>
    </row>
    <row r="433" spans="1:2" ht="14.1" customHeight="1" x14ac:dyDescent="0.2">
      <c r="A433" s="214"/>
      <c r="B433" s="208"/>
    </row>
    <row r="434" spans="1:2" ht="14.1" customHeight="1" x14ac:dyDescent="0.2">
      <c r="A434" s="214"/>
      <c r="B434" s="208"/>
    </row>
    <row r="435" spans="1:2" ht="14.1" customHeight="1" x14ac:dyDescent="0.2">
      <c r="A435" s="214"/>
      <c r="B435" s="208"/>
    </row>
    <row r="436" spans="1:2" ht="14.1" customHeight="1" x14ac:dyDescent="0.2">
      <c r="A436" s="214"/>
      <c r="B436" s="208"/>
    </row>
    <row r="437" spans="1:2" ht="14.1" customHeight="1" x14ac:dyDescent="0.2">
      <c r="A437" s="214"/>
      <c r="B437" s="208"/>
    </row>
    <row r="438" spans="1:2" ht="14.1" customHeight="1" x14ac:dyDescent="0.2">
      <c r="A438" s="214"/>
      <c r="B438" s="208"/>
    </row>
    <row r="439" spans="1:2" ht="14.1" customHeight="1" x14ac:dyDescent="0.2">
      <c r="A439" s="214"/>
      <c r="B439" s="208"/>
    </row>
    <row r="440" spans="1:2" ht="14.1" customHeight="1" x14ac:dyDescent="0.2">
      <c r="A440" s="214"/>
      <c r="B440" s="208"/>
    </row>
    <row r="441" spans="1:2" ht="14.1" customHeight="1" x14ac:dyDescent="0.2">
      <c r="A441" s="214"/>
      <c r="B441" s="208"/>
    </row>
    <row r="442" spans="1:2" ht="14.1" customHeight="1" x14ac:dyDescent="0.2">
      <c r="A442" s="214"/>
      <c r="B442" s="208"/>
    </row>
    <row r="443" spans="1:2" ht="14.1" customHeight="1" x14ac:dyDescent="0.2">
      <c r="A443" s="214"/>
      <c r="B443" s="208"/>
    </row>
    <row r="444" spans="1:2" ht="14.1" customHeight="1" x14ac:dyDescent="0.2">
      <c r="A444" s="214"/>
      <c r="B444" s="208"/>
    </row>
    <row r="445" spans="1:2" ht="14.1" customHeight="1" x14ac:dyDescent="0.2">
      <c r="A445" s="214"/>
      <c r="B445" s="208"/>
    </row>
    <row r="446" spans="1:2" ht="14.1" customHeight="1" x14ac:dyDescent="0.2">
      <c r="A446" s="214"/>
      <c r="B446" s="208"/>
    </row>
    <row r="447" spans="1:2" ht="14.1" customHeight="1" x14ac:dyDescent="0.2">
      <c r="A447" s="214"/>
      <c r="B447" s="208"/>
    </row>
    <row r="448" spans="1:2" ht="14.1" customHeight="1" x14ac:dyDescent="0.2">
      <c r="A448" s="214"/>
      <c r="B448" s="208"/>
    </row>
    <row r="449" spans="1:2" ht="14.1" customHeight="1" x14ac:dyDescent="0.2">
      <c r="A449" s="214"/>
      <c r="B449" s="208"/>
    </row>
    <row r="450" spans="1:2" ht="14.1" customHeight="1" x14ac:dyDescent="0.2">
      <c r="A450" s="214"/>
      <c r="B450" s="208"/>
    </row>
    <row r="451" spans="1:2" ht="14.1" customHeight="1" x14ac:dyDescent="0.2">
      <c r="A451" s="214"/>
      <c r="B451" s="208"/>
    </row>
    <row r="452" spans="1:2" ht="14.1" customHeight="1" x14ac:dyDescent="0.2">
      <c r="A452" s="214"/>
      <c r="B452" s="208"/>
    </row>
    <row r="453" spans="1:2" ht="14.1" customHeight="1" x14ac:dyDescent="0.2">
      <c r="A453" s="214"/>
      <c r="B453" s="208"/>
    </row>
    <row r="454" spans="1:2" ht="14.1" customHeight="1" x14ac:dyDescent="0.2">
      <c r="A454" s="214"/>
      <c r="B454" s="208"/>
    </row>
    <row r="455" spans="1:2" ht="14.1" customHeight="1" x14ac:dyDescent="0.2">
      <c r="A455" s="214"/>
      <c r="B455" s="208"/>
    </row>
    <row r="456" spans="1:2" ht="14.1" customHeight="1" x14ac:dyDescent="0.2">
      <c r="A456" s="214"/>
      <c r="B456" s="208"/>
    </row>
    <row r="457" spans="1:2" ht="14.1" customHeight="1" x14ac:dyDescent="0.2">
      <c r="A457" s="214"/>
      <c r="B457" s="208"/>
    </row>
    <row r="458" spans="1:2" ht="14.1" customHeight="1" x14ac:dyDescent="0.2">
      <c r="A458" s="214"/>
      <c r="B458" s="208"/>
    </row>
    <row r="459" spans="1:2" ht="14.1" customHeight="1" x14ac:dyDescent="0.2">
      <c r="A459" s="214"/>
      <c r="B459" s="208"/>
    </row>
    <row r="460" spans="1:2" ht="14.1" customHeight="1" x14ac:dyDescent="0.2">
      <c r="A460" s="214"/>
      <c r="B460" s="208"/>
    </row>
    <row r="461" spans="1:2" ht="14.1" customHeight="1" x14ac:dyDescent="0.2">
      <c r="A461" s="214"/>
      <c r="B461" s="208"/>
    </row>
    <row r="462" spans="1:2" ht="14.1" customHeight="1" x14ac:dyDescent="0.2">
      <c r="A462" s="214"/>
      <c r="B462" s="208"/>
    </row>
    <row r="463" spans="1:2" ht="14.1" customHeight="1" x14ac:dyDescent="0.2">
      <c r="A463" s="214"/>
      <c r="B463" s="208"/>
    </row>
    <row r="464" spans="1:2" ht="14.1" customHeight="1" x14ac:dyDescent="0.2">
      <c r="A464" s="214"/>
      <c r="B464" s="208"/>
    </row>
    <row r="465" spans="1:2" ht="14.1" customHeight="1" x14ac:dyDescent="0.2">
      <c r="A465" s="214"/>
      <c r="B465" s="208"/>
    </row>
    <row r="466" spans="1:2" ht="14.1" customHeight="1" x14ac:dyDescent="0.2">
      <c r="A466" s="214"/>
      <c r="B466" s="208"/>
    </row>
    <row r="467" spans="1:2" ht="14.1" customHeight="1" x14ac:dyDescent="0.2">
      <c r="A467" s="214"/>
      <c r="B467" s="208"/>
    </row>
    <row r="468" spans="1:2" ht="14.1" customHeight="1" x14ac:dyDescent="0.2">
      <c r="A468" s="214"/>
      <c r="B468" s="208"/>
    </row>
    <row r="469" spans="1:2" ht="14.1" customHeight="1" x14ac:dyDescent="0.2">
      <c r="A469" s="214"/>
      <c r="B469" s="208"/>
    </row>
    <row r="470" spans="1:2" ht="14.1" customHeight="1" x14ac:dyDescent="0.2">
      <c r="A470" s="214"/>
      <c r="B470" s="208"/>
    </row>
    <row r="471" spans="1:2" ht="14.1" customHeight="1" x14ac:dyDescent="0.2">
      <c r="A471" s="214"/>
      <c r="B471" s="208"/>
    </row>
    <row r="472" spans="1:2" ht="14.1" customHeight="1" x14ac:dyDescent="0.2">
      <c r="A472" s="214"/>
      <c r="B472" s="209"/>
    </row>
    <row r="473" spans="1:2" ht="14.1" customHeight="1" x14ac:dyDescent="0.2">
      <c r="A473" s="214"/>
      <c r="B473" s="208"/>
    </row>
    <row r="474" spans="1:2" ht="14.1" customHeight="1" x14ac:dyDescent="0.2">
      <c r="A474" s="214"/>
      <c r="B474" s="208"/>
    </row>
    <row r="475" spans="1:2" ht="14.1" customHeight="1" x14ac:dyDescent="0.2">
      <c r="A475" s="214"/>
      <c r="B475" s="208"/>
    </row>
    <row r="476" spans="1:2" ht="14.1" customHeight="1" x14ac:dyDescent="0.2">
      <c r="A476" s="214"/>
      <c r="B476" s="208"/>
    </row>
    <row r="477" spans="1:2" ht="14.1" customHeight="1" x14ac:dyDescent="0.2">
      <c r="A477" s="214"/>
      <c r="B477" s="208"/>
    </row>
    <row r="478" spans="1:2" ht="14.1" customHeight="1" x14ac:dyDescent="0.2">
      <c r="A478" s="214"/>
      <c r="B478" s="208"/>
    </row>
    <row r="479" spans="1:2" ht="14.1" customHeight="1" x14ac:dyDescent="0.2">
      <c r="A479" s="214"/>
      <c r="B479" s="208"/>
    </row>
    <row r="480" spans="1:2" ht="14.1" customHeight="1" x14ac:dyDescent="0.2">
      <c r="A480" s="214"/>
      <c r="B480" s="209"/>
    </row>
    <row r="481" spans="1:12" ht="14.1" customHeight="1" x14ac:dyDescent="0.2">
      <c r="A481" s="214"/>
      <c r="B481" s="208"/>
      <c r="G481" s="241"/>
      <c r="H481" s="241"/>
      <c r="I481" s="241"/>
      <c r="J481" s="241"/>
      <c r="K481" s="241"/>
      <c r="L481" s="241"/>
    </row>
    <row r="482" spans="1:12" ht="14.1" customHeight="1" x14ac:dyDescent="0.2">
      <c r="A482" s="214"/>
      <c r="B482" s="208"/>
      <c r="G482" s="241"/>
      <c r="H482" s="241"/>
      <c r="I482" s="241"/>
      <c r="J482" s="241"/>
      <c r="K482" s="241"/>
      <c r="L482" s="241"/>
    </row>
    <row r="483" spans="1:12" ht="14.1" customHeight="1" x14ac:dyDescent="0.2">
      <c r="A483" s="214"/>
      <c r="B483" s="208"/>
      <c r="G483" s="241"/>
      <c r="H483" s="241"/>
      <c r="I483" s="241"/>
      <c r="J483" s="241"/>
      <c r="K483" s="241"/>
      <c r="L483" s="241"/>
    </row>
    <row r="484" spans="1:12" ht="14.1" customHeight="1" x14ac:dyDescent="0.2">
      <c r="A484" s="214"/>
      <c r="B484" s="208"/>
    </row>
    <row r="485" spans="1:12" ht="14.1" customHeight="1" x14ac:dyDescent="0.2">
      <c r="A485" s="214"/>
      <c r="B485" s="208"/>
    </row>
    <row r="486" spans="1:12" ht="14.1" customHeight="1" x14ac:dyDescent="0.2">
      <c r="A486" s="214"/>
      <c r="B486" s="208"/>
    </row>
    <row r="487" spans="1:12" ht="14.1" customHeight="1" x14ac:dyDescent="0.2">
      <c r="A487" s="214"/>
      <c r="B487" s="208"/>
    </row>
    <row r="488" spans="1:12" ht="14.1" customHeight="1" x14ac:dyDescent="0.2">
      <c r="A488" s="214"/>
      <c r="B488" s="208"/>
    </row>
    <row r="489" spans="1:12" ht="14.1" customHeight="1" x14ac:dyDescent="0.2">
      <c r="A489" s="214"/>
      <c r="B489" s="208"/>
    </row>
    <row r="490" spans="1:12" ht="14.1" customHeight="1" x14ac:dyDescent="0.2">
      <c r="A490" s="214"/>
      <c r="B490" s="208"/>
    </row>
    <row r="491" spans="1:12" ht="14.1" customHeight="1" x14ac:dyDescent="0.2">
      <c r="A491" s="214"/>
      <c r="B491" s="208"/>
    </row>
    <row r="492" spans="1:12" ht="14.1" customHeight="1" x14ac:dyDescent="0.2">
      <c r="A492" s="214"/>
      <c r="B492" s="208"/>
    </row>
    <row r="493" spans="1:12" ht="14.1" customHeight="1" x14ac:dyDescent="0.2">
      <c r="A493" s="214"/>
      <c r="B493" s="208"/>
    </row>
    <row r="494" spans="1:12" ht="14.1" customHeight="1" x14ac:dyDescent="0.2">
      <c r="A494" s="214"/>
      <c r="B494" s="208"/>
    </row>
    <row r="495" spans="1:12" ht="14.1" customHeight="1" x14ac:dyDescent="0.2">
      <c r="A495" s="214"/>
      <c r="B495" s="208"/>
    </row>
    <row r="496" spans="1:12" ht="14.1" customHeight="1" x14ac:dyDescent="0.2">
      <c r="A496" s="214"/>
      <c r="B496" s="208"/>
    </row>
    <row r="497" spans="1:2" ht="14.1" customHeight="1" x14ac:dyDescent="0.2">
      <c r="A497" s="214"/>
      <c r="B497" s="208"/>
    </row>
    <row r="498" spans="1:2" ht="14.1" customHeight="1" x14ac:dyDescent="0.2">
      <c r="A498" s="214"/>
      <c r="B498" s="208"/>
    </row>
    <row r="499" spans="1:2" ht="14.1" customHeight="1" x14ac:dyDescent="0.2">
      <c r="A499" s="214"/>
      <c r="B499" s="208"/>
    </row>
    <row r="500" spans="1:2" ht="14.1" customHeight="1" x14ac:dyDescent="0.2">
      <c r="A500" s="214"/>
      <c r="B500" s="208"/>
    </row>
    <row r="501" spans="1:2" ht="14.1" customHeight="1" x14ac:dyDescent="0.2">
      <c r="A501" s="214"/>
      <c r="B501" s="208"/>
    </row>
    <row r="502" spans="1:2" ht="14.1" customHeight="1" x14ac:dyDescent="0.2">
      <c r="A502" s="214"/>
      <c r="B502" s="208"/>
    </row>
    <row r="503" spans="1:2" ht="14.1" customHeight="1" x14ac:dyDescent="0.2">
      <c r="A503" s="214"/>
      <c r="B503" s="208"/>
    </row>
    <row r="504" spans="1:2" ht="14.1" customHeight="1" x14ac:dyDescent="0.2">
      <c r="A504" s="214"/>
      <c r="B504" s="208"/>
    </row>
    <row r="505" spans="1:2" ht="14.1" customHeight="1" x14ac:dyDescent="0.2">
      <c r="A505" s="214"/>
      <c r="B505" s="208"/>
    </row>
    <row r="506" spans="1:2" ht="14.1" customHeight="1" x14ac:dyDescent="0.2">
      <c r="A506" s="214"/>
      <c r="B506" s="208"/>
    </row>
    <row r="507" spans="1:2" ht="14.1" customHeight="1" x14ac:dyDescent="0.2">
      <c r="A507" s="214"/>
      <c r="B507" s="208"/>
    </row>
    <row r="508" spans="1:2" ht="14.1" customHeight="1" x14ac:dyDescent="0.2">
      <c r="A508" s="214"/>
      <c r="B508" s="208"/>
    </row>
    <row r="509" spans="1:2" ht="14.1" customHeight="1" x14ac:dyDescent="0.2">
      <c r="A509" s="214"/>
      <c r="B509" s="208"/>
    </row>
    <row r="510" spans="1:2" ht="14.1" customHeight="1" x14ac:dyDescent="0.2">
      <c r="A510" s="214"/>
      <c r="B510" s="208"/>
    </row>
    <row r="511" spans="1:2" ht="14.1" customHeight="1" x14ac:dyDescent="0.2">
      <c r="A511" s="214"/>
      <c r="B511" s="208"/>
    </row>
    <row r="512" spans="1:2" ht="14.1" customHeight="1" x14ac:dyDescent="0.2">
      <c r="A512" s="214"/>
      <c r="B512" s="208"/>
    </row>
    <row r="513" spans="1:2" ht="14.1" customHeight="1" x14ac:dyDescent="0.2">
      <c r="A513" s="214"/>
      <c r="B513" s="208"/>
    </row>
    <row r="514" spans="1:2" ht="14.1" customHeight="1" x14ac:dyDescent="0.2">
      <c r="A514" s="214"/>
      <c r="B514" s="208"/>
    </row>
    <row r="515" spans="1:2" ht="14.1" customHeight="1" x14ac:dyDescent="0.2">
      <c r="A515" s="214"/>
      <c r="B515" s="208"/>
    </row>
    <row r="516" spans="1:2" ht="14.1" customHeight="1" x14ac:dyDescent="0.2">
      <c r="A516" s="214"/>
      <c r="B516" s="208"/>
    </row>
    <row r="517" spans="1:2" ht="14.1" customHeight="1" x14ac:dyDescent="0.2">
      <c r="A517" s="214"/>
      <c r="B517" s="208"/>
    </row>
    <row r="518" spans="1:2" ht="14.1" customHeight="1" x14ac:dyDescent="0.2">
      <c r="A518" s="214"/>
      <c r="B518" s="208"/>
    </row>
    <row r="519" spans="1:2" ht="14.1" customHeight="1" x14ac:dyDescent="0.2">
      <c r="A519" s="214"/>
      <c r="B519" s="208"/>
    </row>
    <row r="520" spans="1:2" ht="14.1" customHeight="1" x14ac:dyDescent="0.2">
      <c r="A520" s="214"/>
      <c r="B520" s="208"/>
    </row>
    <row r="521" spans="1:2" ht="14.1" customHeight="1" x14ac:dyDescent="0.2">
      <c r="A521" s="214"/>
      <c r="B521" s="208"/>
    </row>
    <row r="522" spans="1:2" ht="14.1" customHeight="1" x14ac:dyDescent="0.2">
      <c r="A522" s="214"/>
      <c r="B522" s="208"/>
    </row>
    <row r="523" spans="1:2" ht="14.1" customHeight="1" x14ac:dyDescent="0.2">
      <c r="A523" s="214"/>
      <c r="B523" s="208"/>
    </row>
    <row r="524" spans="1:2" ht="14.1" customHeight="1" x14ac:dyDescent="0.2">
      <c r="A524" s="214"/>
      <c r="B524" s="208"/>
    </row>
    <row r="525" spans="1:2" ht="14.1" customHeight="1" x14ac:dyDescent="0.2">
      <c r="A525" s="214"/>
      <c r="B525" s="208"/>
    </row>
    <row r="526" spans="1:2" ht="14.1" customHeight="1" x14ac:dyDescent="0.2">
      <c r="A526" s="214"/>
      <c r="B526" s="208"/>
    </row>
    <row r="527" spans="1:2" ht="14.1" customHeight="1" x14ac:dyDescent="0.2">
      <c r="A527" s="214"/>
      <c r="B527" s="208"/>
    </row>
    <row r="528" spans="1:2" ht="14.1" customHeight="1" x14ac:dyDescent="0.2">
      <c r="A528" s="214"/>
      <c r="B528" s="208"/>
    </row>
    <row r="529" spans="1:2" ht="14.1" customHeight="1" x14ac:dyDescent="0.2">
      <c r="A529" s="214"/>
      <c r="B529" s="208"/>
    </row>
    <row r="530" spans="1:2" ht="14.1" customHeight="1" x14ac:dyDescent="0.2">
      <c r="A530" s="214"/>
      <c r="B530" s="208"/>
    </row>
    <row r="531" spans="1:2" ht="14.1" customHeight="1" x14ac:dyDescent="0.2">
      <c r="A531" s="214"/>
      <c r="B531" s="208"/>
    </row>
    <row r="532" spans="1:2" ht="14.1" customHeight="1" x14ac:dyDescent="0.2">
      <c r="A532" s="214"/>
      <c r="B532" s="208"/>
    </row>
    <row r="533" spans="1:2" ht="14.1" customHeight="1" x14ac:dyDescent="0.2">
      <c r="A533" s="214"/>
      <c r="B533" s="208"/>
    </row>
    <row r="534" spans="1:2" ht="14.1" customHeight="1" x14ac:dyDescent="0.2">
      <c r="A534" s="214"/>
      <c r="B534" s="208"/>
    </row>
    <row r="535" spans="1:2" ht="14.1" customHeight="1" x14ac:dyDescent="0.2">
      <c r="A535" s="214"/>
      <c r="B535" s="208"/>
    </row>
    <row r="536" spans="1:2" ht="14.1" customHeight="1" x14ac:dyDescent="0.2">
      <c r="A536" s="214"/>
      <c r="B536" s="208"/>
    </row>
    <row r="537" spans="1:2" ht="14.1" customHeight="1" x14ac:dyDescent="0.2">
      <c r="A537" s="214"/>
      <c r="B537" s="208"/>
    </row>
    <row r="538" spans="1:2" ht="14.1" customHeight="1" x14ac:dyDescent="0.2">
      <c r="A538" s="214"/>
      <c r="B538" s="208"/>
    </row>
    <row r="539" spans="1:2" ht="14.1" customHeight="1" x14ac:dyDescent="0.2">
      <c r="A539" s="214"/>
      <c r="B539" s="208"/>
    </row>
    <row r="540" spans="1:2" ht="14.1" customHeight="1" x14ac:dyDescent="0.2">
      <c r="A540" s="214"/>
      <c r="B540" s="208"/>
    </row>
    <row r="541" spans="1:2" ht="14.1" customHeight="1" x14ac:dyDescent="0.2">
      <c r="A541" s="214"/>
      <c r="B541" s="208"/>
    </row>
    <row r="542" spans="1:2" ht="14.1" customHeight="1" x14ac:dyDescent="0.2">
      <c r="A542" s="214"/>
      <c r="B542" s="208"/>
    </row>
    <row r="543" spans="1:2" ht="14.1" customHeight="1" x14ac:dyDescent="0.2">
      <c r="A543" s="214"/>
      <c r="B543" s="208"/>
    </row>
    <row r="544" spans="1:2" ht="14.1" customHeight="1" x14ac:dyDescent="0.2">
      <c r="A544" s="214"/>
      <c r="B544" s="208"/>
    </row>
    <row r="545" spans="1:2" ht="14.1" customHeight="1" x14ac:dyDescent="0.2">
      <c r="A545" s="214"/>
      <c r="B545" s="208"/>
    </row>
    <row r="546" spans="1:2" ht="14.1" customHeight="1" x14ac:dyDescent="0.2">
      <c r="A546" s="214"/>
      <c r="B546" s="208"/>
    </row>
    <row r="547" spans="1:2" ht="14.1" customHeight="1" x14ac:dyDescent="0.2">
      <c r="A547" s="214"/>
      <c r="B547" s="208"/>
    </row>
    <row r="548" spans="1:2" ht="14.1" customHeight="1" x14ac:dyDescent="0.2">
      <c r="A548" s="214"/>
      <c r="B548" s="208"/>
    </row>
    <row r="549" spans="1:2" ht="14.1" customHeight="1" x14ac:dyDescent="0.2">
      <c r="A549" s="214"/>
      <c r="B549" s="208"/>
    </row>
    <row r="550" spans="1:2" ht="14.1" customHeight="1" x14ac:dyDescent="0.2">
      <c r="A550" s="214"/>
      <c r="B550" s="208"/>
    </row>
    <row r="551" spans="1:2" ht="14.1" customHeight="1" x14ac:dyDescent="0.2">
      <c r="A551" s="214"/>
      <c r="B551" s="208"/>
    </row>
    <row r="552" spans="1:2" ht="14.1" customHeight="1" x14ac:dyDescent="0.2">
      <c r="A552" s="214"/>
      <c r="B552" s="208"/>
    </row>
    <row r="553" spans="1:2" ht="14.1" customHeight="1" x14ac:dyDescent="0.2">
      <c r="A553" s="214"/>
      <c r="B553" s="208"/>
    </row>
    <row r="554" spans="1:2" ht="14.1" customHeight="1" x14ac:dyDescent="0.2">
      <c r="A554" s="214"/>
      <c r="B554" s="208"/>
    </row>
    <row r="555" spans="1:2" ht="14.1" customHeight="1" x14ac:dyDescent="0.2">
      <c r="A555" s="214"/>
      <c r="B555" s="208"/>
    </row>
    <row r="556" spans="1:2" ht="14.1" customHeight="1" x14ac:dyDescent="0.2">
      <c r="A556" s="214"/>
      <c r="B556" s="208"/>
    </row>
    <row r="557" spans="1:2" ht="14.1" customHeight="1" x14ac:dyDescent="0.2">
      <c r="A557" s="214"/>
      <c r="B557" s="208"/>
    </row>
    <row r="558" spans="1:2" ht="14.1" customHeight="1" x14ac:dyDescent="0.2">
      <c r="A558" s="214"/>
      <c r="B558" s="208"/>
    </row>
    <row r="559" spans="1:2" ht="14.1" customHeight="1" x14ac:dyDescent="0.2">
      <c r="A559" s="214"/>
      <c r="B559" s="208"/>
    </row>
    <row r="560" spans="1:2" ht="14.1" customHeight="1" x14ac:dyDescent="0.2">
      <c r="A560" s="214"/>
      <c r="B560" s="208"/>
    </row>
    <row r="561" spans="1:2" ht="14.1" customHeight="1" x14ac:dyDescent="0.2">
      <c r="A561" s="214"/>
      <c r="B561" s="208"/>
    </row>
    <row r="562" spans="1:2" ht="14.1" customHeight="1" x14ac:dyDescent="0.2">
      <c r="A562" s="214"/>
      <c r="B562" s="208"/>
    </row>
    <row r="563" spans="1:2" ht="14.1" customHeight="1" x14ac:dyDescent="0.2">
      <c r="A563" s="214"/>
      <c r="B563" s="208"/>
    </row>
    <row r="564" spans="1:2" ht="14.1" customHeight="1" x14ac:dyDescent="0.2">
      <c r="A564" s="214"/>
      <c r="B564" s="208"/>
    </row>
    <row r="565" spans="1:2" ht="14.1" customHeight="1" x14ac:dyDescent="0.2">
      <c r="A565" s="214"/>
      <c r="B565" s="208"/>
    </row>
    <row r="566" spans="1:2" ht="14.1" customHeight="1" x14ac:dyDescent="0.2">
      <c r="A566" s="214"/>
      <c r="B566" s="208"/>
    </row>
    <row r="567" spans="1:2" ht="14.1" customHeight="1" x14ac:dyDescent="0.2">
      <c r="A567" s="214"/>
      <c r="B567" s="208"/>
    </row>
    <row r="568" spans="1:2" ht="14.1" customHeight="1" x14ac:dyDescent="0.2">
      <c r="A568" s="214"/>
      <c r="B568" s="208"/>
    </row>
    <row r="569" spans="1:2" ht="14.1" customHeight="1" x14ac:dyDescent="0.2">
      <c r="A569" s="214"/>
      <c r="B569" s="208"/>
    </row>
    <row r="570" spans="1:2" ht="14.1" customHeight="1" x14ac:dyDescent="0.2">
      <c r="A570" s="214"/>
      <c r="B570" s="208"/>
    </row>
    <row r="571" spans="1:2" ht="14.1" customHeight="1" x14ac:dyDescent="0.2">
      <c r="A571" s="214"/>
      <c r="B571" s="208"/>
    </row>
    <row r="572" spans="1:2" ht="14.1" customHeight="1" x14ac:dyDescent="0.2">
      <c r="A572" s="214"/>
      <c r="B572" s="208"/>
    </row>
    <row r="573" spans="1:2" ht="14.1" customHeight="1" x14ac:dyDescent="0.2">
      <c r="A573" s="214"/>
      <c r="B573" s="208"/>
    </row>
    <row r="574" spans="1:2" ht="14.1" customHeight="1" x14ac:dyDescent="0.2">
      <c r="A574" s="214"/>
      <c r="B574" s="208"/>
    </row>
    <row r="575" spans="1:2" ht="14.1" customHeight="1" x14ac:dyDescent="0.2">
      <c r="A575" s="214"/>
      <c r="B575" s="208"/>
    </row>
    <row r="576" spans="1:2" ht="14.1" customHeight="1" x14ac:dyDescent="0.2">
      <c r="A576" s="214"/>
      <c r="B576" s="208"/>
    </row>
    <row r="577" spans="1:2" ht="14.1" customHeight="1" x14ac:dyDescent="0.2">
      <c r="A577" s="214"/>
      <c r="B577" s="208"/>
    </row>
    <row r="578" spans="1:2" ht="14.1" customHeight="1" x14ac:dyDescent="0.2">
      <c r="A578" s="214"/>
      <c r="B578" s="208"/>
    </row>
    <row r="579" spans="1:2" ht="14.1" customHeight="1" x14ac:dyDescent="0.2">
      <c r="A579" s="214"/>
      <c r="B579" s="208"/>
    </row>
    <row r="580" spans="1:2" ht="14.1" customHeight="1" x14ac:dyDescent="0.2">
      <c r="A580" s="214"/>
      <c r="B580" s="208"/>
    </row>
    <row r="581" spans="1:2" ht="14.1" customHeight="1" x14ac:dyDescent="0.2">
      <c r="A581" s="214"/>
      <c r="B581" s="208"/>
    </row>
    <row r="582" spans="1:2" ht="14.1" customHeight="1" x14ac:dyDescent="0.2">
      <c r="A582" s="214"/>
      <c r="B582" s="208"/>
    </row>
    <row r="583" spans="1:2" ht="14.1" customHeight="1" x14ac:dyDescent="0.2">
      <c r="A583" s="214"/>
      <c r="B583" s="208"/>
    </row>
    <row r="584" spans="1:2" ht="14.1" customHeight="1" x14ac:dyDescent="0.2">
      <c r="A584" s="214"/>
      <c r="B584" s="208"/>
    </row>
    <row r="585" spans="1:2" ht="14.1" customHeight="1" x14ac:dyDescent="0.2">
      <c r="A585" s="214"/>
      <c r="B585" s="208"/>
    </row>
    <row r="586" spans="1:2" ht="14.1" customHeight="1" x14ac:dyDescent="0.2">
      <c r="A586" s="214"/>
      <c r="B586" s="208"/>
    </row>
    <row r="587" spans="1:2" ht="14.1" customHeight="1" x14ac:dyDescent="0.2">
      <c r="A587" s="214"/>
      <c r="B587" s="208"/>
    </row>
    <row r="588" spans="1:2" ht="14.1" customHeight="1" x14ac:dyDescent="0.2">
      <c r="A588" s="214"/>
      <c r="B588" s="208"/>
    </row>
    <row r="589" spans="1:2" ht="14.1" customHeight="1" x14ac:dyDescent="0.2">
      <c r="A589" s="214"/>
      <c r="B589" s="208"/>
    </row>
    <row r="590" spans="1:2" ht="14.1" customHeight="1" x14ac:dyDescent="0.2">
      <c r="A590" s="214"/>
      <c r="B590" s="208"/>
    </row>
    <row r="591" spans="1:2" ht="14.1" customHeight="1" x14ac:dyDescent="0.2">
      <c r="A591" s="214"/>
      <c r="B591" s="208"/>
    </row>
    <row r="592" spans="1:2" ht="14.1" customHeight="1" x14ac:dyDescent="0.2">
      <c r="A592" s="214"/>
      <c r="B592" s="208"/>
    </row>
    <row r="593" spans="1:2" ht="14.1" customHeight="1" x14ac:dyDescent="0.2">
      <c r="A593" s="214"/>
      <c r="B593" s="208"/>
    </row>
    <row r="594" spans="1:2" ht="14.1" customHeight="1" x14ac:dyDescent="0.2">
      <c r="A594" s="214"/>
      <c r="B594" s="208"/>
    </row>
    <row r="595" spans="1:2" ht="14.1" customHeight="1" x14ac:dyDescent="0.2">
      <c r="A595" s="214"/>
      <c r="B595" s="208"/>
    </row>
    <row r="596" spans="1:2" ht="14.1" customHeight="1" x14ac:dyDescent="0.2">
      <c r="A596" s="214"/>
      <c r="B596" s="208"/>
    </row>
    <row r="597" spans="1:2" ht="14.1" customHeight="1" x14ac:dyDescent="0.2">
      <c r="A597" s="214"/>
      <c r="B597" s="208"/>
    </row>
    <row r="598" spans="1:2" ht="14.1" customHeight="1" x14ac:dyDescent="0.2">
      <c r="A598" s="214"/>
      <c r="B598" s="208"/>
    </row>
    <row r="599" spans="1:2" ht="14.1" customHeight="1" x14ac:dyDescent="0.2">
      <c r="A599" s="214"/>
      <c r="B599" s="208"/>
    </row>
    <row r="600" spans="1:2" ht="14.1" customHeight="1" x14ac:dyDescent="0.2">
      <c r="A600" s="214"/>
      <c r="B600" s="208"/>
    </row>
    <row r="601" spans="1:2" ht="14.1" customHeight="1" x14ac:dyDescent="0.2">
      <c r="A601" s="214"/>
      <c r="B601" s="208"/>
    </row>
    <row r="602" spans="1:2" ht="14.1" customHeight="1" x14ac:dyDescent="0.2">
      <c r="A602" s="214"/>
      <c r="B602" s="208"/>
    </row>
    <row r="603" spans="1:2" ht="14.1" customHeight="1" x14ac:dyDescent="0.2">
      <c r="A603" s="214"/>
      <c r="B603" s="208"/>
    </row>
    <row r="604" spans="1:2" ht="14.1" customHeight="1" x14ac:dyDescent="0.2">
      <c r="A604" s="214"/>
      <c r="B604" s="208"/>
    </row>
    <row r="605" spans="1:2" ht="14.1" customHeight="1" x14ac:dyDescent="0.2">
      <c r="A605" s="214"/>
      <c r="B605" s="208"/>
    </row>
    <row r="606" spans="1:2" ht="14.1" customHeight="1" x14ac:dyDescent="0.2">
      <c r="A606" s="214"/>
      <c r="B606" s="208"/>
    </row>
    <row r="607" spans="1:2" ht="14.1" customHeight="1" x14ac:dyDescent="0.2">
      <c r="A607" s="214"/>
      <c r="B607" s="208"/>
    </row>
    <row r="608" spans="1:2" ht="14.1" customHeight="1" x14ac:dyDescent="0.2">
      <c r="A608" s="214"/>
      <c r="B608" s="208"/>
    </row>
    <row r="609" spans="1:2" ht="14.1" customHeight="1" x14ac:dyDescent="0.2">
      <c r="A609" s="214"/>
      <c r="B609" s="208"/>
    </row>
    <row r="610" spans="1:2" ht="14.1" customHeight="1" x14ac:dyDescent="0.2">
      <c r="A610" s="214"/>
      <c r="B610" s="208"/>
    </row>
    <row r="611" spans="1:2" ht="14.1" customHeight="1" x14ac:dyDescent="0.2">
      <c r="A611" s="214"/>
      <c r="B611" s="208"/>
    </row>
    <row r="612" spans="1:2" ht="14.1" customHeight="1" x14ac:dyDescent="0.2">
      <c r="A612" s="214"/>
      <c r="B612" s="208"/>
    </row>
    <row r="613" spans="1:2" ht="14.1" customHeight="1" x14ac:dyDescent="0.2">
      <c r="A613" s="214"/>
      <c r="B613" s="208"/>
    </row>
    <row r="614" spans="1:2" ht="14.1" customHeight="1" x14ac:dyDescent="0.2">
      <c r="A614" s="214"/>
      <c r="B614" s="208"/>
    </row>
    <row r="615" spans="1:2" ht="14.1" customHeight="1" x14ac:dyDescent="0.2">
      <c r="A615" s="214"/>
      <c r="B615" s="208"/>
    </row>
    <row r="616" spans="1:2" ht="14.1" customHeight="1" x14ac:dyDescent="0.2">
      <c r="A616" s="214"/>
      <c r="B616" s="208"/>
    </row>
    <row r="617" spans="1:2" ht="14.1" customHeight="1" x14ac:dyDescent="0.2">
      <c r="A617" s="214"/>
      <c r="B617" s="208"/>
    </row>
    <row r="618" spans="1:2" ht="14.1" customHeight="1" x14ac:dyDescent="0.2">
      <c r="A618" s="214"/>
      <c r="B618" s="208"/>
    </row>
    <row r="619" spans="1:2" ht="14.1" customHeight="1" x14ac:dyDescent="0.2">
      <c r="A619" s="214"/>
      <c r="B619" s="208"/>
    </row>
    <row r="620" spans="1:2" ht="14.1" customHeight="1" x14ac:dyDescent="0.2">
      <c r="A620" s="214"/>
      <c r="B620" s="208"/>
    </row>
    <row r="621" spans="1:2" ht="14.1" customHeight="1" x14ac:dyDescent="0.2">
      <c r="A621" s="214"/>
      <c r="B621" s="208"/>
    </row>
    <row r="622" spans="1:2" ht="14.1" customHeight="1" x14ac:dyDescent="0.2">
      <c r="A622" s="214"/>
      <c r="B622" s="208"/>
    </row>
    <row r="623" spans="1:2" ht="14.1" customHeight="1" x14ac:dyDescent="0.2">
      <c r="A623" s="214"/>
      <c r="B623" s="208"/>
    </row>
    <row r="624" spans="1:2" ht="14.1" customHeight="1" x14ac:dyDescent="0.2">
      <c r="A624" s="214"/>
      <c r="B624" s="208"/>
    </row>
    <row r="625" spans="1:2" ht="14.1" customHeight="1" x14ac:dyDescent="0.2">
      <c r="A625" s="214"/>
      <c r="B625" s="208"/>
    </row>
    <row r="626" spans="1:2" ht="14.1" customHeight="1" x14ac:dyDescent="0.2">
      <c r="A626" s="214"/>
      <c r="B626" s="208"/>
    </row>
    <row r="627" spans="1:2" ht="14.1" customHeight="1" x14ac:dyDescent="0.2">
      <c r="A627" s="214"/>
      <c r="B627" s="208"/>
    </row>
    <row r="628" spans="1:2" ht="14.1" customHeight="1" x14ac:dyDescent="0.2">
      <c r="A628" s="214"/>
      <c r="B628" s="208"/>
    </row>
    <row r="629" spans="1:2" ht="14.1" customHeight="1" x14ac:dyDescent="0.2">
      <c r="A629" s="214"/>
      <c r="B629" s="208"/>
    </row>
    <row r="630" spans="1:2" ht="14.1" customHeight="1" x14ac:dyDescent="0.2">
      <c r="A630" s="214"/>
      <c r="B630" s="208"/>
    </row>
    <row r="631" spans="1:2" ht="14.1" customHeight="1" x14ac:dyDescent="0.2">
      <c r="A631" s="214"/>
      <c r="B631" s="208"/>
    </row>
    <row r="632" spans="1:2" ht="14.1" customHeight="1" x14ac:dyDescent="0.2">
      <c r="A632" s="214"/>
      <c r="B632" s="208"/>
    </row>
    <row r="633" spans="1:2" ht="14.1" customHeight="1" x14ac:dyDescent="0.2">
      <c r="A633" s="214"/>
      <c r="B633" s="208"/>
    </row>
    <row r="634" spans="1:2" ht="14.1" customHeight="1" x14ac:dyDescent="0.2">
      <c r="A634" s="214"/>
      <c r="B634" s="208"/>
    </row>
    <row r="635" spans="1:2" ht="14.1" customHeight="1" x14ac:dyDescent="0.2">
      <c r="A635" s="214"/>
      <c r="B635" s="208"/>
    </row>
    <row r="636" spans="1:2" ht="14.1" customHeight="1" x14ac:dyDescent="0.2">
      <c r="A636" s="214"/>
      <c r="B636" s="208"/>
    </row>
    <row r="637" spans="1:2" ht="14.1" customHeight="1" x14ac:dyDescent="0.2">
      <c r="A637" s="214"/>
      <c r="B637" s="208"/>
    </row>
    <row r="638" spans="1:2" ht="14.1" customHeight="1" x14ac:dyDescent="0.2">
      <c r="A638" s="214"/>
      <c r="B638" s="208"/>
    </row>
    <row r="639" spans="1:2" ht="14.1" customHeight="1" x14ac:dyDescent="0.2">
      <c r="A639" s="214"/>
      <c r="B639" s="208"/>
    </row>
    <row r="640" spans="1:2" ht="14.1" customHeight="1" x14ac:dyDescent="0.2">
      <c r="A640" s="214"/>
      <c r="B640" s="208"/>
    </row>
    <row r="641" spans="1:2" ht="14.1" customHeight="1" x14ac:dyDescent="0.2">
      <c r="A641" s="214"/>
      <c r="B641" s="208"/>
    </row>
    <row r="642" spans="1:2" ht="14.1" customHeight="1" x14ac:dyDescent="0.2">
      <c r="A642" s="214"/>
      <c r="B642" s="208"/>
    </row>
    <row r="643" spans="1:2" ht="14.1" customHeight="1" x14ac:dyDescent="0.2">
      <c r="A643" s="214"/>
      <c r="B643" s="208"/>
    </row>
    <row r="644" spans="1:2" ht="14.1" customHeight="1" x14ac:dyDescent="0.2">
      <c r="A644" s="214"/>
      <c r="B644" s="208"/>
    </row>
    <row r="645" spans="1:2" ht="14.1" customHeight="1" x14ac:dyDescent="0.2">
      <c r="A645" s="214"/>
      <c r="B645" s="208"/>
    </row>
    <row r="646" spans="1:2" ht="14.1" customHeight="1" x14ac:dyDescent="0.2">
      <c r="A646" s="214"/>
      <c r="B646" s="208"/>
    </row>
    <row r="647" spans="1:2" ht="14.1" customHeight="1" x14ac:dyDescent="0.2">
      <c r="A647" s="214"/>
      <c r="B647" s="208"/>
    </row>
    <row r="648" spans="1:2" ht="14.1" customHeight="1" x14ac:dyDescent="0.2">
      <c r="A648" s="214"/>
      <c r="B648" s="208"/>
    </row>
    <row r="649" spans="1:2" ht="14.1" customHeight="1" x14ac:dyDescent="0.2">
      <c r="A649" s="214"/>
      <c r="B649" s="208"/>
    </row>
    <row r="650" spans="1:2" ht="14.1" customHeight="1" x14ac:dyDescent="0.2">
      <c r="A650" s="214"/>
      <c r="B650" s="208"/>
    </row>
    <row r="651" spans="1:2" ht="14.1" customHeight="1" x14ac:dyDescent="0.2">
      <c r="A651" s="214"/>
      <c r="B651" s="208"/>
    </row>
    <row r="652" spans="1:2" ht="14.1" customHeight="1" x14ac:dyDescent="0.2">
      <c r="A652" s="214"/>
      <c r="B652" s="208"/>
    </row>
    <row r="653" spans="1:2" ht="14.1" customHeight="1" x14ac:dyDescent="0.2">
      <c r="A653" s="214"/>
      <c r="B653" s="208"/>
    </row>
    <row r="654" spans="1:2" ht="14.1" customHeight="1" x14ac:dyDescent="0.2">
      <c r="A654" s="214"/>
      <c r="B654" s="208"/>
    </row>
    <row r="655" spans="1:2" ht="14.1" customHeight="1" x14ac:dyDescent="0.2">
      <c r="A655" s="214"/>
      <c r="B655" s="208"/>
    </row>
    <row r="656" spans="1:2" ht="14.1" customHeight="1" x14ac:dyDescent="0.2">
      <c r="A656" s="214"/>
      <c r="B656" s="208"/>
    </row>
    <row r="657" spans="1:2" ht="14.1" customHeight="1" x14ac:dyDescent="0.2">
      <c r="A657" s="214"/>
      <c r="B657" s="208"/>
    </row>
    <row r="658" spans="1:2" ht="14.1" customHeight="1" x14ac:dyDescent="0.2">
      <c r="A658" s="214"/>
      <c r="B658" s="208"/>
    </row>
    <row r="659" spans="1:2" ht="14.1" customHeight="1" x14ac:dyDescent="0.2">
      <c r="A659" s="214"/>
      <c r="B659" s="208"/>
    </row>
    <row r="660" spans="1:2" ht="14.1" customHeight="1" x14ac:dyDescent="0.2">
      <c r="A660" s="214"/>
      <c r="B660" s="208"/>
    </row>
    <row r="661" spans="1:2" ht="14.1" customHeight="1" x14ac:dyDescent="0.2">
      <c r="A661" s="214"/>
      <c r="B661" s="208"/>
    </row>
    <row r="662" spans="1:2" ht="14.1" customHeight="1" x14ac:dyDescent="0.2">
      <c r="A662" s="214"/>
      <c r="B662" s="208"/>
    </row>
    <row r="663" spans="1:2" ht="14.1" customHeight="1" x14ac:dyDescent="0.2">
      <c r="A663" s="214"/>
      <c r="B663" s="208"/>
    </row>
    <row r="664" spans="1:2" ht="14.1" customHeight="1" x14ac:dyDescent="0.2">
      <c r="A664" s="214"/>
      <c r="B664" s="208"/>
    </row>
    <row r="665" spans="1:2" ht="14.1" customHeight="1" x14ac:dyDescent="0.2">
      <c r="A665" s="214"/>
      <c r="B665" s="208"/>
    </row>
    <row r="666" spans="1:2" ht="14.1" customHeight="1" x14ac:dyDescent="0.2">
      <c r="A666" s="214"/>
      <c r="B666" s="208"/>
    </row>
    <row r="667" spans="1:2" ht="14.1" customHeight="1" x14ac:dyDescent="0.2">
      <c r="A667" s="214"/>
      <c r="B667" s="208"/>
    </row>
    <row r="668" spans="1:2" ht="14.1" customHeight="1" x14ac:dyDescent="0.2">
      <c r="A668" s="214"/>
      <c r="B668" s="208"/>
    </row>
    <row r="669" spans="1:2" ht="14.1" customHeight="1" x14ac:dyDescent="0.2">
      <c r="A669" s="214"/>
      <c r="B669" s="208"/>
    </row>
    <row r="670" spans="1:2" ht="14.1" customHeight="1" x14ac:dyDescent="0.2">
      <c r="A670" s="214"/>
      <c r="B670" s="208"/>
    </row>
    <row r="671" spans="1:2" ht="14.1" customHeight="1" x14ac:dyDescent="0.2">
      <c r="A671" s="214"/>
      <c r="B671" s="208"/>
    </row>
    <row r="672" spans="1:2" ht="14.1" customHeight="1" x14ac:dyDescent="0.2">
      <c r="A672" s="214"/>
      <c r="B672" s="208"/>
    </row>
    <row r="673" spans="1:6" ht="14.1" customHeight="1" x14ac:dyDescent="0.2">
      <c r="A673" s="214"/>
      <c r="B673" s="208"/>
    </row>
    <row r="674" spans="1:6" ht="14.1" customHeight="1" x14ac:dyDescent="0.2">
      <c r="A674" s="214"/>
      <c r="B674" s="208"/>
    </row>
    <row r="675" spans="1:6" ht="14.1" customHeight="1" x14ac:dyDescent="0.2">
      <c r="A675" s="214"/>
      <c r="B675" s="208"/>
    </row>
    <row r="676" spans="1:6" ht="14.1" customHeight="1" x14ac:dyDescent="0.2">
      <c r="A676" s="214"/>
      <c r="B676" s="208"/>
    </row>
    <row r="677" spans="1:6" ht="14.1" customHeight="1" x14ac:dyDescent="0.2">
      <c r="A677" s="214"/>
      <c r="B677" s="208"/>
    </row>
    <row r="678" spans="1:6" ht="14.1" customHeight="1" x14ac:dyDescent="0.2">
      <c r="A678" s="214"/>
      <c r="B678" s="208"/>
    </row>
    <row r="679" spans="1:6" ht="14.1" customHeight="1" x14ac:dyDescent="0.2">
      <c r="A679" s="214"/>
      <c r="B679" s="208"/>
    </row>
    <row r="680" spans="1:6" ht="14.1" customHeight="1" x14ac:dyDescent="0.2">
      <c r="A680" s="214"/>
      <c r="B680" s="208"/>
    </row>
    <row r="681" spans="1:6" ht="14.1" customHeight="1" x14ac:dyDescent="0.2">
      <c r="A681" s="214"/>
      <c r="B681" s="208"/>
    </row>
    <row r="682" spans="1:6" ht="14.1" customHeight="1" x14ac:dyDescent="0.2">
      <c r="A682" s="214"/>
      <c r="B682" s="208"/>
    </row>
    <row r="683" spans="1:6" ht="14.1" customHeight="1" x14ac:dyDescent="0.2">
      <c r="A683" s="214"/>
      <c r="B683" s="208"/>
    </row>
    <row r="684" spans="1:6" x14ac:dyDescent="0.2">
      <c r="A684" s="133" t="s">
        <v>2759</v>
      </c>
    </row>
    <row r="685" spans="1:6" x14ac:dyDescent="0.2">
      <c r="A685" s="728" t="s">
        <v>2834</v>
      </c>
      <c r="B685" s="728"/>
      <c r="C685" s="728"/>
      <c r="D685" s="728"/>
      <c r="E685" s="728"/>
      <c r="F685" s="728"/>
    </row>
    <row r="686" spans="1:6" x14ac:dyDescent="0.2">
      <c r="A686" s="728"/>
      <c r="B686" s="728"/>
      <c r="C686" s="728"/>
      <c r="D686" s="728"/>
      <c r="E686" s="728"/>
      <c r="F686" s="728"/>
    </row>
    <row r="687" spans="1:6" x14ac:dyDescent="0.2">
      <c r="A687" s="241"/>
      <c r="B687" s="241"/>
      <c r="C687" s="241"/>
      <c r="D687" s="241"/>
      <c r="E687" s="241"/>
      <c r="F687" s="241"/>
    </row>
    <row r="688" spans="1:6" x14ac:dyDescent="0.2">
      <c r="A688" s="617" t="s">
        <v>3041</v>
      </c>
      <c r="B688" s="617"/>
    </row>
  </sheetData>
  <mergeCells count="5">
    <mergeCell ref="M1:N1"/>
    <mergeCell ref="A685:F686"/>
    <mergeCell ref="A688:B688"/>
    <mergeCell ref="A1:K1"/>
    <mergeCell ref="A372:B372"/>
  </mergeCells>
  <hyperlinks>
    <hyperlink ref="M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opLeftCell="E1" workbookViewId="0">
      <selection activeCell="I12" sqref="I12"/>
    </sheetView>
  </sheetViews>
  <sheetFormatPr defaultColWidth="9.140625" defaultRowHeight="15" x14ac:dyDescent="0.25"/>
  <cols>
    <col min="1" max="1" width="54.5703125" style="396" bestFit="1" customWidth="1"/>
    <col min="2" max="2" width="11.28515625" style="396" bestFit="1" customWidth="1"/>
    <col min="3" max="3" width="9.140625" style="396"/>
    <col min="4" max="4" width="10.7109375" style="396" bestFit="1" customWidth="1"/>
    <col min="5" max="5" width="10.140625" style="396" bestFit="1" customWidth="1"/>
    <col min="6" max="6" width="31.85546875" style="396" bestFit="1" customWidth="1"/>
    <col min="7" max="7" width="13.5703125" style="396" customWidth="1"/>
    <col min="8" max="8" width="18.28515625" style="396" customWidth="1"/>
    <col min="9" max="9" width="18.5703125" style="396" customWidth="1"/>
    <col min="10" max="16384" width="9.140625" style="396"/>
  </cols>
  <sheetData>
    <row r="1" spans="1:9" x14ac:dyDescent="0.25">
      <c r="A1" s="450" t="s">
        <v>3112</v>
      </c>
      <c r="B1" s="450" t="s">
        <v>2898</v>
      </c>
      <c r="C1" s="450" t="s">
        <v>2924</v>
      </c>
      <c r="D1" s="450" t="s">
        <v>3113</v>
      </c>
      <c r="E1" s="450" t="s">
        <v>3114</v>
      </c>
      <c r="F1" s="450" t="s">
        <v>3115</v>
      </c>
      <c r="G1" s="450" t="s">
        <v>49</v>
      </c>
      <c r="H1" s="450" t="s">
        <v>3130</v>
      </c>
      <c r="I1" s="450" t="s">
        <v>3131</v>
      </c>
    </row>
    <row r="2" spans="1:9" x14ac:dyDescent="0.25">
      <c r="A2" s="442">
        <v>1</v>
      </c>
      <c r="B2" s="451">
        <v>44209</v>
      </c>
      <c r="C2" s="442">
        <v>1</v>
      </c>
      <c r="D2" s="451">
        <v>44200</v>
      </c>
      <c r="E2" s="451">
        <v>44206</v>
      </c>
      <c r="F2" s="442" t="str">
        <f t="shared" ref="F2:F53" si="0">CONCATENATE(TEXT(D2, "dd/mm/yyyy"), " to ", TEXT(E2, "dd/mm/yyyy"), " (Week ", C2, ")")</f>
        <v>04/01/2021 to 10/01/2021 (Week 1)</v>
      </c>
      <c r="H2" s="442"/>
      <c r="I2" s="442"/>
    </row>
    <row r="3" spans="1:9" x14ac:dyDescent="0.25">
      <c r="A3" s="442">
        <v>2</v>
      </c>
      <c r="B3" s="451">
        <v>44216</v>
      </c>
      <c r="C3" s="442">
        <v>2</v>
      </c>
      <c r="D3" s="451">
        <v>44207</v>
      </c>
      <c r="E3" s="451">
        <v>44213</v>
      </c>
      <c r="F3" s="442" t="str">
        <f t="shared" si="0"/>
        <v>11/01/2021 to 17/01/2021 (Week 2)</v>
      </c>
      <c r="G3" s="396" t="s">
        <v>3119</v>
      </c>
      <c r="H3" s="456">
        <v>44216</v>
      </c>
      <c r="I3" s="396" t="s">
        <v>3133</v>
      </c>
    </row>
    <row r="4" spans="1:9" x14ac:dyDescent="0.25">
      <c r="A4" s="442">
        <v>3</v>
      </c>
      <c r="B4" s="451">
        <v>44223</v>
      </c>
      <c r="C4" s="442">
        <v>3</v>
      </c>
      <c r="D4" s="451">
        <v>44214</v>
      </c>
      <c r="E4" s="451">
        <v>44220</v>
      </c>
      <c r="F4" s="442" t="str">
        <f t="shared" si="0"/>
        <v>18/01/2021 to 24/01/2021 (Week 3)</v>
      </c>
    </row>
    <row r="5" spans="1:9" x14ac:dyDescent="0.25">
      <c r="A5" s="442">
        <v>4</v>
      </c>
      <c r="B5" s="451">
        <v>44230</v>
      </c>
      <c r="C5" s="442">
        <v>4</v>
      </c>
      <c r="D5" s="451">
        <v>44221</v>
      </c>
      <c r="E5" s="451">
        <v>44227</v>
      </c>
      <c r="F5" s="442" t="str">
        <f t="shared" si="0"/>
        <v>25/01/2021 to 31/01/2021 (Week 4)</v>
      </c>
    </row>
    <row r="6" spans="1:9" x14ac:dyDescent="0.25">
      <c r="A6" s="442">
        <v>5</v>
      </c>
      <c r="B6" s="451">
        <v>44237</v>
      </c>
      <c r="C6" s="442">
        <v>5</v>
      </c>
      <c r="D6" s="451">
        <v>44228</v>
      </c>
      <c r="E6" s="451">
        <v>44234</v>
      </c>
      <c r="F6" s="442" t="str">
        <f t="shared" si="0"/>
        <v>01/02/2021 to 07/02/2021 (Week 5)</v>
      </c>
    </row>
    <row r="7" spans="1:9" x14ac:dyDescent="0.25">
      <c r="A7" s="442">
        <v>6</v>
      </c>
      <c r="B7" s="451">
        <v>44244</v>
      </c>
      <c r="C7" s="442">
        <v>6</v>
      </c>
      <c r="D7" s="451">
        <v>44235</v>
      </c>
      <c r="E7" s="451">
        <v>44241</v>
      </c>
      <c r="F7" s="442" t="str">
        <f t="shared" si="0"/>
        <v>08/02/2021 to 14/02/2021 (Week 6)</v>
      </c>
      <c r="G7" s="396" t="s">
        <v>3118</v>
      </c>
      <c r="H7" s="456">
        <v>44244</v>
      </c>
      <c r="I7" s="396" t="s">
        <v>3132</v>
      </c>
    </row>
    <row r="8" spans="1:9" x14ac:dyDescent="0.25">
      <c r="A8" s="442">
        <v>7</v>
      </c>
      <c r="B8" s="451">
        <v>44251</v>
      </c>
      <c r="C8" s="442">
        <v>7</v>
      </c>
      <c r="D8" s="451">
        <v>44242</v>
      </c>
      <c r="E8" s="451">
        <v>44248</v>
      </c>
      <c r="F8" s="442" t="str">
        <f t="shared" si="0"/>
        <v>15/02/2021 to 21/02/2021 (Week 7)</v>
      </c>
    </row>
    <row r="9" spans="1:9" x14ac:dyDescent="0.25">
      <c r="A9" s="442">
        <v>8</v>
      </c>
      <c r="B9" s="451">
        <v>44258</v>
      </c>
      <c r="C9" s="442">
        <v>8</v>
      </c>
      <c r="D9" s="451">
        <v>44249</v>
      </c>
      <c r="E9" s="451">
        <v>44255</v>
      </c>
      <c r="F9" s="442" t="str">
        <f t="shared" si="0"/>
        <v>22/02/2021 to 28/02/2021 (Week 8)</v>
      </c>
    </row>
    <row r="10" spans="1:9" x14ac:dyDescent="0.25">
      <c r="A10" s="442">
        <v>9</v>
      </c>
      <c r="B10" s="451">
        <v>44265</v>
      </c>
      <c r="C10" s="442">
        <v>9</v>
      </c>
      <c r="D10" s="451">
        <v>44256</v>
      </c>
      <c r="E10" s="451">
        <v>44262</v>
      </c>
      <c r="F10" s="442" t="str">
        <f t="shared" si="0"/>
        <v>01/03/2021 to 07/03/2021 (Week 9)</v>
      </c>
    </row>
    <row r="11" spans="1:9" x14ac:dyDescent="0.25">
      <c r="A11" s="442">
        <v>10</v>
      </c>
      <c r="B11" s="451">
        <v>44272</v>
      </c>
      <c r="C11" s="442">
        <v>10</v>
      </c>
      <c r="D11" s="451">
        <v>44263</v>
      </c>
      <c r="E11" s="451">
        <v>44269</v>
      </c>
      <c r="F11" s="442" t="str">
        <f t="shared" si="0"/>
        <v>08/03/2021 to 14/03/2021 (Week 10)</v>
      </c>
      <c r="G11" s="396" t="s">
        <v>3120</v>
      </c>
      <c r="H11" s="456">
        <v>44272</v>
      </c>
      <c r="I11" s="396" t="s">
        <v>3134</v>
      </c>
    </row>
    <row r="12" spans="1:9" x14ac:dyDescent="0.25">
      <c r="A12" s="442">
        <v>11</v>
      </c>
      <c r="B12" s="451">
        <v>44279</v>
      </c>
      <c r="C12" s="442">
        <v>11</v>
      </c>
      <c r="D12" s="451">
        <v>44270</v>
      </c>
      <c r="E12" s="451">
        <v>44276</v>
      </c>
      <c r="F12" s="442" t="str">
        <f t="shared" si="0"/>
        <v>15/03/2021 to 21/03/2021 (Week 11)</v>
      </c>
    </row>
    <row r="13" spans="1:9" x14ac:dyDescent="0.25">
      <c r="A13" s="442">
        <v>12</v>
      </c>
      <c r="B13" s="451">
        <v>44286</v>
      </c>
      <c r="C13" s="442">
        <v>12</v>
      </c>
      <c r="D13" s="451">
        <v>44277</v>
      </c>
      <c r="E13" s="451">
        <v>44283</v>
      </c>
      <c r="F13" s="442" t="str">
        <f t="shared" si="0"/>
        <v>22/03/2021 to 28/03/2021 (Week 12)</v>
      </c>
    </row>
    <row r="14" spans="1:9" x14ac:dyDescent="0.25">
      <c r="A14" s="442">
        <v>13</v>
      </c>
      <c r="B14" s="451">
        <v>44293</v>
      </c>
      <c r="C14" s="442">
        <v>13</v>
      </c>
      <c r="D14" s="451">
        <v>44284</v>
      </c>
      <c r="E14" s="451">
        <v>44290</v>
      </c>
      <c r="F14" s="442" t="str">
        <f t="shared" si="0"/>
        <v>29/03/2021 to 04/04/2021 (Week 13)</v>
      </c>
    </row>
    <row r="15" spans="1:9" x14ac:dyDescent="0.25">
      <c r="A15" s="442">
        <v>14</v>
      </c>
      <c r="B15" s="451">
        <v>44300</v>
      </c>
      <c r="C15" s="442">
        <v>14</v>
      </c>
      <c r="D15" s="451">
        <v>44291</v>
      </c>
      <c r="E15" s="451">
        <v>44297</v>
      </c>
      <c r="F15" s="442" t="str">
        <f t="shared" si="0"/>
        <v>05/04/2021 to 11/04/2021 (Week 14)</v>
      </c>
      <c r="G15" s="396" t="s">
        <v>3121</v>
      </c>
    </row>
    <row r="16" spans="1:9" x14ac:dyDescent="0.25">
      <c r="A16" s="442">
        <v>15</v>
      </c>
      <c r="B16" s="451">
        <v>44307</v>
      </c>
      <c r="C16" s="442">
        <v>15</v>
      </c>
      <c r="D16" s="451">
        <v>44298</v>
      </c>
      <c r="E16" s="451">
        <v>44304</v>
      </c>
      <c r="F16" s="442" t="str">
        <f t="shared" si="0"/>
        <v>12/04/2021 to 18/04/2021 (Week 15)</v>
      </c>
    </row>
    <row r="17" spans="1:7" x14ac:dyDescent="0.25">
      <c r="A17" s="442">
        <v>16</v>
      </c>
      <c r="B17" s="451">
        <v>44314</v>
      </c>
      <c r="C17" s="442">
        <v>16</v>
      </c>
      <c r="D17" s="451">
        <v>44305</v>
      </c>
      <c r="E17" s="451">
        <v>44311</v>
      </c>
      <c r="F17" s="442" t="str">
        <f t="shared" si="0"/>
        <v>19/04/2021 to 25/04/2021 (Week 16)</v>
      </c>
    </row>
    <row r="18" spans="1:7" x14ac:dyDescent="0.25">
      <c r="A18" s="442">
        <v>17</v>
      </c>
      <c r="B18" s="451">
        <v>44321</v>
      </c>
      <c r="C18" s="442">
        <v>17</v>
      </c>
      <c r="D18" s="451">
        <v>44312</v>
      </c>
      <c r="E18" s="451">
        <v>44318</v>
      </c>
      <c r="F18" s="442" t="str">
        <f t="shared" si="0"/>
        <v>26/04/2021 to 02/05/2021 (Week 17)</v>
      </c>
    </row>
    <row r="19" spans="1:7" x14ac:dyDescent="0.25">
      <c r="A19" s="442">
        <v>18</v>
      </c>
      <c r="B19" s="451">
        <v>44328</v>
      </c>
      <c r="C19" s="442">
        <v>18</v>
      </c>
      <c r="D19" s="451">
        <v>44319</v>
      </c>
      <c r="E19" s="451">
        <v>44325</v>
      </c>
      <c r="F19" s="442" t="str">
        <f t="shared" si="0"/>
        <v>03/05/2021 to 09/05/2021 (Week 18)</v>
      </c>
      <c r="G19" s="396" t="s">
        <v>3122</v>
      </c>
    </row>
    <row r="20" spans="1:7" x14ac:dyDescent="0.25">
      <c r="A20" s="442">
        <v>19</v>
      </c>
      <c r="B20" s="451">
        <v>44335</v>
      </c>
      <c r="C20" s="442">
        <v>19</v>
      </c>
      <c r="D20" s="451">
        <v>44326</v>
      </c>
      <c r="E20" s="451">
        <v>44332</v>
      </c>
      <c r="F20" s="442" t="str">
        <f t="shared" si="0"/>
        <v>10/05/2021 to 16/05/2021 (Week 19)</v>
      </c>
    </row>
    <row r="21" spans="1:7" x14ac:dyDescent="0.25">
      <c r="A21" s="442">
        <v>20</v>
      </c>
      <c r="B21" s="451">
        <v>44342</v>
      </c>
      <c r="C21" s="442">
        <v>20</v>
      </c>
      <c r="D21" s="451">
        <v>44333</v>
      </c>
      <c r="E21" s="451">
        <v>44339</v>
      </c>
      <c r="F21" s="442" t="str">
        <f t="shared" si="0"/>
        <v>17/05/2021 to 23/05/2021 (Week 20)</v>
      </c>
    </row>
    <row r="22" spans="1:7" x14ac:dyDescent="0.25">
      <c r="A22" s="442">
        <v>21</v>
      </c>
      <c r="B22" s="451">
        <v>44349</v>
      </c>
      <c r="C22" s="442">
        <v>21</v>
      </c>
      <c r="D22" s="451">
        <v>44340</v>
      </c>
      <c r="E22" s="451">
        <v>44346</v>
      </c>
      <c r="F22" s="442" t="str">
        <f t="shared" si="0"/>
        <v>24/05/2021 to 30/05/2021 (Week 21)</v>
      </c>
    </row>
    <row r="23" spans="1:7" x14ac:dyDescent="0.25">
      <c r="A23" s="442">
        <v>22</v>
      </c>
      <c r="B23" s="451">
        <v>44356</v>
      </c>
      <c r="C23" s="442">
        <v>22</v>
      </c>
      <c r="D23" s="451">
        <v>44347</v>
      </c>
      <c r="E23" s="451">
        <v>44353</v>
      </c>
      <c r="F23" s="442" t="str">
        <f t="shared" si="0"/>
        <v>31/05/2021 to 06/06/2021 (Week 22)</v>
      </c>
      <c r="G23" s="396" t="s">
        <v>3123</v>
      </c>
    </row>
    <row r="24" spans="1:7" x14ac:dyDescent="0.25">
      <c r="A24" s="442">
        <v>23</v>
      </c>
      <c r="B24" s="451">
        <v>44363</v>
      </c>
      <c r="C24" s="442">
        <v>23</v>
      </c>
      <c r="D24" s="451">
        <v>44354</v>
      </c>
      <c r="E24" s="451">
        <v>44360</v>
      </c>
      <c r="F24" s="442" t="str">
        <f t="shared" si="0"/>
        <v>07/06/2021 to 13/06/2021 (Week 23)</v>
      </c>
    </row>
    <row r="25" spans="1:7" x14ac:dyDescent="0.25">
      <c r="A25" s="442">
        <v>24</v>
      </c>
      <c r="B25" s="451">
        <v>44370</v>
      </c>
      <c r="C25" s="442">
        <v>24</v>
      </c>
      <c r="D25" s="451">
        <v>44361</v>
      </c>
      <c r="E25" s="451">
        <v>44367</v>
      </c>
      <c r="F25" s="442" t="str">
        <f t="shared" si="0"/>
        <v>14/06/2021 to 20/06/2021 (Week 24)</v>
      </c>
    </row>
    <row r="26" spans="1:7" x14ac:dyDescent="0.25">
      <c r="A26" s="442">
        <v>25</v>
      </c>
      <c r="B26" s="451">
        <v>44377</v>
      </c>
      <c r="C26" s="442">
        <v>25</v>
      </c>
      <c r="D26" s="451">
        <v>44368</v>
      </c>
      <c r="E26" s="451">
        <v>44374</v>
      </c>
      <c r="F26" s="442" t="str">
        <f t="shared" si="0"/>
        <v>21/06/2021 to 27/06/2021 (Week 25)</v>
      </c>
    </row>
    <row r="27" spans="1:7" x14ac:dyDescent="0.25">
      <c r="A27" s="442">
        <v>26</v>
      </c>
      <c r="B27" s="451">
        <v>44384</v>
      </c>
      <c r="C27" s="442">
        <v>26</v>
      </c>
      <c r="D27" s="451">
        <v>44375</v>
      </c>
      <c r="E27" s="451">
        <v>44381</v>
      </c>
      <c r="F27" s="442" t="str">
        <f t="shared" si="0"/>
        <v>28/06/2021 to 04/07/2021 (Week 26)</v>
      </c>
      <c r="G27" s="396" t="s">
        <v>3124</v>
      </c>
    </row>
    <row r="28" spans="1:7" x14ac:dyDescent="0.25">
      <c r="A28" s="442">
        <v>27</v>
      </c>
      <c r="B28" s="451">
        <v>44391</v>
      </c>
      <c r="C28" s="442">
        <v>27</v>
      </c>
      <c r="D28" s="451">
        <v>44382</v>
      </c>
      <c r="E28" s="451">
        <v>44388</v>
      </c>
      <c r="F28" s="442" t="str">
        <f t="shared" si="0"/>
        <v>05/07/2021 to 11/07/2021 (Week 27)</v>
      </c>
    </row>
    <row r="29" spans="1:7" x14ac:dyDescent="0.25">
      <c r="A29" s="442">
        <v>28</v>
      </c>
      <c r="B29" s="451">
        <v>44398</v>
      </c>
      <c r="C29" s="442">
        <v>28</v>
      </c>
      <c r="D29" s="451">
        <v>44389</v>
      </c>
      <c r="E29" s="451">
        <v>44395</v>
      </c>
      <c r="F29" s="442" t="str">
        <f t="shared" si="0"/>
        <v>12/07/2021 to 18/07/2021 (Week 28)</v>
      </c>
    </row>
    <row r="30" spans="1:7" x14ac:dyDescent="0.25">
      <c r="A30" s="442">
        <v>29</v>
      </c>
      <c r="B30" s="451">
        <v>44405</v>
      </c>
      <c r="C30" s="442">
        <v>29</v>
      </c>
      <c r="D30" s="451">
        <v>44396</v>
      </c>
      <c r="E30" s="451">
        <v>44402</v>
      </c>
      <c r="F30" s="442" t="str">
        <f t="shared" si="0"/>
        <v>19/07/2021 to 25/07/2021 (Week 29)</v>
      </c>
    </row>
    <row r="31" spans="1:7" x14ac:dyDescent="0.25">
      <c r="A31" s="442">
        <v>30</v>
      </c>
      <c r="B31" s="451">
        <v>44412</v>
      </c>
      <c r="C31" s="442">
        <v>30</v>
      </c>
      <c r="D31" s="451">
        <v>44403</v>
      </c>
      <c r="E31" s="451">
        <v>44409</v>
      </c>
      <c r="F31" s="442" t="str">
        <f t="shared" si="0"/>
        <v>26/07/2021 to 01/08/2021 (Week 30)</v>
      </c>
      <c r="G31" s="396" t="s">
        <v>3125</v>
      </c>
    </row>
    <row r="32" spans="1:7" x14ac:dyDescent="0.25">
      <c r="A32" s="442">
        <v>31</v>
      </c>
      <c r="B32" s="451">
        <v>44419</v>
      </c>
      <c r="C32" s="442">
        <v>31</v>
      </c>
      <c r="D32" s="451">
        <v>44410</v>
      </c>
      <c r="E32" s="451">
        <v>44416</v>
      </c>
      <c r="F32" s="442" t="str">
        <f t="shared" si="0"/>
        <v>02/08/2021 to 08/08/2021 (Week 31)</v>
      </c>
    </row>
    <row r="33" spans="1:7" x14ac:dyDescent="0.25">
      <c r="A33" s="442">
        <v>32</v>
      </c>
      <c r="B33" s="451">
        <v>44426</v>
      </c>
      <c r="C33" s="442">
        <v>32</v>
      </c>
      <c r="D33" s="451">
        <v>44417</v>
      </c>
      <c r="E33" s="451">
        <v>44423</v>
      </c>
      <c r="F33" s="442" t="str">
        <f t="shared" si="0"/>
        <v>09/08/2021 to 15/08/2021 (Week 32)</v>
      </c>
    </row>
    <row r="34" spans="1:7" x14ac:dyDescent="0.25">
      <c r="A34" s="442">
        <v>33</v>
      </c>
      <c r="B34" s="451">
        <v>44433</v>
      </c>
      <c r="C34" s="442">
        <v>33</v>
      </c>
      <c r="D34" s="451">
        <v>44424</v>
      </c>
      <c r="E34" s="451">
        <v>44430</v>
      </c>
      <c r="F34" s="442" t="str">
        <f t="shared" si="0"/>
        <v>16/08/2021 to 22/08/2021 (Week 33)</v>
      </c>
    </row>
    <row r="35" spans="1:7" x14ac:dyDescent="0.25">
      <c r="A35" s="442">
        <v>34</v>
      </c>
      <c r="B35" s="451">
        <v>44440</v>
      </c>
      <c r="C35" s="442">
        <v>34</v>
      </c>
      <c r="D35" s="451">
        <v>44431</v>
      </c>
      <c r="E35" s="451">
        <v>44437</v>
      </c>
      <c r="F35" s="442" t="str">
        <f t="shared" si="0"/>
        <v>23/08/2021 to 29/08/2021 (Week 34)</v>
      </c>
      <c r="G35" s="396" t="s">
        <v>3126</v>
      </c>
    </row>
    <row r="36" spans="1:7" x14ac:dyDescent="0.25">
      <c r="A36" s="442">
        <v>35</v>
      </c>
      <c r="B36" s="451">
        <v>44447</v>
      </c>
      <c r="C36" s="442">
        <v>35</v>
      </c>
      <c r="D36" s="451">
        <v>44438</v>
      </c>
      <c r="E36" s="451">
        <v>44444</v>
      </c>
      <c r="F36" s="442" t="str">
        <f t="shared" si="0"/>
        <v>30/08/2021 to 05/09/2021 (Week 35)</v>
      </c>
    </row>
    <row r="37" spans="1:7" x14ac:dyDescent="0.25">
      <c r="A37" s="442">
        <v>36</v>
      </c>
      <c r="B37" s="451">
        <v>44454</v>
      </c>
      <c r="C37" s="442">
        <v>36</v>
      </c>
      <c r="D37" s="451">
        <v>44445</v>
      </c>
      <c r="E37" s="451">
        <v>44451</v>
      </c>
      <c r="F37" s="442" t="str">
        <f t="shared" si="0"/>
        <v>06/09/2021 to 12/09/2021 (Week 36)</v>
      </c>
    </row>
    <row r="38" spans="1:7" x14ac:dyDescent="0.25">
      <c r="A38" s="442">
        <v>37</v>
      </c>
      <c r="B38" s="451">
        <v>44461</v>
      </c>
      <c r="C38" s="442">
        <v>37</v>
      </c>
      <c r="D38" s="451">
        <v>44452</v>
      </c>
      <c r="E38" s="451">
        <v>44458</v>
      </c>
      <c r="F38" s="442" t="str">
        <f t="shared" si="0"/>
        <v>13/09/2021 to 19/09/2021 (Week 37)</v>
      </c>
    </row>
    <row r="39" spans="1:7" x14ac:dyDescent="0.25">
      <c r="A39" s="442">
        <v>38</v>
      </c>
      <c r="B39" s="451">
        <v>44468</v>
      </c>
      <c r="C39" s="442">
        <v>38</v>
      </c>
      <c r="D39" s="451">
        <v>44459</v>
      </c>
      <c r="E39" s="451">
        <v>44465</v>
      </c>
      <c r="F39" s="442" t="str">
        <f t="shared" si="0"/>
        <v>20/09/2021 to 26/09/2021 (Week 38)</v>
      </c>
    </row>
    <row r="40" spans="1:7" x14ac:dyDescent="0.25">
      <c r="A40" s="442">
        <v>39</v>
      </c>
      <c r="B40" s="451">
        <v>44475</v>
      </c>
      <c r="C40" s="442">
        <v>39</v>
      </c>
      <c r="D40" s="451">
        <v>44466</v>
      </c>
      <c r="E40" s="451">
        <v>44472</v>
      </c>
      <c r="F40" s="442" t="str">
        <f t="shared" si="0"/>
        <v>27/09/2021 to 03/10/2021 (Week 39)</v>
      </c>
      <c r="G40" s="396" t="s">
        <v>3127</v>
      </c>
    </row>
    <row r="41" spans="1:7" x14ac:dyDescent="0.25">
      <c r="A41" s="442">
        <v>40</v>
      </c>
      <c r="B41" s="451">
        <v>44482</v>
      </c>
      <c r="C41" s="442">
        <v>40</v>
      </c>
      <c r="D41" s="451">
        <v>44473</v>
      </c>
      <c r="E41" s="451">
        <v>44479</v>
      </c>
      <c r="F41" s="442" t="str">
        <f t="shared" si="0"/>
        <v>04/10/2021 to 10/10/2021 (Week 40)</v>
      </c>
    </row>
    <row r="42" spans="1:7" x14ac:dyDescent="0.25">
      <c r="A42" s="442">
        <v>41</v>
      </c>
      <c r="B42" s="451">
        <v>44489</v>
      </c>
      <c r="C42" s="442">
        <v>41</v>
      </c>
      <c r="D42" s="451">
        <v>44480</v>
      </c>
      <c r="E42" s="451">
        <v>44486</v>
      </c>
      <c r="F42" s="442" t="str">
        <f t="shared" si="0"/>
        <v>11/10/2021 to 17/10/2021 (Week 41)</v>
      </c>
    </row>
    <row r="43" spans="1:7" x14ac:dyDescent="0.25">
      <c r="A43" s="442">
        <v>42</v>
      </c>
      <c r="B43" s="451">
        <v>44496</v>
      </c>
      <c r="C43" s="442">
        <v>42</v>
      </c>
      <c r="D43" s="451">
        <v>44487</v>
      </c>
      <c r="E43" s="451">
        <v>44493</v>
      </c>
      <c r="F43" s="442" t="str">
        <f t="shared" si="0"/>
        <v>18/10/2021 to 24/10/2021 (Week 42)</v>
      </c>
    </row>
    <row r="44" spans="1:7" x14ac:dyDescent="0.25">
      <c r="A44" s="442">
        <v>43</v>
      </c>
      <c r="B44" s="451">
        <v>44503</v>
      </c>
      <c r="C44" s="442">
        <v>43</v>
      </c>
      <c r="D44" s="451">
        <v>44494</v>
      </c>
      <c r="E44" s="451">
        <v>44500</v>
      </c>
      <c r="F44" s="442" t="str">
        <f t="shared" si="0"/>
        <v>25/10/2021 to 31/10/2021 (Week 43)</v>
      </c>
      <c r="G44" s="396" t="s">
        <v>3128</v>
      </c>
    </row>
    <row r="45" spans="1:7" x14ac:dyDescent="0.25">
      <c r="A45" s="442">
        <v>44</v>
      </c>
      <c r="B45" s="451">
        <v>44510</v>
      </c>
      <c r="C45" s="442">
        <v>44</v>
      </c>
      <c r="D45" s="451">
        <v>44501</v>
      </c>
      <c r="E45" s="451">
        <v>44507</v>
      </c>
      <c r="F45" s="442" t="str">
        <f t="shared" si="0"/>
        <v>01/11/2021 to 07/11/2021 (Week 44)</v>
      </c>
    </row>
    <row r="46" spans="1:7" x14ac:dyDescent="0.25">
      <c r="A46" s="442">
        <v>45</v>
      </c>
      <c r="B46" s="451">
        <v>44517</v>
      </c>
      <c r="C46" s="442">
        <v>45</v>
      </c>
      <c r="D46" s="451">
        <v>44508</v>
      </c>
      <c r="E46" s="451">
        <v>44514</v>
      </c>
      <c r="F46" s="442" t="str">
        <f t="shared" si="0"/>
        <v>08/11/2021 to 14/11/2021 (Week 45)</v>
      </c>
    </row>
    <row r="47" spans="1:7" x14ac:dyDescent="0.25">
      <c r="A47" s="442">
        <v>46</v>
      </c>
      <c r="B47" s="451">
        <v>44524</v>
      </c>
      <c r="C47" s="442">
        <v>46</v>
      </c>
      <c r="D47" s="451">
        <v>44515</v>
      </c>
      <c r="E47" s="451">
        <v>44521</v>
      </c>
      <c r="F47" s="442" t="str">
        <f t="shared" si="0"/>
        <v>15/11/2021 to 21/11/2021 (Week 46)</v>
      </c>
    </row>
    <row r="48" spans="1:7" x14ac:dyDescent="0.25">
      <c r="A48" s="442">
        <v>47</v>
      </c>
      <c r="B48" s="451">
        <v>44531</v>
      </c>
      <c r="C48" s="442">
        <v>47</v>
      </c>
      <c r="D48" s="451">
        <v>44522</v>
      </c>
      <c r="E48" s="451">
        <v>44528</v>
      </c>
      <c r="F48" s="442" t="str">
        <f t="shared" si="0"/>
        <v>22/11/2021 to 28/11/2021 (Week 47)</v>
      </c>
      <c r="G48" s="396" t="s">
        <v>3129</v>
      </c>
    </row>
    <row r="49" spans="1:7" x14ac:dyDescent="0.25">
      <c r="A49" s="442">
        <v>48</v>
      </c>
      <c r="B49" s="451">
        <v>44538</v>
      </c>
      <c r="C49" s="442">
        <v>48</v>
      </c>
      <c r="D49" s="451">
        <v>44529</v>
      </c>
      <c r="E49" s="451">
        <v>44535</v>
      </c>
      <c r="F49" s="442" t="str">
        <f t="shared" si="0"/>
        <v>29/11/2021 to 05/12/2021 (Week 48)</v>
      </c>
    </row>
    <row r="50" spans="1:7" x14ac:dyDescent="0.25">
      <c r="A50" s="442">
        <v>49</v>
      </c>
      <c r="B50" s="451">
        <v>44545</v>
      </c>
      <c r="C50" s="442">
        <v>49</v>
      </c>
      <c r="D50" s="451">
        <v>44536</v>
      </c>
      <c r="E50" s="451">
        <v>44542</v>
      </c>
      <c r="F50" s="442" t="str">
        <f t="shared" si="0"/>
        <v>06/12/2021 to 12/12/2021 (Week 49)</v>
      </c>
    </row>
    <row r="51" spans="1:7" x14ac:dyDescent="0.25">
      <c r="A51" s="442">
        <v>50</v>
      </c>
      <c r="B51" s="451">
        <v>44552</v>
      </c>
      <c r="C51" s="442">
        <v>50</v>
      </c>
      <c r="D51" s="451">
        <v>44543</v>
      </c>
      <c r="E51" s="451">
        <v>44549</v>
      </c>
      <c r="F51" s="442" t="str">
        <f t="shared" si="0"/>
        <v>13/12/2021 to 19/12/2021 (Week 50)</v>
      </c>
    </row>
    <row r="52" spans="1:7" x14ac:dyDescent="0.25">
      <c r="A52" s="442">
        <v>51</v>
      </c>
      <c r="B52" s="451">
        <v>44559</v>
      </c>
      <c r="C52" s="442">
        <v>51</v>
      </c>
      <c r="D52" s="451">
        <v>44550</v>
      </c>
      <c r="E52" s="451">
        <v>44556</v>
      </c>
      <c r="F52" s="442" t="str">
        <f t="shared" si="0"/>
        <v>20/12/2021 to 26/12/2021 (Week 51)</v>
      </c>
    </row>
    <row r="53" spans="1:7" x14ac:dyDescent="0.25">
      <c r="A53" s="442">
        <v>52</v>
      </c>
      <c r="B53" s="451">
        <v>44566</v>
      </c>
      <c r="C53" s="442">
        <v>52</v>
      </c>
      <c r="D53" s="451">
        <v>44557</v>
      </c>
      <c r="E53" s="451">
        <v>44563</v>
      </c>
      <c r="F53" s="442" t="str">
        <f t="shared" si="0"/>
        <v>27/12/2021 to 02/01/2022 (Week 52)</v>
      </c>
      <c r="G53" s="396" t="s">
        <v>3119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40"/>
  <sheetViews>
    <sheetView showGridLines="0" zoomScaleNormal="100" workbookViewId="0">
      <selection sqref="A1:E1"/>
    </sheetView>
  </sheetViews>
  <sheetFormatPr defaultColWidth="9.140625" defaultRowHeight="12.75" x14ac:dyDescent="0.2"/>
  <cols>
    <col min="1" max="1" width="34" style="210" customWidth="1"/>
    <col min="2" max="18" width="9.140625" style="210" customWidth="1"/>
    <col min="19" max="16384" width="9.140625" style="210"/>
  </cols>
  <sheetData>
    <row r="1" spans="1:64" ht="18" customHeight="1" x14ac:dyDescent="0.25">
      <c r="A1" s="727" t="s">
        <v>3100</v>
      </c>
      <c r="B1" s="727"/>
      <c r="C1" s="727"/>
      <c r="D1" s="727"/>
      <c r="E1" s="727"/>
      <c r="G1" s="738" t="s">
        <v>78</v>
      </c>
      <c r="H1" s="738"/>
    </row>
    <row r="2" spans="1:64" ht="15" customHeight="1" x14ac:dyDescent="0.2"/>
    <row r="3" spans="1:64" ht="15" customHeight="1" x14ac:dyDescent="0.2">
      <c r="A3" s="739" t="s">
        <v>2808</v>
      </c>
      <c r="B3" s="583" t="s">
        <v>2835</v>
      </c>
      <c r="C3" s="583" t="s">
        <v>2836</v>
      </c>
      <c r="D3" s="583" t="s">
        <v>2837</v>
      </c>
      <c r="E3" s="583" t="s">
        <v>2838</v>
      </c>
      <c r="F3" s="583" t="s">
        <v>2839</v>
      </c>
      <c r="G3" s="583" t="s">
        <v>2840</v>
      </c>
      <c r="H3" s="583" t="s">
        <v>2841</v>
      </c>
      <c r="I3" s="583" t="s">
        <v>2842</v>
      </c>
      <c r="J3" s="583" t="s">
        <v>2843</v>
      </c>
      <c r="K3" s="583" t="s">
        <v>2844</v>
      </c>
      <c r="L3" s="583" t="s">
        <v>2845</v>
      </c>
      <c r="M3" s="583" t="s">
        <v>2846</v>
      </c>
      <c r="N3" s="583" t="s">
        <v>2847</v>
      </c>
      <c r="O3" s="583" t="s">
        <v>2848</v>
      </c>
      <c r="P3" s="583" t="s">
        <v>2849</v>
      </c>
      <c r="Q3" s="583" t="s">
        <v>2850</v>
      </c>
      <c r="R3" s="583" t="s">
        <v>2851</v>
      </c>
      <c r="S3" s="583" t="s">
        <v>2852</v>
      </c>
      <c r="T3" s="583" t="s">
        <v>2853</v>
      </c>
      <c r="U3" s="584" t="s">
        <v>2854</v>
      </c>
      <c r="V3" s="584" t="s">
        <v>2855</v>
      </c>
      <c r="W3" s="584" t="s">
        <v>2856</v>
      </c>
      <c r="X3" s="584" t="s">
        <v>2857</v>
      </c>
      <c r="Y3" s="584" t="s">
        <v>2858</v>
      </c>
      <c r="Z3" s="584" t="s">
        <v>2859</v>
      </c>
      <c r="AA3" s="584" t="s">
        <v>2860</v>
      </c>
      <c r="AB3" s="584" t="s">
        <v>2861</v>
      </c>
      <c r="AC3" s="584" t="s">
        <v>2862</v>
      </c>
      <c r="AD3" s="584" t="s">
        <v>2863</v>
      </c>
      <c r="AE3" s="584" t="s">
        <v>2864</v>
      </c>
      <c r="AF3" s="584" t="s">
        <v>2865</v>
      </c>
      <c r="AG3" s="584" t="s">
        <v>2866</v>
      </c>
      <c r="AH3" s="584" t="s">
        <v>2926</v>
      </c>
      <c r="AI3" s="584" t="s">
        <v>2927</v>
      </c>
      <c r="AJ3" s="584" t="s">
        <v>2928</v>
      </c>
      <c r="AK3" s="584" t="s">
        <v>2929</v>
      </c>
      <c r="AL3" s="584" t="s">
        <v>2930</v>
      </c>
      <c r="AM3" s="584" t="s">
        <v>2940</v>
      </c>
      <c r="AN3" s="584" t="s">
        <v>2941</v>
      </c>
      <c r="AO3" s="584" t="s">
        <v>2942</v>
      </c>
      <c r="AP3" s="584" t="s">
        <v>2943</v>
      </c>
      <c r="AQ3" s="584" t="s">
        <v>3016</v>
      </c>
      <c r="AR3" s="584" t="s">
        <v>3015</v>
      </c>
      <c r="AS3" s="584" t="s">
        <v>3014</v>
      </c>
      <c r="AT3" s="584" t="s">
        <v>3013</v>
      </c>
      <c r="AU3" s="584" t="s">
        <v>3012</v>
      </c>
      <c r="AV3" s="584" t="s">
        <v>3011</v>
      </c>
      <c r="AW3" s="584" t="s">
        <v>3010</v>
      </c>
      <c r="AX3" s="584" t="s">
        <v>3009</v>
      </c>
      <c r="AY3" s="584" t="s">
        <v>3008</v>
      </c>
      <c r="AZ3" s="584" t="s">
        <v>3007</v>
      </c>
      <c r="BA3" s="584" t="s">
        <v>3006</v>
      </c>
      <c r="BB3" s="585" t="s">
        <v>3005</v>
      </c>
      <c r="BC3" s="582" t="s">
        <v>2835</v>
      </c>
      <c r="BD3" s="584" t="s">
        <v>2836</v>
      </c>
      <c r="BE3" s="582" t="s">
        <v>2837</v>
      </c>
      <c r="BF3" s="584" t="s">
        <v>2838</v>
      </c>
      <c r="BG3" s="582" t="s">
        <v>2839</v>
      </c>
      <c r="BH3" s="584" t="s">
        <v>2840</v>
      </c>
      <c r="BI3" s="582" t="s">
        <v>2841</v>
      </c>
      <c r="BJ3" s="582" t="s">
        <v>2842</v>
      </c>
      <c r="BK3" s="584" t="s">
        <v>2843</v>
      </c>
      <c r="BL3" s="582" t="s">
        <v>2844</v>
      </c>
    </row>
    <row r="4" spans="1:64" x14ac:dyDescent="0.2">
      <c r="A4" s="740"/>
      <c r="B4" s="159">
        <v>43829</v>
      </c>
      <c r="C4" s="160">
        <v>43836</v>
      </c>
      <c r="D4" s="160">
        <v>43843</v>
      </c>
      <c r="E4" s="160">
        <v>43850</v>
      </c>
      <c r="F4" s="160">
        <v>43857</v>
      </c>
      <c r="G4" s="160">
        <v>43864</v>
      </c>
      <c r="H4" s="160">
        <v>43871</v>
      </c>
      <c r="I4" s="160">
        <v>43878</v>
      </c>
      <c r="J4" s="160">
        <v>43885</v>
      </c>
      <c r="K4" s="160">
        <v>43892</v>
      </c>
      <c r="L4" s="160">
        <v>43899</v>
      </c>
      <c r="M4" s="160">
        <v>43906</v>
      </c>
      <c r="N4" s="160">
        <v>43913</v>
      </c>
      <c r="O4" s="160">
        <v>43920</v>
      </c>
      <c r="P4" s="160">
        <v>43927</v>
      </c>
      <c r="Q4" s="160">
        <v>43934</v>
      </c>
      <c r="R4" s="160">
        <v>43941</v>
      </c>
      <c r="S4" s="160">
        <v>43948</v>
      </c>
      <c r="T4" s="160">
        <v>43955</v>
      </c>
      <c r="U4" s="160">
        <v>43962</v>
      </c>
      <c r="V4" s="160">
        <v>43969</v>
      </c>
      <c r="W4" s="160">
        <v>43976</v>
      </c>
      <c r="X4" s="160">
        <v>43983</v>
      </c>
      <c r="Y4" s="160">
        <v>43990</v>
      </c>
      <c r="Z4" s="160">
        <v>43997</v>
      </c>
      <c r="AA4" s="160">
        <v>44004</v>
      </c>
      <c r="AB4" s="160">
        <v>44011</v>
      </c>
      <c r="AC4" s="160">
        <v>44018</v>
      </c>
      <c r="AD4" s="160">
        <v>44025</v>
      </c>
      <c r="AE4" s="160">
        <v>44032</v>
      </c>
      <c r="AF4" s="160">
        <v>44039</v>
      </c>
      <c r="AG4" s="160">
        <v>44046</v>
      </c>
      <c r="AH4" s="160">
        <v>44053</v>
      </c>
      <c r="AI4" s="160">
        <v>44060</v>
      </c>
      <c r="AJ4" s="160">
        <v>44067</v>
      </c>
      <c r="AK4" s="160">
        <v>44074</v>
      </c>
      <c r="AL4" s="160">
        <v>44081</v>
      </c>
      <c r="AM4" s="160">
        <v>44088</v>
      </c>
      <c r="AN4" s="160">
        <v>44095</v>
      </c>
      <c r="AO4" s="160">
        <v>44102</v>
      </c>
      <c r="AP4" s="160">
        <v>44109</v>
      </c>
      <c r="AQ4" s="160">
        <v>44116</v>
      </c>
      <c r="AR4" s="160">
        <v>44123</v>
      </c>
      <c r="AS4" s="160">
        <v>44130</v>
      </c>
      <c r="AT4" s="160">
        <v>44137</v>
      </c>
      <c r="AU4" s="160">
        <v>44144</v>
      </c>
      <c r="AV4" s="160">
        <v>44151</v>
      </c>
      <c r="AW4" s="160">
        <v>44158</v>
      </c>
      <c r="AX4" s="160">
        <v>44165</v>
      </c>
      <c r="AY4" s="160">
        <v>44172</v>
      </c>
      <c r="AZ4" s="160">
        <v>44179</v>
      </c>
      <c r="BA4" s="160">
        <v>44186</v>
      </c>
      <c r="BB4" s="426">
        <v>44193</v>
      </c>
      <c r="BC4" s="160">
        <v>44200</v>
      </c>
      <c r="BD4" s="160">
        <v>44207</v>
      </c>
      <c r="BE4" s="160">
        <v>44214</v>
      </c>
      <c r="BF4" s="160">
        <v>44221</v>
      </c>
      <c r="BG4" s="160">
        <v>44228</v>
      </c>
      <c r="BH4" s="160">
        <v>44235</v>
      </c>
      <c r="BI4" s="160">
        <v>44242</v>
      </c>
      <c r="BJ4" s="160">
        <v>44249</v>
      </c>
      <c r="BK4" s="160">
        <v>44256</v>
      </c>
      <c r="BL4" s="160">
        <v>44263</v>
      </c>
    </row>
    <row r="5" spans="1:64" x14ac:dyDescent="0.2">
      <c r="A5" s="402" t="s">
        <v>3072</v>
      </c>
      <c r="B5" s="222">
        <f>'Table 2  (2020)'!C7</f>
        <v>1161</v>
      </c>
      <c r="C5" s="222">
        <f>'Table 2  (2020)'!D7</f>
        <v>1567</v>
      </c>
      <c r="D5" s="222">
        <f>'Table 2  (2020)'!E7</f>
        <v>1322</v>
      </c>
      <c r="E5" s="222">
        <f>'Table 2  (2020)'!F7</f>
        <v>1226</v>
      </c>
      <c r="F5" s="222">
        <f>'Table 2  (2020)'!G7</f>
        <v>1188</v>
      </c>
      <c r="G5" s="222">
        <f>'Table 2  (2020)'!H7</f>
        <v>1216</v>
      </c>
      <c r="H5" s="222">
        <f>'Table 2  (2020)'!I7</f>
        <v>1162</v>
      </c>
      <c r="I5" s="222">
        <f>'Table 2  (2020)'!J7</f>
        <v>1162</v>
      </c>
      <c r="J5" s="222">
        <f>'Table 2  (2020)'!K7</f>
        <v>1171</v>
      </c>
      <c r="K5" s="222">
        <f>'Table 2  (2020)'!L7</f>
        <v>1208</v>
      </c>
      <c r="L5" s="222">
        <f>'Table 2  (2020)'!M7</f>
        <v>1198</v>
      </c>
      <c r="M5" s="222">
        <f>'Table 2  (2020)'!N7</f>
        <v>1196</v>
      </c>
      <c r="N5" s="222">
        <f>'Table 2  (2020)'!O7</f>
        <v>1079</v>
      </c>
      <c r="O5" s="222">
        <f>'Table 2  (2020)'!P7</f>
        <v>1744</v>
      </c>
      <c r="P5" s="222">
        <f>'Table 2  (2020)'!Q7</f>
        <v>1978</v>
      </c>
      <c r="Q5" s="222">
        <f>'Table 2  (2020)'!R7</f>
        <v>1916</v>
      </c>
      <c r="R5" s="222">
        <f>'Table 2  (2020)'!S7</f>
        <v>1836</v>
      </c>
      <c r="S5" s="222">
        <f>'Table 2  (2020)'!T7</f>
        <v>1679</v>
      </c>
      <c r="T5" s="222">
        <f>'Table 2  (2020)'!U7</f>
        <v>1435</v>
      </c>
      <c r="U5" s="222">
        <f>'Table 2  (2020)'!V7</f>
        <v>1421</v>
      </c>
      <c r="V5" s="222">
        <f>'Table 2  (2020)'!W7</f>
        <v>1226</v>
      </c>
      <c r="W5" s="222">
        <f>'Table 2  (2020)'!X7</f>
        <v>1128</v>
      </c>
      <c r="X5" s="222">
        <f>'Table 2  (2020)'!Y7</f>
        <v>1093</v>
      </c>
      <c r="Y5" s="222">
        <f>'Table 2  (2020)'!Z7</f>
        <v>1034</v>
      </c>
      <c r="Z5" s="222">
        <f>'Table 2  (2020)'!AA7</f>
        <v>1065</v>
      </c>
      <c r="AA5" s="222">
        <f>'Table 2  (2020)'!AB7</f>
        <v>1008</v>
      </c>
      <c r="AB5" s="222">
        <f>'Table 2  (2020)'!AC7</f>
        <v>983</v>
      </c>
      <c r="AC5" s="222">
        <f>'Table 2  (2020)'!AD7</f>
        <v>977</v>
      </c>
      <c r="AD5" s="222">
        <f>'Table 2  (2020)'!AE7</f>
        <v>1033</v>
      </c>
      <c r="AE5" s="222">
        <f>'Table 2  (2020)'!AF7</f>
        <v>962</v>
      </c>
      <c r="AF5" s="222">
        <f>'Table 2  (2020)'!AG7</f>
        <v>1043</v>
      </c>
      <c r="AG5" s="222">
        <f>'Table 2  (2020)'!AH7</f>
        <v>1011</v>
      </c>
      <c r="AH5" s="222">
        <f>'Table 2  (2020)'!AI7</f>
        <v>928</v>
      </c>
      <c r="AI5" s="222">
        <f>'Table 2  (2020)'!AJ7</f>
        <v>1046</v>
      </c>
      <c r="AJ5" s="222">
        <f>'Table 2  (2020)'!AK7</f>
        <v>1030</v>
      </c>
      <c r="AK5" s="222">
        <f>'Table 2  (2020)'!AL7</f>
        <v>1050</v>
      </c>
      <c r="AL5" s="222">
        <f>'Table 2  (2020)'!AM7</f>
        <v>1069</v>
      </c>
      <c r="AM5" s="222">
        <f>'Table 2  (2020)'!AN7</f>
        <v>952</v>
      </c>
      <c r="AN5" s="222">
        <f>'Table 2  (2020)'!AO7</f>
        <v>933</v>
      </c>
      <c r="AO5" s="222">
        <f>'Table 2  (2020)'!AP7</f>
        <v>1196</v>
      </c>
      <c r="AP5" s="222">
        <f>'Table 2  (2020)'!AQ7</f>
        <v>1072</v>
      </c>
      <c r="AQ5" s="222">
        <f>'Table 2  (2020)'!AR7</f>
        <v>1134</v>
      </c>
      <c r="AR5" s="222">
        <f>'Table 2  (2020)'!AS7</f>
        <v>1187</v>
      </c>
      <c r="AS5" s="222">
        <f>'Table 2  (2020)'!AT7</f>
        <v>1262</v>
      </c>
      <c r="AT5" s="222">
        <f>'Table 2  (2020)'!AU7</f>
        <v>1250</v>
      </c>
      <c r="AU5" s="222">
        <f>'Table 2  (2020)'!AV7</f>
        <v>1338</v>
      </c>
      <c r="AV5" s="222">
        <f>'Table 2  (2020)'!AW7</f>
        <v>1360</v>
      </c>
      <c r="AW5" s="222">
        <f>'Table 2  (2020)'!AX7</f>
        <v>1329</v>
      </c>
      <c r="AX5" s="222">
        <f>'Table 2  (2020)'!AY7</f>
        <v>1296</v>
      </c>
      <c r="AY5" s="222">
        <f>'Table 2  (2020)'!AZ7</f>
        <v>1284</v>
      </c>
      <c r="AZ5" s="222">
        <f>'Table 2  (2020)'!BA7</f>
        <v>1297</v>
      </c>
      <c r="BA5" s="222">
        <f>'Table 2  (2020)'!BB7</f>
        <v>1205</v>
      </c>
      <c r="BB5" s="444">
        <f>'Table 2  (2020)'!BC7</f>
        <v>1178</v>
      </c>
      <c r="BC5" s="222">
        <f>'Table 2 (2021)'!C7</f>
        <v>1720</v>
      </c>
      <c r="BD5" s="222">
        <f>'Table 2 (2021)'!D7</f>
        <v>1550</v>
      </c>
      <c r="BE5" s="222">
        <f>'Table 2 (2021)'!E7</f>
        <v>1559</v>
      </c>
      <c r="BF5" s="222">
        <f>'Table 2 (2021)'!F7</f>
        <v>1604</v>
      </c>
      <c r="BG5" s="222">
        <f>'Table 2 (2021)'!G7</f>
        <v>1506</v>
      </c>
      <c r="BH5" s="222">
        <f>'Table 2 (2021)'!H7</f>
        <v>1412</v>
      </c>
      <c r="BI5" s="222">
        <f>'Table 2 (2021)'!I7</f>
        <v>1422</v>
      </c>
      <c r="BJ5" s="222">
        <f>'Table 2 (2021)'!J7</f>
        <v>1325</v>
      </c>
      <c r="BK5" s="222">
        <f>'Table 2 (2021)'!K7</f>
        <v>1203</v>
      </c>
      <c r="BL5" s="222">
        <f>'Table 2 (2021)'!L7</f>
        <v>1139</v>
      </c>
    </row>
    <row r="6" spans="1:64" x14ac:dyDescent="0.2">
      <c r="A6" s="220" t="s">
        <v>2867</v>
      </c>
      <c r="B6" s="222">
        <f>'Table 2  (2020)'!C10</f>
        <v>1276</v>
      </c>
      <c r="C6" s="222">
        <f>'Table 2  (2020)'!D10</f>
        <v>1560</v>
      </c>
      <c r="D6" s="222">
        <f>'Table 2  (2020)'!E10</f>
        <v>1382</v>
      </c>
      <c r="E6" s="222">
        <f>'Table 2  (2020)'!F10</f>
        <v>1317</v>
      </c>
      <c r="F6" s="222">
        <f>'Table 2  (2020)'!G10</f>
        <v>1280</v>
      </c>
      <c r="G6" s="222">
        <f>'Table 2  (2020)'!H10</f>
        <v>1254</v>
      </c>
      <c r="H6" s="222">
        <f>'Table 2  (2020)'!I10</f>
        <v>1259</v>
      </c>
      <c r="I6" s="222">
        <f>'Table 2  (2020)'!J10</f>
        <v>1247</v>
      </c>
      <c r="J6" s="222">
        <f>'Table 2  (2020)'!K10</f>
        <v>1165</v>
      </c>
      <c r="K6" s="222">
        <f>'Table 2  (2020)'!L10</f>
        <v>1229</v>
      </c>
      <c r="L6" s="222">
        <f>'Table 2  (2020)'!M10</f>
        <v>1169</v>
      </c>
      <c r="M6" s="222">
        <f>'Table 2  (2020)'!N10</f>
        <v>1120</v>
      </c>
      <c r="N6" s="222">
        <f>'Table 2  (2020)'!O10</f>
        <v>1118</v>
      </c>
      <c r="O6" s="222">
        <f>'Table 2  (2020)'!P10</f>
        <v>1098</v>
      </c>
      <c r="P6" s="222">
        <f>'Table 2  (2020)'!Q10</f>
        <v>1100</v>
      </c>
      <c r="Q6" s="222">
        <f>'Table 2  (2020)'!R10</f>
        <v>1067</v>
      </c>
      <c r="R6" s="222">
        <f>'Table 2  (2020)'!S10</f>
        <v>1087</v>
      </c>
      <c r="S6" s="222">
        <f>'Table 2  (2020)'!T10</f>
        <v>1079</v>
      </c>
      <c r="T6" s="222">
        <f>'Table 2  (2020)'!U10</f>
        <v>1034</v>
      </c>
      <c r="U6" s="222">
        <f>'Table 2  (2020)'!V10</f>
        <v>1064</v>
      </c>
      <c r="V6" s="222">
        <f>'Table 2  (2020)'!W10</f>
        <v>1045</v>
      </c>
      <c r="W6" s="222">
        <f>'Table 2  (2020)'!X10</f>
        <v>1017</v>
      </c>
      <c r="X6" s="222">
        <f>'Table 2  (2020)'!Y10</f>
        <v>1056</v>
      </c>
      <c r="Y6" s="222">
        <f>'Table 2  (2020)'!Z10</f>
        <v>1000</v>
      </c>
      <c r="Z6" s="222">
        <f>'Table 2  (2020)'!AA10</f>
        <v>1019</v>
      </c>
      <c r="AA6" s="222">
        <f>'Table 2  (2020)'!AB10</f>
        <v>1026</v>
      </c>
      <c r="AB6" s="222">
        <f>'Table 2  (2020)'!AC10</f>
        <v>1018</v>
      </c>
      <c r="AC6" s="222">
        <f>'Table 2  (2020)'!AD10</f>
        <v>1025</v>
      </c>
      <c r="AD6" s="222">
        <f>'Table 2  (2020)'!AE10</f>
        <v>996</v>
      </c>
      <c r="AE6" s="222">
        <f>'Table 2  (2020)'!AF10</f>
        <v>977</v>
      </c>
      <c r="AF6" s="222">
        <f>'Table 2  (2020)'!AG10</f>
        <v>994</v>
      </c>
      <c r="AG6" s="222">
        <f>'Table 2  (2020)'!AH10</f>
        <v>1003</v>
      </c>
      <c r="AH6" s="222">
        <f>'Table 2  (2020)'!AI10</f>
        <v>992</v>
      </c>
      <c r="AI6" s="222">
        <f>'Table 2  (2020)'!AJ10</f>
        <v>999</v>
      </c>
      <c r="AJ6" s="222">
        <f>'Table 2  (2020)'!AK10</f>
        <v>983</v>
      </c>
      <c r="AK6" s="222">
        <f>'Table 2  (2020)'!AL10</f>
        <v>988</v>
      </c>
      <c r="AL6" s="222">
        <f>'Table 2  (2020)'!AM10</f>
        <v>1008</v>
      </c>
      <c r="AM6" s="222">
        <f>'Table 2  (2020)'!AN10</f>
        <v>1007</v>
      </c>
      <c r="AN6" s="222">
        <f>'Table 2  (2020)'!AO10</f>
        <v>1046</v>
      </c>
      <c r="AO6" s="222">
        <f>'Table 2  (2020)'!AP10</f>
        <v>1038</v>
      </c>
      <c r="AP6" s="222">
        <f>'Table 2  (2020)'!AQ10</f>
        <v>1079</v>
      </c>
      <c r="AQ6" s="222">
        <f>'Table 2  (2020)'!AR10</f>
        <v>1062</v>
      </c>
      <c r="AR6" s="222">
        <f>'Table 2  (2020)'!AS10</f>
        <v>1052</v>
      </c>
      <c r="AS6" s="222">
        <f>'Table 2  (2020)'!AT10</f>
        <v>1079</v>
      </c>
      <c r="AT6" s="222">
        <f>'Table 2  (2020)'!AU10</f>
        <v>1105</v>
      </c>
      <c r="AU6" s="222">
        <f>'Table 2  (2020)'!AV10</f>
        <v>1139</v>
      </c>
      <c r="AV6" s="222">
        <f>'Table 2  (2020)'!AW10</f>
        <v>1130</v>
      </c>
      <c r="AW6" s="222">
        <f>'Table 2  (2020)'!AX10</f>
        <v>1130</v>
      </c>
      <c r="AX6" s="222">
        <f>'Table 2  (2020)'!AY10</f>
        <v>1140</v>
      </c>
      <c r="AY6" s="222">
        <f>'Table 2  (2020)'!AZ10</f>
        <v>1236</v>
      </c>
      <c r="AZ6" s="222">
        <f>'Table 2  (2020)'!BA10</f>
        <v>1272</v>
      </c>
      <c r="BA6" s="222">
        <f>'Table 2  (2020)'!BB10</f>
        <v>1061</v>
      </c>
      <c r="BB6" s="427">
        <f>'Table 2  (2020)'!BC10</f>
        <v>1018</v>
      </c>
      <c r="BC6" s="222">
        <f>'Table 2  (2020)'!C10</f>
        <v>1276</v>
      </c>
      <c r="BD6" s="222">
        <f>'Table 2  (2020)'!D10</f>
        <v>1560</v>
      </c>
      <c r="BE6" s="222">
        <f>'Table 2  (2020)'!E10</f>
        <v>1382</v>
      </c>
      <c r="BF6" s="222">
        <f>'Table 2  (2020)'!F10</f>
        <v>1317</v>
      </c>
      <c r="BG6" s="222">
        <f>'Table 2  (2020)'!G10</f>
        <v>1280</v>
      </c>
      <c r="BH6" s="222">
        <f>'Table 2  (2020)'!H10</f>
        <v>1254</v>
      </c>
      <c r="BI6" s="222">
        <f>'Table 2  (2020)'!I10</f>
        <v>1259</v>
      </c>
      <c r="BJ6" s="222">
        <f>'Table 2  (2020)'!J10</f>
        <v>1247</v>
      </c>
      <c r="BK6" s="222">
        <f>'Table 2  (2020)'!K10</f>
        <v>1165</v>
      </c>
      <c r="BL6" s="222">
        <f>'Table 2  (2020)'!L10</f>
        <v>1229</v>
      </c>
    </row>
    <row r="7" spans="1:64" x14ac:dyDescent="0.2">
      <c r="A7" s="402" t="s">
        <v>3073</v>
      </c>
      <c r="B7" s="222">
        <f>'Table 1 (2020)'!C7</f>
        <v>0</v>
      </c>
      <c r="C7" s="222">
        <f>'Table 1 (2020)'!D7</f>
        <v>0</v>
      </c>
      <c r="D7" s="222">
        <f>'Table 1 (2020)'!E7</f>
        <v>0</v>
      </c>
      <c r="E7" s="222">
        <f>'Table 1 (2020)'!F7</f>
        <v>0</v>
      </c>
      <c r="F7" s="222">
        <f>'Table 1 (2020)'!G7</f>
        <v>0</v>
      </c>
      <c r="G7" s="222">
        <f>'Table 1 (2020)'!H7</f>
        <v>0</v>
      </c>
      <c r="H7" s="222">
        <f>'Table 1 (2020)'!I7</f>
        <v>0</v>
      </c>
      <c r="I7" s="222">
        <f>'Table 1 (2020)'!J7</f>
        <v>0</v>
      </c>
      <c r="J7" s="222">
        <f>'Table 1 (2020)'!K7</f>
        <v>0</v>
      </c>
      <c r="K7" s="222">
        <f>'Table 1 (2020)'!L7</f>
        <v>0</v>
      </c>
      <c r="L7" s="222">
        <f>'Table 1 (2020)'!M7</f>
        <v>0</v>
      </c>
      <c r="M7" s="222">
        <f>'Table 1 (2020)'!N7</f>
        <v>11</v>
      </c>
      <c r="N7" s="222">
        <f>'Table 1 (2020)'!O7</f>
        <v>62</v>
      </c>
      <c r="O7" s="222">
        <f>'Table 1 (2020)'!P7</f>
        <v>282</v>
      </c>
      <c r="P7" s="222">
        <f>'Table 1 (2020)'!Q7</f>
        <v>610</v>
      </c>
      <c r="Q7" s="222">
        <f>'Table 1 (2020)'!R7</f>
        <v>651</v>
      </c>
      <c r="R7" s="222">
        <f>'Table 1 (2020)'!S7</f>
        <v>663</v>
      </c>
      <c r="S7" s="222">
        <f>'Table 1 (2020)'!T7</f>
        <v>526</v>
      </c>
      <c r="T7" s="222">
        <f>'Table 1 (2020)'!U7</f>
        <v>414</v>
      </c>
      <c r="U7" s="222">
        <f>'Table 1 (2020)'!V7</f>
        <v>336</v>
      </c>
      <c r="V7" s="222">
        <f>'Table 1 (2020)'!W7</f>
        <v>230</v>
      </c>
      <c r="W7" s="222">
        <f>'Table 1 (2020)'!X7</f>
        <v>131</v>
      </c>
      <c r="X7" s="222">
        <f>'Table 1 (2020)'!Y7</f>
        <v>90</v>
      </c>
      <c r="Y7" s="222">
        <f>'Table 1 (2020)'!Z7</f>
        <v>68</v>
      </c>
      <c r="Z7" s="222">
        <f>'Table 1 (2020)'!AA7</f>
        <v>49</v>
      </c>
      <c r="AA7" s="222">
        <f>'Table 1 (2020)'!AB7</f>
        <v>36</v>
      </c>
      <c r="AB7" s="222">
        <f>'Table 1 (2020)'!AC7</f>
        <v>19</v>
      </c>
      <c r="AC7" s="222">
        <f>'Table 1 (2020)'!AD7</f>
        <v>13</v>
      </c>
      <c r="AD7" s="222">
        <f>'Table 1 (2020)'!AE7</f>
        <v>6</v>
      </c>
      <c r="AE7" s="222">
        <f>'Table 1 (2020)'!AF7</f>
        <v>8</v>
      </c>
      <c r="AF7" s="222">
        <f>'Table 1 (2020)'!AG7</f>
        <v>6</v>
      </c>
      <c r="AG7" s="222">
        <f>'Table 1 (2020)'!AH7</f>
        <v>5</v>
      </c>
      <c r="AH7" s="222">
        <f>'Table 1 (2020)'!AI7</f>
        <v>3</v>
      </c>
      <c r="AI7" s="222">
        <f>'Table 1 (2020)'!AJ7</f>
        <v>5</v>
      </c>
      <c r="AJ7" s="222">
        <f>'Table 1 (2020)'!AK7</f>
        <v>7</v>
      </c>
      <c r="AK7" s="222">
        <f>'Table 1 (2020)'!AL7</f>
        <v>2</v>
      </c>
      <c r="AL7" s="222">
        <f>'Table 1 (2020)'!AM7</f>
        <v>5</v>
      </c>
      <c r="AM7" s="222">
        <f>'Table 1 (2020)'!AN7</f>
        <v>11</v>
      </c>
      <c r="AN7" s="222">
        <f>'Table 1 (2020)'!AO7</f>
        <v>10</v>
      </c>
      <c r="AO7" s="222">
        <f>'Table 1 (2020)'!AP7</f>
        <v>20</v>
      </c>
      <c r="AP7" s="222">
        <f>'Table 1 (2020)'!AQ7</f>
        <v>25</v>
      </c>
      <c r="AQ7" s="222">
        <f>'Table 1 (2020)'!AR7</f>
        <v>76</v>
      </c>
      <c r="AR7" s="222">
        <f>'Table 1 (2020)'!AS7</f>
        <v>107</v>
      </c>
      <c r="AS7" s="222">
        <f>'Table 1 (2020)'!AT7</f>
        <v>168</v>
      </c>
      <c r="AT7" s="222">
        <f>'Table 1 (2020)'!AU7</f>
        <v>209</v>
      </c>
      <c r="AU7" s="222">
        <f>'Table 1 (2020)'!AV7</f>
        <v>280</v>
      </c>
      <c r="AV7" s="222">
        <f>'Table 1 (2020)'!AW7</f>
        <v>249</v>
      </c>
      <c r="AW7" s="222">
        <f>'Table 1 (2020)'!AX7</f>
        <v>252</v>
      </c>
      <c r="AX7" s="222">
        <f>'Table 1 (2020)'!AY7</f>
        <v>233</v>
      </c>
      <c r="AY7" s="222">
        <f>'Table 1 (2020)'!AZ7</f>
        <v>227</v>
      </c>
      <c r="AZ7" s="222">
        <f>'Table 1 (2020)'!BA7</f>
        <v>208</v>
      </c>
      <c r="BA7" s="222">
        <f>'Table 1 (2020)'!BB7</f>
        <v>202</v>
      </c>
      <c r="BB7" s="427">
        <f>'Table 1 (2020)'!BC7</f>
        <v>187</v>
      </c>
      <c r="BC7" s="222">
        <f>'Table 1 (2021)'!C7</f>
        <v>392</v>
      </c>
      <c r="BD7" s="222">
        <f>'Table 1 (2021)'!D7</f>
        <v>373</v>
      </c>
      <c r="BE7" s="222">
        <f>'Table 1 (2021)'!E7</f>
        <v>452</v>
      </c>
      <c r="BF7" s="222">
        <f>'Table 1 (2021)'!F7</f>
        <v>443</v>
      </c>
      <c r="BG7" s="222">
        <f>'Table 1 (2021)'!G7</f>
        <v>377</v>
      </c>
      <c r="BH7" s="222">
        <f>'Table 1 (2021)'!H7</f>
        <v>325</v>
      </c>
      <c r="BI7" s="222">
        <f>'Table 1 (2021)'!I7</f>
        <v>291</v>
      </c>
      <c r="BJ7" s="222">
        <f>'Table 1 (2021)'!J7</f>
        <v>230</v>
      </c>
      <c r="BK7" s="222">
        <f>'Table 1 (2021)'!K7</f>
        <v>142</v>
      </c>
      <c r="BL7" s="222">
        <f>'Table 1 (2021)'!L7</f>
        <v>104</v>
      </c>
    </row>
    <row r="8" spans="1:64" x14ac:dyDescent="0.2">
      <c r="A8" s="220"/>
      <c r="B8" s="221"/>
      <c r="C8" s="221"/>
      <c r="D8" s="221"/>
      <c r="E8" s="221"/>
      <c r="F8" s="221"/>
      <c r="G8" s="221"/>
      <c r="H8" s="221"/>
      <c r="I8" s="221"/>
      <c r="J8" s="221"/>
      <c r="K8" s="221"/>
      <c r="L8" s="221"/>
      <c r="M8" s="135"/>
      <c r="N8" s="135"/>
      <c r="O8" s="135"/>
      <c r="P8" s="135"/>
      <c r="Q8" s="135"/>
      <c r="R8" s="135"/>
      <c r="S8" s="135"/>
      <c r="T8" s="136"/>
      <c r="U8" s="136"/>
      <c r="V8" s="136"/>
      <c r="W8" s="136"/>
      <c r="X8" s="136"/>
      <c r="Y8" s="136"/>
      <c r="Z8" s="136"/>
      <c r="AA8" s="136"/>
      <c r="AB8" s="136"/>
      <c r="BB8" s="220"/>
    </row>
    <row r="9" spans="1:64" x14ac:dyDescent="0.2">
      <c r="A9" s="220" t="s">
        <v>2868</v>
      </c>
      <c r="B9" s="137">
        <f t="shared" ref="B9:BL9" si="0">B7/B5</f>
        <v>0</v>
      </c>
      <c r="C9" s="137">
        <f t="shared" si="0"/>
        <v>0</v>
      </c>
      <c r="D9" s="137">
        <f t="shared" si="0"/>
        <v>0</v>
      </c>
      <c r="E9" s="137">
        <f t="shared" si="0"/>
        <v>0</v>
      </c>
      <c r="F9" s="137">
        <f t="shared" si="0"/>
        <v>0</v>
      </c>
      <c r="G9" s="137">
        <f t="shared" si="0"/>
        <v>0</v>
      </c>
      <c r="H9" s="137">
        <f t="shared" si="0"/>
        <v>0</v>
      </c>
      <c r="I9" s="137">
        <f t="shared" si="0"/>
        <v>0</v>
      </c>
      <c r="J9" s="137">
        <f t="shared" si="0"/>
        <v>0</v>
      </c>
      <c r="K9" s="137">
        <f t="shared" si="0"/>
        <v>0</v>
      </c>
      <c r="L9" s="137">
        <f t="shared" si="0"/>
        <v>0</v>
      </c>
      <c r="M9" s="137">
        <f t="shared" si="0"/>
        <v>9.1973244147157199E-3</v>
      </c>
      <c r="N9" s="137">
        <f t="shared" si="0"/>
        <v>5.7460611677479144E-2</v>
      </c>
      <c r="O9" s="137">
        <f t="shared" si="0"/>
        <v>0.16169724770642202</v>
      </c>
      <c r="P9" s="137">
        <f t="shared" si="0"/>
        <v>0.30839231547017187</v>
      </c>
      <c r="Q9" s="137">
        <f t="shared" si="0"/>
        <v>0.33977035490605428</v>
      </c>
      <c r="R9" s="137">
        <f t="shared" si="0"/>
        <v>0.3611111111111111</v>
      </c>
      <c r="S9" s="137">
        <f t="shared" si="0"/>
        <v>0.31328171530673021</v>
      </c>
      <c r="T9" s="137">
        <f t="shared" si="0"/>
        <v>0.28850174216027874</v>
      </c>
      <c r="U9" s="137">
        <f t="shared" si="0"/>
        <v>0.23645320197044334</v>
      </c>
      <c r="V9" s="137">
        <f t="shared" si="0"/>
        <v>0.18760195758564438</v>
      </c>
      <c r="W9" s="137">
        <f t="shared" si="0"/>
        <v>0.11613475177304965</v>
      </c>
      <c r="X9" s="137">
        <f t="shared" si="0"/>
        <v>8.2342177493138158E-2</v>
      </c>
      <c r="Y9" s="137">
        <f t="shared" si="0"/>
        <v>6.5764023210831718E-2</v>
      </c>
      <c r="Z9" s="137">
        <f t="shared" si="0"/>
        <v>4.6009389671361506E-2</v>
      </c>
      <c r="AA9" s="137">
        <f t="shared" si="0"/>
        <v>3.5714285714285712E-2</v>
      </c>
      <c r="AB9" s="137">
        <f t="shared" si="0"/>
        <v>1.9328585961342827E-2</v>
      </c>
      <c r="AC9" s="137">
        <f t="shared" si="0"/>
        <v>1.3306038894575231E-2</v>
      </c>
      <c r="AD9" s="137">
        <f t="shared" si="0"/>
        <v>5.8083252662149082E-3</v>
      </c>
      <c r="AE9" s="137">
        <f t="shared" si="0"/>
        <v>8.3160083160083165E-3</v>
      </c>
      <c r="AF9" s="137">
        <f t="shared" si="0"/>
        <v>5.7526366251198467E-3</v>
      </c>
      <c r="AG9" s="137">
        <f t="shared" si="0"/>
        <v>4.945598417408506E-3</v>
      </c>
      <c r="AH9" s="137">
        <f t="shared" si="0"/>
        <v>3.2327586206896551E-3</v>
      </c>
      <c r="AI9" s="137">
        <f t="shared" si="0"/>
        <v>4.7801147227533461E-3</v>
      </c>
      <c r="AJ9" s="137">
        <f t="shared" si="0"/>
        <v>6.7961165048543689E-3</v>
      </c>
      <c r="AK9" s="137">
        <f t="shared" si="0"/>
        <v>1.9047619047619048E-3</v>
      </c>
      <c r="AL9" s="137">
        <f t="shared" si="0"/>
        <v>4.6772684752104769E-3</v>
      </c>
      <c r="AM9" s="137">
        <f t="shared" si="0"/>
        <v>1.1554621848739496E-2</v>
      </c>
      <c r="AN9" s="137">
        <f t="shared" si="0"/>
        <v>1.0718113612004287E-2</v>
      </c>
      <c r="AO9" s="137">
        <f t="shared" si="0"/>
        <v>1.6722408026755852E-2</v>
      </c>
      <c r="AP9" s="137">
        <f t="shared" si="0"/>
        <v>2.3320895522388061E-2</v>
      </c>
      <c r="AQ9" s="137">
        <f t="shared" si="0"/>
        <v>6.7019400352733682E-2</v>
      </c>
      <c r="AR9" s="137">
        <f t="shared" si="0"/>
        <v>9.0143218197135638E-2</v>
      </c>
      <c r="AS9" s="137">
        <f t="shared" si="0"/>
        <v>0.13312202852614896</v>
      </c>
      <c r="AT9" s="137">
        <f t="shared" si="0"/>
        <v>0.16719999999999999</v>
      </c>
      <c r="AU9" s="137">
        <f t="shared" si="0"/>
        <v>0.20926756352765322</v>
      </c>
      <c r="AV9" s="137">
        <f t="shared" si="0"/>
        <v>0.18308823529411763</v>
      </c>
      <c r="AW9" s="137">
        <f t="shared" si="0"/>
        <v>0.18961625282167044</v>
      </c>
      <c r="AX9" s="137">
        <f t="shared" si="0"/>
        <v>0.17978395061728394</v>
      </c>
      <c r="AY9" s="137">
        <f t="shared" si="0"/>
        <v>0.17679127725856697</v>
      </c>
      <c r="AZ9" s="137">
        <f t="shared" si="0"/>
        <v>0.16037008481110254</v>
      </c>
      <c r="BA9" s="137">
        <f t="shared" si="0"/>
        <v>0.16763485477178422</v>
      </c>
      <c r="BB9" s="428">
        <f t="shared" si="0"/>
        <v>0.15874363327674024</v>
      </c>
      <c r="BC9" s="137">
        <f t="shared" si="0"/>
        <v>0.22790697674418606</v>
      </c>
      <c r="BD9" s="137">
        <f t="shared" si="0"/>
        <v>0.24064516129032257</v>
      </c>
      <c r="BE9" s="137">
        <f t="shared" si="0"/>
        <v>0.28992944194996795</v>
      </c>
      <c r="BF9" s="137">
        <f t="shared" si="0"/>
        <v>0.27618453865336656</v>
      </c>
      <c r="BG9" s="137">
        <f t="shared" si="0"/>
        <v>0.25033200531208499</v>
      </c>
      <c r="BH9" s="137">
        <f t="shared" si="0"/>
        <v>0.23016997167138811</v>
      </c>
      <c r="BI9" s="137">
        <f t="shared" si="0"/>
        <v>0.20464135021097046</v>
      </c>
      <c r="BJ9" s="137">
        <f t="shared" si="0"/>
        <v>0.17358490566037735</v>
      </c>
      <c r="BK9" s="137">
        <f t="shared" si="0"/>
        <v>0.11803823773898586</v>
      </c>
      <c r="BL9" s="137">
        <f t="shared" si="0"/>
        <v>9.1308165057067597E-2</v>
      </c>
    </row>
    <row r="11" spans="1:64" x14ac:dyDescent="0.2">
      <c r="A11" s="239" t="s">
        <v>3041</v>
      </c>
      <c r="B11" s="239"/>
      <c r="X11" s="218"/>
      <c r="Y11" s="218"/>
      <c r="Z11" s="218"/>
      <c r="AA11" s="218"/>
      <c r="AB11" s="218"/>
      <c r="AC11" s="218"/>
      <c r="AD11" s="218"/>
      <c r="AE11" s="218"/>
      <c r="AF11" s="218"/>
      <c r="AG11" s="218"/>
      <c r="AH11" s="219"/>
      <c r="AI11" s="218"/>
      <c r="AJ11" s="218"/>
      <c r="AK11" s="218"/>
      <c r="AL11" s="218"/>
    </row>
    <row r="27" spans="6:7" x14ac:dyDescent="0.2">
      <c r="F27" s="128"/>
      <c r="G27" s="128"/>
    </row>
    <row r="28" spans="6:7" x14ac:dyDescent="0.2">
      <c r="F28" s="128"/>
    </row>
    <row r="79" spans="6:7" x14ac:dyDescent="0.2">
      <c r="F79" s="128"/>
      <c r="G79" s="128"/>
    </row>
    <row r="80" spans="6:7" x14ac:dyDescent="0.2">
      <c r="F80" s="128"/>
    </row>
    <row r="81" spans="6:8" x14ac:dyDescent="0.2">
      <c r="F81" s="128"/>
    </row>
    <row r="91" spans="6:8" ht="12.75" customHeight="1" x14ac:dyDescent="0.2">
      <c r="G91" s="138"/>
      <c r="H91" s="138"/>
    </row>
    <row r="92" spans="6:8" x14ac:dyDescent="0.2">
      <c r="G92" s="138"/>
      <c r="H92" s="138"/>
    </row>
    <row r="115" spans="1:38" x14ac:dyDescent="0.2">
      <c r="S115" s="217"/>
      <c r="T115" s="217"/>
      <c r="U115" s="217"/>
      <c r="V115" s="217"/>
      <c r="W115" s="217"/>
      <c r="X115" s="217"/>
      <c r="Y115" s="217"/>
      <c r="Z115" s="217"/>
      <c r="AA115" s="217"/>
      <c r="AB115" s="217"/>
      <c r="AC115" s="217"/>
      <c r="AD115" s="217"/>
      <c r="AE115" s="217"/>
      <c r="AF115" s="217"/>
      <c r="AG115" s="217"/>
      <c r="AH115" s="217"/>
      <c r="AI115" s="217"/>
      <c r="AJ115" s="217"/>
      <c r="AK115" s="217"/>
      <c r="AL115" s="217"/>
    </row>
    <row r="118" spans="1:38" x14ac:dyDescent="0.2">
      <c r="A118" s="216"/>
    </row>
    <row r="119" spans="1:38" x14ac:dyDescent="0.2">
      <c r="A119" s="216"/>
    </row>
    <row r="120" spans="1:38" x14ac:dyDescent="0.2">
      <c r="A120" s="216"/>
    </row>
    <row r="121" spans="1:38" x14ac:dyDescent="0.2">
      <c r="A121" s="216"/>
    </row>
    <row r="122" spans="1:38" x14ac:dyDescent="0.2">
      <c r="A122" s="216"/>
    </row>
    <row r="123" spans="1:38" x14ac:dyDescent="0.2">
      <c r="A123" s="216"/>
    </row>
    <row r="124" spans="1:38" x14ac:dyDescent="0.2">
      <c r="A124" s="216"/>
    </row>
    <row r="125" spans="1:38" x14ac:dyDescent="0.2">
      <c r="A125" s="216"/>
    </row>
    <row r="126" spans="1:38" x14ac:dyDescent="0.2">
      <c r="A126" s="216"/>
    </row>
    <row r="127" spans="1:38" x14ac:dyDescent="0.2">
      <c r="A127" s="216"/>
    </row>
    <row r="128" spans="1:38" x14ac:dyDescent="0.2">
      <c r="A128" s="216"/>
    </row>
    <row r="129" spans="1:1" x14ac:dyDescent="0.2">
      <c r="A129" s="216"/>
    </row>
    <row r="130" spans="1:1" x14ac:dyDescent="0.2">
      <c r="A130" s="216"/>
    </row>
    <row r="131" spans="1:1" x14ac:dyDescent="0.2">
      <c r="A131" s="216"/>
    </row>
    <row r="132" spans="1:1" x14ac:dyDescent="0.2">
      <c r="A132" s="216"/>
    </row>
    <row r="133" spans="1:1" x14ac:dyDescent="0.2">
      <c r="A133" s="216"/>
    </row>
    <row r="134" spans="1:1" x14ac:dyDescent="0.2">
      <c r="A134" s="216"/>
    </row>
    <row r="135" spans="1:1" x14ac:dyDescent="0.2">
      <c r="A135" s="216"/>
    </row>
    <row r="136" spans="1:1" x14ac:dyDescent="0.2">
      <c r="A136" s="216"/>
    </row>
    <row r="137" spans="1:1" x14ac:dyDescent="0.2">
      <c r="A137" s="216"/>
    </row>
    <row r="138" spans="1:1" x14ac:dyDescent="0.2">
      <c r="A138" s="216"/>
    </row>
    <row r="139" spans="1:1" x14ac:dyDescent="0.2">
      <c r="A139" s="216"/>
    </row>
    <row r="140" spans="1:1" x14ac:dyDescent="0.2">
      <c r="A140" s="216"/>
    </row>
  </sheetData>
  <mergeCells count="3">
    <mergeCell ref="A1:E1"/>
    <mergeCell ref="G1:H1"/>
    <mergeCell ref="A3:A4"/>
  </mergeCells>
  <hyperlinks>
    <hyperlink ref="G1" location="Contents!A1" display="back to content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Normal="100" workbookViewId="0">
      <selection sqref="A1:G1"/>
    </sheetView>
  </sheetViews>
  <sheetFormatPr defaultColWidth="11.42578125" defaultRowHeight="12" customHeight="1" x14ac:dyDescent="0.2"/>
  <cols>
    <col min="1" max="1" width="36.42578125" style="139" customWidth="1"/>
    <col min="2" max="5" width="15.7109375" style="126" customWidth="1"/>
    <col min="6" max="6" width="11.85546875" style="126" customWidth="1"/>
    <col min="7" max="10" width="15.7109375" style="126" customWidth="1"/>
    <col min="11" max="11" width="7.5703125" style="126" bestFit="1" customWidth="1"/>
    <col min="12" max="15" width="15.7109375" style="126" customWidth="1"/>
    <col min="16" max="19" width="6" style="126" customWidth="1"/>
    <col min="20" max="16384" width="11.42578125" style="126"/>
  </cols>
  <sheetData>
    <row r="1" spans="1:15" ht="18" customHeight="1" x14ac:dyDescent="0.25">
      <c r="A1" s="634" t="s">
        <v>3099</v>
      </c>
      <c r="B1" s="634"/>
      <c r="C1" s="634"/>
      <c r="D1" s="634"/>
      <c r="E1" s="634"/>
      <c r="F1" s="634"/>
      <c r="G1" s="634"/>
      <c r="H1" s="376"/>
      <c r="I1" s="376"/>
      <c r="J1" s="642" t="s">
        <v>78</v>
      </c>
      <c r="K1" s="642"/>
    </row>
    <row r="2" spans="1:15" ht="15" customHeight="1" x14ac:dyDescent="0.2"/>
    <row r="3" spans="1:15" ht="15" customHeight="1" x14ac:dyDescent="0.2">
      <c r="B3" s="745" t="s">
        <v>3145</v>
      </c>
      <c r="C3" s="745"/>
      <c r="D3" s="745"/>
      <c r="E3" s="745"/>
      <c r="F3" s="745"/>
      <c r="G3" s="745" t="s">
        <v>3075</v>
      </c>
      <c r="H3" s="745"/>
      <c r="I3" s="745"/>
      <c r="J3" s="745"/>
      <c r="K3" s="745"/>
      <c r="L3" s="745" t="s">
        <v>3146</v>
      </c>
      <c r="M3" s="745"/>
      <c r="N3" s="745"/>
      <c r="O3" s="745"/>
    </row>
    <row r="4" spans="1:15" ht="15" customHeight="1" x14ac:dyDescent="0.2">
      <c r="A4" s="751" t="s">
        <v>2869</v>
      </c>
      <c r="B4" s="741" t="s">
        <v>80</v>
      </c>
      <c r="C4" s="743" t="s">
        <v>81</v>
      </c>
      <c r="D4" s="743" t="s">
        <v>2870</v>
      </c>
      <c r="E4" s="743" t="s">
        <v>82</v>
      </c>
      <c r="F4" s="140"/>
      <c r="G4" s="741" t="s">
        <v>80</v>
      </c>
      <c r="H4" s="743" t="s">
        <v>81</v>
      </c>
      <c r="I4" s="743" t="s">
        <v>2870</v>
      </c>
      <c r="J4" s="743" t="s">
        <v>82</v>
      </c>
      <c r="L4" s="741" t="s">
        <v>80</v>
      </c>
      <c r="M4" s="743" t="s">
        <v>81</v>
      </c>
      <c r="N4" s="743" t="s">
        <v>2870</v>
      </c>
      <c r="O4" s="743" t="s">
        <v>82</v>
      </c>
    </row>
    <row r="5" spans="1:15" ht="12.75" x14ac:dyDescent="0.2">
      <c r="A5" s="752"/>
      <c r="B5" s="742"/>
      <c r="C5" s="744"/>
      <c r="D5" s="744"/>
      <c r="E5" s="744"/>
      <c r="F5" s="454"/>
      <c r="G5" s="742"/>
      <c r="H5" s="744"/>
      <c r="I5" s="744"/>
      <c r="J5" s="744"/>
      <c r="K5" s="455"/>
      <c r="L5" s="742"/>
      <c r="M5" s="744"/>
      <c r="N5" s="744"/>
      <c r="O5" s="744"/>
    </row>
    <row r="6" spans="1:15" ht="12.75" x14ac:dyDescent="0.2">
      <c r="A6" s="747" t="s">
        <v>3066</v>
      </c>
      <c r="B6" s="142"/>
      <c r="C6" s="143"/>
      <c r="D6" s="143"/>
      <c r="E6" s="143"/>
      <c r="G6" s="142"/>
      <c r="H6" s="143"/>
      <c r="I6" s="143"/>
      <c r="J6" s="143"/>
      <c r="L6" s="142"/>
      <c r="M6" s="143"/>
      <c r="N6" s="143"/>
      <c r="O6" s="143"/>
    </row>
    <row r="7" spans="1:15" ht="12.75" x14ac:dyDescent="0.2">
      <c r="A7" s="748"/>
      <c r="B7" s="144"/>
      <c r="G7" s="144"/>
      <c r="L7" s="144"/>
    </row>
    <row r="8" spans="1:15" ht="14.1" customHeight="1" x14ac:dyDescent="0.2">
      <c r="A8" s="403" t="s">
        <v>2811</v>
      </c>
      <c r="B8" s="146">
        <f>SUM(G8+L8)</f>
        <v>7479.6</v>
      </c>
      <c r="C8" s="146">
        <f t="shared" ref="C8:E22" si="0">SUM(H8+M8)</f>
        <v>3478.8</v>
      </c>
      <c r="D8" s="146">
        <f t="shared" si="0"/>
        <v>4835.6000000000004</v>
      </c>
      <c r="E8" s="146">
        <f t="shared" si="0"/>
        <v>99.2</v>
      </c>
      <c r="G8" s="145">
        <f>'Table 3 (2020)'!BE79</f>
        <v>5936.6</v>
      </c>
      <c r="H8" s="146">
        <f>'Table 3 (2020)'!BE31</f>
        <v>2769.8</v>
      </c>
      <c r="I8" s="146">
        <f>'Table 3 (2020)'!BE55</f>
        <v>3858.6</v>
      </c>
      <c r="J8" s="146">
        <f>'Table 3 (2020)'!BE103</f>
        <v>82.2</v>
      </c>
      <c r="L8" s="145">
        <f>'Table 3  (2021)'!N79</f>
        <v>1543</v>
      </c>
      <c r="M8" s="146">
        <f>'Table 3  (2021)'!N31</f>
        <v>709</v>
      </c>
      <c r="N8" s="146">
        <f>'Table 3  (2021)'!N55</f>
        <v>977</v>
      </c>
      <c r="O8" s="146">
        <f>'Table 3  (2021)'!N103</f>
        <v>17</v>
      </c>
    </row>
    <row r="9" spans="1:15" ht="14.1" customHeight="1" x14ac:dyDescent="0.2">
      <c r="A9" s="403" t="s">
        <v>2871</v>
      </c>
      <c r="B9" s="146">
        <f t="shared" ref="B9:B31" si="1">SUM(G9+L9)</f>
        <v>1313</v>
      </c>
      <c r="C9" s="146">
        <f t="shared" si="0"/>
        <v>4150.8</v>
      </c>
      <c r="D9" s="146">
        <f t="shared" si="0"/>
        <v>516.6</v>
      </c>
      <c r="E9" s="146">
        <f t="shared" si="0"/>
        <v>47</v>
      </c>
      <c r="G9" s="145">
        <f>'Table 3 (2020)'!BE80</f>
        <v>981</v>
      </c>
      <c r="H9" s="146">
        <f>'Table 3 (2020)'!BE32</f>
        <v>3130.8</v>
      </c>
      <c r="I9" s="146">
        <f>'Table 3 (2020)'!BE56</f>
        <v>400.6</v>
      </c>
      <c r="J9" s="146">
        <f>'Table 3 (2020)'!BE104</f>
        <v>38</v>
      </c>
      <c r="L9" s="145">
        <f>'Table 3  (2021)'!N80</f>
        <v>332</v>
      </c>
      <c r="M9" s="146">
        <f>'Table 3  (2021)'!N32</f>
        <v>1020</v>
      </c>
      <c r="N9" s="146">
        <f>'Table 3  (2021)'!N56</f>
        <v>116</v>
      </c>
      <c r="O9" s="146">
        <f>'Table 3  (2021)'!N104</f>
        <v>9</v>
      </c>
    </row>
    <row r="10" spans="1:15" ht="14.1" customHeight="1" x14ac:dyDescent="0.2">
      <c r="A10" s="403" t="s">
        <v>2872</v>
      </c>
      <c r="B10" s="146">
        <f t="shared" si="1"/>
        <v>7604.8</v>
      </c>
      <c r="C10" s="146">
        <f t="shared" si="0"/>
        <v>2555.1999999999998</v>
      </c>
      <c r="D10" s="146">
        <f t="shared" si="0"/>
        <v>4635.3999999999996</v>
      </c>
      <c r="E10" s="146">
        <f t="shared" si="0"/>
        <v>39.4</v>
      </c>
      <c r="G10" s="145">
        <f>'Table 3 (2020)'!BE81</f>
        <v>5893.8</v>
      </c>
      <c r="H10" s="146">
        <f>'Table 3 (2020)'!BE33</f>
        <v>1949.2</v>
      </c>
      <c r="I10" s="146">
        <f>'Table 3 (2020)'!BE57</f>
        <v>3577.4</v>
      </c>
      <c r="J10" s="146">
        <f>'Table 3 (2020)'!BE105</f>
        <v>29.4</v>
      </c>
      <c r="L10" s="145">
        <f>'Table 3  (2021)'!N81</f>
        <v>1711</v>
      </c>
      <c r="M10" s="146">
        <f>'Table 3  (2021)'!N33</f>
        <v>606</v>
      </c>
      <c r="N10" s="146">
        <f>'Table 3  (2021)'!N57</f>
        <v>1058</v>
      </c>
      <c r="O10" s="146">
        <f>'Table 3  (2021)'!N105</f>
        <v>10</v>
      </c>
    </row>
    <row r="11" spans="1:15" ht="14.1" customHeight="1" x14ac:dyDescent="0.2">
      <c r="A11" s="403" t="s">
        <v>2814</v>
      </c>
      <c r="B11" s="146">
        <f t="shared" si="1"/>
        <v>4442.6000000000004</v>
      </c>
      <c r="C11" s="146">
        <f t="shared" si="0"/>
        <v>1192.4000000000001</v>
      </c>
      <c r="D11" s="146">
        <f t="shared" si="0"/>
        <v>1296</v>
      </c>
      <c r="E11" s="146">
        <f t="shared" si="0"/>
        <v>13</v>
      </c>
      <c r="G11" s="145">
        <f>'Table 3 (2020)'!BE82</f>
        <v>3162.6</v>
      </c>
      <c r="H11" s="146">
        <f>'Table 3 (2020)'!BE34</f>
        <v>827.4</v>
      </c>
      <c r="I11" s="146">
        <f>'Table 3 (2020)'!BE58</f>
        <v>965</v>
      </c>
      <c r="J11" s="146">
        <f>'Table 3 (2020)'!BE106</f>
        <v>9</v>
      </c>
      <c r="L11" s="145">
        <f>'Table 3  (2021)'!N82</f>
        <v>1280</v>
      </c>
      <c r="M11" s="146">
        <f>'Table 3  (2021)'!N34</f>
        <v>365</v>
      </c>
      <c r="N11" s="146">
        <f>'Table 3  (2021)'!N58</f>
        <v>331</v>
      </c>
      <c r="O11" s="146">
        <f>'Table 3  (2021)'!N106</f>
        <v>4</v>
      </c>
    </row>
    <row r="12" spans="1:15" ht="14.1" customHeight="1" x14ac:dyDescent="0.2">
      <c r="A12" s="403" t="s">
        <v>2815</v>
      </c>
      <c r="B12" s="146">
        <f t="shared" si="1"/>
        <v>7202.2</v>
      </c>
      <c r="C12" s="146">
        <f t="shared" si="0"/>
        <v>1866.8</v>
      </c>
      <c r="D12" s="146">
        <f t="shared" si="0"/>
        <v>3842</v>
      </c>
      <c r="E12" s="146">
        <f t="shared" si="0"/>
        <v>47.2</v>
      </c>
      <c r="G12" s="145">
        <f>'Table 3 (2020)'!BE84</f>
        <v>5573.2</v>
      </c>
      <c r="H12" s="146">
        <f>'Table 3 (2020)'!BE36</f>
        <v>1438.8</v>
      </c>
      <c r="I12" s="146">
        <f>'Table 3 (2020)'!BE60</f>
        <v>3030</v>
      </c>
      <c r="J12" s="146">
        <f>'Table 3 (2020)'!BE108</f>
        <v>36.200000000000003</v>
      </c>
      <c r="L12" s="145">
        <f>'Table 3  (2021)'!N84</f>
        <v>1629</v>
      </c>
      <c r="M12" s="146">
        <f>'Table 3  (2021)'!N36</f>
        <v>428</v>
      </c>
      <c r="N12" s="146">
        <f>'Table 3  (2021)'!N60</f>
        <v>812</v>
      </c>
      <c r="O12" s="146">
        <f>'Table 3  (2021)'!N108</f>
        <v>11</v>
      </c>
    </row>
    <row r="13" spans="1:15" ht="14.1" customHeight="1" x14ac:dyDescent="0.2">
      <c r="A13" s="403" t="s">
        <v>2816</v>
      </c>
      <c r="B13" s="146">
        <f t="shared" si="1"/>
        <v>28046.2</v>
      </c>
      <c r="C13" s="146">
        <f t="shared" si="0"/>
        <v>13253</v>
      </c>
      <c r="D13" s="146">
        <f t="shared" si="0"/>
        <v>15125.6</v>
      </c>
      <c r="E13" s="146">
        <f t="shared" si="0"/>
        <v>242.8</v>
      </c>
      <c r="G13" s="145">
        <f>'Table 3 (2020)'!BE85</f>
        <v>21553.200000000001</v>
      </c>
      <c r="H13" s="146">
        <f>'Table 3 (2020)'!BE37</f>
        <v>10124</v>
      </c>
      <c r="I13" s="146">
        <f>'Table 3 (2020)'!BE61</f>
        <v>11831.6</v>
      </c>
      <c r="J13" s="146">
        <f>'Table 3 (2020)'!BE109</f>
        <v>192.8</v>
      </c>
      <c r="L13" s="145">
        <f>'Table 3  (2021)'!N85</f>
        <v>6493</v>
      </c>
      <c r="M13" s="146">
        <f>'Table 3  (2021)'!N37</f>
        <v>3129</v>
      </c>
      <c r="N13" s="146">
        <f>'Table 3  (2021)'!N61</f>
        <v>3294</v>
      </c>
      <c r="O13" s="146">
        <f>'Table 3  (2021)'!N109</f>
        <v>50</v>
      </c>
    </row>
    <row r="14" spans="1:15" ht="12.75" x14ac:dyDescent="0.2">
      <c r="A14" s="749" t="s">
        <v>3074</v>
      </c>
      <c r="B14" s="146"/>
      <c r="C14" s="146"/>
      <c r="D14" s="146"/>
      <c r="E14" s="146"/>
      <c r="G14" s="145"/>
      <c r="H14" s="146"/>
      <c r="I14" s="146"/>
      <c r="J14" s="146"/>
      <c r="L14" s="145"/>
      <c r="M14" s="146"/>
      <c r="N14" s="146"/>
      <c r="O14" s="146"/>
    </row>
    <row r="15" spans="1:15" ht="12.75" x14ac:dyDescent="0.2">
      <c r="A15" s="749"/>
      <c r="B15" s="146"/>
      <c r="C15" s="146"/>
      <c r="D15" s="146"/>
      <c r="E15" s="146"/>
      <c r="G15" s="145"/>
      <c r="H15" s="146"/>
      <c r="I15" s="146"/>
      <c r="J15" s="146"/>
      <c r="L15" s="145"/>
      <c r="M15" s="146"/>
      <c r="N15" s="146"/>
      <c r="O15" s="146"/>
    </row>
    <row r="16" spans="1:15" ht="14.1" customHeight="1" x14ac:dyDescent="0.2">
      <c r="A16" s="403" t="s">
        <v>2811</v>
      </c>
      <c r="B16" s="146">
        <f t="shared" si="1"/>
        <v>5927</v>
      </c>
      <c r="C16" s="146">
        <f t="shared" si="0"/>
        <v>2822</v>
      </c>
      <c r="D16" s="146">
        <f t="shared" si="0"/>
        <v>7258</v>
      </c>
      <c r="E16" s="146">
        <f t="shared" si="0"/>
        <v>53</v>
      </c>
      <c r="G16" s="145">
        <f>'Table 3 (2020)'!BE87</f>
        <v>4750</v>
      </c>
      <c r="H16" s="146">
        <f>'Table 3 (2020)'!BE39</f>
        <v>2340</v>
      </c>
      <c r="I16" s="146">
        <f>'Table 3 (2020)'!BE63</f>
        <v>5792</v>
      </c>
      <c r="J16" s="146">
        <f>'Table 3 (2020)'!BE111</f>
        <v>50</v>
      </c>
      <c r="L16" s="145">
        <f>'Table 3  (2021)'!N87</f>
        <v>1177</v>
      </c>
      <c r="M16" s="146">
        <f>'Table 3  (2021)'!N39</f>
        <v>482</v>
      </c>
      <c r="N16" s="146">
        <f>'Table 3  (2021)'!N63</f>
        <v>1466</v>
      </c>
      <c r="O16" s="146">
        <f>'Table 3  (2021)'!N111</f>
        <v>3</v>
      </c>
    </row>
    <row r="17" spans="1:15" ht="14.1" customHeight="1" x14ac:dyDescent="0.2">
      <c r="A17" s="403" t="s">
        <v>2871</v>
      </c>
      <c r="B17" s="146">
        <f t="shared" si="1"/>
        <v>992</v>
      </c>
      <c r="C17" s="146">
        <f t="shared" si="0"/>
        <v>4092</v>
      </c>
      <c r="D17" s="146">
        <f t="shared" si="0"/>
        <v>917</v>
      </c>
      <c r="E17" s="146">
        <f t="shared" si="0"/>
        <v>53</v>
      </c>
      <c r="G17" s="145">
        <f>'Table 3 (2020)'!BE88</f>
        <v>747</v>
      </c>
      <c r="H17" s="146">
        <f>'Table 3 (2020)'!BE40</f>
        <v>3345</v>
      </c>
      <c r="I17" s="146">
        <f>'Table 3 (2020)'!BE64</f>
        <v>716</v>
      </c>
      <c r="J17" s="146">
        <f>'Table 3 (2020)'!BE112</f>
        <v>41</v>
      </c>
      <c r="L17" s="145">
        <f>'Table 3  (2021)'!N88</f>
        <v>245</v>
      </c>
      <c r="M17" s="146">
        <f>'Table 3  (2021)'!N40</f>
        <v>747</v>
      </c>
      <c r="N17" s="146">
        <f>'Table 3  (2021)'!N64</f>
        <v>201</v>
      </c>
      <c r="O17" s="146">
        <f>'Table 3  (2021)'!N112</f>
        <v>12</v>
      </c>
    </row>
    <row r="18" spans="1:15" ht="14.1" customHeight="1" x14ac:dyDescent="0.2">
      <c r="A18" s="403" t="s">
        <v>2872</v>
      </c>
      <c r="B18" s="146">
        <f t="shared" si="1"/>
        <v>6584</v>
      </c>
      <c r="C18" s="146">
        <f t="shared" si="0"/>
        <v>2463</v>
      </c>
      <c r="D18" s="146">
        <f t="shared" si="0"/>
        <v>6133</v>
      </c>
      <c r="E18" s="146">
        <f t="shared" si="0"/>
        <v>45</v>
      </c>
      <c r="G18" s="145">
        <f>'Table 3 (2020)'!BE89</f>
        <v>5176</v>
      </c>
      <c r="H18" s="146">
        <f>'Table 3 (2020)'!BE41</f>
        <v>2008</v>
      </c>
      <c r="I18" s="146">
        <f>'Table 3 (2020)'!BE65</f>
        <v>4757</v>
      </c>
      <c r="J18" s="146">
        <f>'Table 3 (2020)'!BE113</f>
        <v>35</v>
      </c>
      <c r="L18" s="145">
        <f>'Table 3  (2021)'!N89</f>
        <v>1408</v>
      </c>
      <c r="M18" s="146">
        <f>'Table 3  (2021)'!N41</f>
        <v>455</v>
      </c>
      <c r="N18" s="146">
        <f>'Table 3  (2021)'!N65</f>
        <v>1376</v>
      </c>
      <c r="O18" s="146">
        <f>'Table 3  (2021)'!N113</f>
        <v>10</v>
      </c>
    </row>
    <row r="19" spans="1:15" ht="14.1" customHeight="1" x14ac:dyDescent="0.2">
      <c r="A19" s="403" t="s">
        <v>2814</v>
      </c>
      <c r="B19" s="146">
        <f t="shared" si="1"/>
        <v>2694</v>
      </c>
      <c r="C19" s="146">
        <f t="shared" si="0"/>
        <v>801</v>
      </c>
      <c r="D19" s="146">
        <f t="shared" si="0"/>
        <v>1442</v>
      </c>
      <c r="E19" s="146">
        <f t="shared" si="0"/>
        <v>13</v>
      </c>
      <c r="G19" s="145">
        <f>'Table 3 (2020)'!BE90</f>
        <v>2107</v>
      </c>
      <c r="H19" s="146">
        <f>'Table 3 (2020)'!BE42</f>
        <v>674</v>
      </c>
      <c r="I19" s="146">
        <f>'Table 3 (2020)'!BE66</f>
        <v>1111</v>
      </c>
      <c r="J19" s="146">
        <f>'Table 3 (2020)'!BE114</f>
        <v>12</v>
      </c>
      <c r="L19" s="145">
        <f>'Table 3  (2021)'!N90</f>
        <v>587</v>
      </c>
      <c r="M19" s="146">
        <f>'Table 3  (2021)'!N42</f>
        <v>127</v>
      </c>
      <c r="N19" s="146">
        <f>'Table 3  (2021)'!N66</f>
        <v>331</v>
      </c>
      <c r="O19" s="146">
        <f>'Table 3  (2021)'!N114</f>
        <v>1</v>
      </c>
    </row>
    <row r="20" spans="1:15" ht="14.1" customHeight="1" x14ac:dyDescent="0.2">
      <c r="A20" s="403" t="s">
        <v>41</v>
      </c>
      <c r="B20" s="146">
        <f t="shared" si="1"/>
        <v>5140</v>
      </c>
      <c r="C20" s="146">
        <f t="shared" si="0"/>
        <v>3056</v>
      </c>
      <c r="D20" s="146">
        <f t="shared" si="0"/>
        <v>488</v>
      </c>
      <c r="E20" s="146">
        <f t="shared" si="0"/>
        <v>28</v>
      </c>
      <c r="G20" s="145">
        <f>'Table 3 (2020)'!BE91</f>
        <v>3198</v>
      </c>
      <c r="H20" s="146">
        <f>'Table 3 (2020)'!BE43</f>
        <v>2503</v>
      </c>
      <c r="I20" s="146">
        <f>'Table 3 (2020)'!BE67</f>
        <v>334</v>
      </c>
      <c r="J20" s="146">
        <f>'Table 3 (2020)'!BE115</f>
        <v>11</v>
      </c>
      <c r="L20" s="145">
        <f>'Table 3  (2021)'!N91</f>
        <v>1942</v>
      </c>
      <c r="M20" s="146">
        <f>'Table 3  (2021)'!N43</f>
        <v>553</v>
      </c>
      <c r="N20" s="146">
        <f>'Table 3  (2021)'!N67</f>
        <v>154</v>
      </c>
      <c r="O20" s="146">
        <f>'Table 3  (2021)'!N115</f>
        <v>17</v>
      </c>
    </row>
    <row r="21" spans="1:15" ht="14.1" customHeight="1" x14ac:dyDescent="0.2">
      <c r="A21" s="403" t="s">
        <v>2815</v>
      </c>
      <c r="B21" s="146">
        <f t="shared" si="1"/>
        <v>7018</v>
      </c>
      <c r="C21" s="146">
        <f t="shared" si="0"/>
        <v>2165</v>
      </c>
      <c r="D21" s="146">
        <f t="shared" si="0"/>
        <v>5438</v>
      </c>
      <c r="E21" s="146">
        <f t="shared" si="0"/>
        <v>61</v>
      </c>
      <c r="G21" s="145">
        <f>'Table 3 (2020)'!BE92</f>
        <v>5436</v>
      </c>
      <c r="H21" s="146">
        <f>'Table 3 (2020)'!BE44</f>
        <v>1785</v>
      </c>
      <c r="I21" s="146">
        <f>'Table 3 (2020)'!BE68</f>
        <v>4268</v>
      </c>
      <c r="J21" s="146">
        <f>'Table 3 (2020)'!BE116</f>
        <v>47</v>
      </c>
      <c r="L21" s="145">
        <f>'Table 3  (2021)'!N92</f>
        <v>1582</v>
      </c>
      <c r="M21" s="146">
        <f>'Table 3  (2021)'!N44</f>
        <v>380</v>
      </c>
      <c r="N21" s="146">
        <f>'Table 3  (2021)'!N68</f>
        <v>1170</v>
      </c>
      <c r="O21" s="146">
        <f>'Table 3  (2021)'!N116</f>
        <v>14</v>
      </c>
    </row>
    <row r="22" spans="1:15" ht="14.1" customHeight="1" x14ac:dyDescent="0.2">
      <c r="A22" s="403" t="s">
        <v>2816</v>
      </c>
      <c r="B22" s="146">
        <f t="shared" si="1"/>
        <v>28355</v>
      </c>
      <c r="C22" s="146">
        <f t="shared" si="0"/>
        <v>15399</v>
      </c>
      <c r="D22" s="146">
        <f t="shared" si="0"/>
        <v>21676</v>
      </c>
      <c r="E22" s="146">
        <f t="shared" si="0"/>
        <v>253</v>
      </c>
      <c r="G22" s="145">
        <f>'Table 3 (2020)'!BE93</f>
        <v>21414</v>
      </c>
      <c r="H22" s="146">
        <f>'Table 3 (2020)'!BE45</f>
        <v>12655</v>
      </c>
      <c r="I22" s="146">
        <f>'Table 3 (2020)'!BE69</f>
        <v>16978</v>
      </c>
      <c r="J22" s="146">
        <f>'Table 3 (2020)'!BE117</f>
        <v>196</v>
      </c>
      <c r="L22" s="145">
        <f>'Table 3  (2021)'!N93</f>
        <v>6941</v>
      </c>
      <c r="M22" s="146">
        <f>'Table 3  (2021)'!N45</f>
        <v>2744</v>
      </c>
      <c r="N22" s="146">
        <f>'Table 3  (2021)'!N69</f>
        <v>4698</v>
      </c>
      <c r="O22" s="146">
        <f>'Table 3  (2021)'!N117</f>
        <v>57</v>
      </c>
    </row>
    <row r="23" spans="1:15" ht="12.75" x14ac:dyDescent="0.2">
      <c r="A23" s="750" t="s">
        <v>2818</v>
      </c>
      <c r="B23" s="146"/>
      <c r="C23" s="146"/>
      <c r="D23" s="146"/>
      <c r="E23" s="146"/>
      <c r="G23" s="145"/>
      <c r="H23" s="146"/>
      <c r="I23" s="146"/>
      <c r="J23" s="146"/>
      <c r="L23" s="145"/>
      <c r="M23" s="146"/>
      <c r="N23" s="146"/>
      <c r="O23" s="146"/>
    </row>
    <row r="24" spans="1:15" ht="12.75" x14ac:dyDescent="0.2">
      <c r="A24" s="750"/>
      <c r="B24" s="146"/>
      <c r="C24" s="146"/>
      <c r="D24" s="146"/>
      <c r="E24" s="146"/>
      <c r="G24" s="145"/>
      <c r="H24" s="146"/>
      <c r="I24" s="146"/>
      <c r="J24" s="146"/>
      <c r="L24" s="145"/>
      <c r="M24" s="146"/>
      <c r="N24" s="146"/>
      <c r="O24" s="146"/>
    </row>
    <row r="25" spans="1:15" ht="14.1" customHeight="1" x14ac:dyDescent="0.2">
      <c r="A25" s="403" t="s">
        <v>2811</v>
      </c>
      <c r="B25" s="146">
        <f t="shared" si="1"/>
        <v>-1552.6000000000004</v>
      </c>
      <c r="C25" s="146">
        <f t="shared" ref="C25:E31" si="2">SUM(H25+M25)</f>
        <v>-656.80000000000018</v>
      </c>
      <c r="D25" s="146">
        <f t="shared" si="2"/>
        <v>2422.4</v>
      </c>
      <c r="E25" s="146">
        <f t="shared" si="2"/>
        <v>-46.2</v>
      </c>
      <c r="G25" s="145">
        <f>'Table 3 (2020)'!BE95</f>
        <v>-1186.6000000000004</v>
      </c>
      <c r="H25" s="146">
        <f>'Table 3 (2020)'!BE47</f>
        <v>-429.80000000000018</v>
      </c>
      <c r="I25" s="146">
        <f>'Table 3 (2020)'!BE71</f>
        <v>1933.4</v>
      </c>
      <c r="J25" s="146">
        <f>'Table 3 (2020)'!BE119</f>
        <v>-32.200000000000003</v>
      </c>
      <c r="L25" s="145">
        <f>'Table 3  (2021)'!N95</f>
        <v>-366</v>
      </c>
      <c r="M25" s="146">
        <f>'Table 3  (2021)'!N47</f>
        <v>-227</v>
      </c>
      <c r="N25" s="146">
        <f>'Table 3  (2021)'!N71</f>
        <v>489</v>
      </c>
      <c r="O25" s="146">
        <f>'Table 3  (2021)'!N119</f>
        <v>-14</v>
      </c>
    </row>
    <row r="26" spans="1:15" ht="14.1" customHeight="1" x14ac:dyDescent="0.2">
      <c r="A26" s="403" t="s">
        <v>2871</v>
      </c>
      <c r="B26" s="146">
        <f t="shared" si="1"/>
        <v>-321</v>
      </c>
      <c r="C26" s="146">
        <f t="shared" si="2"/>
        <v>-58.800000000000182</v>
      </c>
      <c r="D26" s="146">
        <f t="shared" si="2"/>
        <v>400.4</v>
      </c>
      <c r="E26" s="146">
        <f t="shared" si="2"/>
        <v>6</v>
      </c>
      <c r="G26" s="145">
        <f>'Table 3 (2020)'!BE96</f>
        <v>-234</v>
      </c>
      <c r="H26" s="146">
        <f>'Table 3 (2020)'!BE48</f>
        <v>214.19999999999982</v>
      </c>
      <c r="I26" s="146">
        <f>'Table 3 (2020)'!BE72</f>
        <v>315.39999999999998</v>
      </c>
      <c r="J26" s="146">
        <f>'Table 3 (2020)'!BE120</f>
        <v>3</v>
      </c>
      <c r="L26" s="145">
        <f>'Table 3  (2021)'!N96</f>
        <v>-87</v>
      </c>
      <c r="M26" s="146">
        <f>'Table 3  (2021)'!N48</f>
        <v>-273</v>
      </c>
      <c r="N26" s="146">
        <f>'Table 3  (2021)'!N72</f>
        <v>85</v>
      </c>
      <c r="O26" s="146">
        <f>'Table 3  (2021)'!N120</f>
        <v>3</v>
      </c>
    </row>
    <row r="27" spans="1:15" ht="14.1" customHeight="1" x14ac:dyDescent="0.2">
      <c r="A27" s="403" t="s">
        <v>2872</v>
      </c>
      <c r="B27" s="146">
        <f t="shared" si="1"/>
        <v>-1020.8000000000002</v>
      </c>
      <c r="C27" s="146">
        <f t="shared" si="2"/>
        <v>-92.200000000000045</v>
      </c>
      <c r="D27" s="146">
        <f t="shared" si="2"/>
        <v>1497.6</v>
      </c>
      <c r="E27" s="146">
        <f t="shared" si="2"/>
        <v>5.6000000000000014</v>
      </c>
      <c r="G27" s="145">
        <f>'Table 3 (2020)'!BE97</f>
        <v>-717.80000000000018</v>
      </c>
      <c r="H27" s="146">
        <f>'Table 3 (2020)'!BE49</f>
        <v>58.799999999999955</v>
      </c>
      <c r="I27" s="146">
        <f>'Table 3 (2020)'!BE73</f>
        <v>1179.5999999999999</v>
      </c>
      <c r="J27" s="146">
        <f>'Table 3 (2020)'!BE121</f>
        <v>5.6000000000000014</v>
      </c>
      <c r="L27" s="145">
        <f>'Table 3  (2021)'!N97</f>
        <v>-303</v>
      </c>
      <c r="M27" s="146">
        <f>'Table 3  (2021)'!N49</f>
        <v>-151</v>
      </c>
      <c r="N27" s="146">
        <f>'Table 3  (2021)'!N73</f>
        <v>318</v>
      </c>
      <c r="O27" s="146">
        <f>'Table 3  (2021)'!N121</f>
        <v>0</v>
      </c>
    </row>
    <row r="28" spans="1:15" ht="14.1" customHeight="1" x14ac:dyDescent="0.2">
      <c r="A28" s="403" t="s">
        <v>2814</v>
      </c>
      <c r="B28" s="146">
        <f t="shared" si="1"/>
        <v>-1748.6</v>
      </c>
      <c r="C28" s="146">
        <f t="shared" si="2"/>
        <v>-391.4</v>
      </c>
      <c r="D28" s="146">
        <f t="shared" si="2"/>
        <v>146</v>
      </c>
      <c r="E28" s="146">
        <f t="shared" si="2"/>
        <v>0</v>
      </c>
      <c r="G28" s="145">
        <f>'Table 3 (2020)'!BE98</f>
        <v>-1055.5999999999999</v>
      </c>
      <c r="H28" s="146">
        <f>'Table 3 (2020)'!BE50</f>
        <v>-153.39999999999998</v>
      </c>
      <c r="I28" s="146">
        <f>'Table 3 (2020)'!BE74</f>
        <v>146</v>
      </c>
      <c r="J28" s="146">
        <f>'Table 3 (2020)'!BE122</f>
        <v>3</v>
      </c>
      <c r="L28" s="145">
        <f>'Table 3  (2021)'!N98</f>
        <v>-693</v>
      </c>
      <c r="M28" s="146">
        <f>'Table 3  (2021)'!N50</f>
        <v>-238</v>
      </c>
      <c r="N28" s="146">
        <f>'Table 3  (2021)'!N74</f>
        <v>0</v>
      </c>
      <c r="O28" s="146">
        <f>'Table 3  (2021)'!N122</f>
        <v>-3</v>
      </c>
    </row>
    <row r="29" spans="1:15" ht="14.1" customHeight="1" x14ac:dyDescent="0.2">
      <c r="A29" s="403" t="s">
        <v>41</v>
      </c>
      <c r="B29" s="146">
        <f t="shared" si="1"/>
        <v>5140</v>
      </c>
      <c r="C29" s="146">
        <f t="shared" si="2"/>
        <v>3056</v>
      </c>
      <c r="D29" s="146">
        <f t="shared" si="2"/>
        <v>488</v>
      </c>
      <c r="E29" s="146">
        <f t="shared" si="2"/>
        <v>28</v>
      </c>
      <c r="G29" s="145">
        <f>'Table 3 (2020)'!BE99</f>
        <v>3198</v>
      </c>
      <c r="H29" s="146">
        <f>'Table 3 (2020)'!BE51</f>
        <v>2503</v>
      </c>
      <c r="I29" s="146">
        <f>'Table 3 (2020)'!BE75</f>
        <v>334</v>
      </c>
      <c r="J29" s="146">
        <f>'Table 3 (2020)'!BE123</f>
        <v>11</v>
      </c>
      <c r="L29" s="145">
        <f>'Table 3  (2021)'!N99</f>
        <v>1942</v>
      </c>
      <c r="M29" s="146">
        <f>'Table 3  (2021)'!N51</f>
        <v>553</v>
      </c>
      <c r="N29" s="146">
        <f>'Table 3  (2021)'!N75</f>
        <v>154</v>
      </c>
      <c r="O29" s="146">
        <f>'Table 3  (2021)'!N123</f>
        <v>17</v>
      </c>
    </row>
    <row r="30" spans="1:15" ht="14.1" customHeight="1" x14ac:dyDescent="0.2">
      <c r="A30" s="403" t="s">
        <v>2815</v>
      </c>
      <c r="B30" s="146">
        <f t="shared" si="1"/>
        <v>-184.19999999999982</v>
      </c>
      <c r="C30" s="146">
        <f t="shared" si="2"/>
        <v>298.20000000000005</v>
      </c>
      <c r="D30" s="146">
        <f t="shared" si="2"/>
        <v>1596</v>
      </c>
      <c r="E30" s="146">
        <f t="shared" si="2"/>
        <v>13.799999999999997</v>
      </c>
      <c r="G30" s="145">
        <f>'Table 3 (2020)'!BE100</f>
        <v>-137.19999999999982</v>
      </c>
      <c r="H30" s="146">
        <f>'Table 3 (2020)'!BE52</f>
        <v>346.20000000000005</v>
      </c>
      <c r="I30" s="146">
        <f>'Table 3 (2020)'!BE76</f>
        <v>1238</v>
      </c>
      <c r="J30" s="146">
        <f>'Table 3 (2020)'!BE124</f>
        <v>10.799999999999997</v>
      </c>
      <c r="L30" s="145">
        <f>'Table 3  (2021)'!N100</f>
        <v>-47</v>
      </c>
      <c r="M30" s="146">
        <f>'Table 3  (2021)'!N52</f>
        <v>-48</v>
      </c>
      <c r="N30" s="146">
        <f>'Table 3  (2021)'!N76</f>
        <v>358</v>
      </c>
      <c r="O30" s="146">
        <f>'Table 3  (2021)'!N124</f>
        <v>3</v>
      </c>
    </row>
    <row r="31" spans="1:15" ht="14.1" customHeight="1" x14ac:dyDescent="0.2">
      <c r="A31" s="403" t="s">
        <v>2816</v>
      </c>
      <c r="B31" s="146">
        <f t="shared" si="1"/>
        <v>308.79999999999927</v>
      </c>
      <c r="C31" s="146">
        <f t="shared" si="2"/>
        <v>2146</v>
      </c>
      <c r="D31" s="146">
        <f t="shared" si="2"/>
        <v>6550.4</v>
      </c>
      <c r="E31" s="146">
        <f t="shared" si="2"/>
        <v>10.199999999999989</v>
      </c>
      <c r="G31" s="145">
        <f>'Table 3 (2020)'!BE101</f>
        <v>-139.20000000000073</v>
      </c>
      <c r="H31" s="146">
        <f>'Table 3 (2020)'!BE53</f>
        <v>2531</v>
      </c>
      <c r="I31" s="146">
        <f>'Table 3 (2020)'!BE77</f>
        <v>5146.3999999999996</v>
      </c>
      <c r="J31" s="146">
        <f>'Table 3 (2020)'!BE125</f>
        <v>3.1999999999999886</v>
      </c>
      <c r="L31" s="145">
        <f>'Table 3  (2021)'!N101</f>
        <v>448</v>
      </c>
      <c r="M31" s="146">
        <f>'Table 3  (2021)'!N53</f>
        <v>-385</v>
      </c>
      <c r="N31" s="146">
        <f>'Table 3  (2021)'!N77</f>
        <v>1404</v>
      </c>
      <c r="O31" s="146">
        <f>'Table 3  (2021)'!N125</f>
        <v>7</v>
      </c>
    </row>
    <row r="32" spans="1:15" ht="12" customHeight="1" x14ac:dyDescent="0.2">
      <c r="A32" s="403"/>
      <c r="B32" s="141"/>
      <c r="C32" s="141"/>
      <c r="D32" s="141"/>
      <c r="E32" s="141"/>
    </row>
    <row r="33" spans="1:5" ht="12" customHeight="1" x14ac:dyDescent="0.2">
      <c r="A33" s="125" t="s">
        <v>2759</v>
      </c>
      <c r="B33" s="141"/>
      <c r="C33" s="141"/>
      <c r="D33" s="141"/>
      <c r="E33" s="141"/>
    </row>
    <row r="34" spans="1:5" ht="12" customHeight="1" x14ac:dyDescent="0.2">
      <c r="A34" s="746" t="s">
        <v>2873</v>
      </c>
      <c r="B34" s="746"/>
    </row>
    <row r="35" spans="1:5" ht="12" customHeight="1" x14ac:dyDescent="0.2">
      <c r="A35" s="746" t="s">
        <v>2825</v>
      </c>
      <c r="B35" s="746"/>
    </row>
    <row r="36" spans="1:5" ht="12" customHeight="1" x14ac:dyDescent="0.2">
      <c r="A36" s="746" t="s">
        <v>2826</v>
      </c>
      <c r="B36" s="746"/>
    </row>
    <row r="37" spans="1:5" ht="12" customHeight="1" x14ac:dyDescent="0.2">
      <c r="A37" s="746" t="s">
        <v>2827</v>
      </c>
      <c r="B37" s="746"/>
    </row>
    <row r="38" spans="1:5" ht="12" customHeight="1" x14ac:dyDescent="0.2">
      <c r="A38" s="746" t="s">
        <v>2828</v>
      </c>
      <c r="B38" s="746"/>
    </row>
    <row r="39" spans="1:5" ht="12" customHeight="1" x14ac:dyDescent="0.2">
      <c r="A39" s="746" t="s">
        <v>2829</v>
      </c>
      <c r="B39" s="746"/>
    </row>
    <row r="40" spans="1:5" s="594" customFormat="1" ht="12" customHeight="1" x14ac:dyDescent="0.2">
      <c r="A40" s="641" t="s">
        <v>3089</v>
      </c>
      <c r="B40" s="641"/>
      <c r="C40" s="641"/>
      <c r="D40" s="641"/>
    </row>
    <row r="41" spans="1:5" s="594" customFormat="1" ht="12" customHeight="1" x14ac:dyDescent="0.2">
      <c r="A41" s="641"/>
      <c r="B41" s="641"/>
      <c r="C41" s="641"/>
      <c r="D41" s="641"/>
    </row>
    <row r="42" spans="1:5" s="594" customFormat="1" ht="12" customHeight="1" x14ac:dyDescent="0.2">
      <c r="A42" s="641"/>
      <c r="B42" s="641"/>
      <c r="C42" s="641"/>
      <c r="D42" s="641"/>
    </row>
    <row r="43" spans="1:5" s="594" customFormat="1" ht="12" customHeight="1" x14ac:dyDescent="0.2">
      <c r="A43" s="641"/>
      <c r="B43" s="641"/>
      <c r="C43" s="641"/>
      <c r="D43" s="641"/>
    </row>
    <row r="44" spans="1:5" s="594" customFormat="1" ht="12" customHeight="1" x14ac:dyDescent="0.2">
      <c r="A44" s="641"/>
      <c r="B44" s="641"/>
      <c r="C44" s="641"/>
      <c r="D44" s="641"/>
    </row>
    <row r="45" spans="1:5" s="594" customFormat="1" ht="11.25" x14ac:dyDescent="0.2">
      <c r="A45" s="641"/>
      <c r="B45" s="641"/>
      <c r="C45" s="641"/>
      <c r="D45" s="641"/>
    </row>
    <row r="46" spans="1:5" ht="12" customHeight="1" x14ac:dyDescent="0.2">
      <c r="A46" s="641"/>
      <c r="B46" s="641"/>
      <c r="C46" s="641"/>
      <c r="D46" s="641"/>
    </row>
    <row r="47" spans="1:5" ht="12" customHeight="1" x14ac:dyDescent="0.2">
      <c r="A47" s="258"/>
    </row>
    <row r="48" spans="1:5" ht="12" customHeight="1" x14ac:dyDescent="0.2">
      <c r="A48" s="258" t="s">
        <v>3041</v>
      </c>
    </row>
  </sheetData>
  <mergeCells count="28">
    <mergeCell ref="A40:D46"/>
    <mergeCell ref="J1:K1"/>
    <mergeCell ref="A4:A5"/>
    <mergeCell ref="B4:B5"/>
    <mergeCell ref="C4:C5"/>
    <mergeCell ref="D4:D5"/>
    <mergeCell ref="E4:E5"/>
    <mergeCell ref="G4:G5"/>
    <mergeCell ref="H4:H5"/>
    <mergeCell ref="I4:I5"/>
    <mergeCell ref="J4:J5"/>
    <mergeCell ref="A1:G1"/>
    <mergeCell ref="A37:B37"/>
    <mergeCell ref="A38:B38"/>
    <mergeCell ref="A39:B39"/>
    <mergeCell ref="A6:A7"/>
    <mergeCell ref="A14:A15"/>
    <mergeCell ref="A23:A24"/>
    <mergeCell ref="A34:B34"/>
    <mergeCell ref="A35:B35"/>
    <mergeCell ref="A36:B36"/>
    <mergeCell ref="L4:L5"/>
    <mergeCell ref="M4:M5"/>
    <mergeCell ref="N4:N5"/>
    <mergeCell ref="O4:O5"/>
    <mergeCell ref="B3:F3"/>
    <mergeCell ref="G3:K3"/>
    <mergeCell ref="L3:O3"/>
  </mergeCells>
  <hyperlinks>
    <hyperlink ref="J1" location="Contents!A1" display="back to contents"/>
  </hyperlinks>
  <pageMargins left="0.05" right="0.05" top="0.5" bottom="0.5" header="0" footer="0"/>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1"/>
  <sheetViews>
    <sheetView zoomScaleNormal="100" workbookViewId="0">
      <selection sqref="A1:I1"/>
    </sheetView>
  </sheetViews>
  <sheetFormatPr defaultColWidth="9.140625" defaultRowHeight="12.75" x14ac:dyDescent="0.2"/>
  <cols>
    <col min="1" max="1" width="28.42578125" style="192" customWidth="1"/>
    <col min="2" max="16384" width="9.140625" style="192"/>
  </cols>
  <sheetData>
    <row r="1" spans="1:53" ht="18" customHeight="1" x14ac:dyDescent="0.25">
      <c r="A1" s="634" t="s">
        <v>3098</v>
      </c>
      <c r="B1" s="634"/>
      <c r="C1" s="634"/>
      <c r="D1" s="634"/>
      <c r="E1" s="634"/>
      <c r="F1" s="634"/>
      <c r="G1" s="634"/>
      <c r="H1" s="634"/>
      <c r="I1" s="634"/>
      <c r="K1" s="642" t="s">
        <v>78</v>
      </c>
      <c r="L1" s="642"/>
      <c r="M1" s="242"/>
      <c r="Q1" s="445"/>
      <c r="R1" s="126"/>
    </row>
    <row r="2" spans="1:53" ht="15" customHeight="1" x14ac:dyDescent="0.25">
      <c r="A2" s="376"/>
      <c r="B2" s="376"/>
      <c r="C2" s="376"/>
      <c r="D2" s="376"/>
      <c r="E2" s="376"/>
      <c r="F2" s="376"/>
      <c r="G2" s="376"/>
      <c r="H2" s="376"/>
      <c r="I2" s="376"/>
      <c r="K2" s="375"/>
      <c r="L2" s="375"/>
      <c r="M2" s="375"/>
      <c r="Q2" s="446"/>
      <c r="R2" s="126"/>
    </row>
    <row r="3" spans="1:53" ht="15" customHeight="1" x14ac:dyDescent="0.2">
      <c r="A3" s="760" t="s">
        <v>2808</v>
      </c>
      <c r="B3" s="753">
        <v>2020</v>
      </c>
      <c r="C3" s="754"/>
      <c r="D3" s="754"/>
      <c r="E3" s="754"/>
      <c r="F3" s="754"/>
      <c r="G3" s="754"/>
      <c r="H3" s="754"/>
      <c r="I3" s="754"/>
      <c r="J3" s="754"/>
      <c r="K3" s="754"/>
      <c r="L3" s="754"/>
      <c r="M3" s="754"/>
      <c r="N3" s="754"/>
      <c r="O3" s="754"/>
      <c r="P3" s="754"/>
      <c r="Q3" s="759"/>
      <c r="R3" s="754"/>
      <c r="S3" s="754"/>
      <c r="T3" s="754"/>
      <c r="U3" s="754"/>
      <c r="V3" s="754"/>
      <c r="W3" s="754"/>
      <c r="X3" s="754"/>
      <c r="Y3" s="754"/>
      <c r="Z3" s="754"/>
      <c r="AA3" s="754"/>
      <c r="AB3" s="754"/>
      <c r="AC3" s="754"/>
      <c r="AD3" s="754"/>
      <c r="AE3" s="754"/>
      <c r="AF3" s="754"/>
      <c r="AG3" s="754"/>
      <c r="AH3" s="754"/>
      <c r="AI3" s="754"/>
      <c r="AJ3" s="754"/>
      <c r="AK3" s="754"/>
      <c r="AL3" s="754"/>
      <c r="AM3" s="754"/>
      <c r="AN3" s="754"/>
      <c r="AO3" s="754"/>
      <c r="AP3" s="754"/>
      <c r="AQ3" s="755"/>
      <c r="AR3" s="753">
        <v>2021</v>
      </c>
      <c r="AS3" s="754"/>
      <c r="AT3" s="754"/>
      <c r="AU3" s="754"/>
      <c r="AV3" s="754"/>
      <c r="AW3" s="754"/>
      <c r="AX3" s="754"/>
      <c r="AY3" s="754"/>
      <c r="AZ3" s="754"/>
      <c r="BA3" s="755"/>
    </row>
    <row r="4" spans="1:53" x14ac:dyDescent="0.2">
      <c r="A4" s="761"/>
      <c r="B4" s="385" t="s">
        <v>2874</v>
      </c>
      <c r="C4" s="148" t="s">
        <v>2875</v>
      </c>
      <c r="D4" s="148" t="s">
        <v>2876</v>
      </c>
      <c r="E4" s="148" t="s">
        <v>2877</v>
      </c>
      <c r="F4" s="148" t="s">
        <v>2878</v>
      </c>
      <c r="G4" s="148" t="s">
        <v>2879</v>
      </c>
      <c r="H4" s="148" t="s">
        <v>2880</v>
      </c>
      <c r="I4" s="148" t="s">
        <v>2881</v>
      </c>
      <c r="J4" s="148" t="s">
        <v>2882</v>
      </c>
      <c r="K4" s="148" t="s">
        <v>2883</v>
      </c>
      <c r="L4" s="148" t="s">
        <v>2884</v>
      </c>
      <c r="M4" s="148" t="s">
        <v>2885</v>
      </c>
      <c r="N4" s="148" t="s">
        <v>2886</v>
      </c>
      <c r="O4" s="148" t="s">
        <v>2887</v>
      </c>
      <c r="P4" s="148" t="s">
        <v>2888</v>
      </c>
      <c r="Q4" s="148" t="s">
        <v>2889</v>
      </c>
      <c r="R4" s="148" t="s">
        <v>2890</v>
      </c>
      <c r="S4" s="148" t="s">
        <v>2891</v>
      </c>
      <c r="T4" s="148" t="s">
        <v>2892</v>
      </c>
      <c r="U4" s="148" t="s">
        <v>2893</v>
      </c>
      <c r="V4" s="148" t="s">
        <v>2894</v>
      </c>
      <c r="W4" s="148" t="s">
        <v>2931</v>
      </c>
      <c r="X4" s="148" t="s">
        <v>2932</v>
      </c>
      <c r="Y4" s="148" t="s">
        <v>2933</v>
      </c>
      <c r="Z4" s="148" t="s">
        <v>2934</v>
      </c>
      <c r="AA4" s="148" t="s">
        <v>2935</v>
      </c>
      <c r="AB4" s="148" t="s">
        <v>2944</v>
      </c>
      <c r="AC4" s="148" t="s">
        <v>2945</v>
      </c>
      <c r="AD4" s="148" t="s">
        <v>2946</v>
      </c>
      <c r="AE4" s="148" t="s">
        <v>2947</v>
      </c>
      <c r="AF4" s="148" t="s">
        <v>3028</v>
      </c>
      <c r="AG4" s="148" t="s">
        <v>3027</v>
      </c>
      <c r="AH4" s="148" t="s">
        <v>3026</v>
      </c>
      <c r="AI4" s="148" t="s">
        <v>3025</v>
      </c>
      <c r="AJ4" s="148" t="s">
        <v>3024</v>
      </c>
      <c r="AK4" s="148" t="s">
        <v>3023</v>
      </c>
      <c r="AL4" s="148" t="s">
        <v>3022</v>
      </c>
      <c r="AM4" s="148" t="s">
        <v>3021</v>
      </c>
      <c r="AN4" s="148" t="s">
        <v>3020</v>
      </c>
      <c r="AO4" s="148" t="s">
        <v>3019</v>
      </c>
      <c r="AP4" s="148" t="s">
        <v>3018</v>
      </c>
      <c r="AQ4" s="148" t="s">
        <v>3017</v>
      </c>
      <c r="AR4" s="414" t="s">
        <v>3047</v>
      </c>
      <c r="AS4" s="413" t="s">
        <v>3048</v>
      </c>
      <c r="AT4" s="413" t="s">
        <v>3091</v>
      </c>
      <c r="AU4" s="413" t="s">
        <v>3092</v>
      </c>
      <c r="AV4" s="413" t="s">
        <v>3093</v>
      </c>
      <c r="AW4" s="413" t="s">
        <v>3094</v>
      </c>
      <c r="AX4" s="413" t="s">
        <v>3142</v>
      </c>
      <c r="AY4" s="413" t="s">
        <v>3143</v>
      </c>
      <c r="AZ4" s="413" t="s">
        <v>3144</v>
      </c>
      <c r="BA4" s="415" t="s">
        <v>3135</v>
      </c>
    </row>
    <row r="5" spans="1:53" x14ac:dyDescent="0.2">
      <c r="A5" s="756" t="s">
        <v>2895</v>
      </c>
      <c r="B5" s="149"/>
      <c r="C5" s="150"/>
      <c r="D5" s="150"/>
      <c r="E5" s="150"/>
      <c r="F5" s="150"/>
      <c r="G5" s="150"/>
      <c r="H5" s="150"/>
      <c r="M5" s="194"/>
      <c r="AQ5" s="421"/>
    </row>
    <row r="6" spans="1:53" x14ac:dyDescent="0.2">
      <c r="A6" s="757"/>
      <c r="B6" s="147"/>
      <c r="C6" s="150"/>
      <c r="D6" s="150"/>
      <c r="E6" s="150"/>
      <c r="F6" s="150"/>
      <c r="G6" s="150"/>
      <c r="H6" s="150"/>
      <c r="AQ6" s="422"/>
    </row>
    <row r="7" spans="1:53" x14ac:dyDescent="0.2">
      <c r="A7" s="225" t="s">
        <v>81</v>
      </c>
      <c r="B7" s="229">
        <f>'Table 1 (2020)'!N88</f>
        <v>1</v>
      </c>
      <c r="C7" s="228">
        <f>'Table 1 (2020)'!O88</f>
        <v>5</v>
      </c>
      <c r="D7" s="228">
        <f>'Table 1 (2020)'!P88</f>
        <v>49</v>
      </c>
      <c r="E7" s="228">
        <f>'Table 1 (2020)'!Q88</f>
        <v>189</v>
      </c>
      <c r="F7" s="228">
        <f>'Table 1 (2020)'!R88</f>
        <v>303</v>
      </c>
      <c r="G7" s="228">
        <f>'Table 1 (2020)'!S88</f>
        <v>341</v>
      </c>
      <c r="H7" s="228">
        <f>'Table 1 (2020)'!T88</f>
        <v>316</v>
      </c>
      <c r="I7" s="228">
        <f>'Table 1 (2020)'!U88</f>
        <v>238</v>
      </c>
      <c r="J7" s="228">
        <f>'Table 1 (2020)'!V88</f>
        <v>187</v>
      </c>
      <c r="K7" s="228">
        <f>'Table 1 (2020)'!W88</f>
        <v>124</v>
      </c>
      <c r="L7" s="228">
        <f>'Table 1 (2020)'!X88</f>
        <v>69</v>
      </c>
      <c r="M7" s="228">
        <f>'Table 1 (2020)'!Y88</f>
        <v>42</v>
      </c>
      <c r="N7" s="228">
        <f>'Table 1 (2020)'!Z88</f>
        <v>34</v>
      </c>
      <c r="O7" s="228">
        <f>'Table 1 (2020)'!AA88</f>
        <v>20</v>
      </c>
      <c r="P7" s="228">
        <f>'Table 1 (2020)'!AB88</f>
        <v>17</v>
      </c>
      <c r="Q7" s="228">
        <f>'Table 1 (2020)'!AC88</f>
        <v>6</v>
      </c>
      <c r="R7" s="228">
        <f>'Table 1 (2020)'!AD88</f>
        <v>7</v>
      </c>
      <c r="S7" s="228">
        <f>'Table 1 (2020)'!AE88</f>
        <v>3</v>
      </c>
      <c r="T7" s="228">
        <f>'Table 1 (2020)'!AF88</f>
        <v>2</v>
      </c>
      <c r="U7" s="228">
        <f>'Table 1 (2020)'!AG88</f>
        <v>2</v>
      </c>
      <c r="V7" s="228">
        <f>'Table 1 (2020)'!AH88</f>
        <v>2</v>
      </c>
      <c r="W7" s="228">
        <f>'Table 1 (2020)'!AI88</f>
        <v>1</v>
      </c>
      <c r="X7" s="228">
        <f>'Table 1 (2020)'!AJ88</f>
        <v>3</v>
      </c>
      <c r="Y7" s="228">
        <f>'Table 1 (2020)'!AK88</f>
        <v>3</v>
      </c>
      <c r="Z7" s="228">
        <f>'Table 1 (2020)'!AL88</f>
        <v>0</v>
      </c>
      <c r="AA7" s="228">
        <f>'Table 1 (2020)'!AM88</f>
        <v>2</v>
      </c>
      <c r="AB7" s="228">
        <f>'Table 1 (2020)'!AN88</f>
        <v>3</v>
      </c>
      <c r="AC7" s="228">
        <f>'Table 1 (2020)'!AO88</f>
        <v>4</v>
      </c>
      <c r="AD7" s="228">
        <f>'Table 1 (2020)'!AP88</f>
        <v>6</v>
      </c>
      <c r="AE7" s="228">
        <f>'Table 1 (2020)'!AQ88</f>
        <v>7</v>
      </c>
      <c r="AF7" s="228">
        <f>'Table 1 (2020)'!AR88</f>
        <v>13</v>
      </c>
      <c r="AG7" s="228">
        <f>'Table 1 (2020)'!AS88</f>
        <v>18</v>
      </c>
      <c r="AH7" s="228">
        <f>'Table 1 (2020)'!AT88</f>
        <v>31</v>
      </c>
      <c r="AI7" s="228">
        <f>'Table 1 (2020)'!AU88</f>
        <v>53</v>
      </c>
      <c r="AJ7" s="228">
        <f>'Table 1 (2020)'!AV88</f>
        <v>72</v>
      </c>
      <c r="AK7" s="228">
        <f>'Table 1 (2020)'!AW88</f>
        <v>67</v>
      </c>
      <c r="AL7" s="228">
        <f>'Table 1 (2020)'!AX88</f>
        <v>75</v>
      </c>
      <c r="AM7" s="228">
        <f>'Table 1 (2020)'!AY88</f>
        <v>78</v>
      </c>
      <c r="AN7" s="228">
        <f>'Table 1 (2020)'!AZ88</f>
        <v>63</v>
      </c>
      <c r="AO7" s="228">
        <f>'Table 1 (2020)'!BA88</f>
        <v>74</v>
      </c>
      <c r="AP7" s="228">
        <f>'Table 1 (2020)'!BB88</f>
        <v>61</v>
      </c>
      <c r="AQ7" s="448">
        <f>'Table 1 (2020)'!BC88</f>
        <v>63</v>
      </c>
      <c r="AR7" s="197">
        <f>'Table 1 (2021)'!C88</f>
        <v>116</v>
      </c>
      <c r="AS7" s="197">
        <f>'Table 1 (2021)'!D88</f>
        <v>99</v>
      </c>
      <c r="AT7" s="197">
        <f>'Table 1 (2021)'!E88</f>
        <v>111</v>
      </c>
      <c r="AU7" s="197">
        <f>'Table 1 (2021)'!F88</f>
        <v>98</v>
      </c>
      <c r="AV7" s="197">
        <f>'Table 1 (2021)'!G88</f>
        <v>69</v>
      </c>
      <c r="AW7" s="197">
        <f>'Table 1 (2021)'!H88</f>
        <v>42</v>
      </c>
      <c r="AX7" s="197">
        <f>'Table 1 (2021)'!I88</f>
        <v>34</v>
      </c>
      <c r="AY7" s="197">
        <f>'Table 1 (2021)'!J88</f>
        <v>26</v>
      </c>
      <c r="AZ7" s="197">
        <f>'Table 1 (2021)'!K88</f>
        <v>14</v>
      </c>
      <c r="BA7" s="197">
        <f>'Table 1 (2021)'!L88</f>
        <v>14</v>
      </c>
    </row>
    <row r="8" spans="1:53" x14ac:dyDescent="0.2">
      <c r="A8" s="225" t="s">
        <v>83</v>
      </c>
      <c r="B8" s="229">
        <f>'Table 1 (2020)'!N89</f>
        <v>2</v>
      </c>
      <c r="C8" s="228">
        <f>'Table 1 (2020)'!O89</f>
        <v>14</v>
      </c>
      <c r="D8" s="228">
        <f>'Table 1 (2020)'!P89</f>
        <v>39</v>
      </c>
      <c r="E8" s="228">
        <f>'Table 1 (2020)'!Q89</f>
        <v>64</v>
      </c>
      <c r="F8" s="228">
        <f>'Table 1 (2020)'!R89</f>
        <v>37</v>
      </c>
      <c r="G8" s="228">
        <f>'Table 1 (2020)'!S89</f>
        <v>45</v>
      </c>
      <c r="H8" s="228">
        <f>'Table 1 (2020)'!T89</f>
        <v>17</v>
      </c>
      <c r="I8" s="228">
        <f>'Table 1 (2020)'!U89</f>
        <v>22</v>
      </c>
      <c r="J8" s="228">
        <f>'Table 1 (2020)'!V89</f>
        <v>19</v>
      </c>
      <c r="K8" s="228">
        <f>'Table 1 (2020)'!W89</f>
        <v>9</v>
      </c>
      <c r="L8" s="228">
        <f>'Table 1 (2020)'!X89</f>
        <v>7</v>
      </c>
      <c r="M8" s="228">
        <f>'Table 1 (2020)'!Y89</f>
        <v>8</v>
      </c>
      <c r="N8" s="228">
        <f>'Table 1 (2020)'!Z89</f>
        <v>7</v>
      </c>
      <c r="O8" s="228">
        <f>'Table 1 (2020)'!AA89</f>
        <v>1</v>
      </c>
      <c r="P8" s="228">
        <f>'Table 1 (2020)'!AB89</f>
        <v>3</v>
      </c>
      <c r="Q8" s="228">
        <f>'Table 1 (2020)'!AC89</f>
        <v>1</v>
      </c>
      <c r="R8" s="228">
        <f>'Table 1 (2020)'!AD89</f>
        <v>1</v>
      </c>
      <c r="S8" s="228">
        <f>'Table 1 (2020)'!AE89</f>
        <v>0</v>
      </c>
      <c r="T8" s="228">
        <f>'Table 1 (2020)'!AF89</f>
        <v>2</v>
      </c>
      <c r="U8" s="228">
        <f>'Table 1 (2020)'!AG89</f>
        <v>1</v>
      </c>
      <c r="V8" s="228">
        <f>'Table 1 (2020)'!AH89</f>
        <v>1</v>
      </c>
      <c r="W8" s="228">
        <f>'Table 1 (2020)'!AI89</f>
        <v>0</v>
      </c>
      <c r="X8" s="228">
        <f>'Table 1 (2020)'!AJ89</f>
        <v>0</v>
      </c>
      <c r="Y8" s="228">
        <f>'Table 1 (2020)'!AK89</f>
        <v>1</v>
      </c>
      <c r="Z8" s="228">
        <f>'Table 1 (2020)'!AL89</f>
        <v>0</v>
      </c>
      <c r="AA8" s="228">
        <f>'Table 1 (2020)'!AM89</f>
        <v>0</v>
      </c>
      <c r="AB8" s="228">
        <f>'Table 1 (2020)'!AN89</f>
        <v>0</v>
      </c>
      <c r="AC8" s="228">
        <f>'Table 1 (2020)'!AO89</f>
        <v>1</v>
      </c>
      <c r="AD8" s="228">
        <f>'Table 1 (2020)'!AP89</f>
        <v>0</v>
      </c>
      <c r="AE8" s="228">
        <f>'Table 1 (2020)'!AQ89</f>
        <v>1</v>
      </c>
      <c r="AF8" s="228">
        <f>'Table 1 (2020)'!AR89</f>
        <v>5</v>
      </c>
      <c r="AG8" s="228">
        <f>'Table 1 (2020)'!AS89</f>
        <v>7</v>
      </c>
      <c r="AH8" s="228">
        <f>'Table 1 (2020)'!AT89</f>
        <v>9</v>
      </c>
      <c r="AI8" s="228">
        <f>'Table 1 (2020)'!AU89</f>
        <v>11</v>
      </c>
      <c r="AJ8" s="228">
        <f>'Table 1 (2020)'!AV89</f>
        <v>9</v>
      </c>
      <c r="AK8" s="228">
        <f>'Table 1 (2020)'!AW89</f>
        <v>20</v>
      </c>
      <c r="AL8" s="228">
        <f>'Table 1 (2020)'!AX89</f>
        <v>11</v>
      </c>
      <c r="AM8" s="228">
        <f>'Table 1 (2020)'!AY89</f>
        <v>10</v>
      </c>
      <c r="AN8" s="228">
        <f>'Table 1 (2020)'!AZ89</f>
        <v>8</v>
      </c>
      <c r="AO8" s="228">
        <f>'Table 1 (2020)'!BA89</f>
        <v>8</v>
      </c>
      <c r="AP8" s="228">
        <f>'Table 1 (2020)'!BB89</f>
        <v>10</v>
      </c>
      <c r="AQ8" s="448">
        <f>'Table 1 (2020)'!BC89</f>
        <v>9</v>
      </c>
      <c r="AR8" s="197">
        <f>'Table 1 (2021)'!C89</f>
        <v>19</v>
      </c>
      <c r="AS8" s="197">
        <f>'Table 1 (2021)'!D89</f>
        <v>26</v>
      </c>
      <c r="AT8" s="197">
        <f>'Table 1 (2021)'!E89</f>
        <v>35</v>
      </c>
      <c r="AU8" s="197">
        <f>'Table 1 (2021)'!F89</f>
        <v>39</v>
      </c>
      <c r="AV8" s="197">
        <f>'Table 1 (2021)'!G89</f>
        <v>23</v>
      </c>
      <c r="AW8" s="197">
        <f>'Table 1 (2021)'!H89</f>
        <v>14</v>
      </c>
      <c r="AX8" s="197">
        <f>'Table 1 (2021)'!I89</f>
        <v>20</v>
      </c>
      <c r="AY8" s="197">
        <f>'Table 1 (2021)'!J89</f>
        <v>14</v>
      </c>
      <c r="AZ8" s="197">
        <f>'Table 1 (2021)'!K89</f>
        <v>8</v>
      </c>
      <c r="BA8" s="197">
        <f>'Table 1 (2021)'!L89</f>
        <v>4</v>
      </c>
    </row>
    <row r="9" spans="1:53" x14ac:dyDescent="0.2">
      <c r="A9" s="225" t="s">
        <v>80</v>
      </c>
      <c r="B9" s="229">
        <f>'Table 1 (2020)'!N90</f>
        <v>8</v>
      </c>
      <c r="C9" s="228">
        <f>'Table 1 (2020)'!O90</f>
        <v>43</v>
      </c>
      <c r="D9" s="228">
        <f>'Table 1 (2020)'!P90</f>
        <v>193</v>
      </c>
      <c r="E9" s="228">
        <f>'Table 1 (2020)'!Q90</f>
        <v>357</v>
      </c>
      <c r="F9" s="228">
        <f>'Table 1 (2020)'!R90</f>
        <v>311</v>
      </c>
      <c r="G9" s="228">
        <f>'Table 1 (2020)'!S90</f>
        <v>277</v>
      </c>
      <c r="H9" s="228">
        <f>'Table 1 (2020)'!T90</f>
        <v>193</v>
      </c>
      <c r="I9" s="228">
        <f>'Table 1 (2020)'!U90</f>
        <v>153</v>
      </c>
      <c r="J9" s="228">
        <f>'Table 1 (2020)'!V90</f>
        <v>128</v>
      </c>
      <c r="K9" s="228">
        <f>'Table 1 (2020)'!W90</f>
        <v>95</v>
      </c>
      <c r="L9" s="228">
        <f>'Table 1 (2020)'!X90</f>
        <v>55</v>
      </c>
      <c r="M9" s="228">
        <f>'Table 1 (2020)'!Y90</f>
        <v>39</v>
      </c>
      <c r="N9" s="228">
        <f>'Table 1 (2020)'!Z90</f>
        <v>27</v>
      </c>
      <c r="O9" s="228">
        <f>'Table 1 (2020)'!AA90</f>
        <v>28</v>
      </c>
      <c r="P9" s="228">
        <f>'Table 1 (2020)'!AB90</f>
        <v>16</v>
      </c>
      <c r="Q9" s="228">
        <f>'Table 1 (2020)'!AC90</f>
        <v>12</v>
      </c>
      <c r="R9" s="228">
        <f>'Table 1 (2020)'!AD90</f>
        <v>5</v>
      </c>
      <c r="S9" s="228">
        <f>'Table 1 (2020)'!AE90</f>
        <v>3</v>
      </c>
      <c r="T9" s="228">
        <f>'Table 1 (2020)'!AF90</f>
        <v>4</v>
      </c>
      <c r="U9" s="228">
        <f>'Table 1 (2020)'!AG90</f>
        <v>3</v>
      </c>
      <c r="V9" s="228">
        <f>'Table 1 (2020)'!AH90</f>
        <v>2</v>
      </c>
      <c r="W9" s="228">
        <f>'Table 1 (2020)'!AI90</f>
        <v>2</v>
      </c>
      <c r="X9" s="228">
        <f>'Table 1 (2020)'!AJ90</f>
        <v>2</v>
      </c>
      <c r="Y9" s="228">
        <f>'Table 1 (2020)'!AK90</f>
        <v>3</v>
      </c>
      <c r="Z9" s="228">
        <f>'Table 1 (2020)'!AL90</f>
        <v>2</v>
      </c>
      <c r="AA9" s="228">
        <f>'Table 1 (2020)'!AM90</f>
        <v>3</v>
      </c>
      <c r="AB9" s="228">
        <f>'Table 1 (2020)'!AN90</f>
        <v>8</v>
      </c>
      <c r="AC9" s="228">
        <f>'Table 1 (2020)'!AO90</f>
        <v>5</v>
      </c>
      <c r="AD9" s="228">
        <f>'Table 1 (2020)'!AP90</f>
        <v>13</v>
      </c>
      <c r="AE9" s="228">
        <f>'Table 1 (2020)'!AQ90</f>
        <v>17</v>
      </c>
      <c r="AF9" s="228">
        <f>'Table 1 (2020)'!AR90</f>
        <v>58</v>
      </c>
      <c r="AG9" s="228">
        <f>'Table 1 (2020)'!AS90</f>
        <v>82</v>
      </c>
      <c r="AH9" s="228">
        <f>'Table 1 (2020)'!AT90</f>
        <v>128</v>
      </c>
      <c r="AI9" s="228">
        <f>'Table 1 (2020)'!AU90</f>
        <v>144</v>
      </c>
      <c r="AJ9" s="228">
        <f>'Table 1 (2020)'!AV90</f>
        <v>199</v>
      </c>
      <c r="AK9" s="228">
        <f>'Table 1 (2020)'!AW90</f>
        <v>162</v>
      </c>
      <c r="AL9" s="228">
        <f>'Table 1 (2020)'!AX90</f>
        <v>165</v>
      </c>
      <c r="AM9" s="228">
        <f>'Table 1 (2020)'!AY90</f>
        <v>145</v>
      </c>
      <c r="AN9" s="228">
        <f>'Table 1 (2020)'!AZ90</f>
        <v>156</v>
      </c>
      <c r="AO9" s="228">
        <f>'Table 1 (2020)'!BA90</f>
        <v>126</v>
      </c>
      <c r="AP9" s="228">
        <f>'Table 1 (2020)'!BB90</f>
        <v>130</v>
      </c>
      <c r="AQ9" s="448">
        <f>'Table 1 (2020)'!BC90</f>
        <v>115</v>
      </c>
      <c r="AR9" s="197">
        <f>'Table 1 (2021)'!C90</f>
        <v>256</v>
      </c>
      <c r="AS9" s="197">
        <f>'Table 1 (2021)'!D90</f>
        <v>244</v>
      </c>
      <c r="AT9" s="197">
        <f>'Table 1 (2021)'!E90</f>
        <v>298</v>
      </c>
      <c r="AU9" s="197">
        <f>'Table 1 (2021)'!F90</f>
        <v>302</v>
      </c>
      <c r="AV9" s="197">
        <f>'Table 1 (2021)'!G90</f>
        <v>282</v>
      </c>
      <c r="AW9" s="197">
        <f>'Table 1 (2021)'!H90</f>
        <v>269</v>
      </c>
      <c r="AX9" s="197">
        <f>'Table 1 (2021)'!I90</f>
        <v>236</v>
      </c>
      <c r="AY9" s="197">
        <f>'Table 1 (2021)'!J90</f>
        <v>190</v>
      </c>
      <c r="AZ9" s="197">
        <f>'Table 1 (2021)'!K90</f>
        <v>120</v>
      </c>
      <c r="BA9" s="197">
        <f>'Table 1 (2021)'!L90</f>
        <v>86</v>
      </c>
    </row>
    <row r="10" spans="1:53" x14ac:dyDescent="0.2">
      <c r="A10" s="225" t="s">
        <v>82</v>
      </c>
      <c r="B10" s="229">
        <f>'Table 1 (2020)'!N91</f>
        <v>0</v>
      </c>
      <c r="C10" s="228">
        <f>'Table 1 (2020)'!O91</f>
        <v>0</v>
      </c>
      <c r="D10" s="228">
        <f>'Table 1 (2020)'!P91</f>
        <v>1</v>
      </c>
      <c r="E10" s="228">
        <f>'Table 1 (2020)'!Q91</f>
        <v>0</v>
      </c>
      <c r="F10" s="228">
        <f>'Table 1 (2020)'!R91</f>
        <v>0</v>
      </c>
      <c r="G10" s="228">
        <f>'Table 1 (2020)'!S91</f>
        <v>0</v>
      </c>
      <c r="H10" s="228">
        <f>'Table 1 (2020)'!T91</f>
        <v>0</v>
      </c>
      <c r="I10" s="228">
        <f>'Table 1 (2020)'!U91</f>
        <v>1</v>
      </c>
      <c r="J10" s="228">
        <f>'Table 1 (2020)'!V91</f>
        <v>2</v>
      </c>
      <c r="K10" s="228">
        <f>'Table 1 (2020)'!W91</f>
        <v>2</v>
      </c>
      <c r="L10" s="228">
        <f>'Table 1 (2020)'!X91</f>
        <v>0</v>
      </c>
      <c r="M10" s="228">
        <f>'Table 1 (2020)'!Y91</f>
        <v>1</v>
      </c>
      <c r="N10" s="228">
        <f>'Table 1 (2020)'!Z91</f>
        <v>0</v>
      </c>
      <c r="O10" s="228">
        <f>'Table 1 (2020)'!AA91</f>
        <v>0</v>
      </c>
      <c r="P10" s="228">
        <f>'Table 1 (2020)'!AB91</f>
        <v>0</v>
      </c>
      <c r="Q10" s="228">
        <f>'Table 1 (2020)'!AC91</f>
        <v>0</v>
      </c>
      <c r="R10" s="228">
        <f>'Table 1 (2020)'!AD91</f>
        <v>0</v>
      </c>
      <c r="S10" s="228">
        <f>'Table 1 (2020)'!AE91</f>
        <v>0</v>
      </c>
      <c r="T10" s="228">
        <f>'Table 1 (2020)'!AF91</f>
        <v>0</v>
      </c>
      <c r="U10" s="228">
        <f>'Table 1 (2020)'!AG91</f>
        <v>0</v>
      </c>
      <c r="V10" s="228">
        <f>'Table 1 (2020)'!AH91</f>
        <v>0</v>
      </c>
      <c r="W10" s="228">
        <f>'Table 1 (2020)'!AI91</f>
        <v>0</v>
      </c>
      <c r="X10" s="228">
        <f>'Table 1 (2020)'!AJ91</f>
        <v>0</v>
      </c>
      <c r="Y10" s="228">
        <f>'Table 1 (2020)'!AK91</f>
        <v>0</v>
      </c>
      <c r="Z10" s="228">
        <f>'Table 1 (2020)'!AL91</f>
        <v>0</v>
      </c>
      <c r="AA10" s="228">
        <f>'Table 1 (2020)'!AM91</f>
        <v>0</v>
      </c>
      <c r="AB10" s="228">
        <f>'Table 1 (2020)'!AN91</f>
        <v>0</v>
      </c>
      <c r="AC10" s="228">
        <f>'Table 1 (2020)'!AO91</f>
        <v>0</v>
      </c>
      <c r="AD10" s="228">
        <f>'Table 1 (2020)'!AP91</f>
        <v>1</v>
      </c>
      <c r="AE10" s="228">
        <f>'Table 1 (2020)'!AQ91</f>
        <v>0</v>
      </c>
      <c r="AF10" s="228">
        <f>'Table 1 (2020)'!AR91</f>
        <v>0</v>
      </c>
      <c r="AG10" s="228">
        <f>'Table 1 (2020)'!AS91</f>
        <v>0</v>
      </c>
      <c r="AH10" s="228">
        <f>'Table 1 (2020)'!AT91</f>
        <v>0</v>
      </c>
      <c r="AI10" s="228">
        <f>'Table 1 (2020)'!AU91</f>
        <v>1</v>
      </c>
      <c r="AJ10" s="228">
        <f>'Table 1 (2020)'!AV91</f>
        <v>0</v>
      </c>
      <c r="AK10" s="228">
        <f>'Table 1 (2020)'!AW91</f>
        <v>0</v>
      </c>
      <c r="AL10" s="228">
        <f>'Table 1 (2020)'!AX91</f>
        <v>1</v>
      </c>
      <c r="AM10" s="228">
        <f>'Table 1 (2020)'!AY91</f>
        <v>0</v>
      </c>
      <c r="AN10" s="228">
        <f>'Table 1 (2020)'!AZ91</f>
        <v>0</v>
      </c>
      <c r="AO10" s="228">
        <f>'Table 1 (2020)'!BA91</f>
        <v>0</v>
      </c>
      <c r="AP10" s="228">
        <f>'Table 1 (2020)'!BB91</f>
        <v>1</v>
      </c>
      <c r="AQ10" s="448">
        <f>'Table 1 (2020)'!BC91</f>
        <v>0</v>
      </c>
      <c r="AR10" s="197">
        <f>'Table 1 (2021)'!C91</f>
        <v>1</v>
      </c>
      <c r="AS10" s="197">
        <f>'Table 1 (2021)'!D91</f>
        <v>4</v>
      </c>
      <c r="AT10" s="197">
        <f>'Table 1 (2021)'!E91</f>
        <v>8</v>
      </c>
      <c r="AU10" s="197">
        <f>'Table 1 (2021)'!F91</f>
        <v>4</v>
      </c>
      <c r="AV10" s="197">
        <f>'Table 1 (2021)'!G91</f>
        <v>3</v>
      </c>
      <c r="AW10" s="197">
        <f>'Table 1 (2021)'!H91</f>
        <v>0</v>
      </c>
      <c r="AX10" s="197">
        <f>'Table 1 (2021)'!I91</f>
        <v>1</v>
      </c>
      <c r="AY10" s="197">
        <f>'Table 1 (2021)'!J91</f>
        <v>0</v>
      </c>
      <c r="AZ10" s="197">
        <f>'Table 1 (2021)'!K91</f>
        <v>0</v>
      </c>
      <c r="BA10" s="197">
        <f>'Table 1 (2021)'!L91</f>
        <v>0</v>
      </c>
    </row>
    <row r="11" spans="1:53" x14ac:dyDescent="0.2">
      <c r="A11" s="225" t="s">
        <v>2896</v>
      </c>
      <c r="B11" s="227">
        <f t="shared" ref="B11:AS11" si="0">SUM(B7:B10)</f>
        <v>11</v>
      </c>
      <c r="C11" s="203">
        <f t="shared" si="0"/>
        <v>62</v>
      </c>
      <c r="D11" s="203">
        <f t="shared" si="0"/>
        <v>282</v>
      </c>
      <c r="E11" s="203">
        <f t="shared" si="0"/>
        <v>610</v>
      </c>
      <c r="F11" s="203">
        <f t="shared" si="0"/>
        <v>651</v>
      </c>
      <c r="G11" s="203">
        <f t="shared" si="0"/>
        <v>663</v>
      </c>
      <c r="H11" s="203">
        <f t="shared" si="0"/>
        <v>526</v>
      </c>
      <c r="I11" s="203">
        <f t="shared" si="0"/>
        <v>414</v>
      </c>
      <c r="J11" s="203">
        <f t="shared" si="0"/>
        <v>336</v>
      </c>
      <c r="K11" s="203">
        <f t="shared" si="0"/>
        <v>230</v>
      </c>
      <c r="L11" s="203">
        <f t="shared" si="0"/>
        <v>131</v>
      </c>
      <c r="M11" s="203">
        <f t="shared" si="0"/>
        <v>90</v>
      </c>
      <c r="N11" s="203">
        <f t="shared" si="0"/>
        <v>68</v>
      </c>
      <c r="O11" s="203">
        <f t="shared" si="0"/>
        <v>49</v>
      </c>
      <c r="P11" s="203">
        <f t="shared" si="0"/>
        <v>36</v>
      </c>
      <c r="Q11" s="203">
        <f t="shared" si="0"/>
        <v>19</v>
      </c>
      <c r="R11" s="203">
        <f t="shared" si="0"/>
        <v>13</v>
      </c>
      <c r="S11" s="203">
        <f t="shared" si="0"/>
        <v>6</v>
      </c>
      <c r="T11" s="203">
        <f t="shared" si="0"/>
        <v>8</v>
      </c>
      <c r="U11" s="203">
        <f t="shared" si="0"/>
        <v>6</v>
      </c>
      <c r="V11" s="203">
        <f t="shared" si="0"/>
        <v>5</v>
      </c>
      <c r="W11" s="203">
        <f t="shared" si="0"/>
        <v>3</v>
      </c>
      <c r="X11" s="203">
        <f t="shared" si="0"/>
        <v>5</v>
      </c>
      <c r="Y11" s="203">
        <f t="shared" si="0"/>
        <v>7</v>
      </c>
      <c r="Z11" s="203">
        <f t="shared" si="0"/>
        <v>2</v>
      </c>
      <c r="AA11" s="203">
        <f t="shared" si="0"/>
        <v>5</v>
      </c>
      <c r="AB11" s="203">
        <f t="shared" si="0"/>
        <v>11</v>
      </c>
      <c r="AC11" s="203">
        <f t="shared" si="0"/>
        <v>10</v>
      </c>
      <c r="AD11" s="203">
        <f t="shared" si="0"/>
        <v>20</v>
      </c>
      <c r="AE11" s="203">
        <f t="shared" si="0"/>
        <v>25</v>
      </c>
      <c r="AF11" s="203">
        <f t="shared" si="0"/>
        <v>76</v>
      </c>
      <c r="AG11" s="203">
        <f t="shared" si="0"/>
        <v>107</v>
      </c>
      <c r="AH11" s="203">
        <f t="shared" si="0"/>
        <v>168</v>
      </c>
      <c r="AI11" s="203">
        <f t="shared" si="0"/>
        <v>209</v>
      </c>
      <c r="AJ11" s="203">
        <f t="shared" si="0"/>
        <v>280</v>
      </c>
      <c r="AK11" s="203">
        <f t="shared" si="0"/>
        <v>249</v>
      </c>
      <c r="AL11" s="203">
        <f t="shared" si="0"/>
        <v>252</v>
      </c>
      <c r="AM11" s="203">
        <f t="shared" si="0"/>
        <v>233</v>
      </c>
      <c r="AN11" s="203">
        <f t="shared" si="0"/>
        <v>227</v>
      </c>
      <c r="AO11" s="203">
        <f t="shared" si="0"/>
        <v>208</v>
      </c>
      <c r="AP11" s="203">
        <f t="shared" si="0"/>
        <v>202</v>
      </c>
      <c r="AQ11" s="423">
        <f t="shared" si="0"/>
        <v>187</v>
      </c>
      <c r="AR11" s="203">
        <f t="shared" si="0"/>
        <v>392</v>
      </c>
      <c r="AS11" s="203">
        <f t="shared" si="0"/>
        <v>373</v>
      </c>
      <c r="AT11" s="203">
        <f t="shared" ref="AT11:AW11" si="1">SUM(AT7:AT10)</f>
        <v>452</v>
      </c>
      <c r="AU11" s="203">
        <f t="shared" si="1"/>
        <v>443</v>
      </c>
      <c r="AV11" s="203">
        <f t="shared" si="1"/>
        <v>377</v>
      </c>
      <c r="AW11" s="203">
        <f t="shared" si="1"/>
        <v>325</v>
      </c>
      <c r="AX11" s="203">
        <f t="shared" ref="AX11:BA11" si="2">SUM(AX7:AX10)</f>
        <v>291</v>
      </c>
      <c r="AY11" s="203">
        <f t="shared" si="2"/>
        <v>230</v>
      </c>
      <c r="AZ11" s="203">
        <f t="shared" si="2"/>
        <v>142</v>
      </c>
      <c r="BA11" s="203">
        <f t="shared" si="2"/>
        <v>104</v>
      </c>
    </row>
    <row r="12" spans="1:53" x14ac:dyDescent="0.2">
      <c r="A12" s="758" t="s">
        <v>2897</v>
      </c>
      <c r="B12" s="227"/>
      <c r="C12" s="203"/>
      <c r="D12" s="203"/>
      <c r="E12" s="203"/>
      <c r="F12" s="203"/>
      <c r="G12" s="203"/>
      <c r="H12" s="203"/>
      <c r="I12" s="203"/>
      <c r="J12" s="203"/>
      <c r="K12" s="203"/>
      <c r="L12" s="203"/>
      <c r="M12" s="203"/>
      <c r="N12" s="203"/>
      <c r="O12" s="203"/>
      <c r="P12" s="203"/>
      <c r="Q12" s="203"/>
      <c r="R12" s="203"/>
      <c r="S12" s="203"/>
      <c r="T12" s="203"/>
      <c r="U12" s="203"/>
      <c r="V12" s="203"/>
      <c r="W12" s="203"/>
      <c r="X12" s="203"/>
      <c r="Y12" s="203"/>
      <c r="Z12" s="203"/>
      <c r="AA12" s="203"/>
      <c r="AB12" s="203"/>
      <c r="AC12" s="203"/>
      <c r="AD12" s="203"/>
      <c r="AE12" s="203"/>
      <c r="AF12" s="203"/>
      <c r="AG12" s="203"/>
      <c r="AH12" s="203"/>
      <c r="AI12" s="203"/>
      <c r="AQ12" s="422"/>
    </row>
    <row r="13" spans="1:53" x14ac:dyDescent="0.2">
      <c r="A13" s="758"/>
      <c r="B13" s="226"/>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Q13" s="422"/>
    </row>
    <row r="14" spans="1:53" x14ac:dyDescent="0.2">
      <c r="A14" s="225" t="s">
        <v>81</v>
      </c>
      <c r="B14" s="224">
        <f t="shared" ref="B14:AN14" si="3">B7/B$11</f>
        <v>9.0909090909090912E-2</v>
      </c>
      <c r="C14" s="223">
        <f t="shared" si="3"/>
        <v>8.0645161290322578E-2</v>
      </c>
      <c r="D14" s="223">
        <f t="shared" si="3"/>
        <v>0.17375886524822695</v>
      </c>
      <c r="E14" s="223">
        <f t="shared" si="3"/>
        <v>0.30983606557377047</v>
      </c>
      <c r="F14" s="223">
        <f t="shared" si="3"/>
        <v>0.46543778801843316</v>
      </c>
      <c r="G14" s="223">
        <f t="shared" si="3"/>
        <v>0.51432880844645545</v>
      </c>
      <c r="H14" s="223">
        <f t="shared" si="3"/>
        <v>0.60076045627376429</v>
      </c>
      <c r="I14" s="223">
        <f t="shared" si="3"/>
        <v>0.5748792270531401</v>
      </c>
      <c r="J14" s="223">
        <f t="shared" si="3"/>
        <v>0.55654761904761907</v>
      </c>
      <c r="K14" s="223">
        <f t="shared" si="3"/>
        <v>0.53913043478260869</v>
      </c>
      <c r="L14" s="223">
        <f t="shared" si="3"/>
        <v>0.52671755725190839</v>
      </c>
      <c r="M14" s="223">
        <f t="shared" si="3"/>
        <v>0.46666666666666667</v>
      </c>
      <c r="N14" s="223">
        <f t="shared" si="3"/>
        <v>0.5</v>
      </c>
      <c r="O14" s="223">
        <f t="shared" si="3"/>
        <v>0.40816326530612246</v>
      </c>
      <c r="P14" s="223">
        <f t="shared" si="3"/>
        <v>0.47222222222222221</v>
      </c>
      <c r="Q14" s="223">
        <f t="shared" si="3"/>
        <v>0.31578947368421051</v>
      </c>
      <c r="R14" s="223">
        <f t="shared" si="3"/>
        <v>0.53846153846153844</v>
      </c>
      <c r="S14" s="223">
        <f t="shared" si="3"/>
        <v>0.5</v>
      </c>
      <c r="T14" s="223">
        <f t="shared" si="3"/>
        <v>0.25</v>
      </c>
      <c r="U14" s="223">
        <f t="shared" si="3"/>
        <v>0.33333333333333331</v>
      </c>
      <c r="V14" s="223">
        <f t="shared" si="3"/>
        <v>0.4</v>
      </c>
      <c r="W14" s="223">
        <f t="shared" si="3"/>
        <v>0.33333333333333331</v>
      </c>
      <c r="X14" s="223">
        <f t="shared" si="3"/>
        <v>0.6</v>
      </c>
      <c r="Y14" s="223">
        <f t="shared" si="3"/>
        <v>0.42857142857142855</v>
      </c>
      <c r="Z14" s="223">
        <f t="shared" si="3"/>
        <v>0</v>
      </c>
      <c r="AA14" s="223">
        <f t="shared" si="3"/>
        <v>0.4</v>
      </c>
      <c r="AB14" s="223">
        <f t="shared" si="3"/>
        <v>0.27272727272727271</v>
      </c>
      <c r="AC14" s="223">
        <f t="shared" si="3"/>
        <v>0.4</v>
      </c>
      <c r="AD14" s="223">
        <f t="shared" si="3"/>
        <v>0.3</v>
      </c>
      <c r="AE14" s="223">
        <f t="shared" si="3"/>
        <v>0.28000000000000003</v>
      </c>
      <c r="AF14" s="223">
        <f t="shared" si="3"/>
        <v>0.17105263157894737</v>
      </c>
      <c r="AG14" s="223">
        <f t="shared" si="3"/>
        <v>0.16822429906542055</v>
      </c>
      <c r="AH14" s="223">
        <f t="shared" si="3"/>
        <v>0.18452380952380953</v>
      </c>
      <c r="AI14" s="223">
        <f t="shared" si="3"/>
        <v>0.25358851674641147</v>
      </c>
      <c r="AJ14" s="223">
        <f t="shared" si="3"/>
        <v>0.25714285714285712</v>
      </c>
      <c r="AK14" s="223">
        <f t="shared" si="3"/>
        <v>0.26907630522088355</v>
      </c>
      <c r="AL14" s="223">
        <f t="shared" si="3"/>
        <v>0.29761904761904762</v>
      </c>
      <c r="AM14" s="223">
        <f t="shared" si="3"/>
        <v>0.33476394849785407</v>
      </c>
      <c r="AN14" s="223">
        <f t="shared" si="3"/>
        <v>0.27753303964757708</v>
      </c>
      <c r="AO14" s="223">
        <f t="shared" ref="AO14:AS14" si="4">AO7/AO$11</f>
        <v>0.35576923076923078</v>
      </c>
      <c r="AP14" s="223">
        <f t="shared" si="4"/>
        <v>0.30198019801980197</v>
      </c>
      <c r="AQ14" s="424">
        <f t="shared" si="4"/>
        <v>0.33689839572192515</v>
      </c>
      <c r="AR14" s="223">
        <f t="shared" si="4"/>
        <v>0.29591836734693877</v>
      </c>
      <c r="AS14" s="223">
        <f t="shared" si="4"/>
        <v>0.26541554959785524</v>
      </c>
      <c r="AT14" s="223">
        <f t="shared" ref="AT14:AW14" si="5">AT7/AT$11</f>
        <v>0.24557522123893805</v>
      </c>
      <c r="AU14" s="223">
        <f t="shared" si="5"/>
        <v>0.22121896162528218</v>
      </c>
      <c r="AV14" s="223">
        <f t="shared" si="5"/>
        <v>0.1830238726790451</v>
      </c>
      <c r="AW14" s="223">
        <f t="shared" si="5"/>
        <v>0.12923076923076923</v>
      </c>
      <c r="AX14" s="223">
        <f t="shared" ref="AX14:AZ14" si="6">AX7/AX$11</f>
        <v>0.11683848797250859</v>
      </c>
      <c r="AY14" s="223">
        <f t="shared" si="6"/>
        <v>0.11304347826086956</v>
      </c>
      <c r="AZ14" s="223">
        <f t="shared" si="6"/>
        <v>9.8591549295774641E-2</v>
      </c>
      <c r="BA14" s="223">
        <f>BA7/BA$11</f>
        <v>0.13461538461538461</v>
      </c>
    </row>
    <row r="15" spans="1:53" x14ac:dyDescent="0.2">
      <c r="A15" s="225" t="s">
        <v>83</v>
      </c>
      <c r="B15" s="224">
        <f t="shared" ref="B15:AN15" si="7">B8/B$11</f>
        <v>0.18181818181818182</v>
      </c>
      <c r="C15" s="223">
        <f t="shared" si="7"/>
        <v>0.22580645161290322</v>
      </c>
      <c r="D15" s="223">
        <f t="shared" si="7"/>
        <v>0.13829787234042554</v>
      </c>
      <c r="E15" s="223">
        <f t="shared" si="7"/>
        <v>0.10491803278688525</v>
      </c>
      <c r="F15" s="223">
        <f t="shared" si="7"/>
        <v>5.683563748079877E-2</v>
      </c>
      <c r="G15" s="223">
        <f t="shared" si="7"/>
        <v>6.7873303167420809E-2</v>
      </c>
      <c r="H15" s="223">
        <f t="shared" si="7"/>
        <v>3.2319391634980987E-2</v>
      </c>
      <c r="I15" s="223">
        <f t="shared" si="7"/>
        <v>5.3140096618357488E-2</v>
      </c>
      <c r="J15" s="223">
        <f t="shared" si="7"/>
        <v>5.6547619047619048E-2</v>
      </c>
      <c r="K15" s="223">
        <f t="shared" si="7"/>
        <v>3.9130434782608699E-2</v>
      </c>
      <c r="L15" s="223">
        <f t="shared" si="7"/>
        <v>5.3435114503816793E-2</v>
      </c>
      <c r="M15" s="223">
        <f t="shared" si="7"/>
        <v>8.8888888888888892E-2</v>
      </c>
      <c r="N15" s="223">
        <f t="shared" si="7"/>
        <v>0.10294117647058823</v>
      </c>
      <c r="O15" s="223">
        <f t="shared" si="7"/>
        <v>2.0408163265306121E-2</v>
      </c>
      <c r="P15" s="223">
        <f t="shared" si="7"/>
        <v>8.3333333333333329E-2</v>
      </c>
      <c r="Q15" s="223">
        <f t="shared" si="7"/>
        <v>5.2631578947368418E-2</v>
      </c>
      <c r="R15" s="223">
        <f t="shared" si="7"/>
        <v>7.6923076923076927E-2</v>
      </c>
      <c r="S15" s="223">
        <f t="shared" si="7"/>
        <v>0</v>
      </c>
      <c r="T15" s="223">
        <f t="shared" si="7"/>
        <v>0.25</v>
      </c>
      <c r="U15" s="223">
        <f t="shared" si="7"/>
        <v>0.16666666666666666</v>
      </c>
      <c r="V15" s="223">
        <f t="shared" si="7"/>
        <v>0.2</v>
      </c>
      <c r="W15" s="223">
        <f t="shared" si="7"/>
        <v>0</v>
      </c>
      <c r="X15" s="223">
        <f t="shared" si="7"/>
        <v>0</v>
      </c>
      <c r="Y15" s="223">
        <f t="shared" si="7"/>
        <v>0.14285714285714285</v>
      </c>
      <c r="Z15" s="223">
        <f t="shared" si="7"/>
        <v>0</v>
      </c>
      <c r="AA15" s="223">
        <f t="shared" si="7"/>
        <v>0</v>
      </c>
      <c r="AB15" s="223">
        <f t="shared" si="7"/>
        <v>0</v>
      </c>
      <c r="AC15" s="223">
        <f t="shared" si="7"/>
        <v>0.1</v>
      </c>
      <c r="AD15" s="223">
        <f t="shared" si="7"/>
        <v>0</v>
      </c>
      <c r="AE15" s="223">
        <f t="shared" si="7"/>
        <v>0.04</v>
      </c>
      <c r="AF15" s="223">
        <f t="shared" si="7"/>
        <v>6.5789473684210523E-2</v>
      </c>
      <c r="AG15" s="223">
        <f t="shared" si="7"/>
        <v>6.5420560747663545E-2</v>
      </c>
      <c r="AH15" s="223">
        <f t="shared" si="7"/>
        <v>5.3571428571428568E-2</v>
      </c>
      <c r="AI15" s="223">
        <f t="shared" si="7"/>
        <v>5.2631578947368418E-2</v>
      </c>
      <c r="AJ15" s="223">
        <f t="shared" si="7"/>
        <v>3.214285714285714E-2</v>
      </c>
      <c r="AK15" s="223">
        <f t="shared" si="7"/>
        <v>8.0321285140562249E-2</v>
      </c>
      <c r="AL15" s="223">
        <f t="shared" si="7"/>
        <v>4.3650793650793648E-2</v>
      </c>
      <c r="AM15" s="223">
        <f t="shared" si="7"/>
        <v>4.2918454935622317E-2</v>
      </c>
      <c r="AN15" s="223">
        <f t="shared" si="7"/>
        <v>3.5242290748898682E-2</v>
      </c>
      <c r="AO15" s="223">
        <f t="shared" ref="AO15:AS15" si="8">AO8/AO$11</f>
        <v>3.8461538461538464E-2</v>
      </c>
      <c r="AP15" s="223">
        <f t="shared" si="8"/>
        <v>4.9504950495049507E-2</v>
      </c>
      <c r="AQ15" s="424">
        <f t="shared" si="8"/>
        <v>4.8128342245989303E-2</v>
      </c>
      <c r="AR15" s="223">
        <f t="shared" si="8"/>
        <v>4.8469387755102039E-2</v>
      </c>
      <c r="AS15" s="223">
        <f t="shared" si="8"/>
        <v>6.9705093833780166E-2</v>
      </c>
      <c r="AT15" s="223">
        <f t="shared" ref="AT15:AW15" si="9">AT8/AT$11</f>
        <v>7.7433628318584066E-2</v>
      </c>
      <c r="AU15" s="223">
        <f t="shared" si="9"/>
        <v>8.8036117381489837E-2</v>
      </c>
      <c r="AV15" s="223">
        <f t="shared" si="9"/>
        <v>6.1007957559681698E-2</v>
      </c>
      <c r="AW15" s="223">
        <f t="shared" si="9"/>
        <v>4.3076923076923075E-2</v>
      </c>
      <c r="AX15" s="223">
        <f t="shared" ref="AX15:AZ15" si="10">AX8/AX$11</f>
        <v>6.8728522336769765E-2</v>
      </c>
      <c r="AY15" s="223">
        <f t="shared" si="10"/>
        <v>6.0869565217391307E-2</v>
      </c>
      <c r="AZ15" s="223">
        <f t="shared" si="10"/>
        <v>5.6338028169014086E-2</v>
      </c>
      <c r="BA15" s="223">
        <f>BA8/BA$11</f>
        <v>3.8461538461538464E-2</v>
      </c>
    </row>
    <row r="16" spans="1:53" x14ac:dyDescent="0.2">
      <c r="A16" s="225" t="s">
        <v>80</v>
      </c>
      <c r="B16" s="224">
        <f t="shared" ref="B16:AN16" si="11">B9/B$11</f>
        <v>0.72727272727272729</v>
      </c>
      <c r="C16" s="223">
        <f t="shared" si="11"/>
        <v>0.69354838709677424</v>
      </c>
      <c r="D16" s="223">
        <f t="shared" si="11"/>
        <v>0.68439716312056742</v>
      </c>
      <c r="E16" s="223">
        <f t="shared" si="11"/>
        <v>0.58524590163934431</v>
      </c>
      <c r="F16" s="223">
        <f t="shared" si="11"/>
        <v>0.47772657450076805</v>
      </c>
      <c r="G16" s="223">
        <f t="shared" si="11"/>
        <v>0.41779788838612369</v>
      </c>
      <c r="H16" s="223">
        <f t="shared" si="11"/>
        <v>0.36692015209125473</v>
      </c>
      <c r="I16" s="223">
        <f t="shared" si="11"/>
        <v>0.36956521739130432</v>
      </c>
      <c r="J16" s="223">
        <f t="shared" si="11"/>
        <v>0.38095238095238093</v>
      </c>
      <c r="K16" s="223">
        <f t="shared" si="11"/>
        <v>0.41304347826086957</v>
      </c>
      <c r="L16" s="223">
        <f t="shared" si="11"/>
        <v>0.41984732824427479</v>
      </c>
      <c r="M16" s="223">
        <f t="shared" si="11"/>
        <v>0.43333333333333335</v>
      </c>
      <c r="N16" s="223">
        <f t="shared" si="11"/>
        <v>0.39705882352941174</v>
      </c>
      <c r="O16" s="223">
        <f t="shared" si="11"/>
        <v>0.5714285714285714</v>
      </c>
      <c r="P16" s="223">
        <f t="shared" si="11"/>
        <v>0.44444444444444442</v>
      </c>
      <c r="Q16" s="223">
        <f t="shared" si="11"/>
        <v>0.63157894736842102</v>
      </c>
      <c r="R16" s="223">
        <f t="shared" si="11"/>
        <v>0.38461538461538464</v>
      </c>
      <c r="S16" s="223">
        <f t="shared" si="11"/>
        <v>0.5</v>
      </c>
      <c r="T16" s="223">
        <f t="shared" si="11"/>
        <v>0.5</v>
      </c>
      <c r="U16" s="223">
        <f t="shared" si="11"/>
        <v>0.5</v>
      </c>
      <c r="V16" s="223">
        <f t="shared" si="11"/>
        <v>0.4</v>
      </c>
      <c r="W16" s="223">
        <f t="shared" si="11"/>
        <v>0.66666666666666663</v>
      </c>
      <c r="X16" s="223">
        <f t="shared" si="11"/>
        <v>0.4</v>
      </c>
      <c r="Y16" s="223">
        <f t="shared" si="11"/>
        <v>0.42857142857142855</v>
      </c>
      <c r="Z16" s="223">
        <f t="shared" si="11"/>
        <v>1</v>
      </c>
      <c r="AA16" s="223">
        <f t="shared" si="11"/>
        <v>0.6</v>
      </c>
      <c r="AB16" s="223">
        <f t="shared" si="11"/>
        <v>0.72727272727272729</v>
      </c>
      <c r="AC16" s="223">
        <f t="shared" si="11"/>
        <v>0.5</v>
      </c>
      <c r="AD16" s="223">
        <f t="shared" si="11"/>
        <v>0.65</v>
      </c>
      <c r="AE16" s="223">
        <f t="shared" si="11"/>
        <v>0.68</v>
      </c>
      <c r="AF16" s="223">
        <f t="shared" si="11"/>
        <v>0.76315789473684215</v>
      </c>
      <c r="AG16" s="223">
        <f t="shared" si="11"/>
        <v>0.76635514018691586</v>
      </c>
      <c r="AH16" s="223">
        <f t="shared" si="11"/>
        <v>0.76190476190476186</v>
      </c>
      <c r="AI16" s="223">
        <f t="shared" si="11"/>
        <v>0.68899521531100483</v>
      </c>
      <c r="AJ16" s="223">
        <f t="shared" si="11"/>
        <v>0.71071428571428574</v>
      </c>
      <c r="AK16" s="223">
        <f t="shared" si="11"/>
        <v>0.6506024096385542</v>
      </c>
      <c r="AL16" s="223">
        <f t="shared" si="11"/>
        <v>0.65476190476190477</v>
      </c>
      <c r="AM16" s="223">
        <f t="shared" si="11"/>
        <v>0.62231759656652363</v>
      </c>
      <c r="AN16" s="223">
        <f t="shared" si="11"/>
        <v>0.68722466960352424</v>
      </c>
      <c r="AO16" s="223">
        <f t="shared" ref="AO16:AS16" si="12">AO9/AO$11</f>
        <v>0.60576923076923073</v>
      </c>
      <c r="AP16" s="223">
        <f t="shared" si="12"/>
        <v>0.64356435643564358</v>
      </c>
      <c r="AQ16" s="424">
        <f t="shared" si="12"/>
        <v>0.61497326203208558</v>
      </c>
      <c r="AR16" s="223">
        <f t="shared" si="12"/>
        <v>0.65306122448979587</v>
      </c>
      <c r="AS16" s="223">
        <f t="shared" si="12"/>
        <v>0.65415549597855227</v>
      </c>
      <c r="AT16" s="223">
        <f t="shared" ref="AT16:AW16" si="13">AT9/AT$11</f>
        <v>0.65929203539823011</v>
      </c>
      <c r="AU16" s="223">
        <f t="shared" si="13"/>
        <v>0.68171557562076746</v>
      </c>
      <c r="AV16" s="223">
        <f t="shared" si="13"/>
        <v>0.74801061007957559</v>
      </c>
      <c r="AW16" s="223">
        <f t="shared" si="13"/>
        <v>0.82769230769230773</v>
      </c>
      <c r="AX16" s="223">
        <f t="shared" ref="AX16:AZ16" si="14">AX9/AX$11</f>
        <v>0.81099656357388317</v>
      </c>
      <c r="AY16" s="223">
        <f t="shared" si="14"/>
        <v>0.82608695652173914</v>
      </c>
      <c r="AZ16" s="223">
        <f t="shared" si="14"/>
        <v>0.84507042253521125</v>
      </c>
      <c r="BA16" s="223">
        <f>BA9/BA$11</f>
        <v>0.82692307692307687</v>
      </c>
    </row>
    <row r="17" spans="1:53" x14ac:dyDescent="0.2">
      <c r="A17" s="225" t="s">
        <v>82</v>
      </c>
      <c r="B17" s="224">
        <f t="shared" ref="B17:AN17" si="15">B10/B$11</f>
        <v>0</v>
      </c>
      <c r="C17" s="223">
        <f t="shared" si="15"/>
        <v>0</v>
      </c>
      <c r="D17" s="223">
        <f t="shared" si="15"/>
        <v>3.5460992907801418E-3</v>
      </c>
      <c r="E17" s="223">
        <f t="shared" si="15"/>
        <v>0</v>
      </c>
      <c r="F17" s="223">
        <f t="shared" si="15"/>
        <v>0</v>
      </c>
      <c r="G17" s="223">
        <f t="shared" si="15"/>
        <v>0</v>
      </c>
      <c r="H17" s="223">
        <f t="shared" si="15"/>
        <v>0</v>
      </c>
      <c r="I17" s="223">
        <f t="shared" si="15"/>
        <v>2.4154589371980675E-3</v>
      </c>
      <c r="J17" s="223">
        <f t="shared" si="15"/>
        <v>5.9523809523809521E-3</v>
      </c>
      <c r="K17" s="223">
        <f t="shared" si="15"/>
        <v>8.6956521739130436E-3</v>
      </c>
      <c r="L17" s="223">
        <f t="shared" si="15"/>
        <v>0</v>
      </c>
      <c r="M17" s="223">
        <f t="shared" si="15"/>
        <v>1.1111111111111112E-2</v>
      </c>
      <c r="N17" s="223">
        <f t="shared" si="15"/>
        <v>0</v>
      </c>
      <c r="O17" s="223">
        <f t="shared" si="15"/>
        <v>0</v>
      </c>
      <c r="P17" s="223">
        <f t="shared" si="15"/>
        <v>0</v>
      </c>
      <c r="Q17" s="223">
        <f t="shared" si="15"/>
        <v>0</v>
      </c>
      <c r="R17" s="223">
        <f t="shared" si="15"/>
        <v>0</v>
      </c>
      <c r="S17" s="223">
        <f t="shared" si="15"/>
        <v>0</v>
      </c>
      <c r="T17" s="223">
        <f t="shared" si="15"/>
        <v>0</v>
      </c>
      <c r="U17" s="223">
        <f t="shared" si="15"/>
        <v>0</v>
      </c>
      <c r="V17" s="223">
        <f t="shared" si="15"/>
        <v>0</v>
      </c>
      <c r="W17" s="223">
        <f t="shared" si="15"/>
        <v>0</v>
      </c>
      <c r="X17" s="223">
        <f t="shared" si="15"/>
        <v>0</v>
      </c>
      <c r="Y17" s="223">
        <f t="shared" si="15"/>
        <v>0</v>
      </c>
      <c r="Z17" s="223">
        <f t="shared" si="15"/>
        <v>0</v>
      </c>
      <c r="AA17" s="223">
        <f t="shared" si="15"/>
        <v>0</v>
      </c>
      <c r="AB17" s="223">
        <f t="shared" si="15"/>
        <v>0</v>
      </c>
      <c r="AC17" s="223">
        <f t="shared" si="15"/>
        <v>0</v>
      </c>
      <c r="AD17" s="223">
        <f t="shared" si="15"/>
        <v>0.05</v>
      </c>
      <c r="AE17" s="223">
        <f t="shared" si="15"/>
        <v>0</v>
      </c>
      <c r="AF17" s="223">
        <f t="shared" si="15"/>
        <v>0</v>
      </c>
      <c r="AG17" s="223">
        <f t="shared" si="15"/>
        <v>0</v>
      </c>
      <c r="AH17" s="223">
        <f t="shared" si="15"/>
        <v>0</v>
      </c>
      <c r="AI17" s="223">
        <f t="shared" si="15"/>
        <v>4.7846889952153108E-3</v>
      </c>
      <c r="AJ17" s="223">
        <f t="shared" si="15"/>
        <v>0</v>
      </c>
      <c r="AK17" s="223">
        <f t="shared" si="15"/>
        <v>0</v>
      </c>
      <c r="AL17" s="223">
        <f t="shared" si="15"/>
        <v>3.968253968253968E-3</v>
      </c>
      <c r="AM17" s="223">
        <f t="shared" si="15"/>
        <v>0</v>
      </c>
      <c r="AN17" s="223">
        <f t="shared" si="15"/>
        <v>0</v>
      </c>
      <c r="AO17" s="223">
        <f t="shared" ref="AO17:AS17" si="16">AO10/AO$11</f>
        <v>0</v>
      </c>
      <c r="AP17" s="223">
        <f t="shared" si="16"/>
        <v>4.9504950495049506E-3</v>
      </c>
      <c r="AQ17" s="424">
        <f t="shared" si="16"/>
        <v>0</v>
      </c>
      <c r="AR17" s="223">
        <f t="shared" si="16"/>
        <v>2.5510204081632651E-3</v>
      </c>
      <c r="AS17" s="223">
        <f t="shared" si="16"/>
        <v>1.0723860589812333E-2</v>
      </c>
      <c r="AT17" s="223">
        <f t="shared" ref="AT17:AW17" si="17">AT10/AT$11</f>
        <v>1.7699115044247787E-2</v>
      </c>
      <c r="AU17" s="223">
        <f t="shared" si="17"/>
        <v>9.0293453724604959E-3</v>
      </c>
      <c r="AV17" s="223">
        <f t="shared" si="17"/>
        <v>7.9575596816976128E-3</v>
      </c>
      <c r="AW17" s="223">
        <f t="shared" si="17"/>
        <v>0</v>
      </c>
      <c r="AX17" s="223">
        <f t="shared" ref="AX17:BA17" si="18">AX10/AX$11</f>
        <v>3.4364261168384879E-3</v>
      </c>
      <c r="AY17" s="223">
        <f t="shared" si="18"/>
        <v>0</v>
      </c>
      <c r="AZ17" s="223">
        <f t="shared" si="18"/>
        <v>0</v>
      </c>
      <c r="BA17" s="223">
        <f t="shared" si="18"/>
        <v>0</v>
      </c>
    </row>
    <row r="19" spans="1:53" x14ac:dyDescent="0.2">
      <c r="A19" s="258" t="s">
        <v>3041</v>
      </c>
    </row>
    <row r="21" spans="1:53" x14ac:dyDescent="0.2">
      <c r="A21" s="10" t="str">
        <f>CONCATENATE("Figure 6: Deaths involving COVID-19 by location of death, week 12 2020 to week ",Contents!A40, " 2021")</f>
        <v>Figure 6: Deaths involving COVID-19 by location of death, week 12 2020 to week 10 2021</v>
      </c>
    </row>
  </sheetData>
  <mergeCells count="7">
    <mergeCell ref="AR3:BA3"/>
    <mergeCell ref="A5:A6"/>
    <mergeCell ref="A12:A13"/>
    <mergeCell ref="A1:I1"/>
    <mergeCell ref="K1:L1"/>
    <mergeCell ref="B3:AQ3"/>
    <mergeCell ref="A3:A4"/>
  </mergeCells>
  <hyperlinks>
    <hyperlink ref="K1" location="Contents!A1" display="back to 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4"/>
  <sheetViews>
    <sheetView zoomScaleNormal="100" workbookViewId="0">
      <selection sqref="A1:K1"/>
    </sheetView>
  </sheetViews>
  <sheetFormatPr defaultColWidth="9.140625" defaultRowHeight="14.25" x14ac:dyDescent="0.2"/>
  <cols>
    <col min="1" max="1" width="18.5703125" style="6" customWidth="1"/>
    <col min="2" max="2" width="13.42578125" style="6" customWidth="1"/>
    <col min="3" max="3" width="12.85546875" style="6" customWidth="1"/>
    <col min="4" max="4" width="10.85546875" style="6" customWidth="1"/>
    <col min="5" max="6" width="12.85546875" style="6" customWidth="1"/>
    <col min="7" max="7" width="11.42578125" style="6" customWidth="1"/>
    <col min="8" max="9" width="11.42578125" style="21" customWidth="1"/>
    <col min="10" max="10" width="11.42578125" style="6" customWidth="1"/>
    <col min="11" max="12" width="11.42578125" style="21" customWidth="1"/>
    <col min="13" max="37" width="11.42578125" style="6" customWidth="1"/>
    <col min="38" max="40" width="11.85546875" style="6" customWidth="1"/>
    <col min="41" max="44" width="4.85546875" style="21" bestFit="1" customWidth="1"/>
    <col min="45" max="45" width="3.85546875" style="21" bestFit="1" customWidth="1"/>
    <col min="46" max="47" width="3.85546875" style="21" customWidth="1"/>
    <col min="48" max="48" width="5" style="21" bestFit="1" customWidth="1"/>
    <col min="49" max="50" width="5.42578125" style="21" customWidth="1"/>
    <col min="51" max="51" width="4.5703125" style="21" bestFit="1" customWidth="1"/>
    <col min="52" max="53" width="4.5703125" style="21" customWidth="1"/>
    <col min="54" max="54" width="5.85546875" style="6" customWidth="1"/>
    <col min="55" max="16384" width="9.140625" style="6"/>
  </cols>
  <sheetData>
    <row r="1" spans="1:58" ht="18" customHeight="1" x14ac:dyDescent="0.25">
      <c r="A1" s="599" t="str">
        <f>CONCATENATE("Figure 7: Age standardised rates¹ ² ³ ⁴ for deaths involving COVID-195 by sex, between 1st March 2020 and ", Contents!A41," 2021⁶")</f>
        <v>Figure 7: Age standardised rates¹ ² ³ ⁴ for deaths involving COVID-195 by sex, between 1st March 2020 and 28th February 2021⁶</v>
      </c>
      <c r="B1" s="599"/>
      <c r="C1" s="599"/>
      <c r="D1" s="599"/>
      <c r="E1" s="599"/>
      <c r="F1" s="599"/>
      <c r="G1" s="599"/>
      <c r="H1" s="599"/>
      <c r="I1" s="599"/>
      <c r="J1" s="599"/>
      <c r="K1" s="599"/>
      <c r="M1" s="651" t="s">
        <v>78</v>
      </c>
      <c r="N1" s="651"/>
      <c r="O1" s="595"/>
      <c r="P1" s="595"/>
      <c r="Q1" s="595"/>
      <c r="R1" s="595"/>
      <c r="S1" s="595"/>
      <c r="T1" s="595"/>
      <c r="U1" s="595"/>
      <c r="V1" s="595"/>
      <c r="W1" s="595"/>
      <c r="X1" s="595"/>
      <c r="Y1" s="595"/>
      <c r="Z1" s="595"/>
      <c r="AA1" s="595"/>
      <c r="AB1" s="595"/>
      <c r="AC1" s="595"/>
      <c r="AD1" s="595"/>
      <c r="AE1" s="595"/>
      <c r="AF1" s="595"/>
      <c r="AG1" s="595"/>
      <c r="AH1" s="595"/>
      <c r="AI1" s="595"/>
      <c r="AJ1" s="595"/>
      <c r="AK1" s="595"/>
      <c r="AL1" s="595"/>
    </row>
    <row r="2" spans="1:58" ht="15" customHeight="1" x14ac:dyDescent="0.2">
      <c r="A2" s="1"/>
    </row>
    <row r="3" spans="1:58" ht="18" customHeight="1" x14ac:dyDescent="0.2">
      <c r="A3" s="3"/>
      <c r="B3" s="429" t="s">
        <v>57</v>
      </c>
      <c r="C3" s="429"/>
      <c r="D3" s="429"/>
      <c r="E3" s="429" t="s">
        <v>58</v>
      </c>
      <c r="F3" s="429"/>
      <c r="G3" s="429"/>
      <c r="H3" s="429" t="s">
        <v>159</v>
      </c>
      <c r="I3" s="429"/>
      <c r="J3" s="429"/>
      <c r="K3" s="429" t="s">
        <v>2760</v>
      </c>
      <c r="L3" s="429"/>
      <c r="M3" s="429"/>
      <c r="N3" s="429" t="s">
        <v>2765</v>
      </c>
      <c r="O3" s="429"/>
      <c r="P3" s="429"/>
      <c r="Q3" s="429" t="s">
        <v>3103</v>
      </c>
      <c r="R3" s="429"/>
      <c r="S3" s="429"/>
      <c r="T3" s="429" t="s">
        <v>3104</v>
      </c>
      <c r="U3" s="429"/>
      <c r="V3" s="429"/>
      <c r="W3" s="429" t="s">
        <v>3105</v>
      </c>
      <c r="X3" s="429"/>
      <c r="Y3" s="429"/>
      <c r="Z3" s="429" t="s">
        <v>3106</v>
      </c>
      <c r="AA3" s="429"/>
      <c r="AB3" s="429"/>
      <c r="AC3" s="429" t="s">
        <v>3107</v>
      </c>
      <c r="AD3" s="429"/>
      <c r="AE3" s="429"/>
      <c r="AF3" s="429" t="s">
        <v>3108</v>
      </c>
      <c r="AG3" s="429"/>
      <c r="AH3" s="429"/>
      <c r="AI3" s="429" t="s">
        <v>3138</v>
      </c>
      <c r="AJ3" s="429"/>
      <c r="AK3" s="429"/>
      <c r="AL3" s="429" t="s">
        <v>3139</v>
      </c>
      <c r="AM3" s="429"/>
      <c r="AN3" s="429"/>
      <c r="AO3" s="54"/>
      <c r="AP3" s="54"/>
      <c r="AQ3" s="54"/>
      <c r="AR3" s="54"/>
    </row>
    <row r="4" spans="1:58" ht="14.25" customHeight="1" x14ac:dyDescent="0.2">
      <c r="A4" s="3"/>
      <c r="B4" s="762" t="s">
        <v>29</v>
      </c>
      <c r="C4" s="762" t="s">
        <v>28</v>
      </c>
      <c r="D4" s="762" t="s">
        <v>30</v>
      </c>
      <c r="E4" s="762" t="s">
        <v>29</v>
      </c>
      <c r="F4" s="762" t="s">
        <v>28</v>
      </c>
      <c r="G4" s="762" t="s">
        <v>30</v>
      </c>
      <c r="H4" s="762" t="s">
        <v>29</v>
      </c>
      <c r="I4" s="762" t="s">
        <v>28</v>
      </c>
      <c r="J4" s="762" t="s">
        <v>30</v>
      </c>
      <c r="K4" s="762" t="s">
        <v>29</v>
      </c>
      <c r="L4" s="762" t="s">
        <v>28</v>
      </c>
      <c r="M4" s="762" t="s">
        <v>30</v>
      </c>
      <c r="N4" s="762" t="s">
        <v>29</v>
      </c>
      <c r="O4" s="762" t="s">
        <v>28</v>
      </c>
      <c r="P4" s="762" t="s">
        <v>30</v>
      </c>
      <c r="Q4" s="762" t="s">
        <v>29</v>
      </c>
      <c r="R4" s="762" t="s">
        <v>28</v>
      </c>
      <c r="S4" s="762" t="s">
        <v>30</v>
      </c>
      <c r="T4" s="762" t="s">
        <v>29</v>
      </c>
      <c r="U4" s="762" t="s">
        <v>28</v>
      </c>
      <c r="V4" s="762" t="s">
        <v>30</v>
      </c>
      <c r="W4" s="762" t="s">
        <v>29</v>
      </c>
      <c r="X4" s="762" t="s">
        <v>28</v>
      </c>
      <c r="Y4" s="762" t="s">
        <v>30</v>
      </c>
      <c r="Z4" s="762" t="s">
        <v>29</v>
      </c>
      <c r="AA4" s="762" t="s">
        <v>28</v>
      </c>
      <c r="AB4" s="762" t="s">
        <v>30</v>
      </c>
      <c r="AC4" s="762" t="s">
        <v>29</v>
      </c>
      <c r="AD4" s="762" t="s">
        <v>28</v>
      </c>
      <c r="AE4" s="762" t="s">
        <v>30</v>
      </c>
      <c r="AF4" s="762" t="s">
        <v>29</v>
      </c>
      <c r="AG4" s="762" t="s">
        <v>28</v>
      </c>
      <c r="AH4" s="762" t="s">
        <v>30</v>
      </c>
      <c r="AI4" s="762" t="s">
        <v>29</v>
      </c>
      <c r="AJ4" s="762" t="s">
        <v>28</v>
      </c>
      <c r="AK4" s="762" t="s">
        <v>30</v>
      </c>
      <c r="AL4" s="762" t="s">
        <v>29</v>
      </c>
      <c r="AM4" s="762" t="s">
        <v>28</v>
      </c>
      <c r="AN4" s="762" t="s">
        <v>30</v>
      </c>
      <c r="BB4" s="158"/>
      <c r="BC4" s="158"/>
      <c r="BD4" s="158"/>
      <c r="BE4" s="158"/>
    </row>
    <row r="5" spans="1:58" x14ac:dyDescent="0.2">
      <c r="A5" s="3"/>
      <c r="B5" s="762"/>
      <c r="C5" s="762"/>
      <c r="D5" s="762"/>
      <c r="E5" s="762"/>
      <c r="F5" s="762"/>
      <c r="G5" s="762"/>
      <c r="H5" s="762"/>
      <c r="I5" s="762"/>
      <c r="J5" s="762"/>
      <c r="K5" s="762"/>
      <c r="L5" s="762"/>
      <c r="M5" s="762"/>
      <c r="N5" s="762"/>
      <c r="O5" s="762"/>
      <c r="P5" s="762"/>
      <c r="Q5" s="762"/>
      <c r="R5" s="762"/>
      <c r="S5" s="762"/>
      <c r="T5" s="762"/>
      <c r="U5" s="762"/>
      <c r="V5" s="762"/>
      <c r="W5" s="762"/>
      <c r="X5" s="762"/>
      <c r="Y5" s="762"/>
      <c r="Z5" s="762"/>
      <c r="AA5" s="762"/>
      <c r="AB5" s="762"/>
      <c r="AC5" s="762"/>
      <c r="AD5" s="762"/>
      <c r="AE5" s="762"/>
      <c r="AF5" s="762"/>
      <c r="AG5" s="762"/>
      <c r="AH5" s="762"/>
      <c r="AI5" s="762"/>
      <c r="AJ5" s="762"/>
      <c r="AK5" s="762"/>
      <c r="AL5" s="762"/>
      <c r="AM5" s="762"/>
      <c r="AN5" s="762"/>
      <c r="BB5" s="158"/>
      <c r="BC5" s="158"/>
      <c r="BD5" s="158"/>
      <c r="BE5" s="158"/>
    </row>
    <row r="6" spans="1:58" x14ac:dyDescent="0.2">
      <c r="A6" s="8"/>
      <c r="B6" s="763"/>
      <c r="C6" s="763"/>
      <c r="D6" s="763"/>
      <c r="E6" s="763"/>
      <c r="F6" s="763"/>
      <c r="G6" s="763"/>
      <c r="H6" s="763"/>
      <c r="I6" s="763"/>
      <c r="J6" s="763"/>
      <c r="K6" s="763"/>
      <c r="L6" s="763"/>
      <c r="M6" s="763"/>
      <c r="N6" s="763"/>
      <c r="O6" s="763"/>
      <c r="P6" s="763"/>
      <c r="Q6" s="763"/>
      <c r="R6" s="763"/>
      <c r="S6" s="763"/>
      <c r="T6" s="763"/>
      <c r="U6" s="763"/>
      <c r="V6" s="763"/>
      <c r="W6" s="763"/>
      <c r="X6" s="763"/>
      <c r="Y6" s="763"/>
      <c r="Z6" s="763"/>
      <c r="AA6" s="763"/>
      <c r="AB6" s="763"/>
      <c r="AC6" s="763"/>
      <c r="AD6" s="763"/>
      <c r="AE6" s="763"/>
      <c r="AF6" s="763"/>
      <c r="AG6" s="763"/>
      <c r="AH6" s="763"/>
      <c r="AI6" s="763"/>
      <c r="AJ6" s="763"/>
      <c r="AK6" s="763"/>
      <c r="AL6" s="763"/>
      <c r="AM6" s="763"/>
      <c r="AN6" s="763"/>
      <c r="BB6" s="158"/>
      <c r="BC6" s="158"/>
      <c r="BD6" s="158"/>
      <c r="BE6" s="158"/>
    </row>
    <row r="7" spans="1:58" x14ac:dyDescent="0.2">
      <c r="A7" s="765" t="s">
        <v>79</v>
      </c>
      <c r="B7" s="293"/>
      <c r="C7" s="294"/>
      <c r="D7" s="294"/>
      <c r="E7" s="293"/>
      <c r="F7" s="294"/>
      <c r="G7" s="294"/>
      <c r="H7" s="293"/>
      <c r="I7" s="294"/>
      <c r="J7" s="294"/>
      <c r="K7" s="293"/>
      <c r="L7" s="294"/>
      <c r="M7" s="294"/>
      <c r="N7" s="293"/>
      <c r="O7" s="294"/>
      <c r="P7" s="295"/>
      <c r="Q7" s="294"/>
      <c r="R7" s="294"/>
      <c r="S7" s="294"/>
      <c r="T7" s="293"/>
      <c r="U7" s="294"/>
      <c r="V7" s="295"/>
      <c r="W7" s="294"/>
      <c r="X7" s="294"/>
      <c r="Y7" s="295"/>
      <c r="Z7" s="294"/>
      <c r="AA7" s="294"/>
      <c r="AB7" s="295"/>
      <c r="AC7" s="294"/>
      <c r="AD7" s="294"/>
      <c r="AE7" s="295"/>
      <c r="AF7" s="294"/>
      <c r="AG7" s="294"/>
      <c r="AH7" s="295"/>
      <c r="AI7" s="294"/>
      <c r="AJ7" s="294"/>
      <c r="AK7" s="295"/>
      <c r="AL7" s="294"/>
      <c r="AM7" s="294"/>
      <c r="AN7" s="295"/>
      <c r="BB7" s="158"/>
      <c r="BC7" s="158"/>
      <c r="BD7" s="158"/>
      <c r="BE7" s="158"/>
    </row>
    <row r="8" spans="1:58" x14ac:dyDescent="0.2">
      <c r="A8" s="766"/>
      <c r="B8" s="296"/>
      <c r="C8" s="297"/>
      <c r="D8" s="297"/>
      <c r="E8" s="296"/>
      <c r="F8" s="297"/>
      <c r="G8" s="297"/>
      <c r="H8" s="296"/>
      <c r="I8" s="297"/>
      <c r="J8" s="297"/>
      <c r="K8" s="296"/>
      <c r="L8" s="297"/>
      <c r="M8" s="297"/>
      <c r="N8" s="296"/>
      <c r="O8" s="297"/>
      <c r="P8" s="298"/>
      <c r="Q8" s="297"/>
      <c r="R8" s="297"/>
      <c r="S8" s="297"/>
      <c r="T8" s="296"/>
      <c r="U8" s="297"/>
      <c r="V8" s="298"/>
      <c r="W8" s="297"/>
      <c r="X8" s="297"/>
      <c r="Y8" s="298"/>
      <c r="Z8" s="297"/>
      <c r="AA8" s="297"/>
      <c r="AB8" s="298"/>
      <c r="AC8" s="380"/>
      <c r="AD8" s="380"/>
      <c r="AE8" s="298"/>
      <c r="AF8" s="412"/>
      <c r="AG8" s="412"/>
      <c r="AH8" s="298"/>
      <c r="AI8" s="463"/>
      <c r="AJ8" s="463"/>
      <c r="AK8" s="298"/>
      <c r="AL8" s="297"/>
      <c r="AM8" s="297"/>
      <c r="AN8" s="298"/>
      <c r="AP8" s="158"/>
      <c r="AQ8" s="158"/>
      <c r="AR8" s="158"/>
      <c r="AS8" s="158"/>
      <c r="AT8" s="158"/>
      <c r="AU8" s="158"/>
      <c r="AV8" s="158"/>
      <c r="AW8" s="158"/>
      <c r="AX8" s="158"/>
      <c r="AY8" s="158"/>
      <c r="AZ8" s="158"/>
      <c r="BA8" s="158"/>
      <c r="BB8" s="158"/>
      <c r="BC8" s="158"/>
      <c r="BD8" s="158"/>
      <c r="BE8" s="158"/>
    </row>
    <row r="9" spans="1:58" x14ac:dyDescent="0.2">
      <c r="A9" s="766"/>
      <c r="B9" s="296"/>
      <c r="C9" s="297"/>
      <c r="D9" s="297"/>
      <c r="E9" s="296"/>
      <c r="F9" s="297"/>
      <c r="G9" s="297"/>
      <c r="H9" s="296"/>
      <c r="I9" s="297"/>
      <c r="J9" s="297"/>
      <c r="K9" s="296"/>
      <c r="L9" s="297"/>
      <c r="M9" s="297"/>
      <c r="N9" s="296"/>
      <c r="O9" s="297"/>
      <c r="P9" s="298"/>
      <c r="Q9" s="297"/>
      <c r="R9" s="297"/>
      <c r="S9" s="298"/>
      <c r="T9" s="296"/>
      <c r="U9" s="297"/>
      <c r="V9" s="298"/>
      <c r="W9" s="297"/>
      <c r="X9" s="297"/>
      <c r="Y9" s="298"/>
      <c r="Z9" s="297"/>
      <c r="AA9" s="297"/>
      <c r="AB9" s="298"/>
      <c r="AC9" s="380"/>
      <c r="AD9" s="380"/>
      <c r="AE9" s="298"/>
      <c r="AF9" s="412"/>
      <c r="AG9" s="412"/>
      <c r="AH9" s="298"/>
      <c r="AI9" s="463"/>
      <c r="AJ9" s="463"/>
      <c r="AK9" s="298"/>
      <c r="AL9" s="297"/>
      <c r="AM9" s="297"/>
      <c r="AN9" s="298"/>
      <c r="AP9" s="158"/>
      <c r="AQ9" s="158"/>
      <c r="AR9" s="158"/>
      <c r="AS9" s="158"/>
      <c r="AT9" s="158"/>
      <c r="AU9" s="158"/>
      <c r="AV9" s="158"/>
      <c r="AW9" s="158"/>
      <c r="AX9" s="158"/>
      <c r="AY9" s="158"/>
      <c r="AZ9" s="158"/>
      <c r="BA9" s="158"/>
      <c r="BB9" s="158"/>
      <c r="BC9" s="158"/>
      <c r="BD9" s="158"/>
      <c r="BE9" s="158"/>
    </row>
    <row r="10" spans="1:58" x14ac:dyDescent="0.2">
      <c r="A10" s="299" t="s">
        <v>27</v>
      </c>
      <c r="B10" s="300">
        <f>'Table 4 '!C8</f>
        <v>65.400000000000006</v>
      </c>
      <c r="C10" s="301">
        <f>'Table 4 '!D8</f>
        <v>58</v>
      </c>
      <c r="D10" s="301">
        <f>'Table 4 '!E8</f>
        <v>72.900000000000006</v>
      </c>
      <c r="E10" s="300">
        <f>'Table 4 '!G8</f>
        <v>583.5</v>
      </c>
      <c r="F10" s="301">
        <f>'Table 4 '!H8</f>
        <v>561.29999999999995</v>
      </c>
      <c r="G10" s="301">
        <f>'Table 4 '!I8</f>
        <v>605.70000000000005</v>
      </c>
      <c r="H10" s="300">
        <f>'Table 4 '!K8</f>
        <v>267.60000000000002</v>
      </c>
      <c r="I10" s="301">
        <f>'Table 4 '!L8</f>
        <v>252.5</v>
      </c>
      <c r="J10" s="301">
        <f>'Table 4 '!M8</f>
        <v>282.7</v>
      </c>
      <c r="K10" s="300">
        <f>'Table 4 '!O8</f>
        <v>46.8</v>
      </c>
      <c r="L10" s="301">
        <f>'Table 4 '!P8</f>
        <v>40.200000000000003</v>
      </c>
      <c r="M10" s="301">
        <f>'Table 4 '!Q8</f>
        <v>53.3</v>
      </c>
      <c r="N10" s="300">
        <f>'Table 4 '!S8</f>
        <v>8.4</v>
      </c>
      <c r="O10" s="301">
        <f>'Table 4 '!T8</f>
        <v>5.7</v>
      </c>
      <c r="P10" s="302">
        <f>'Table 4 '!U8</f>
        <v>11.1</v>
      </c>
      <c r="Q10" s="301">
        <f>'Table 4 '!W8</f>
        <v>4.3</v>
      </c>
      <c r="R10" s="301">
        <f>'Table 4 '!X8</f>
        <v>2.4</v>
      </c>
      <c r="S10" s="302">
        <f>'Table 4 '!Y8</f>
        <v>6.3</v>
      </c>
      <c r="T10" s="300">
        <f>'Table 4 '!AA8</f>
        <v>10.1</v>
      </c>
      <c r="U10" s="301">
        <f>'Table 4 '!AB8</f>
        <v>7.1</v>
      </c>
      <c r="V10" s="302">
        <f>'Table 4 '!AC8</f>
        <v>13.1</v>
      </c>
      <c r="W10" s="300">
        <f>'Table 4 '!AE8</f>
        <v>106</v>
      </c>
      <c r="X10" s="301">
        <f>'Table 4 '!AF8</f>
        <v>96.5</v>
      </c>
      <c r="Y10" s="301">
        <f>'Table 4 '!AG8</f>
        <v>115.4</v>
      </c>
      <c r="Z10" s="300">
        <f>'Table 4 '!AI8</f>
        <v>247.2</v>
      </c>
      <c r="AA10" s="301">
        <f>'Table 4 '!AJ8</f>
        <v>232.5</v>
      </c>
      <c r="AB10" s="302">
        <f>'Table 4 '!AK8</f>
        <v>261.89999999999998</v>
      </c>
      <c r="AC10" s="300">
        <f>'Table 4 '!AM8</f>
        <v>223.6</v>
      </c>
      <c r="AD10" s="301">
        <f>'Table 4 '!AN8</f>
        <v>210</v>
      </c>
      <c r="AE10" s="302">
        <f>'Table 4 '!AO8</f>
        <v>237.3</v>
      </c>
      <c r="AF10" s="300">
        <f>'Table 4 '!AQ8</f>
        <v>389.8</v>
      </c>
      <c r="AG10" s="301">
        <f>'Table 4 '!AR8</f>
        <v>371.9</v>
      </c>
      <c r="AH10" s="302">
        <f>'Table 4 '!AS8</f>
        <v>407.7</v>
      </c>
      <c r="AI10" s="300">
        <f>'Table 4 '!AU8</f>
        <v>257.89999999999998</v>
      </c>
      <c r="AJ10" s="301">
        <f>'Table 4 '!AV8</f>
        <v>242.5</v>
      </c>
      <c r="AK10" s="302">
        <f>'Table 4 '!AW8</f>
        <v>273.3</v>
      </c>
      <c r="AL10" s="300">
        <f>'Table 4 '!AY8</f>
        <v>183.4</v>
      </c>
      <c r="AM10" s="301">
        <f>'Table 4 '!AZ8</f>
        <v>179.7</v>
      </c>
      <c r="AN10" s="302">
        <f>'Table 4 '!BA8</f>
        <v>187</v>
      </c>
      <c r="AO10" s="7">
        <f>B10-C10</f>
        <v>7.4000000000000057</v>
      </c>
      <c r="AP10" s="7">
        <f>E10-F10</f>
        <v>22.200000000000045</v>
      </c>
      <c r="AQ10" s="7">
        <f>H10-I10</f>
        <v>15.100000000000023</v>
      </c>
      <c r="AR10" s="7">
        <f>K10-L10</f>
        <v>6.5999999999999943</v>
      </c>
      <c r="AS10" s="7">
        <f>N10-O10</f>
        <v>2.7</v>
      </c>
      <c r="AT10" s="7">
        <f>Q10-R10</f>
        <v>1.9</v>
      </c>
      <c r="AU10" s="7">
        <f>T10-U10</f>
        <v>3</v>
      </c>
      <c r="AV10" s="7">
        <f>W10-X10</f>
        <v>9.5</v>
      </c>
      <c r="AW10" s="7">
        <f>Z10-AA10</f>
        <v>14.699999999999989</v>
      </c>
      <c r="AX10" s="7">
        <f>AC10-AD10</f>
        <v>13.599999999999994</v>
      </c>
      <c r="AY10" s="7">
        <f>AF10-AG10</f>
        <v>17.900000000000034</v>
      </c>
      <c r="AZ10" s="7">
        <f>AI10-AJ10</f>
        <v>15.399999999999977</v>
      </c>
      <c r="BA10" s="7">
        <f>AL10-AM10</f>
        <v>3.7000000000000171</v>
      </c>
      <c r="BB10" s="430"/>
      <c r="BC10" s="430"/>
      <c r="BD10" s="430"/>
      <c r="BE10" s="430"/>
      <c r="BF10" s="158"/>
    </row>
    <row r="11" spans="1:58" x14ac:dyDescent="0.2">
      <c r="A11" s="299" t="s">
        <v>2</v>
      </c>
      <c r="B11" s="300">
        <f>'Table 4 '!C9</f>
        <v>47.6</v>
      </c>
      <c r="C11" s="301">
        <f>'Table 4 '!D9</f>
        <v>39.299999999999997</v>
      </c>
      <c r="D11" s="301">
        <f>'Table 4 '!E9</f>
        <v>56</v>
      </c>
      <c r="E11" s="300">
        <f>'Table 4 '!G9</f>
        <v>479.2</v>
      </c>
      <c r="F11" s="301">
        <f>'Table 4 '!H9</f>
        <v>453.1</v>
      </c>
      <c r="G11" s="301">
        <f>'Table 4 '!I9</f>
        <v>505.2</v>
      </c>
      <c r="H11" s="300">
        <f>'Table 4 '!K9</f>
        <v>238.2</v>
      </c>
      <c r="I11" s="301">
        <f>'Table 4 '!L9</f>
        <v>219.9</v>
      </c>
      <c r="J11" s="301">
        <f>'Table 4 '!M9</f>
        <v>256.5</v>
      </c>
      <c r="K11" s="300">
        <f>'Table 4 '!O9</f>
        <v>44.7</v>
      </c>
      <c r="L11" s="301">
        <f>'Table 4 '!P9</f>
        <v>36.5</v>
      </c>
      <c r="M11" s="301">
        <f>'Table 4 '!Q9</f>
        <v>52.9</v>
      </c>
      <c r="N11" s="300">
        <f>'Table 4 '!S9</f>
        <v>9</v>
      </c>
      <c r="O11" s="301">
        <f>'Table 4 '!T9</f>
        <v>5.4</v>
      </c>
      <c r="P11" s="302">
        <f>'Table 4 '!U9</f>
        <v>12.7</v>
      </c>
      <c r="Q11" s="301">
        <f>'Table 4 '!W9</f>
        <v>4.9000000000000004</v>
      </c>
      <c r="R11" s="301">
        <f>'Table 4 '!X9</f>
        <v>2.2000000000000002</v>
      </c>
      <c r="S11" s="302">
        <f>'Table 4 '!Y9</f>
        <v>7.5</v>
      </c>
      <c r="T11" s="300">
        <f>'Table 4 '!AA9</f>
        <v>6.2</v>
      </c>
      <c r="U11" s="301">
        <f>'Table 4 '!AB9</f>
        <v>3.1</v>
      </c>
      <c r="V11" s="302">
        <f>'Table 4 '!AC9</f>
        <v>9.1999999999999993</v>
      </c>
      <c r="W11" s="300">
        <f>'Table 4 '!AE9</f>
        <v>81.900000000000006</v>
      </c>
      <c r="X11" s="301">
        <f>'Table 4 '!AF9</f>
        <v>71</v>
      </c>
      <c r="Y11" s="301">
        <f>'Table 4 '!AG9</f>
        <v>92.8</v>
      </c>
      <c r="Z11" s="300">
        <f>'Table 4 '!AI9</f>
        <v>194.5</v>
      </c>
      <c r="AA11" s="301">
        <f>'Table 4 '!AJ9</f>
        <v>177.5</v>
      </c>
      <c r="AB11" s="302">
        <f>'Table 4 '!AK9</f>
        <v>211.5</v>
      </c>
      <c r="AC11" s="300">
        <f>'Table 4 '!AM9</f>
        <v>182.9</v>
      </c>
      <c r="AD11" s="301">
        <f>'Table 4 '!AN9</f>
        <v>166.7</v>
      </c>
      <c r="AE11" s="302">
        <f>'Table 4 '!AO9</f>
        <v>199</v>
      </c>
      <c r="AF11" s="300">
        <f>'Table 4 '!AQ9</f>
        <v>332.3</v>
      </c>
      <c r="AG11" s="301">
        <f>'Table 4 '!AR9</f>
        <v>310.7</v>
      </c>
      <c r="AH11" s="302">
        <f>'Table 4 '!AS9</f>
        <v>354</v>
      </c>
      <c r="AI11" s="300">
        <f>'Table 4 '!AU9</f>
        <v>219.8</v>
      </c>
      <c r="AJ11" s="301">
        <f>'Table 4 '!AV9</f>
        <v>201.1</v>
      </c>
      <c r="AK11" s="302">
        <f>'Table 4 '!AW9</f>
        <v>238.4</v>
      </c>
      <c r="AL11" s="300">
        <f>'Table 4 '!AY9</f>
        <v>152.69999999999999</v>
      </c>
      <c r="AM11" s="301">
        <f>'Table 4 '!AZ9</f>
        <v>148.4</v>
      </c>
      <c r="AN11" s="302">
        <f>'Table 4 '!BA9</f>
        <v>157</v>
      </c>
      <c r="AO11" s="7">
        <f t="shared" ref="AO11:AO12" si="0">B11-C11</f>
        <v>8.3000000000000043</v>
      </c>
      <c r="AP11" s="7">
        <f t="shared" ref="AP11:AP12" si="1">E11-F11</f>
        <v>26.099999999999966</v>
      </c>
      <c r="AQ11" s="7">
        <f t="shared" ref="AQ11:AQ12" si="2">H11-I11</f>
        <v>18.299999999999983</v>
      </c>
      <c r="AR11" s="7">
        <f t="shared" ref="AR11:AR12" si="3">K11-L11</f>
        <v>8.2000000000000028</v>
      </c>
      <c r="AS11" s="7">
        <f t="shared" ref="AS11:AS18" si="4">N11-O11</f>
        <v>3.5999999999999996</v>
      </c>
      <c r="AT11" s="7">
        <f t="shared" ref="AT11:AT12" si="5">Q11-R11</f>
        <v>2.7</v>
      </c>
      <c r="AU11" s="7">
        <f t="shared" ref="AU11:AU12" si="6">T11-U11</f>
        <v>3.1</v>
      </c>
      <c r="AV11" s="7">
        <f t="shared" ref="AV11:AV12" si="7">W11-X11</f>
        <v>10.900000000000006</v>
      </c>
      <c r="AW11" s="7">
        <f t="shared" ref="AW11:AW12" si="8">Z11-AA11</f>
        <v>17</v>
      </c>
      <c r="AX11" s="7">
        <f t="shared" ref="AX11:AX12" si="9">AC11-AD11</f>
        <v>16.200000000000017</v>
      </c>
      <c r="AY11" s="7">
        <f t="shared" ref="AY11:AY12" si="10">AF11-AG11</f>
        <v>21.600000000000023</v>
      </c>
      <c r="AZ11" s="7">
        <f t="shared" ref="AZ11:AZ18" si="11">AI11-AJ11</f>
        <v>18.700000000000017</v>
      </c>
      <c r="BA11" s="7">
        <f t="shared" ref="BA11:BA12" si="12">AL11-AM11</f>
        <v>4.2999999999999829</v>
      </c>
      <c r="BB11" s="158"/>
      <c r="BC11" s="158"/>
      <c r="BD11" s="158"/>
      <c r="BE11" s="158"/>
      <c r="BF11" s="158"/>
    </row>
    <row r="12" spans="1:58" x14ac:dyDescent="0.2">
      <c r="A12" s="299" t="s">
        <v>3</v>
      </c>
      <c r="B12" s="300">
        <f>'Table 4 '!C10</f>
        <v>87.7</v>
      </c>
      <c r="C12" s="301">
        <f>'Table 4 '!D10</f>
        <v>74.400000000000006</v>
      </c>
      <c r="D12" s="301">
        <f>'Table 4 '!E10</f>
        <v>101.1</v>
      </c>
      <c r="E12" s="300">
        <f>'Table 4 '!G10</f>
        <v>720.2</v>
      </c>
      <c r="F12" s="301">
        <f>'Table 4 '!H10</f>
        <v>681.3</v>
      </c>
      <c r="G12" s="301">
        <f>'Table 4 '!I10</f>
        <v>759.1</v>
      </c>
      <c r="H12" s="300">
        <f>'Table 4 '!K10</f>
        <v>306.8</v>
      </c>
      <c r="I12" s="301">
        <f>'Table 4 '!L10</f>
        <v>280.8</v>
      </c>
      <c r="J12" s="301">
        <f>'Table 4 '!M10</f>
        <v>332.9</v>
      </c>
      <c r="K12" s="300">
        <f>'Table 4 '!O10</f>
        <v>49.6</v>
      </c>
      <c r="L12" s="301">
        <f>'Table 4 '!P10</f>
        <v>38.6</v>
      </c>
      <c r="M12" s="301">
        <f>'Table 4 '!Q10</f>
        <v>60.5</v>
      </c>
      <c r="N12" s="300">
        <f>'Table 4 '!S10</f>
        <v>7.1</v>
      </c>
      <c r="O12" s="303">
        <f>'Table 4 '!T10</f>
        <v>3.1</v>
      </c>
      <c r="P12" s="304">
        <f>'Table 4 '!U10</f>
        <v>11.1</v>
      </c>
      <c r="Q12" s="301">
        <f>'Table 4 '!W10</f>
        <v>3.2</v>
      </c>
      <c r="R12" s="301">
        <f>'Table 4 '!X10</f>
        <v>0.5</v>
      </c>
      <c r="S12" s="304">
        <f>'Table 4 '!Y10</f>
        <v>5.9</v>
      </c>
      <c r="T12" s="300">
        <f>'Table 4 '!AA10</f>
        <v>15.2</v>
      </c>
      <c r="U12" s="303">
        <f>'Table 4 '!AB10</f>
        <v>9.4</v>
      </c>
      <c r="V12" s="304">
        <f>'Table 4 '!AC10</f>
        <v>21</v>
      </c>
      <c r="W12" s="300">
        <f>'Table 4 '!AE10</f>
        <v>138.9</v>
      </c>
      <c r="X12" s="303">
        <f>'Table 4 '!AF10</f>
        <v>122.1</v>
      </c>
      <c r="Y12" s="303">
        <f>'Table 4 '!AG10</f>
        <v>155.69999999999999</v>
      </c>
      <c r="Z12" s="305">
        <f>'Table 4 '!AI10</f>
        <v>318.89999999999998</v>
      </c>
      <c r="AA12" s="303">
        <f>'Table 4 '!AJ10</f>
        <v>292.60000000000002</v>
      </c>
      <c r="AB12" s="304">
        <f>'Table 4 '!AK10</f>
        <v>345.2</v>
      </c>
      <c r="AC12" s="305">
        <f>'Table 4 '!AM10</f>
        <v>280</v>
      </c>
      <c r="AD12" s="303">
        <f>'Table 4 '!AN10</f>
        <v>255.8</v>
      </c>
      <c r="AE12" s="304">
        <f>'Table 4 '!AO10</f>
        <v>304.10000000000002</v>
      </c>
      <c r="AF12" s="305">
        <f>'Table 4 '!AQ10</f>
        <v>467</v>
      </c>
      <c r="AG12" s="303">
        <f>'Table 4 '!AR10</f>
        <v>436.2</v>
      </c>
      <c r="AH12" s="304">
        <f>'Table 4 '!AS10</f>
        <v>497.8</v>
      </c>
      <c r="AI12" s="305">
        <f>'Table 4 '!AU10</f>
        <v>307.2</v>
      </c>
      <c r="AJ12" s="303">
        <f>'Table 4 '!AV10</f>
        <v>280.8</v>
      </c>
      <c r="AK12" s="304">
        <f>'Table 4 '!AW10</f>
        <v>333.6</v>
      </c>
      <c r="AL12" s="305">
        <f>'Table 4 '!AY10</f>
        <v>224.1</v>
      </c>
      <c r="AM12" s="303">
        <f>'Table 4 '!AZ10</f>
        <v>217.8</v>
      </c>
      <c r="AN12" s="304">
        <f>'Table 4 '!BA10</f>
        <v>230.5</v>
      </c>
      <c r="AO12" s="7">
        <f t="shared" si="0"/>
        <v>13.299999999999997</v>
      </c>
      <c r="AP12" s="7">
        <f t="shared" si="1"/>
        <v>38.900000000000091</v>
      </c>
      <c r="AQ12" s="7">
        <f t="shared" si="2"/>
        <v>26</v>
      </c>
      <c r="AR12" s="7">
        <f t="shared" si="3"/>
        <v>11</v>
      </c>
      <c r="AS12" s="7">
        <f t="shared" si="4"/>
        <v>3.9999999999999996</v>
      </c>
      <c r="AT12" s="7">
        <f t="shared" si="5"/>
        <v>2.7</v>
      </c>
      <c r="AU12" s="7">
        <f t="shared" si="6"/>
        <v>5.7999999999999989</v>
      </c>
      <c r="AV12" s="7">
        <f t="shared" si="7"/>
        <v>16.800000000000011</v>
      </c>
      <c r="AW12" s="7">
        <f t="shared" si="8"/>
        <v>26.299999999999955</v>
      </c>
      <c r="AX12" s="7">
        <f t="shared" si="9"/>
        <v>24.199999999999989</v>
      </c>
      <c r="AY12" s="7">
        <f t="shared" si="10"/>
        <v>30.800000000000011</v>
      </c>
      <c r="AZ12" s="7">
        <f t="shared" si="11"/>
        <v>26.399999999999977</v>
      </c>
      <c r="BA12" s="7">
        <f t="shared" si="12"/>
        <v>6.2999999999999829</v>
      </c>
      <c r="BB12" s="158"/>
      <c r="BC12" s="158"/>
      <c r="BD12" s="158"/>
      <c r="BE12" s="158"/>
      <c r="BF12" s="158"/>
    </row>
    <row r="13" spans="1:58" x14ac:dyDescent="0.2">
      <c r="A13" s="767" t="s">
        <v>74</v>
      </c>
      <c r="B13" s="306"/>
      <c r="C13" s="307"/>
      <c r="D13" s="307"/>
      <c r="E13" s="308"/>
      <c r="F13" s="309"/>
      <c r="G13" s="309"/>
      <c r="H13" s="308"/>
      <c r="I13" s="309"/>
      <c r="J13" s="309"/>
      <c r="K13" s="308"/>
      <c r="L13" s="309"/>
      <c r="M13" s="309"/>
      <c r="N13" s="308"/>
      <c r="O13" s="309"/>
      <c r="P13" s="310"/>
      <c r="Q13" s="308"/>
      <c r="R13" s="309"/>
      <c r="S13" s="310"/>
      <c r="T13" s="308"/>
      <c r="U13" s="309"/>
      <c r="V13" s="310"/>
      <c r="W13" s="309"/>
      <c r="X13" s="309"/>
      <c r="Y13" s="309"/>
      <c r="Z13" s="311"/>
      <c r="AA13" s="312"/>
      <c r="AB13" s="313"/>
      <c r="AC13" s="311"/>
      <c r="AD13" s="312"/>
      <c r="AE13" s="313"/>
      <c r="AF13" s="312"/>
      <c r="AG13" s="312"/>
      <c r="AH13" s="313"/>
      <c r="AI13" s="312"/>
      <c r="AJ13" s="312"/>
      <c r="AK13" s="313"/>
      <c r="AL13" s="312"/>
      <c r="AM13" s="312"/>
      <c r="AN13" s="313"/>
      <c r="AS13" s="7"/>
      <c r="AT13" s="7"/>
      <c r="AU13" s="7"/>
      <c r="AV13" s="7"/>
      <c r="AW13" s="7"/>
      <c r="AX13" s="7"/>
      <c r="AZ13" s="7"/>
      <c r="BB13" s="158"/>
      <c r="BC13" s="158"/>
      <c r="BD13" s="158"/>
      <c r="BE13" s="158"/>
      <c r="BF13" s="158"/>
    </row>
    <row r="14" spans="1:58" x14ac:dyDescent="0.2">
      <c r="A14" s="768"/>
      <c r="B14" s="300"/>
      <c r="C14" s="301"/>
      <c r="D14" s="302"/>
      <c r="E14" s="312"/>
      <c r="F14" s="312"/>
      <c r="G14" s="312"/>
      <c r="H14" s="311"/>
      <c r="I14" s="312"/>
      <c r="J14" s="312"/>
      <c r="K14" s="311"/>
      <c r="L14" s="312"/>
      <c r="M14" s="312"/>
      <c r="N14" s="311"/>
      <c r="O14" s="312"/>
      <c r="P14" s="313"/>
      <c r="Q14" s="311"/>
      <c r="R14" s="312"/>
      <c r="S14" s="313"/>
      <c r="T14" s="311"/>
      <c r="U14" s="312"/>
      <c r="V14" s="313"/>
      <c r="W14" s="312"/>
      <c r="X14" s="312"/>
      <c r="Y14" s="312"/>
      <c r="Z14" s="311"/>
      <c r="AA14" s="312"/>
      <c r="AB14" s="313"/>
      <c r="AC14" s="311"/>
      <c r="AD14" s="312"/>
      <c r="AE14" s="313"/>
      <c r="AF14" s="312"/>
      <c r="AG14" s="312"/>
      <c r="AH14" s="313"/>
      <c r="AI14" s="312"/>
      <c r="AJ14" s="312"/>
      <c r="AK14" s="313"/>
      <c r="AL14" s="312"/>
      <c r="AM14" s="312"/>
      <c r="AN14" s="313"/>
      <c r="AS14" s="7"/>
      <c r="AT14" s="7"/>
      <c r="AU14" s="7"/>
      <c r="AV14" s="7"/>
      <c r="AW14" s="7"/>
      <c r="AX14" s="7"/>
      <c r="AZ14" s="7"/>
      <c r="BB14" s="158"/>
      <c r="BC14" s="158"/>
      <c r="BD14" s="158"/>
      <c r="BE14" s="158"/>
      <c r="BF14" s="158"/>
    </row>
    <row r="15" spans="1:58" x14ac:dyDescent="0.2">
      <c r="A15" s="768"/>
      <c r="B15" s="300"/>
      <c r="C15" s="301"/>
      <c r="D15" s="302"/>
      <c r="E15" s="312"/>
      <c r="F15" s="312"/>
      <c r="G15" s="312"/>
      <c r="H15" s="311"/>
      <c r="I15" s="312"/>
      <c r="J15" s="312"/>
      <c r="K15" s="311"/>
      <c r="L15" s="312"/>
      <c r="M15" s="312"/>
      <c r="N15" s="311"/>
      <c r="O15" s="312"/>
      <c r="P15" s="313"/>
      <c r="Q15" s="311"/>
      <c r="R15" s="312"/>
      <c r="S15" s="313"/>
      <c r="T15" s="311"/>
      <c r="U15" s="312"/>
      <c r="V15" s="313"/>
      <c r="W15" s="312"/>
      <c r="X15" s="312"/>
      <c r="Y15" s="312"/>
      <c r="Z15" s="311"/>
      <c r="AA15" s="312"/>
      <c r="AB15" s="313"/>
      <c r="AC15" s="311"/>
      <c r="AD15" s="312"/>
      <c r="AE15" s="313"/>
      <c r="AF15" s="311"/>
      <c r="AG15" s="312"/>
      <c r="AH15" s="313"/>
      <c r="AI15" s="311"/>
      <c r="AJ15" s="312"/>
      <c r="AK15" s="313"/>
      <c r="AL15" s="311"/>
      <c r="AM15" s="312"/>
      <c r="AN15" s="313"/>
      <c r="AS15" s="7"/>
      <c r="AT15" s="7"/>
      <c r="AU15" s="7"/>
      <c r="AV15" s="7"/>
      <c r="AW15" s="7"/>
      <c r="AX15" s="7"/>
      <c r="AZ15" s="7"/>
      <c r="BB15" s="158"/>
      <c r="BC15" s="158"/>
      <c r="BD15" s="158"/>
      <c r="BE15" s="158"/>
      <c r="BF15" s="158"/>
    </row>
    <row r="16" spans="1:58" x14ac:dyDescent="0.2">
      <c r="A16" s="299" t="s">
        <v>27</v>
      </c>
      <c r="B16" s="300">
        <f>'Table 4 '!C11</f>
        <v>58.6</v>
      </c>
      <c r="C16" s="301">
        <f>'Table 4 '!D11</f>
        <v>51.6</v>
      </c>
      <c r="D16" s="301">
        <f>'Table 4 '!E11</f>
        <v>65.7</v>
      </c>
      <c r="E16" s="300">
        <f>'Table 4 '!G11</f>
        <v>561.6</v>
      </c>
      <c r="F16" s="301">
        <f>'Table 4 '!H11</f>
        <v>539.79999999999995</v>
      </c>
      <c r="G16" s="301">
        <f>'Table 4 '!I11</f>
        <v>583.4</v>
      </c>
      <c r="H16" s="300">
        <f>'Table 4 '!K11</f>
        <v>242.9</v>
      </c>
      <c r="I16" s="301">
        <f>'Table 4 '!L11</f>
        <v>228.4</v>
      </c>
      <c r="J16" s="301">
        <f>'Table 4 '!M11</f>
        <v>257.3</v>
      </c>
      <c r="K16" s="300">
        <f>'Table 4 '!O11</f>
        <v>36</v>
      </c>
      <c r="L16" s="301">
        <f>'Table 4 '!P11</f>
        <v>30.3</v>
      </c>
      <c r="M16" s="301">
        <f>'Table 4 '!Q11</f>
        <v>41.8</v>
      </c>
      <c r="N16" s="300">
        <f>'Table 4 '!S11</f>
        <v>3.6</v>
      </c>
      <c r="O16" s="301">
        <f>'Table 4 '!T11</f>
        <v>1.8</v>
      </c>
      <c r="P16" s="302">
        <f>'Table 4 '!U11</f>
        <v>5.4</v>
      </c>
      <c r="Q16" s="300">
        <f>'Table 4 '!W11</f>
        <v>2.1</v>
      </c>
      <c r="R16" s="301">
        <f>'Table 4 '!X11</f>
        <v>0.7</v>
      </c>
      <c r="S16" s="302">
        <f>'Table 4 '!Y11</f>
        <v>3.5</v>
      </c>
      <c r="T16" s="300">
        <f>'Table 4 '!AA11</f>
        <v>8.1</v>
      </c>
      <c r="U16" s="301">
        <f>'Table 4 '!AB11</f>
        <v>5.4</v>
      </c>
      <c r="V16" s="302">
        <f>'Table 4 '!AC11</f>
        <v>10.8</v>
      </c>
      <c r="W16" s="300">
        <f>'Table 4 '!AE11</f>
        <v>95.9</v>
      </c>
      <c r="X16" s="301">
        <f>'Table 4 '!AF11</f>
        <v>86.9</v>
      </c>
      <c r="Y16" s="301">
        <f>'Table 4 '!AG11</f>
        <v>104.8</v>
      </c>
      <c r="Z16" s="300">
        <f>'Table 4 '!AI11</f>
        <v>214.9</v>
      </c>
      <c r="AA16" s="301">
        <f>'Table 4 '!AJ11</f>
        <v>201.2</v>
      </c>
      <c r="AB16" s="302">
        <f>'Table 4 '!AK11</f>
        <v>228.7</v>
      </c>
      <c r="AC16" s="300">
        <f>'Table 4 '!AM11</f>
        <v>186.7</v>
      </c>
      <c r="AD16" s="301">
        <f>'Table 4 '!AN11</f>
        <v>174.2</v>
      </c>
      <c r="AE16" s="302">
        <f>'Table 4 '!AO11</f>
        <v>199.3</v>
      </c>
      <c r="AF16" s="300">
        <f>'Table 4 '!AQ11</f>
        <v>339.7</v>
      </c>
      <c r="AG16" s="301">
        <f>'Table 4 '!AR11</f>
        <v>322.89999999999998</v>
      </c>
      <c r="AH16" s="302">
        <f>'Table 4 '!AS11</f>
        <v>356.4</v>
      </c>
      <c r="AI16" s="300">
        <f>'Table 4 '!AU11</f>
        <v>214.3</v>
      </c>
      <c r="AJ16" s="301">
        <f>'Table 4 '!AV11</f>
        <v>200.2</v>
      </c>
      <c r="AK16" s="302">
        <f>'Table 4 '!AW11</f>
        <v>228.4</v>
      </c>
      <c r="AL16" s="300">
        <f>'Table 4 '!AY11</f>
        <v>162.9</v>
      </c>
      <c r="AM16" s="301">
        <f>'Table 4 '!AZ11</f>
        <v>159.5</v>
      </c>
      <c r="AN16" s="302">
        <f>'Table 4 '!BA11</f>
        <v>166.4</v>
      </c>
      <c r="AO16" s="7">
        <f>B16-C16</f>
        <v>7</v>
      </c>
      <c r="AP16" s="7">
        <f>E16-F16</f>
        <v>21.800000000000068</v>
      </c>
      <c r="AQ16" s="7">
        <f>H16-I16</f>
        <v>14.5</v>
      </c>
      <c r="AR16" s="7">
        <f>K16-L16</f>
        <v>5.6999999999999993</v>
      </c>
      <c r="AS16" s="7">
        <f t="shared" si="4"/>
        <v>1.8</v>
      </c>
      <c r="AT16" s="7">
        <f>Q16-R16</f>
        <v>1.4000000000000001</v>
      </c>
      <c r="AU16" s="7">
        <f t="shared" ref="AU16:AU18" si="13">T16-U16</f>
        <v>2.6999999999999993</v>
      </c>
      <c r="AV16" s="7">
        <f>W16-X16</f>
        <v>9</v>
      </c>
      <c r="AW16" s="7">
        <f>Z16-AA16</f>
        <v>13.700000000000017</v>
      </c>
      <c r="AX16" s="7">
        <f t="shared" ref="AX16:AX18" si="14">AC16-AD16</f>
        <v>12.5</v>
      </c>
      <c r="AY16" s="7">
        <f>AF16-AG16</f>
        <v>16.800000000000011</v>
      </c>
      <c r="AZ16" s="7">
        <f t="shared" si="11"/>
        <v>14.100000000000023</v>
      </c>
      <c r="BA16" s="7">
        <f>AL16-AM16</f>
        <v>3.4000000000000057</v>
      </c>
      <c r="BB16" s="158"/>
      <c r="BC16" s="158"/>
      <c r="BD16" s="158"/>
      <c r="BE16" s="158"/>
      <c r="BF16" s="158"/>
    </row>
    <row r="17" spans="1:58" x14ac:dyDescent="0.2">
      <c r="A17" s="299" t="s">
        <v>2</v>
      </c>
      <c r="B17" s="300">
        <f>'Table 4 '!C12</f>
        <v>42.6</v>
      </c>
      <c r="C17" s="301">
        <f>'Table 4 '!D12</f>
        <v>34.700000000000003</v>
      </c>
      <c r="D17" s="301">
        <f>'Table 4 '!E12</f>
        <v>50.5</v>
      </c>
      <c r="E17" s="300">
        <f>'Table 4 '!G12</f>
        <v>460.7</v>
      </c>
      <c r="F17" s="301">
        <f>'Table 4 '!H12</f>
        <v>435.1</v>
      </c>
      <c r="G17" s="301">
        <f>'Table 4 '!I12</f>
        <v>486.2</v>
      </c>
      <c r="H17" s="300">
        <f>'Table 4 '!K12</f>
        <v>215.4</v>
      </c>
      <c r="I17" s="301">
        <f>'Table 4 '!L12</f>
        <v>198</v>
      </c>
      <c r="J17" s="301">
        <f>'Table 4 '!M12</f>
        <v>232.8</v>
      </c>
      <c r="K17" s="300">
        <f>'Table 4 '!O12</f>
        <v>35.6</v>
      </c>
      <c r="L17" s="301">
        <f>'Table 4 '!P12</f>
        <v>28.3</v>
      </c>
      <c r="M17" s="301">
        <f>'Table 4 '!Q12</f>
        <v>42.9</v>
      </c>
      <c r="N17" s="300">
        <f>'Table 4 '!S12</f>
        <v>4.0999999999999996</v>
      </c>
      <c r="O17" s="301">
        <f>'Table 4 '!T12</f>
        <v>1.7</v>
      </c>
      <c r="P17" s="302">
        <f>'Table 4 '!U12</f>
        <v>6.6</v>
      </c>
      <c r="Q17" s="300">
        <f>'Table 4 '!W12</f>
        <v>3</v>
      </c>
      <c r="R17" s="301">
        <f>'Table 4 '!X12</f>
        <v>0.9</v>
      </c>
      <c r="S17" s="302">
        <f>'Table 4 '!Y12</f>
        <v>5.2</v>
      </c>
      <c r="T17" s="300">
        <f>'Table 4 '!AA12</f>
        <v>4.5999999999999996</v>
      </c>
      <c r="U17" s="301">
        <f>'Table 4 '!AB12</f>
        <v>2</v>
      </c>
      <c r="V17" s="302">
        <f>'Table 4 '!AC12</f>
        <v>7.2</v>
      </c>
      <c r="W17" s="300">
        <f>'Table 4 '!AE12</f>
        <v>71.3</v>
      </c>
      <c r="X17" s="301">
        <f>'Table 4 '!AF12</f>
        <v>61.1</v>
      </c>
      <c r="Y17" s="301">
        <f>'Table 4 '!AG12</f>
        <v>81.5</v>
      </c>
      <c r="Z17" s="300">
        <f>'Table 4 '!AI12</f>
        <v>167.7</v>
      </c>
      <c r="AA17" s="301">
        <f>'Table 4 '!AJ12</f>
        <v>151.9</v>
      </c>
      <c r="AB17" s="302">
        <f>'Table 4 '!AK12</f>
        <v>183.5</v>
      </c>
      <c r="AC17" s="300">
        <f>'Table 4 '!AM12</f>
        <v>150.9</v>
      </c>
      <c r="AD17" s="301">
        <f>'Table 4 '!AN12</f>
        <v>136.19999999999999</v>
      </c>
      <c r="AE17" s="302">
        <f>'Table 4 '!AO12</f>
        <v>165.6</v>
      </c>
      <c r="AF17" s="300">
        <f>'Table 4 '!AQ12</f>
        <v>283.8</v>
      </c>
      <c r="AG17" s="301">
        <f>'Table 4 '!AR12</f>
        <v>263.8</v>
      </c>
      <c r="AH17" s="302">
        <f>'Table 4 '!AS12</f>
        <v>303.89999999999998</v>
      </c>
      <c r="AI17" s="300">
        <f>'Table 4 '!AU12</f>
        <v>186</v>
      </c>
      <c r="AJ17" s="301">
        <f>'Table 4 '!AV12</f>
        <v>168.8</v>
      </c>
      <c r="AK17" s="302">
        <f>'Table 4 '!AW12</f>
        <v>203.2</v>
      </c>
      <c r="AL17" s="300">
        <f>'Table 4 '!AY12</f>
        <v>134.80000000000001</v>
      </c>
      <c r="AM17" s="301">
        <f>'Table 4 '!AZ12</f>
        <v>130.69999999999999</v>
      </c>
      <c r="AN17" s="302">
        <f>'Table 4 '!BA12</f>
        <v>138.9</v>
      </c>
      <c r="AO17" s="7">
        <f t="shared" ref="AO17:AO18" si="15">B17-C17</f>
        <v>7.8999999999999986</v>
      </c>
      <c r="AP17" s="7">
        <f t="shared" ref="AP17:AP18" si="16">E17-F17</f>
        <v>25.599999999999966</v>
      </c>
      <c r="AQ17" s="7">
        <f t="shared" ref="AQ17:AQ18" si="17">H17-I17</f>
        <v>17.400000000000006</v>
      </c>
      <c r="AR17" s="7">
        <f t="shared" ref="AR17:AR18" si="18">K17-L17</f>
        <v>7.3000000000000007</v>
      </c>
      <c r="AS17" s="7">
        <f t="shared" si="4"/>
        <v>2.3999999999999995</v>
      </c>
      <c r="AT17" s="7">
        <f t="shared" ref="AT17:AT18" si="19">Q17-R17</f>
        <v>2.1</v>
      </c>
      <c r="AU17" s="7">
        <f t="shared" si="13"/>
        <v>2.5999999999999996</v>
      </c>
      <c r="AV17" s="7">
        <f t="shared" ref="AV17:AV18" si="20">W17-X17</f>
        <v>10.199999999999996</v>
      </c>
      <c r="AW17" s="7">
        <f t="shared" ref="AW17:AW18" si="21">Z17-AA17</f>
        <v>15.799999999999983</v>
      </c>
      <c r="AX17" s="7">
        <f t="shared" si="14"/>
        <v>14.700000000000017</v>
      </c>
      <c r="AY17" s="7">
        <f t="shared" ref="AY17:AY18" si="22">AF17-AG17</f>
        <v>20</v>
      </c>
      <c r="AZ17" s="7">
        <f t="shared" si="11"/>
        <v>17.199999999999989</v>
      </c>
      <c r="BA17" s="7">
        <f t="shared" ref="BA17:BA18" si="23">AL17-AM17</f>
        <v>4.1000000000000227</v>
      </c>
      <c r="BB17" s="158"/>
      <c r="BC17" s="158"/>
      <c r="BD17" s="158"/>
      <c r="BE17" s="158"/>
      <c r="BF17" s="158"/>
    </row>
    <row r="18" spans="1:58" x14ac:dyDescent="0.2">
      <c r="A18" s="314" t="s">
        <v>3</v>
      </c>
      <c r="B18" s="305">
        <f>'Table 4 '!C13</f>
        <v>79</v>
      </c>
      <c r="C18" s="303">
        <f>'Table 4 '!D13</f>
        <v>66.2</v>
      </c>
      <c r="D18" s="303">
        <f>'Table 4 '!E13</f>
        <v>91.7</v>
      </c>
      <c r="E18" s="305">
        <f>'Table 4 '!G13</f>
        <v>694.9</v>
      </c>
      <c r="F18" s="303">
        <f>'Table 4 '!H13</f>
        <v>656.6</v>
      </c>
      <c r="G18" s="303">
        <f>'Table 4 '!I13</f>
        <v>733.3</v>
      </c>
      <c r="H18" s="305">
        <f>'Table 4 '!K13</f>
        <v>278.7</v>
      </c>
      <c r="I18" s="303">
        <f>'Table 4 '!L13</f>
        <v>253.8</v>
      </c>
      <c r="J18" s="303">
        <f>'Table 4 '!M13</f>
        <v>303.60000000000002</v>
      </c>
      <c r="K18" s="305">
        <f>'Table 4 '!O13</f>
        <v>36.6</v>
      </c>
      <c r="L18" s="303">
        <f>'Table 4 '!P13</f>
        <v>27.1</v>
      </c>
      <c r="M18" s="303">
        <f>'Table 4 '!Q13</f>
        <v>46.1</v>
      </c>
      <c r="N18" s="305">
        <f>'Table 4 '!S13</f>
        <v>2.9</v>
      </c>
      <c r="O18" s="303">
        <f>'Table 4 '!T13</f>
        <v>0.3</v>
      </c>
      <c r="P18" s="304">
        <f>'Table 4 '!U13</f>
        <v>5.5</v>
      </c>
      <c r="Q18" s="305">
        <f>'Table 4 '!W13</f>
        <v>0.5</v>
      </c>
      <c r="R18" s="303">
        <f>'Table 4 '!X13</f>
        <v>-0.5</v>
      </c>
      <c r="S18" s="304">
        <f>'Table 4 '!Y13</f>
        <v>1.4</v>
      </c>
      <c r="T18" s="305">
        <f>'Table 4 '!AA13</f>
        <v>12.8</v>
      </c>
      <c r="U18" s="303">
        <f>'Table 4 '!AB13</f>
        <v>7.4</v>
      </c>
      <c r="V18" s="304">
        <f>'Table 4 '!AC13</f>
        <v>18.2</v>
      </c>
      <c r="W18" s="305">
        <f>'Table 4 '!AE13</f>
        <v>129.4</v>
      </c>
      <c r="X18" s="303">
        <f>'Table 4 '!AF13</f>
        <v>113.1</v>
      </c>
      <c r="Y18" s="303">
        <f>'Table 4 '!AG13</f>
        <v>145.6</v>
      </c>
      <c r="Z18" s="305">
        <f>'Table 4 '!AI13</f>
        <v>279.10000000000002</v>
      </c>
      <c r="AA18" s="303">
        <f>'Table 4 '!AJ13</f>
        <v>254.5</v>
      </c>
      <c r="AB18" s="304">
        <f>'Table 4 '!AK13</f>
        <v>303.8</v>
      </c>
      <c r="AC18" s="305">
        <f>'Table 4 '!AM13</f>
        <v>236.5</v>
      </c>
      <c r="AD18" s="303">
        <f>'Table 4 '!AN13</f>
        <v>214.3</v>
      </c>
      <c r="AE18" s="304">
        <f>'Table 4 '!AO13</f>
        <v>258.8</v>
      </c>
      <c r="AF18" s="305">
        <f>'Table 4 '!AQ13</f>
        <v>414.9</v>
      </c>
      <c r="AG18" s="303">
        <f>'Table 4 '!AR13</f>
        <v>385.8</v>
      </c>
      <c r="AH18" s="304">
        <f>'Table 4 '!AS13</f>
        <v>444</v>
      </c>
      <c r="AI18" s="305">
        <f>'Table 4 '!AU13</f>
        <v>250.9</v>
      </c>
      <c r="AJ18" s="303">
        <f>'Table 4 '!AV13</f>
        <v>227</v>
      </c>
      <c r="AK18" s="304">
        <f>'Table 4 '!AW13</f>
        <v>274.8</v>
      </c>
      <c r="AL18" s="305">
        <f>'Table 4 '!AY13</f>
        <v>200.5</v>
      </c>
      <c r="AM18" s="303">
        <f>'Table 4 '!AZ13</f>
        <v>194.4</v>
      </c>
      <c r="AN18" s="304">
        <f>'Table 4 '!BA13</f>
        <v>206.5</v>
      </c>
      <c r="AO18" s="7">
        <f t="shared" si="15"/>
        <v>12.799999999999997</v>
      </c>
      <c r="AP18" s="7">
        <f t="shared" si="16"/>
        <v>38.299999999999955</v>
      </c>
      <c r="AQ18" s="7">
        <f t="shared" si="17"/>
        <v>24.899999999999977</v>
      </c>
      <c r="AR18" s="7">
        <f t="shared" si="18"/>
        <v>9.5</v>
      </c>
      <c r="AS18" s="7">
        <f t="shared" si="4"/>
        <v>2.6</v>
      </c>
      <c r="AT18" s="7">
        <f t="shared" si="19"/>
        <v>1</v>
      </c>
      <c r="AU18" s="7">
        <f t="shared" si="13"/>
        <v>5.4</v>
      </c>
      <c r="AV18" s="7">
        <f t="shared" si="20"/>
        <v>16.300000000000011</v>
      </c>
      <c r="AW18" s="7">
        <f t="shared" si="21"/>
        <v>24.600000000000023</v>
      </c>
      <c r="AX18" s="7">
        <f t="shared" si="14"/>
        <v>22.199999999999989</v>
      </c>
      <c r="AY18" s="7">
        <f t="shared" si="22"/>
        <v>29.099999999999966</v>
      </c>
      <c r="AZ18" s="7">
        <f t="shared" si="11"/>
        <v>23.900000000000006</v>
      </c>
      <c r="BA18" s="7">
        <f t="shared" si="23"/>
        <v>6.0999999999999943</v>
      </c>
      <c r="BB18" s="158"/>
      <c r="BC18" s="158"/>
      <c r="BD18" s="158"/>
      <c r="BE18" s="158"/>
      <c r="BF18" s="158"/>
    </row>
    <row r="19" spans="1:58" x14ac:dyDescent="0.2">
      <c r="BB19" s="158"/>
    </row>
    <row r="20" spans="1:58" ht="12" customHeight="1" x14ac:dyDescent="0.2">
      <c r="A20" s="4" t="s">
        <v>26</v>
      </c>
      <c r="B20" s="192"/>
      <c r="C20" s="192"/>
      <c r="D20" s="192"/>
      <c r="E20" s="192"/>
      <c r="F20" s="192"/>
      <c r="G20" s="192"/>
      <c r="H20" s="10"/>
      <c r="I20" s="10"/>
      <c r="J20" s="192"/>
      <c r="K20" s="10"/>
      <c r="L20" s="10"/>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row>
    <row r="21" spans="1:58" ht="12" customHeight="1" x14ac:dyDescent="0.2">
      <c r="A21" s="769" t="s">
        <v>86</v>
      </c>
      <c r="B21" s="769"/>
      <c r="C21" s="769"/>
      <c r="D21" s="769"/>
      <c r="E21" s="769"/>
      <c r="F21" s="769"/>
      <c r="G21" s="769"/>
      <c r="H21" s="769"/>
      <c r="I21" s="769"/>
      <c r="J21" s="769"/>
      <c r="K21" s="769"/>
      <c r="L21" s="769"/>
      <c r="M21" s="769"/>
      <c r="N21" s="260"/>
      <c r="O21" s="260"/>
      <c r="P21" s="260"/>
      <c r="Q21" s="260"/>
      <c r="R21" s="260"/>
      <c r="S21" s="260"/>
      <c r="T21" s="260"/>
      <c r="U21" s="260"/>
      <c r="V21" s="260"/>
      <c r="W21" s="260"/>
      <c r="X21" s="260"/>
      <c r="Y21" s="260"/>
      <c r="Z21" s="260"/>
      <c r="AA21" s="260"/>
      <c r="AB21" s="260"/>
      <c r="AC21" s="381"/>
      <c r="AD21" s="381"/>
      <c r="AE21" s="381"/>
      <c r="AF21" s="410"/>
      <c r="AG21" s="410"/>
      <c r="AH21" s="410"/>
      <c r="AI21" s="461"/>
      <c r="AJ21" s="461"/>
      <c r="AK21" s="461"/>
      <c r="AL21" s="260"/>
    </row>
    <row r="22" spans="1:58" ht="12" customHeight="1" x14ac:dyDescent="0.2">
      <c r="A22" s="769"/>
      <c r="B22" s="769"/>
      <c r="C22" s="769"/>
      <c r="D22" s="769"/>
      <c r="E22" s="769"/>
      <c r="F22" s="769"/>
      <c r="G22" s="769"/>
      <c r="H22" s="769"/>
      <c r="I22" s="769"/>
      <c r="J22" s="769"/>
      <c r="K22" s="769"/>
      <c r="L22" s="769"/>
      <c r="M22" s="769"/>
      <c r="N22" s="260"/>
      <c r="O22" s="260"/>
      <c r="P22" s="260"/>
      <c r="Q22" s="260"/>
      <c r="R22" s="260"/>
      <c r="S22" s="260"/>
      <c r="T22" s="260"/>
      <c r="U22" s="260"/>
      <c r="V22" s="260"/>
      <c r="W22" s="260"/>
      <c r="X22" s="260"/>
      <c r="Y22" s="260"/>
      <c r="Z22" s="260"/>
      <c r="AA22" s="260"/>
      <c r="AB22" s="260"/>
      <c r="AC22" s="381"/>
      <c r="AD22" s="381"/>
      <c r="AE22" s="381"/>
      <c r="AF22" s="410"/>
      <c r="AG22" s="410"/>
      <c r="AH22" s="410"/>
      <c r="AI22" s="461"/>
      <c r="AJ22" s="461"/>
      <c r="AK22" s="461"/>
      <c r="AL22" s="260"/>
    </row>
    <row r="23" spans="1:58" ht="12" customHeight="1" x14ac:dyDescent="0.2">
      <c r="A23" s="769" t="s">
        <v>87</v>
      </c>
      <c r="B23" s="769"/>
      <c r="C23" s="769"/>
      <c r="D23" s="769"/>
      <c r="E23" s="769"/>
      <c r="F23" s="769"/>
      <c r="G23" s="769"/>
      <c r="H23" s="769"/>
      <c r="I23" s="769"/>
      <c r="J23" s="769"/>
      <c r="K23" s="769"/>
      <c r="L23" s="769"/>
      <c r="M23" s="769"/>
      <c r="N23" s="260"/>
      <c r="O23" s="260"/>
      <c r="P23" s="260"/>
      <c r="Q23" s="260"/>
      <c r="R23" s="260"/>
      <c r="S23" s="260"/>
      <c r="T23" s="260"/>
      <c r="U23" s="260"/>
      <c r="V23" s="260"/>
      <c r="W23" s="260"/>
      <c r="X23" s="260"/>
      <c r="Y23" s="260"/>
      <c r="Z23" s="260"/>
      <c r="AA23" s="260"/>
      <c r="AB23" s="260"/>
      <c r="AC23" s="381"/>
      <c r="AD23" s="381"/>
      <c r="AE23" s="381"/>
      <c r="AF23" s="410"/>
      <c r="AG23" s="410"/>
      <c r="AH23" s="410"/>
      <c r="AI23" s="461"/>
      <c r="AJ23" s="461"/>
      <c r="AK23" s="461"/>
      <c r="AL23" s="260"/>
    </row>
    <row r="24" spans="1:58" ht="12" customHeight="1" x14ac:dyDescent="0.2">
      <c r="A24" s="769"/>
      <c r="B24" s="769"/>
      <c r="C24" s="769"/>
      <c r="D24" s="769"/>
      <c r="E24" s="769"/>
      <c r="F24" s="769"/>
      <c r="G24" s="769"/>
      <c r="H24" s="769"/>
      <c r="I24" s="769"/>
      <c r="J24" s="769"/>
      <c r="K24" s="769"/>
      <c r="L24" s="769"/>
      <c r="M24" s="769"/>
      <c r="N24" s="260"/>
      <c r="O24" s="260"/>
      <c r="P24" s="260"/>
      <c r="Q24" s="260"/>
      <c r="R24" s="260"/>
      <c r="S24" s="260"/>
      <c r="T24" s="260"/>
      <c r="U24" s="260"/>
      <c r="V24" s="260"/>
      <c r="W24" s="260"/>
      <c r="X24" s="260"/>
      <c r="Y24" s="260"/>
      <c r="Z24" s="260"/>
      <c r="AA24" s="260"/>
      <c r="AB24" s="260"/>
      <c r="AC24" s="381"/>
      <c r="AD24" s="381"/>
      <c r="AE24" s="381"/>
      <c r="AF24" s="410"/>
      <c r="AG24" s="410"/>
      <c r="AH24" s="410"/>
      <c r="AI24" s="461"/>
      <c r="AJ24" s="461"/>
      <c r="AK24" s="461"/>
      <c r="AL24" s="260"/>
    </row>
    <row r="25" spans="1:58" ht="12" customHeight="1" x14ac:dyDescent="0.2">
      <c r="A25" s="769"/>
      <c r="B25" s="769"/>
      <c r="C25" s="769"/>
      <c r="D25" s="769"/>
      <c r="E25" s="769"/>
      <c r="F25" s="769"/>
      <c r="G25" s="769"/>
      <c r="H25" s="769"/>
      <c r="I25" s="769"/>
      <c r="J25" s="769"/>
      <c r="K25" s="769"/>
      <c r="L25" s="769"/>
      <c r="M25" s="769"/>
      <c r="N25" s="260"/>
      <c r="O25" s="260"/>
      <c r="P25" s="260"/>
      <c r="Q25" s="260"/>
      <c r="R25" s="260"/>
      <c r="S25" s="260"/>
      <c r="T25" s="260"/>
      <c r="U25" s="260"/>
      <c r="V25" s="260"/>
      <c r="W25" s="260"/>
      <c r="X25" s="260"/>
      <c r="Y25" s="260"/>
      <c r="Z25" s="260"/>
      <c r="AA25" s="260"/>
      <c r="AB25" s="260"/>
      <c r="AC25" s="381"/>
      <c r="AD25" s="381"/>
      <c r="AE25" s="381"/>
      <c r="AF25" s="410"/>
      <c r="AG25" s="410"/>
      <c r="AH25" s="410"/>
      <c r="AI25" s="461"/>
      <c r="AJ25" s="461"/>
      <c r="AK25" s="461"/>
      <c r="AL25" s="260"/>
    </row>
    <row r="26" spans="1:58" ht="12" customHeight="1" x14ac:dyDescent="0.2">
      <c r="A26" s="764" t="s">
        <v>76</v>
      </c>
      <c r="B26" s="764"/>
      <c r="C26" s="764"/>
      <c r="D26" s="764"/>
      <c r="E26" s="764"/>
      <c r="F26" s="764"/>
      <c r="G26" s="764"/>
      <c r="H26" s="764"/>
      <c r="I26" s="764"/>
      <c r="J26" s="764"/>
      <c r="K26" s="764"/>
      <c r="L26" s="764"/>
      <c r="M26" s="764"/>
      <c r="N26" s="259"/>
      <c r="O26" s="259"/>
      <c r="P26" s="259"/>
      <c r="Q26" s="259"/>
      <c r="R26" s="259"/>
      <c r="S26" s="259"/>
      <c r="T26" s="259"/>
      <c r="U26" s="259"/>
      <c r="V26" s="259"/>
      <c r="W26" s="259"/>
      <c r="X26" s="259"/>
      <c r="Y26" s="259"/>
      <c r="Z26" s="259"/>
      <c r="AA26" s="259"/>
      <c r="AB26" s="259"/>
      <c r="AC26" s="379"/>
      <c r="AD26" s="379"/>
      <c r="AE26" s="379"/>
      <c r="AF26" s="411"/>
      <c r="AG26" s="411"/>
      <c r="AH26" s="411"/>
      <c r="AI26" s="462"/>
      <c r="AJ26" s="462"/>
      <c r="AK26" s="462"/>
      <c r="AL26" s="259"/>
    </row>
    <row r="27" spans="1:58" ht="12" customHeight="1" x14ac:dyDescent="0.2">
      <c r="A27" s="764" t="s">
        <v>89</v>
      </c>
      <c r="B27" s="764"/>
      <c r="C27" s="764"/>
      <c r="D27" s="764"/>
      <c r="E27" s="764"/>
      <c r="F27" s="764"/>
      <c r="G27" s="764"/>
      <c r="H27" s="764"/>
      <c r="I27" s="764"/>
      <c r="J27" s="764"/>
      <c r="K27" s="764"/>
      <c r="L27" s="764"/>
      <c r="M27" s="764"/>
      <c r="N27" s="259"/>
      <c r="O27" s="259"/>
      <c r="P27" s="259"/>
      <c r="Q27" s="259"/>
      <c r="R27" s="259"/>
      <c r="S27" s="259"/>
      <c r="T27" s="259"/>
      <c r="U27" s="259"/>
      <c r="V27" s="259"/>
      <c r="W27" s="259"/>
      <c r="X27" s="259"/>
      <c r="Y27" s="259"/>
      <c r="Z27" s="259"/>
      <c r="AA27" s="259"/>
      <c r="AB27" s="259"/>
      <c r="AC27" s="379"/>
      <c r="AD27" s="379"/>
      <c r="AE27" s="379"/>
      <c r="AF27" s="411"/>
      <c r="AG27" s="411"/>
      <c r="AH27" s="411"/>
      <c r="AI27" s="462"/>
      <c r="AJ27" s="462"/>
      <c r="AK27" s="462"/>
      <c r="AL27" s="259"/>
    </row>
    <row r="28" spans="1:58" ht="12" customHeight="1" x14ac:dyDescent="0.2">
      <c r="A28" s="764" t="s">
        <v>2743</v>
      </c>
      <c r="B28" s="764"/>
      <c r="C28" s="764"/>
      <c r="D28" s="764"/>
      <c r="E28" s="764"/>
      <c r="F28" s="764"/>
      <c r="G28" s="764"/>
      <c r="H28" s="764"/>
      <c r="I28" s="764"/>
      <c r="J28" s="764"/>
      <c r="K28" s="764"/>
      <c r="L28" s="764"/>
      <c r="M28" s="764"/>
      <c r="N28" s="259"/>
      <c r="O28" s="259"/>
      <c r="P28" s="259"/>
      <c r="Q28" s="259"/>
      <c r="R28" s="259"/>
      <c r="S28" s="259"/>
      <c r="T28" s="259"/>
      <c r="U28" s="259"/>
      <c r="V28" s="259"/>
      <c r="W28" s="259"/>
      <c r="X28" s="259"/>
      <c r="Y28" s="259"/>
      <c r="Z28" s="259"/>
      <c r="AA28" s="259"/>
      <c r="AB28" s="259"/>
      <c r="AC28" s="379"/>
      <c r="AD28" s="379"/>
      <c r="AE28" s="379"/>
      <c r="AF28" s="411"/>
      <c r="AG28" s="411"/>
      <c r="AH28" s="411"/>
      <c r="AI28" s="462"/>
      <c r="AJ28" s="462"/>
      <c r="AK28" s="462"/>
      <c r="AL28" s="259"/>
    </row>
    <row r="29" spans="1:58" ht="12" customHeight="1" x14ac:dyDescent="0.2">
      <c r="A29" s="652" t="str">
        <f>CONCATENATE("6) Figures are for deaths occurring between 1st March 2020 and ",Contents!A41," 2021. Figures only include deaths that were registered by ",Contents!A42,". More information on registration delays can be found on the NRS website.")</f>
        <v>6) Figures are for deaths occurring between 1st March 2020 and 28th February 2021. Figures only include deaths that were registered by 10th March 2021. More information on registration delays can be found on the NRS website.</v>
      </c>
      <c r="B29" s="652"/>
      <c r="C29" s="652"/>
      <c r="D29" s="652"/>
      <c r="E29" s="652"/>
      <c r="F29" s="652"/>
      <c r="G29" s="652"/>
      <c r="H29" s="652"/>
      <c r="I29" s="652"/>
      <c r="J29" s="652"/>
      <c r="K29" s="652"/>
      <c r="L29" s="652"/>
      <c r="M29" s="652"/>
      <c r="N29" s="245"/>
      <c r="O29" s="245"/>
      <c r="P29" s="245"/>
      <c r="Q29" s="245"/>
      <c r="R29" s="245"/>
      <c r="S29" s="245"/>
      <c r="T29" s="245"/>
      <c r="U29" s="245"/>
      <c r="V29" s="245"/>
      <c r="W29" s="245"/>
      <c r="X29" s="245"/>
      <c r="Y29" s="245"/>
      <c r="Z29" s="245"/>
      <c r="AA29" s="245"/>
      <c r="AB29" s="245"/>
      <c r="AC29" s="377"/>
      <c r="AD29" s="377"/>
      <c r="AE29" s="377"/>
      <c r="AF29" s="407"/>
      <c r="AG29" s="407"/>
      <c r="AH29" s="407"/>
      <c r="AI29" s="467"/>
      <c r="AJ29" s="467"/>
      <c r="AK29" s="467"/>
      <c r="AL29" s="245"/>
      <c r="AM29" s="162"/>
      <c r="AN29" s="162"/>
      <c r="AO29" s="55"/>
      <c r="AP29" s="55"/>
    </row>
    <row r="30" spans="1:58" ht="12" customHeight="1" x14ac:dyDescent="0.2">
      <c r="A30" s="245"/>
      <c r="B30" s="245"/>
      <c r="C30" s="245"/>
      <c r="D30" s="245"/>
      <c r="E30" s="245"/>
      <c r="F30" s="245"/>
      <c r="G30" s="245"/>
      <c r="H30" s="245"/>
      <c r="I30" s="245"/>
      <c r="J30" s="245"/>
      <c r="K30" s="245"/>
      <c r="L30" s="245"/>
      <c r="M30" s="245"/>
      <c r="N30" s="245"/>
      <c r="O30" s="245"/>
      <c r="P30" s="245"/>
      <c r="Q30" s="245"/>
      <c r="R30" s="245"/>
      <c r="S30" s="245"/>
      <c r="T30" s="245"/>
      <c r="U30" s="245"/>
      <c r="V30" s="245"/>
      <c r="W30" s="245"/>
      <c r="X30" s="245"/>
      <c r="Y30" s="245"/>
      <c r="Z30" s="245"/>
      <c r="AA30" s="245"/>
      <c r="AB30" s="245"/>
      <c r="AC30" s="377"/>
      <c r="AD30" s="377"/>
      <c r="AE30" s="377"/>
      <c r="AF30" s="407"/>
      <c r="AG30" s="407"/>
      <c r="AH30" s="407"/>
      <c r="AI30" s="467"/>
      <c r="AJ30" s="467"/>
      <c r="AK30" s="467"/>
      <c r="AL30" s="245"/>
      <c r="AM30" s="162"/>
      <c r="AN30" s="162"/>
      <c r="AO30" s="55"/>
      <c r="AP30" s="55"/>
    </row>
    <row r="31" spans="1:58" ht="12" customHeight="1" x14ac:dyDescent="0.2">
      <c r="A31" s="253" t="s">
        <v>3041</v>
      </c>
      <c r="B31" s="192"/>
      <c r="C31" s="192"/>
      <c r="D31" s="192"/>
      <c r="E31" s="192"/>
      <c r="F31" s="192"/>
      <c r="G31" s="192"/>
      <c r="H31" s="10"/>
      <c r="I31" s="10"/>
      <c r="J31" s="192"/>
      <c r="K31" s="10"/>
      <c r="L31" s="10"/>
      <c r="M31" s="192"/>
      <c r="N31" s="192"/>
      <c r="O31" s="192"/>
      <c r="P31" s="192"/>
      <c r="Q31" s="192"/>
      <c r="R31" s="192"/>
      <c r="S31" s="192"/>
      <c r="T31" s="192"/>
      <c r="U31" s="192"/>
      <c r="V31" s="192"/>
      <c r="W31" s="192"/>
      <c r="X31" s="192"/>
      <c r="Y31" s="192"/>
      <c r="Z31" s="192"/>
      <c r="AA31" s="192"/>
      <c r="AB31" s="192"/>
      <c r="AC31" s="192"/>
      <c r="AD31" s="192"/>
      <c r="AE31" s="192"/>
      <c r="AF31" s="192"/>
      <c r="AG31" s="192"/>
      <c r="AH31" s="192"/>
      <c r="AI31" s="192"/>
      <c r="AJ31" s="192"/>
      <c r="AK31" s="192"/>
      <c r="AL31" s="192"/>
    </row>
    <row r="33" spans="1:10" x14ac:dyDescent="0.2">
      <c r="A33" s="21" t="str">
        <f>CONCATENATE("Figure 7a: Age standardised rates for deaths involving COVID-19 by sex, between 1st March 2020 and ",Contents!A41, " 2021")</f>
        <v>Figure 7a: Age standardised rates for deaths involving COVID-19 by sex, between 1st March 2020 and 28th February 2021</v>
      </c>
      <c r="B33" s="21"/>
      <c r="C33" s="21"/>
      <c r="D33" s="21"/>
      <c r="E33" s="21"/>
      <c r="F33" s="21"/>
      <c r="G33" s="21"/>
      <c r="J33" s="21"/>
    </row>
    <row r="34" spans="1:10" x14ac:dyDescent="0.2">
      <c r="A34" s="21" t="str">
        <f>CONCATENATE("Figure 7b: Age standardised rates for deaths where COVID-19 was the underlying cause by sex, between 1st March 2020 and ",Contents!A41, " 2021")</f>
        <v>Figure 7b: Age standardised rates for deaths where COVID-19 was the underlying cause by sex, between 1st March 2020 and 28th February 2021</v>
      </c>
      <c r="B34" s="21"/>
      <c r="C34" s="21"/>
      <c r="D34" s="21"/>
      <c r="E34" s="21"/>
      <c r="F34" s="21"/>
      <c r="G34" s="21"/>
      <c r="J34" s="21"/>
    </row>
  </sheetData>
  <mergeCells count="49">
    <mergeCell ref="A1:K1"/>
    <mergeCell ref="M1:N1"/>
    <mergeCell ref="AJ4:AJ6"/>
    <mergeCell ref="AK4:AK6"/>
    <mergeCell ref="A13:A15"/>
    <mergeCell ref="A21:M22"/>
    <mergeCell ref="A23:M25"/>
    <mergeCell ref="A26:M26"/>
    <mergeCell ref="G4:G6"/>
    <mergeCell ref="H4:H6"/>
    <mergeCell ref="I4:I6"/>
    <mergeCell ref="J4:J6"/>
    <mergeCell ref="A7:A9"/>
    <mergeCell ref="B4:B6"/>
    <mergeCell ref="C4:C6"/>
    <mergeCell ref="D4:D6"/>
    <mergeCell ref="E4:E6"/>
    <mergeCell ref="F4:F6"/>
    <mergeCell ref="A27:M27"/>
    <mergeCell ref="A28:M28"/>
    <mergeCell ref="A29:M29"/>
    <mergeCell ref="AL4:AL6"/>
    <mergeCell ref="T4:T6"/>
    <mergeCell ref="U4:U6"/>
    <mergeCell ref="V4:V6"/>
    <mergeCell ref="Z4:Z6"/>
    <mergeCell ref="AA4:AA6"/>
    <mergeCell ref="AB4:AB6"/>
    <mergeCell ref="AC4:AC6"/>
    <mergeCell ref="AD4:AD6"/>
    <mergeCell ref="R4:R6"/>
    <mergeCell ref="K4:K6"/>
    <mergeCell ref="L4:L6"/>
    <mergeCell ref="M4:M6"/>
    <mergeCell ref="AM4:AM6"/>
    <mergeCell ref="AN4:AN6"/>
    <mergeCell ref="N4:N6"/>
    <mergeCell ref="O4:O6"/>
    <mergeCell ref="P4:P6"/>
    <mergeCell ref="Q4:Q6"/>
    <mergeCell ref="Y4:Y6"/>
    <mergeCell ref="AE4:AE6"/>
    <mergeCell ref="S4:S6"/>
    <mergeCell ref="W4:W6"/>
    <mergeCell ref="X4:X6"/>
    <mergeCell ref="AF4:AF6"/>
    <mergeCell ref="AG4:AG6"/>
    <mergeCell ref="AH4:AH6"/>
    <mergeCell ref="AI4:AI6"/>
  </mergeCells>
  <hyperlinks>
    <hyperlink ref="M1" location="Contents!A1" display="back to content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4"/>
  <sheetViews>
    <sheetView showGridLines="0" zoomScaleNormal="100" workbookViewId="0">
      <selection sqref="A1:E1"/>
    </sheetView>
  </sheetViews>
  <sheetFormatPr defaultColWidth="9.140625" defaultRowHeight="12.75" x14ac:dyDescent="0.2"/>
  <cols>
    <col min="1" max="1" width="10.85546875" style="57" customWidth="1"/>
    <col min="2" max="2" width="7.5703125" style="57" customWidth="1"/>
    <col min="3" max="3" width="54.5703125" style="57" customWidth="1"/>
    <col min="4" max="4" width="14.85546875" style="57" customWidth="1"/>
    <col min="5" max="5" width="9.42578125" style="57" bestFit="1" customWidth="1"/>
    <col min="6" max="6" width="13.140625" style="57" customWidth="1"/>
    <col min="7" max="7" width="9.140625" style="57"/>
    <col min="8" max="8" width="9.140625" style="483"/>
    <col min="9" max="16384" width="9.140625" style="57"/>
  </cols>
  <sheetData>
    <row r="1" spans="1:9" ht="18" customHeight="1" x14ac:dyDescent="0.25">
      <c r="A1" s="802" t="str">
        <f>CONCATENATE("Figure 8: Leading causes of death between 1st March 2020 and ", Contents!A41," 2021¹ ²")</f>
        <v>Figure 8: Leading causes of death between 1st March 2020 and 28th February 2021¹ ²</v>
      </c>
      <c r="B1" s="802"/>
      <c r="C1" s="802"/>
      <c r="D1" s="802"/>
      <c r="E1" s="802"/>
      <c r="G1" s="659" t="s">
        <v>78</v>
      </c>
      <c r="H1" s="659"/>
    </row>
    <row r="2" spans="1:9" ht="15" customHeight="1" x14ac:dyDescent="0.2"/>
    <row r="3" spans="1:9" ht="15" customHeight="1" x14ac:dyDescent="0.2">
      <c r="A3" s="773" t="s">
        <v>49</v>
      </c>
      <c r="B3" s="708" t="s">
        <v>93</v>
      </c>
      <c r="C3" s="776" t="s">
        <v>59</v>
      </c>
      <c r="D3" s="776" t="s">
        <v>50</v>
      </c>
      <c r="E3" s="776" t="s">
        <v>160</v>
      </c>
      <c r="F3" s="771" t="s">
        <v>60</v>
      </c>
    </row>
    <row r="4" spans="1:9" x14ac:dyDescent="0.2">
      <c r="A4" s="774"/>
      <c r="B4" s="775"/>
      <c r="C4" s="777"/>
      <c r="D4" s="777"/>
      <c r="E4" s="777"/>
      <c r="F4" s="772"/>
    </row>
    <row r="5" spans="1:9" ht="15" customHeight="1" x14ac:dyDescent="0.25">
      <c r="A5" s="778" t="s">
        <v>57</v>
      </c>
      <c r="B5" s="283">
        <v>1</v>
      </c>
      <c r="C5" s="284" t="s">
        <v>63</v>
      </c>
      <c r="D5" s="285" t="s">
        <v>51</v>
      </c>
      <c r="E5" s="286">
        <v>656</v>
      </c>
      <c r="F5" s="290">
        <f>G5/100</f>
        <v>0.11599999999999999</v>
      </c>
      <c r="G5" s="10">
        <v>11.6</v>
      </c>
      <c r="H5" s="513"/>
      <c r="I5" s="514"/>
    </row>
    <row r="6" spans="1:9" ht="15" x14ac:dyDescent="0.25">
      <c r="A6" s="716"/>
      <c r="B6" s="287">
        <v>2</v>
      </c>
      <c r="C6" s="257" t="s">
        <v>64</v>
      </c>
      <c r="D6" s="288" t="s">
        <v>52</v>
      </c>
      <c r="E6" s="289">
        <v>598</v>
      </c>
      <c r="F6" s="290">
        <f t="shared" ref="F6:F69" si="0">G6/100</f>
        <v>0.106</v>
      </c>
      <c r="G6" s="10">
        <v>10.6</v>
      </c>
      <c r="H6" s="513"/>
      <c r="I6" s="514"/>
    </row>
    <row r="7" spans="1:9" ht="15" x14ac:dyDescent="0.25">
      <c r="A7" s="716"/>
      <c r="B7" s="287">
        <v>3</v>
      </c>
      <c r="C7" s="257" t="s">
        <v>67</v>
      </c>
      <c r="D7" s="288" t="s">
        <v>53</v>
      </c>
      <c r="E7" s="289">
        <v>379</v>
      </c>
      <c r="F7" s="290">
        <f t="shared" si="0"/>
        <v>6.7000000000000004E-2</v>
      </c>
      <c r="G7" s="10">
        <v>6.7</v>
      </c>
      <c r="H7" s="513"/>
      <c r="I7" s="514"/>
    </row>
    <row r="8" spans="1:9" ht="15" customHeight="1" x14ac:dyDescent="0.25">
      <c r="A8" s="716"/>
      <c r="B8" s="287">
        <v>4</v>
      </c>
      <c r="C8" s="257" t="s">
        <v>65</v>
      </c>
      <c r="D8" s="288" t="s">
        <v>54</v>
      </c>
      <c r="E8" s="289">
        <v>365</v>
      </c>
      <c r="F8" s="290">
        <f t="shared" si="0"/>
        <v>6.5000000000000002E-2</v>
      </c>
      <c r="G8" s="10">
        <v>6.5</v>
      </c>
      <c r="H8" s="513"/>
      <c r="I8" s="514"/>
    </row>
    <row r="9" spans="1:9" ht="15" x14ac:dyDescent="0.25">
      <c r="A9" s="716"/>
      <c r="B9" s="287">
        <v>5</v>
      </c>
      <c r="C9" s="257" t="s">
        <v>66</v>
      </c>
      <c r="D9" s="288" t="s">
        <v>55</v>
      </c>
      <c r="E9" s="289">
        <v>278</v>
      </c>
      <c r="F9" s="291">
        <f t="shared" si="0"/>
        <v>4.9000000000000002E-2</v>
      </c>
      <c r="G9" s="10">
        <v>4.9000000000000004</v>
      </c>
      <c r="H9" s="513"/>
      <c r="I9" s="514"/>
    </row>
    <row r="10" spans="1:9" ht="15" x14ac:dyDescent="0.25">
      <c r="A10" s="778" t="s">
        <v>58</v>
      </c>
      <c r="B10" s="283">
        <v>1</v>
      </c>
      <c r="C10" s="284" t="s">
        <v>41</v>
      </c>
      <c r="D10" s="285" t="s">
        <v>56</v>
      </c>
      <c r="E10" s="286">
        <v>2411</v>
      </c>
      <c r="F10" s="290">
        <f t="shared" si="0"/>
        <v>0.313</v>
      </c>
      <c r="G10" s="10">
        <v>31.3</v>
      </c>
      <c r="H10" s="513"/>
      <c r="I10" s="514"/>
    </row>
    <row r="11" spans="1:9" ht="15" customHeight="1" x14ac:dyDescent="0.25">
      <c r="A11" s="716"/>
      <c r="B11" s="287">
        <v>2</v>
      </c>
      <c r="C11" s="257" t="s">
        <v>63</v>
      </c>
      <c r="D11" s="288" t="s">
        <v>51</v>
      </c>
      <c r="E11" s="289">
        <v>784</v>
      </c>
      <c r="F11" s="290">
        <f t="shared" si="0"/>
        <v>0.10199999999999999</v>
      </c>
      <c r="G11" s="10">
        <v>10.199999999999999</v>
      </c>
      <c r="H11" s="513"/>
      <c r="I11" s="514"/>
    </row>
    <row r="12" spans="1:9" ht="15" x14ac:dyDescent="0.25">
      <c r="A12" s="716"/>
      <c r="B12" s="287">
        <v>3</v>
      </c>
      <c r="C12" s="257" t="s">
        <v>64</v>
      </c>
      <c r="D12" s="288" t="s">
        <v>52</v>
      </c>
      <c r="E12" s="289">
        <v>577</v>
      </c>
      <c r="F12" s="290">
        <f t="shared" si="0"/>
        <v>7.4999999999999997E-2</v>
      </c>
      <c r="G12" s="10">
        <v>7.5</v>
      </c>
      <c r="H12" s="513"/>
      <c r="I12" s="514"/>
    </row>
    <row r="13" spans="1:9" ht="15" x14ac:dyDescent="0.25">
      <c r="A13" s="716"/>
      <c r="B13" s="287">
        <v>4</v>
      </c>
      <c r="C13" s="257" t="s">
        <v>67</v>
      </c>
      <c r="D13" s="288" t="s">
        <v>53</v>
      </c>
      <c r="E13" s="289">
        <v>375</v>
      </c>
      <c r="F13" s="290">
        <f t="shared" si="0"/>
        <v>4.9000000000000002E-2</v>
      </c>
      <c r="G13" s="10">
        <v>4.9000000000000004</v>
      </c>
      <c r="H13" s="513"/>
      <c r="I13" s="514"/>
    </row>
    <row r="14" spans="1:9" ht="15" customHeight="1" x14ac:dyDescent="0.25">
      <c r="A14" s="716"/>
      <c r="B14" s="287">
        <v>5</v>
      </c>
      <c r="C14" s="257" t="s">
        <v>65</v>
      </c>
      <c r="D14" s="288" t="s">
        <v>54</v>
      </c>
      <c r="E14" s="289">
        <v>331</v>
      </c>
      <c r="F14" s="291">
        <f t="shared" si="0"/>
        <v>4.2999999999999997E-2</v>
      </c>
      <c r="G14" s="10">
        <v>4.3</v>
      </c>
      <c r="H14" s="513"/>
      <c r="I14" s="514"/>
    </row>
    <row r="15" spans="1:9" ht="15" x14ac:dyDescent="0.25">
      <c r="A15" s="778" t="s">
        <v>159</v>
      </c>
      <c r="B15" s="283">
        <v>1</v>
      </c>
      <c r="C15" s="284" t="s">
        <v>41</v>
      </c>
      <c r="D15" s="285" t="s">
        <v>2744</v>
      </c>
      <c r="E15" s="286">
        <v>1064</v>
      </c>
      <c r="F15" s="290">
        <f t="shared" si="0"/>
        <v>0.184</v>
      </c>
      <c r="G15" s="10">
        <v>18.399999999999999</v>
      </c>
      <c r="H15" s="513"/>
      <c r="I15" s="514"/>
    </row>
    <row r="16" spans="1:9" ht="15" x14ac:dyDescent="0.25">
      <c r="A16" s="716"/>
      <c r="B16" s="287">
        <v>2</v>
      </c>
      <c r="C16" s="257" t="s">
        <v>64</v>
      </c>
      <c r="D16" s="288" t="s">
        <v>2745</v>
      </c>
      <c r="E16" s="289">
        <v>559</v>
      </c>
      <c r="F16" s="290">
        <f t="shared" si="0"/>
        <v>9.6999999999999989E-2</v>
      </c>
      <c r="G16" s="10">
        <v>9.6999999999999993</v>
      </c>
      <c r="H16" s="513"/>
      <c r="I16" s="514"/>
    </row>
    <row r="17" spans="1:9" ht="15" x14ac:dyDescent="0.25">
      <c r="A17" s="716"/>
      <c r="B17" s="287">
        <v>3</v>
      </c>
      <c r="C17" s="257" t="s">
        <v>63</v>
      </c>
      <c r="D17" s="288" t="s">
        <v>2746</v>
      </c>
      <c r="E17" s="289">
        <v>501</v>
      </c>
      <c r="F17" s="290">
        <f t="shared" si="0"/>
        <v>8.6999999999999994E-2</v>
      </c>
      <c r="G17" s="10">
        <v>8.6999999999999993</v>
      </c>
      <c r="H17" s="513"/>
      <c r="I17" s="514"/>
    </row>
    <row r="18" spans="1:9" ht="15" x14ac:dyDescent="0.25">
      <c r="A18" s="716"/>
      <c r="B18" s="287">
        <v>4</v>
      </c>
      <c r="C18" s="257" t="s">
        <v>67</v>
      </c>
      <c r="D18" s="288" t="s">
        <v>2747</v>
      </c>
      <c r="E18" s="289">
        <v>319</v>
      </c>
      <c r="F18" s="290">
        <f t="shared" si="0"/>
        <v>5.5E-2</v>
      </c>
      <c r="G18" s="10">
        <v>5.5</v>
      </c>
      <c r="H18" s="513"/>
      <c r="I18" s="514"/>
    </row>
    <row r="19" spans="1:9" ht="15" customHeight="1" x14ac:dyDescent="0.25">
      <c r="A19" s="716"/>
      <c r="B19" s="287">
        <v>5</v>
      </c>
      <c r="C19" s="288" t="s">
        <v>65</v>
      </c>
      <c r="D19" s="288" t="s">
        <v>2748</v>
      </c>
      <c r="E19" s="289">
        <v>286</v>
      </c>
      <c r="F19" s="291">
        <f t="shared" si="0"/>
        <v>4.9000000000000002E-2</v>
      </c>
      <c r="G19" s="10">
        <v>4.9000000000000004</v>
      </c>
      <c r="H19" s="513"/>
      <c r="I19" s="514"/>
    </row>
    <row r="20" spans="1:9" ht="15" x14ac:dyDescent="0.25">
      <c r="A20" s="778" t="s">
        <v>2760</v>
      </c>
      <c r="B20" s="283">
        <v>1</v>
      </c>
      <c r="C20" s="284" t="s">
        <v>64</v>
      </c>
      <c r="D20" s="285" t="s">
        <v>2745</v>
      </c>
      <c r="E20" s="286">
        <v>475</v>
      </c>
      <c r="F20" s="290">
        <f t="shared" si="0"/>
        <v>0.107</v>
      </c>
      <c r="G20" s="10">
        <v>10.7</v>
      </c>
      <c r="H20" s="513"/>
      <c r="I20" s="514"/>
    </row>
    <row r="21" spans="1:9" ht="15" x14ac:dyDescent="0.25">
      <c r="A21" s="716"/>
      <c r="B21" s="287">
        <v>2</v>
      </c>
      <c r="C21" s="257" t="s">
        <v>63</v>
      </c>
      <c r="D21" s="288" t="s">
        <v>2746</v>
      </c>
      <c r="E21" s="289">
        <v>393</v>
      </c>
      <c r="F21" s="290">
        <f t="shared" si="0"/>
        <v>8.8000000000000009E-2</v>
      </c>
      <c r="G21" s="10">
        <v>8.8000000000000007</v>
      </c>
      <c r="H21" s="513"/>
      <c r="I21" s="514"/>
    </row>
    <row r="22" spans="1:9" ht="15" x14ac:dyDescent="0.25">
      <c r="A22" s="716"/>
      <c r="B22" s="287">
        <v>3</v>
      </c>
      <c r="C22" s="257" t="s">
        <v>65</v>
      </c>
      <c r="D22" s="288" t="s">
        <v>2748</v>
      </c>
      <c r="E22" s="289">
        <v>287</v>
      </c>
      <c r="F22" s="290">
        <f t="shared" si="0"/>
        <v>6.5000000000000002E-2</v>
      </c>
      <c r="G22" s="10">
        <v>6.5</v>
      </c>
      <c r="H22" s="513"/>
      <c r="I22" s="514"/>
    </row>
    <row r="23" spans="1:9" ht="15" x14ac:dyDescent="0.25">
      <c r="A23" s="716"/>
      <c r="B23" s="287">
        <v>4</v>
      </c>
      <c r="C23" s="257" t="s">
        <v>67</v>
      </c>
      <c r="D23" s="288" t="s">
        <v>2747</v>
      </c>
      <c r="E23" s="289">
        <v>278</v>
      </c>
      <c r="F23" s="290">
        <f t="shared" si="0"/>
        <v>6.3E-2</v>
      </c>
      <c r="G23" s="10">
        <v>6.3</v>
      </c>
      <c r="H23" s="513"/>
      <c r="I23" s="514"/>
    </row>
    <row r="24" spans="1:9" ht="15" customHeight="1" x14ac:dyDescent="0.25">
      <c r="A24" s="716"/>
      <c r="B24" s="287">
        <v>5</v>
      </c>
      <c r="C24" s="288" t="s">
        <v>66</v>
      </c>
      <c r="D24" t="s">
        <v>2938</v>
      </c>
      <c r="E24" s="289">
        <v>205</v>
      </c>
      <c r="F24" s="291">
        <f t="shared" si="0"/>
        <v>4.5999999999999999E-2</v>
      </c>
      <c r="G24" s="10">
        <v>4.5999999999999996</v>
      </c>
      <c r="H24" s="513"/>
      <c r="I24" s="514"/>
    </row>
    <row r="25" spans="1:9" ht="15" x14ac:dyDescent="0.25">
      <c r="A25" s="778" t="s">
        <v>2765</v>
      </c>
      <c r="B25" s="283">
        <v>1</v>
      </c>
      <c r="C25" s="284" t="s">
        <v>64</v>
      </c>
      <c r="D25" s="285" t="s">
        <v>2745</v>
      </c>
      <c r="E25" s="286">
        <v>527</v>
      </c>
      <c r="F25" s="290">
        <f t="shared" si="0"/>
        <v>0.11699999999999999</v>
      </c>
      <c r="G25" s="10">
        <v>11.7</v>
      </c>
      <c r="H25" s="513"/>
      <c r="I25" s="514"/>
    </row>
    <row r="26" spans="1:9" ht="15" x14ac:dyDescent="0.25">
      <c r="A26" s="716"/>
      <c r="B26" s="287">
        <v>2</v>
      </c>
      <c r="C26" s="257" t="s">
        <v>63</v>
      </c>
      <c r="D26" s="288" t="s">
        <v>2746</v>
      </c>
      <c r="E26" s="289">
        <v>416</v>
      </c>
      <c r="F26" s="290">
        <f t="shared" si="0"/>
        <v>9.1999999999999998E-2</v>
      </c>
      <c r="G26" s="10">
        <v>9.1999999999999993</v>
      </c>
      <c r="H26" s="513"/>
      <c r="I26" s="514"/>
    </row>
    <row r="27" spans="1:9" ht="15" x14ac:dyDescent="0.25">
      <c r="A27" s="716"/>
      <c r="B27" s="287">
        <v>3</v>
      </c>
      <c r="C27" s="257" t="s">
        <v>67</v>
      </c>
      <c r="D27" s="288" t="s">
        <v>2747</v>
      </c>
      <c r="E27" s="289">
        <v>315</v>
      </c>
      <c r="F27" s="290">
        <f t="shared" si="0"/>
        <v>7.0000000000000007E-2</v>
      </c>
      <c r="G27" s="10">
        <v>7</v>
      </c>
      <c r="H27" s="513"/>
      <c r="I27" s="514"/>
    </row>
    <row r="28" spans="1:9" ht="15" x14ac:dyDescent="0.25">
      <c r="A28" s="716"/>
      <c r="B28" s="287">
        <v>4</v>
      </c>
      <c r="C28" s="257" t="s">
        <v>65</v>
      </c>
      <c r="D28" s="288" t="s">
        <v>2748</v>
      </c>
      <c r="E28" s="289">
        <v>313</v>
      </c>
      <c r="F28" s="290">
        <f t="shared" si="0"/>
        <v>7.0000000000000007E-2</v>
      </c>
      <c r="G28" s="10">
        <v>7</v>
      </c>
      <c r="H28" s="513"/>
      <c r="I28" s="514"/>
    </row>
    <row r="29" spans="1:9" ht="15" customHeight="1" x14ac:dyDescent="0.25">
      <c r="A29" s="716"/>
      <c r="B29" s="287">
        <v>5</v>
      </c>
      <c r="C29" s="257" t="s">
        <v>2749</v>
      </c>
      <c r="D29" s="288" t="s">
        <v>2766</v>
      </c>
      <c r="E29" s="289">
        <v>162</v>
      </c>
      <c r="F29" s="291">
        <f t="shared" si="0"/>
        <v>3.6000000000000004E-2</v>
      </c>
      <c r="G29" s="10">
        <v>3.6</v>
      </c>
      <c r="H29" s="513"/>
      <c r="I29" s="514"/>
    </row>
    <row r="30" spans="1:9" ht="15" customHeight="1" x14ac:dyDescent="0.25">
      <c r="A30" s="778" t="s">
        <v>2774</v>
      </c>
      <c r="B30" s="283">
        <v>1</v>
      </c>
      <c r="C30" s="284" t="s">
        <v>64</v>
      </c>
      <c r="D30" s="285" t="s">
        <v>2745</v>
      </c>
      <c r="E30" s="286">
        <v>500</v>
      </c>
      <c r="F30" s="290">
        <f t="shared" si="0"/>
        <v>0.113</v>
      </c>
      <c r="G30" s="10">
        <v>11.3</v>
      </c>
      <c r="H30" s="513"/>
      <c r="I30" s="514"/>
    </row>
    <row r="31" spans="1:9" ht="15" customHeight="1" x14ac:dyDescent="0.25">
      <c r="A31" s="716"/>
      <c r="B31" s="287">
        <v>2</v>
      </c>
      <c r="C31" s="257" t="s">
        <v>63</v>
      </c>
      <c r="D31" s="288" t="s">
        <v>2746</v>
      </c>
      <c r="E31" s="289">
        <v>415</v>
      </c>
      <c r="F31" s="290">
        <f t="shared" si="0"/>
        <v>9.4E-2</v>
      </c>
      <c r="G31" s="10">
        <v>9.4</v>
      </c>
      <c r="H31" s="513"/>
      <c r="I31" s="514"/>
    </row>
    <row r="32" spans="1:9" ht="15" customHeight="1" x14ac:dyDescent="0.25">
      <c r="A32" s="716"/>
      <c r="B32" s="287">
        <v>3</v>
      </c>
      <c r="C32" s="257" t="s">
        <v>65</v>
      </c>
      <c r="D32" s="288" t="s">
        <v>2748</v>
      </c>
      <c r="E32" s="289">
        <v>325</v>
      </c>
      <c r="F32" s="290">
        <f t="shared" si="0"/>
        <v>7.2999999999999995E-2</v>
      </c>
      <c r="G32" s="10">
        <v>7.3</v>
      </c>
      <c r="H32" s="513"/>
      <c r="I32" s="514"/>
    </row>
    <row r="33" spans="1:9" ht="15" customHeight="1" x14ac:dyDescent="0.25">
      <c r="A33" s="716"/>
      <c r="B33" s="287">
        <v>4</v>
      </c>
      <c r="C33" s="257" t="s">
        <v>67</v>
      </c>
      <c r="D33" s="288" t="s">
        <v>2747</v>
      </c>
      <c r="E33" s="289">
        <v>275</v>
      </c>
      <c r="F33" s="290">
        <f t="shared" si="0"/>
        <v>6.2E-2</v>
      </c>
      <c r="G33" s="10">
        <v>6.2</v>
      </c>
      <c r="H33" s="513"/>
      <c r="I33" s="514"/>
    </row>
    <row r="34" spans="1:9" ht="15" customHeight="1" x14ac:dyDescent="0.25">
      <c r="A34" s="716"/>
      <c r="B34" s="287">
        <v>5</v>
      </c>
      <c r="C34" s="288" t="s">
        <v>66</v>
      </c>
      <c r="D34" t="s">
        <v>2938</v>
      </c>
      <c r="E34" s="289">
        <v>190</v>
      </c>
      <c r="F34" s="291">
        <f t="shared" si="0"/>
        <v>4.2999999999999997E-2</v>
      </c>
      <c r="G34" s="10">
        <v>4.3</v>
      </c>
      <c r="H34" s="513"/>
      <c r="I34" s="514"/>
    </row>
    <row r="35" spans="1:9" ht="15" customHeight="1" x14ac:dyDescent="0.25">
      <c r="A35" s="778" t="s">
        <v>2937</v>
      </c>
      <c r="B35" s="283">
        <v>1</v>
      </c>
      <c r="C35" s="284" t="s">
        <v>64</v>
      </c>
      <c r="D35" s="285" t="s">
        <v>2745</v>
      </c>
      <c r="E35" s="286">
        <v>506</v>
      </c>
      <c r="F35" s="290">
        <f t="shared" si="0"/>
        <v>0.113</v>
      </c>
      <c r="G35" s="10">
        <v>11.3</v>
      </c>
      <c r="H35" s="513"/>
      <c r="I35" s="514"/>
    </row>
    <row r="36" spans="1:9" ht="15" customHeight="1" x14ac:dyDescent="0.25">
      <c r="A36" s="716"/>
      <c r="B36" s="287">
        <v>2</v>
      </c>
      <c r="C36" s="257" t="s">
        <v>63</v>
      </c>
      <c r="D36" s="288" t="s">
        <v>2746</v>
      </c>
      <c r="E36" s="289">
        <v>440</v>
      </c>
      <c r="F36" s="290">
        <f t="shared" si="0"/>
        <v>9.8000000000000004E-2</v>
      </c>
      <c r="G36" s="10">
        <v>9.8000000000000007</v>
      </c>
      <c r="H36" s="513"/>
      <c r="I36" s="514"/>
    </row>
    <row r="37" spans="1:9" ht="15" customHeight="1" x14ac:dyDescent="0.25">
      <c r="A37" s="716"/>
      <c r="B37" s="287">
        <v>3</v>
      </c>
      <c r="C37" s="257" t="s">
        <v>65</v>
      </c>
      <c r="D37" s="288" t="s">
        <v>2748</v>
      </c>
      <c r="E37" s="289">
        <v>321</v>
      </c>
      <c r="F37" s="290">
        <f t="shared" si="0"/>
        <v>7.2000000000000008E-2</v>
      </c>
      <c r="G37" s="10">
        <v>7.2</v>
      </c>
      <c r="H37" s="513"/>
      <c r="I37" s="514"/>
    </row>
    <row r="38" spans="1:9" ht="15" customHeight="1" x14ac:dyDescent="0.25">
      <c r="A38" s="716"/>
      <c r="B38" s="287">
        <v>4</v>
      </c>
      <c r="C38" s="257" t="s">
        <v>67</v>
      </c>
      <c r="D38" s="288" t="s">
        <v>2747</v>
      </c>
      <c r="E38" s="289">
        <v>305</v>
      </c>
      <c r="F38" s="290">
        <f t="shared" si="0"/>
        <v>6.8000000000000005E-2</v>
      </c>
      <c r="G38" s="10">
        <v>6.8</v>
      </c>
      <c r="H38" s="513"/>
      <c r="I38" s="514"/>
    </row>
    <row r="39" spans="1:9" ht="15" customHeight="1" x14ac:dyDescent="0.25">
      <c r="A39" s="716"/>
      <c r="B39" s="287">
        <v>5</v>
      </c>
      <c r="C39" s="390" t="s">
        <v>66</v>
      </c>
      <c r="D39" s="288" t="s">
        <v>2938</v>
      </c>
      <c r="E39" s="289">
        <v>212</v>
      </c>
      <c r="F39" s="291">
        <f t="shared" si="0"/>
        <v>4.7E-2</v>
      </c>
      <c r="G39" s="10">
        <v>4.7</v>
      </c>
      <c r="H39" s="513"/>
      <c r="I39" s="514"/>
    </row>
    <row r="40" spans="1:9" ht="15" customHeight="1" x14ac:dyDescent="0.25">
      <c r="A40" s="778" t="s">
        <v>2955</v>
      </c>
      <c r="B40" s="283">
        <v>1</v>
      </c>
      <c r="C40" s="284" t="s">
        <v>64</v>
      </c>
      <c r="D40" s="285" t="s">
        <v>2745</v>
      </c>
      <c r="E40" s="286">
        <v>573</v>
      </c>
      <c r="F40" s="290">
        <f t="shared" si="0"/>
        <v>0.11</v>
      </c>
      <c r="G40" s="10">
        <v>11</v>
      </c>
      <c r="H40" s="513"/>
      <c r="I40" s="514"/>
    </row>
    <row r="41" spans="1:9" ht="15" customHeight="1" x14ac:dyDescent="0.25">
      <c r="A41" s="716"/>
      <c r="B41" s="287">
        <v>2</v>
      </c>
      <c r="C41" s="257" t="s">
        <v>63</v>
      </c>
      <c r="D41" s="288" t="s">
        <v>2746</v>
      </c>
      <c r="E41" s="289">
        <v>497</v>
      </c>
      <c r="F41" s="290">
        <f t="shared" si="0"/>
        <v>9.5000000000000001E-2</v>
      </c>
      <c r="G41" s="10">
        <v>9.5</v>
      </c>
      <c r="H41" s="513"/>
      <c r="I41" s="514"/>
    </row>
    <row r="42" spans="1:9" ht="15" customHeight="1" x14ac:dyDescent="0.25">
      <c r="A42" s="716"/>
      <c r="B42" s="287">
        <v>3</v>
      </c>
      <c r="C42" s="257" t="s">
        <v>41</v>
      </c>
      <c r="D42" s="288" t="s">
        <v>56</v>
      </c>
      <c r="E42" s="289">
        <v>440</v>
      </c>
      <c r="F42" s="290">
        <f t="shared" si="0"/>
        <v>8.5000000000000006E-2</v>
      </c>
      <c r="G42" s="10">
        <v>8.5</v>
      </c>
      <c r="H42" s="513"/>
      <c r="I42" s="514"/>
    </row>
    <row r="43" spans="1:9" ht="15" customHeight="1" x14ac:dyDescent="0.25">
      <c r="A43" s="716"/>
      <c r="B43" s="287">
        <v>4</v>
      </c>
      <c r="C43" s="257" t="s">
        <v>67</v>
      </c>
      <c r="D43" s="288" t="s">
        <v>2747</v>
      </c>
      <c r="E43" s="289">
        <v>328</v>
      </c>
      <c r="F43" s="290">
        <f t="shared" si="0"/>
        <v>6.3E-2</v>
      </c>
      <c r="G43" s="10">
        <v>6.3</v>
      </c>
      <c r="H43" s="513"/>
      <c r="I43" s="514"/>
    </row>
    <row r="44" spans="1:9" ht="15" customHeight="1" x14ac:dyDescent="0.25">
      <c r="A44" s="716"/>
      <c r="B44" s="287">
        <v>5</v>
      </c>
      <c r="C44" s="390" t="s">
        <v>65</v>
      </c>
      <c r="D44" s="288" t="s">
        <v>2748</v>
      </c>
      <c r="E44" s="289">
        <v>316</v>
      </c>
      <c r="F44" s="291">
        <f t="shared" si="0"/>
        <v>6.0999999999999999E-2</v>
      </c>
      <c r="G44" s="10">
        <v>6.1</v>
      </c>
      <c r="H44" s="513"/>
      <c r="I44" s="514"/>
    </row>
    <row r="45" spans="1:9" ht="15" customHeight="1" x14ac:dyDescent="0.25">
      <c r="A45" s="779" t="s">
        <v>3035</v>
      </c>
      <c r="B45" s="283">
        <v>1</v>
      </c>
      <c r="C45" s="284" t="s">
        <v>41</v>
      </c>
      <c r="D45" s="285" t="s">
        <v>2744</v>
      </c>
      <c r="E45" s="286">
        <v>934</v>
      </c>
      <c r="F45" s="290">
        <f t="shared" si="0"/>
        <v>0.16500000000000001</v>
      </c>
      <c r="G45" s="10">
        <v>16.5</v>
      </c>
      <c r="H45" s="513"/>
      <c r="I45" s="514"/>
    </row>
    <row r="46" spans="1:9" ht="15" customHeight="1" x14ac:dyDescent="0.25">
      <c r="A46" s="780"/>
      <c r="B46" s="287">
        <v>2</v>
      </c>
      <c r="C46" s="257" t="s">
        <v>64</v>
      </c>
      <c r="D46" s="288" t="s">
        <v>2745</v>
      </c>
      <c r="E46" s="289">
        <v>568</v>
      </c>
      <c r="F46" s="290">
        <f t="shared" si="0"/>
        <v>0.1</v>
      </c>
      <c r="G46" s="10">
        <v>10</v>
      </c>
      <c r="H46" s="513"/>
      <c r="I46" s="514"/>
    </row>
    <row r="47" spans="1:9" ht="15" customHeight="1" x14ac:dyDescent="0.25">
      <c r="A47" s="780"/>
      <c r="B47" s="287">
        <v>3</v>
      </c>
      <c r="C47" s="420" t="s">
        <v>63</v>
      </c>
      <c r="D47" s="288" t="s">
        <v>2746</v>
      </c>
      <c r="E47" s="289">
        <v>503</v>
      </c>
      <c r="F47" s="290">
        <f t="shared" si="0"/>
        <v>8.900000000000001E-2</v>
      </c>
      <c r="G47" s="10">
        <v>8.9</v>
      </c>
      <c r="H47" s="513"/>
      <c r="I47" s="514"/>
    </row>
    <row r="48" spans="1:9" ht="15" customHeight="1" x14ac:dyDescent="0.25">
      <c r="A48" s="780"/>
      <c r="B48" s="287">
        <v>4</v>
      </c>
      <c r="C48" s="257" t="s">
        <v>67</v>
      </c>
      <c r="D48" s="288" t="s">
        <v>2747</v>
      </c>
      <c r="E48" s="289">
        <v>309</v>
      </c>
      <c r="F48" s="290">
        <f t="shared" si="0"/>
        <v>5.5E-2</v>
      </c>
      <c r="G48" s="10">
        <v>5.5</v>
      </c>
      <c r="H48" s="513"/>
      <c r="I48" s="514"/>
    </row>
    <row r="49" spans="1:9" ht="15" customHeight="1" x14ac:dyDescent="0.25">
      <c r="A49" s="781"/>
      <c r="B49" s="287">
        <v>5</v>
      </c>
      <c r="C49" s="390" t="s">
        <v>65</v>
      </c>
      <c r="D49" s="288" t="s">
        <v>2748</v>
      </c>
      <c r="E49" s="292">
        <v>294</v>
      </c>
      <c r="F49" s="291">
        <f t="shared" si="0"/>
        <v>5.2000000000000005E-2</v>
      </c>
      <c r="G49" s="10">
        <v>5.2</v>
      </c>
      <c r="H49" s="513"/>
      <c r="I49" s="514"/>
    </row>
    <row r="50" spans="1:9" ht="15" customHeight="1" x14ac:dyDescent="0.25">
      <c r="A50" s="779" t="s">
        <v>3043</v>
      </c>
      <c r="B50" s="283">
        <v>1</v>
      </c>
      <c r="C50" s="284" t="s">
        <v>41</v>
      </c>
      <c r="D50" s="285" t="s">
        <v>2744</v>
      </c>
      <c r="E50" s="286">
        <v>845</v>
      </c>
      <c r="F50" s="290">
        <f t="shared" si="0"/>
        <v>0.13900000000000001</v>
      </c>
      <c r="G50" s="10">
        <v>13.9</v>
      </c>
      <c r="H50" s="513"/>
      <c r="I50" s="514"/>
    </row>
    <row r="51" spans="1:9" ht="15" customHeight="1" x14ac:dyDescent="0.25">
      <c r="A51" s="780"/>
      <c r="B51" s="287">
        <v>2</v>
      </c>
      <c r="C51" s="390" t="s">
        <v>64</v>
      </c>
      <c r="D51" s="288" t="s">
        <v>2745</v>
      </c>
      <c r="E51" s="289">
        <v>639</v>
      </c>
      <c r="F51" s="290">
        <f t="shared" si="0"/>
        <v>0.105</v>
      </c>
      <c r="G51" s="10">
        <v>10.5</v>
      </c>
      <c r="H51" s="513"/>
      <c r="I51" s="514"/>
    </row>
    <row r="52" spans="1:9" ht="15" customHeight="1" x14ac:dyDescent="0.25">
      <c r="A52" s="780"/>
      <c r="B52" s="287">
        <v>3</v>
      </c>
      <c r="C52" s="420" t="s">
        <v>63</v>
      </c>
      <c r="D52" s="288" t="s">
        <v>2746</v>
      </c>
      <c r="E52" s="289">
        <v>519</v>
      </c>
      <c r="F52" s="290">
        <f t="shared" si="0"/>
        <v>8.5000000000000006E-2</v>
      </c>
      <c r="G52" s="10">
        <v>8.5</v>
      </c>
      <c r="H52" s="513"/>
      <c r="I52" s="514"/>
    </row>
    <row r="53" spans="1:9" ht="15" customHeight="1" x14ac:dyDescent="0.25">
      <c r="A53" s="780"/>
      <c r="B53" s="287">
        <v>4</v>
      </c>
      <c r="C53" s="390" t="s">
        <v>67</v>
      </c>
      <c r="D53" s="288" t="s">
        <v>2747</v>
      </c>
      <c r="E53" s="289">
        <v>364</v>
      </c>
      <c r="F53" s="290">
        <f t="shared" si="0"/>
        <v>0.06</v>
      </c>
      <c r="G53" s="10">
        <v>6</v>
      </c>
      <c r="H53" s="513"/>
      <c r="I53" s="514"/>
    </row>
    <row r="54" spans="1:9" ht="15" customHeight="1" x14ac:dyDescent="0.25">
      <c r="A54" s="781"/>
      <c r="B54" s="287">
        <v>5</v>
      </c>
      <c r="C54" s="417" t="s">
        <v>65</v>
      </c>
      <c r="D54" s="288" t="s">
        <v>2748</v>
      </c>
      <c r="E54" s="292">
        <v>358</v>
      </c>
      <c r="F54" s="291">
        <f t="shared" si="0"/>
        <v>5.9000000000000004E-2</v>
      </c>
      <c r="G54" s="10">
        <v>5.9</v>
      </c>
      <c r="H54" s="513"/>
      <c r="I54" s="514"/>
    </row>
    <row r="55" spans="1:9" ht="15" x14ac:dyDescent="0.25">
      <c r="A55" s="416"/>
      <c r="B55" s="283">
        <v>1</v>
      </c>
      <c r="C55" s="284" t="s">
        <v>41</v>
      </c>
      <c r="D55" s="285" t="s">
        <v>2744</v>
      </c>
      <c r="E55" s="286">
        <v>1538</v>
      </c>
      <c r="F55" s="290">
        <f t="shared" si="0"/>
        <v>0.23</v>
      </c>
      <c r="G55" s="10">
        <v>23</v>
      </c>
      <c r="H55" s="513"/>
      <c r="I55" s="514"/>
    </row>
    <row r="56" spans="1:9" ht="15" customHeight="1" x14ac:dyDescent="0.25">
      <c r="A56" s="416"/>
      <c r="B56" s="287">
        <v>2</v>
      </c>
      <c r="C56" s="431" t="s">
        <v>64</v>
      </c>
      <c r="D56" s="288" t="s">
        <v>2745</v>
      </c>
      <c r="E56" s="289">
        <v>623</v>
      </c>
      <c r="F56" s="290">
        <f t="shared" si="0"/>
        <v>9.3000000000000013E-2</v>
      </c>
      <c r="G56" s="10">
        <v>9.3000000000000007</v>
      </c>
      <c r="H56" s="513"/>
      <c r="I56" s="514"/>
    </row>
    <row r="57" spans="1:9" ht="15" customHeight="1" x14ac:dyDescent="0.25">
      <c r="A57" s="416" t="s">
        <v>3095</v>
      </c>
      <c r="B57" s="287">
        <v>3</v>
      </c>
      <c r="C57" s="420" t="s">
        <v>63</v>
      </c>
      <c r="D57" s="288" t="s">
        <v>2746</v>
      </c>
      <c r="E57" s="289">
        <v>517</v>
      </c>
      <c r="F57" s="290">
        <f t="shared" si="0"/>
        <v>7.6999999999999999E-2</v>
      </c>
      <c r="G57" s="10">
        <v>7.7</v>
      </c>
      <c r="H57" s="513"/>
      <c r="I57" s="514"/>
    </row>
    <row r="58" spans="1:9" ht="15" customHeight="1" x14ac:dyDescent="0.25">
      <c r="A58" s="416"/>
      <c r="B58" s="287">
        <v>4</v>
      </c>
      <c r="C58" s="431" t="s">
        <v>67</v>
      </c>
      <c r="D58" s="288" t="s">
        <v>2747</v>
      </c>
      <c r="E58" s="289">
        <v>345</v>
      </c>
      <c r="F58" s="290">
        <f t="shared" si="0"/>
        <v>5.2000000000000005E-2</v>
      </c>
      <c r="G58" s="10">
        <v>5.2</v>
      </c>
      <c r="H58" s="513"/>
      <c r="I58" s="514"/>
    </row>
    <row r="59" spans="1:9" ht="15" customHeight="1" x14ac:dyDescent="0.25">
      <c r="A59" s="464"/>
      <c r="B59" s="287">
        <v>5</v>
      </c>
      <c r="C59" s="433" t="s">
        <v>65</v>
      </c>
      <c r="D59" s="434" t="s">
        <v>2748</v>
      </c>
      <c r="E59" s="292">
        <v>338</v>
      </c>
      <c r="F59" s="291">
        <f t="shared" si="0"/>
        <v>5.0999999999999997E-2</v>
      </c>
      <c r="G59" s="10">
        <v>5.0999999999999996</v>
      </c>
      <c r="H59" s="513"/>
      <c r="I59" s="514"/>
    </row>
    <row r="60" spans="1:9" ht="15" customHeight="1" x14ac:dyDescent="0.25">
      <c r="A60" s="460"/>
      <c r="B60" s="283">
        <v>1</v>
      </c>
      <c r="C60" s="437" t="s">
        <v>41</v>
      </c>
      <c r="D60" s="437" t="s">
        <v>2744</v>
      </c>
      <c r="E60" s="289">
        <v>883</v>
      </c>
      <c r="F60" s="290">
        <f t="shared" si="0"/>
        <v>0.16699999999999998</v>
      </c>
      <c r="G60" s="10">
        <v>16.7</v>
      </c>
      <c r="H60" s="513"/>
      <c r="I60" s="514"/>
    </row>
    <row r="61" spans="1:9" ht="15" customHeight="1" x14ac:dyDescent="0.25">
      <c r="A61" s="460"/>
      <c r="B61" s="287">
        <v>2</v>
      </c>
      <c r="C61" s="437" t="s">
        <v>64</v>
      </c>
      <c r="D61" s="437" t="s">
        <v>2745</v>
      </c>
      <c r="E61" s="289">
        <v>533</v>
      </c>
      <c r="F61" s="290">
        <f t="shared" si="0"/>
        <v>0.10099999999999999</v>
      </c>
      <c r="G61" s="10">
        <v>10.1</v>
      </c>
      <c r="H61" s="513"/>
      <c r="I61" s="514"/>
    </row>
    <row r="62" spans="1:9" ht="15" customHeight="1" x14ac:dyDescent="0.25">
      <c r="A62" s="460" t="s">
        <v>3140</v>
      </c>
      <c r="B62" s="287">
        <v>3</v>
      </c>
      <c r="C62" s="494" t="s">
        <v>63</v>
      </c>
      <c r="D62" s="437" t="s">
        <v>2746</v>
      </c>
      <c r="E62" s="289">
        <v>484</v>
      </c>
      <c r="F62" s="290">
        <f t="shared" si="0"/>
        <v>9.1999999999999998E-2</v>
      </c>
      <c r="G62" s="10">
        <v>9.1999999999999993</v>
      </c>
      <c r="H62" s="513"/>
      <c r="I62" s="514"/>
    </row>
    <row r="63" spans="1:9" ht="15" customHeight="1" x14ac:dyDescent="0.25">
      <c r="A63" s="460"/>
      <c r="B63" s="287">
        <v>4</v>
      </c>
      <c r="C63" s="437" t="s">
        <v>67</v>
      </c>
      <c r="D63" s="437" t="s">
        <v>2747</v>
      </c>
      <c r="E63" s="289">
        <v>317</v>
      </c>
      <c r="F63" s="290">
        <f t="shared" si="0"/>
        <v>0.06</v>
      </c>
      <c r="G63" s="10">
        <v>6</v>
      </c>
      <c r="H63" s="513"/>
      <c r="I63" s="514"/>
    </row>
    <row r="64" spans="1:9" ht="15" customHeight="1" x14ac:dyDescent="0.25">
      <c r="A64" s="460"/>
      <c r="B64" s="287">
        <v>5</v>
      </c>
      <c r="C64" s="437" t="s">
        <v>65</v>
      </c>
      <c r="D64" s="437" t="s">
        <v>2748</v>
      </c>
      <c r="E64" s="292">
        <v>295</v>
      </c>
      <c r="F64" s="291">
        <f t="shared" si="0"/>
        <v>5.5999999999999994E-2</v>
      </c>
      <c r="G64" s="10">
        <v>5.6</v>
      </c>
      <c r="H64" s="513"/>
      <c r="I64" s="514"/>
    </row>
    <row r="65" spans="1:13" ht="15" x14ac:dyDescent="0.25">
      <c r="A65" s="782" t="s">
        <v>3141</v>
      </c>
      <c r="B65" s="283">
        <v>1</v>
      </c>
      <c r="C65" s="284" t="s">
        <v>41</v>
      </c>
      <c r="D65" s="285" t="s">
        <v>2744</v>
      </c>
      <c r="E65" s="432">
        <v>8593</v>
      </c>
      <c r="F65" s="290">
        <f t="shared" si="0"/>
        <v>0.13</v>
      </c>
      <c r="G65" s="10">
        <v>13</v>
      </c>
      <c r="H65" s="513"/>
      <c r="I65" s="514"/>
    </row>
    <row r="66" spans="1:13" ht="15" x14ac:dyDescent="0.25">
      <c r="A66" s="646"/>
      <c r="B66" s="287">
        <v>2</v>
      </c>
      <c r="C66" s="431" t="s">
        <v>64</v>
      </c>
      <c r="D66" s="288" t="s">
        <v>2745</v>
      </c>
      <c r="E66" s="432">
        <v>6678</v>
      </c>
      <c r="F66" s="290">
        <f t="shared" si="0"/>
        <v>0.10099999999999999</v>
      </c>
      <c r="G66" s="10">
        <v>10.1</v>
      </c>
      <c r="H66" s="513"/>
      <c r="I66" s="514"/>
    </row>
    <row r="67" spans="1:13" ht="15" x14ac:dyDescent="0.25">
      <c r="A67" s="646"/>
      <c r="B67" s="287">
        <v>3</v>
      </c>
      <c r="C67" s="420" t="s">
        <v>63</v>
      </c>
      <c r="D67" s="288" t="s">
        <v>2746</v>
      </c>
      <c r="E67" s="432">
        <v>6125</v>
      </c>
      <c r="F67" s="290">
        <f t="shared" si="0"/>
        <v>9.3000000000000013E-2</v>
      </c>
      <c r="G67" s="10">
        <v>9.3000000000000007</v>
      </c>
      <c r="H67" s="513"/>
      <c r="I67" s="514"/>
    </row>
    <row r="68" spans="1:13" ht="15" x14ac:dyDescent="0.25">
      <c r="A68" s="646"/>
      <c r="B68" s="287">
        <v>4</v>
      </c>
      <c r="C68" s="431" t="s">
        <v>67</v>
      </c>
      <c r="D68" s="288" t="s">
        <v>2747</v>
      </c>
      <c r="E68" s="432">
        <v>3909</v>
      </c>
      <c r="F68" s="290">
        <f t="shared" si="0"/>
        <v>5.9000000000000004E-2</v>
      </c>
      <c r="G68" s="10">
        <v>5.9</v>
      </c>
      <c r="H68" s="513"/>
      <c r="I68" s="514"/>
    </row>
    <row r="69" spans="1:13" ht="15" customHeight="1" x14ac:dyDescent="0.25">
      <c r="A69" s="646"/>
      <c r="B69" s="287">
        <v>5</v>
      </c>
      <c r="C69" s="431" t="s">
        <v>65</v>
      </c>
      <c r="D69" s="288" t="s">
        <v>2748</v>
      </c>
      <c r="E69" s="432">
        <v>3829</v>
      </c>
      <c r="F69" s="290">
        <f t="shared" si="0"/>
        <v>5.7999999999999996E-2</v>
      </c>
      <c r="G69" s="10">
        <v>5.8</v>
      </c>
      <c r="H69" s="513"/>
      <c r="I69" s="514"/>
    </row>
    <row r="70" spans="1:13" ht="12" customHeight="1" x14ac:dyDescent="0.25">
      <c r="H70" s="513"/>
      <c r="I70" s="514"/>
    </row>
    <row r="71" spans="1:13" ht="12" customHeight="1" x14ac:dyDescent="0.25">
      <c r="A71" s="20" t="s">
        <v>61</v>
      </c>
      <c r="H71" s="513"/>
      <c r="I71" s="514"/>
    </row>
    <row r="72" spans="1:13" ht="12" customHeight="1" x14ac:dyDescent="0.25">
      <c r="A72" s="679" t="s">
        <v>94</v>
      </c>
      <c r="B72" s="679"/>
      <c r="C72" s="679"/>
      <c r="D72" s="679"/>
      <c r="E72" s="679"/>
      <c r="F72" s="679"/>
      <c r="H72" s="513"/>
      <c r="I72" s="514"/>
    </row>
    <row r="73" spans="1:13" s="192" customFormat="1" ht="12" customHeight="1" x14ac:dyDescent="0.25">
      <c r="A73" s="770" t="str">
        <f>CONCATENATE("2) Figures are for deaths occurring between 1st March 2020 and ",Contents!A41," 2021. Figures only include deaths that were registered by ",Contents!A42,". More information on registration delays can be found on the NRS website.")</f>
        <v>2) Figures are for deaths occurring between 1st March 2020 and 28th February 2021. Figures only include deaths that were registered by 10th March 2021. More information on registration delays can be found on the NRS website.</v>
      </c>
      <c r="B73" s="770"/>
      <c r="C73" s="770"/>
      <c r="D73" s="770"/>
      <c r="E73" s="770"/>
      <c r="F73" s="770"/>
      <c r="G73" s="162"/>
      <c r="H73" s="513"/>
      <c r="I73" s="514"/>
      <c r="J73" s="162"/>
      <c r="K73" s="162"/>
      <c r="L73" s="162"/>
      <c r="M73" s="162"/>
    </row>
    <row r="74" spans="1:13" ht="12" customHeight="1" x14ac:dyDescent="0.25">
      <c r="A74" s="770"/>
      <c r="B74" s="770"/>
      <c r="C74" s="770"/>
      <c r="D74" s="770"/>
      <c r="E74" s="770"/>
      <c r="F74" s="770"/>
      <c r="H74" s="513"/>
      <c r="I74" s="514"/>
    </row>
    <row r="75" spans="1:13" ht="12" customHeight="1" x14ac:dyDescent="0.25">
      <c r="A75" s="162"/>
      <c r="B75" s="162"/>
      <c r="C75" s="162"/>
      <c r="D75" s="162"/>
      <c r="E75" s="162"/>
      <c r="F75" s="162"/>
      <c r="H75" s="513"/>
      <c r="I75" s="514"/>
    </row>
    <row r="76" spans="1:13" ht="12" customHeight="1" x14ac:dyDescent="0.25">
      <c r="A76" s="679" t="s">
        <v>3041</v>
      </c>
      <c r="B76" s="679"/>
      <c r="H76" s="513"/>
      <c r="I76" s="514"/>
    </row>
    <row r="77" spans="1:13" ht="12" customHeight="1" x14ac:dyDescent="0.25">
      <c r="H77" s="513"/>
      <c r="I77" s="514"/>
    </row>
    <row r="78" spans="1:13" ht="12" customHeight="1" x14ac:dyDescent="0.25">
      <c r="A78" s="58"/>
      <c r="B78" s="58"/>
      <c r="C78" s="58"/>
      <c r="D78" s="58"/>
      <c r="E78" s="58"/>
      <c r="F78" s="58"/>
      <c r="H78" s="513"/>
      <c r="I78" s="514"/>
    </row>
    <row r="79" spans="1:13" ht="12" customHeight="1" x14ac:dyDescent="0.25">
      <c r="A79" s="10">
        <v>5</v>
      </c>
      <c r="B79" s="10" t="str">
        <f>VLOOKUP($A79,$B$65:$F$69,2,FALSE)</f>
        <v>Malignant neoplasm of trachea, bronchus and lung</v>
      </c>
      <c r="C79" s="163">
        <f>VLOOKUP($A79,$B$65:$F$69,4,FALSE)</f>
        <v>3829</v>
      </c>
      <c r="D79" s="58"/>
      <c r="E79" s="58"/>
      <c r="F79" s="58"/>
      <c r="H79" s="513"/>
      <c r="I79" s="514"/>
    </row>
    <row r="80" spans="1:13" ht="12" customHeight="1" x14ac:dyDescent="0.25">
      <c r="A80" s="10">
        <v>4</v>
      </c>
      <c r="B80" s="10" t="str">
        <f t="shared" ref="B80:B82" si="1">VLOOKUP($A80,$B$65:$F$69,2,FALSE)</f>
        <v>Cerebrovascular disease</v>
      </c>
      <c r="C80" s="163">
        <f>VLOOKUP($A80,$B$65:$F$69,4,FALSE)</f>
        <v>3909</v>
      </c>
      <c r="D80" s="58"/>
      <c r="E80" s="58"/>
      <c r="F80" s="58"/>
      <c r="H80" s="513"/>
      <c r="I80" s="514"/>
    </row>
    <row r="81" spans="1:9" ht="12" customHeight="1" x14ac:dyDescent="0.25">
      <c r="A81" s="10">
        <v>3</v>
      </c>
      <c r="B81" s="10" t="str">
        <f t="shared" si="1"/>
        <v>Dementia and Alzheimer's Disease</v>
      </c>
      <c r="C81" s="163">
        <f t="shared" ref="C81:C82" si="2">VLOOKUP($A81,$B$65:$F$69,4,FALSE)</f>
        <v>6125</v>
      </c>
      <c r="D81" s="58"/>
      <c r="E81" s="58"/>
      <c r="F81" s="58"/>
      <c r="H81" s="513"/>
      <c r="I81" s="514"/>
    </row>
    <row r="82" spans="1:9" ht="15" x14ac:dyDescent="0.25">
      <c r="A82" s="10">
        <v>2</v>
      </c>
      <c r="B82" s="10" t="str">
        <f t="shared" si="1"/>
        <v>Ischaemic heart diseases</v>
      </c>
      <c r="C82" s="163">
        <f t="shared" si="2"/>
        <v>6678</v>
      </c>
      <c r="D82" s="58"/>
      <c r="E82" s="58"/>
      <c r="F82" s="58"/>
      <c r="H82" s="513"/>
      <c r="I82" s="514"/>
    </row>
    <row r="83" spans="1:9" ht="15" x14ac:dyDescent="0.25">
      <c r="A83" s="10">
        <v>1</v>
      </c>
      <c r="B83" s="10" t="str">
        <f>VLOOKUP($A83,$B$65:$F$69,2,FALSE)</f>
        <v>COVID-19</v>
      </c>
      <c r="C83" s="163">
        <f>VLOOKUP($A83,$B$65:$F$69,4,FALSE)</f>
        <v>8593</v>
      </c>
      <c r="D83" s="58"/>
      <c r="E83" s="58"/>
      <c r="F83" s="58"/>
      <c r="H83" s="513"/>
      <c r="I83" s="514"/>
    </row>
    <row r="84" spans="1:9" ht="15" x14ac:dyDescent="0.25">
      <c r="A84" s="10"/>
      <c r="B84" s="10"/>
      <c r="C84" s="163"/>
      <c r="D84" s="58"/>
      <c r="E84" s="58"/>
      <c r="F84" s="58"/>
      <c r="H84" s="513"/>
      <c r="I84" s="514"/>
    </row>
    <row r="85" spans="1:9" ht="15" x14ac:dyDescent="0.25">
      <c r="A85" s="10">
        <v>5</v>
      </c>
      <c r="B85" s="10" t="str">
        <f>VLOOKUP($A85,$B$45:$F$49,2,FALSE)</f>
        <v>Malignant neoplasm of trachea, bronchus and lung</v>
      </c>
      <c r="C85" s="163">
        <f>VLOOKUP($A85,$B$45:$F$49,4,FALSE)</f>
        <v>294</v>
      </c>
      <c r="D85" s="58"/>
      <c r="E85" s="58"/>
      <c r="F85" s="58"/>
      <c r="H85" s="513"/>
      <c r="I85" s="514"/>
    </row>
    <row r="86" spans="1:9" ht="15" x14ac:dyDescent="0.25">
      <c r="A86" s="10">
        <v>4</v>
      </c>
      <c r="B86" s="10" t="str">
        <f t="shared" ref="B86:B89" si="3">VLOOKUP($A86,$B$45:$F$49,2,FALSE)</f>
        <v>Cerebrovascular disease</v>
      </c>
      <c r="C86" s="163">
        <f t="shared" ref="C86:C89" si="4">VLOOKUP($A86,$B$45:$F$49,4,FALSE)</f>
        <v>309</v>
      </c>
      <c r="D86" s="58"/>
      <c r="E86" s="58"/>
      <c r="F86" s="58"/>
      <c r="H86" s="513"/>
      <c r="I86" s="514"/>
    </row>
    <row r="87" spans="1:9" ht="15" x14ac:dyDescent="0.25">
      <c r="A87" s="10">
        <v>3</v>
      </c>
      <c r="B87" s="10" t="str">
        <f t="shared" si="3"/>
        <v>Dementia and Alzheimer's Disease</v>
      </c>
      <c r="C87" s="163">
        <f t="shared" si="4"/>
        <v>503</v>
      </c>
      <c r="D87" s="58"/>
      <c r="E87" s="58"/>
      <c r="F87" s="58"/>
      <c r="H87" s="513"/>
      <c r="I87" s="514"/>
    </row>
    <row r="88" spans="1:9" ht="15" x14ac:dyDescent="0.25">
      <c r="A88" s="10">
        <v>2</v>
      </c>
      <c r="B88" s="10" t="str">
        <f t="shared" si="3"/>
        <v>Ischaemic heart diseases</v>
      </c>
      <c r="C88" s="163">
        <f t="shared" si="4"/>
        <v>568</v>
      </c>
      <c r="D88" s="58"/>
      <c r="E88" s="58"/>
      <c r="F88" s="58"/>
      <c r="H88" s="513"/>
      <c r="I88" s="514"/>
    </row>
    <row r="89" spans="1:9" ht="15" x14ac:dyDescent="0.25">
      <c r="A89" s="10">
        <v>1</v>
      </c>
      <c r="B89" s="10" t="str">
        <f t="shared" si="3"/>
        <v>COVID-19</v>
      </c>
      <c r="C89" s="163">
        <f t="shared" si="4"/>
        <v>934</v>
      </c>
      <c r="D89" s="58"/>
      <c r="E89" s="58"/>
      <c r="F89" s="58"/>
      <c r="H89" s="513"/>
      <c r="I89" s="514"/>
    </row>
    <row r="90" spans="1:9" ht="15" x14ac:dyDescent="0.25">
      <c r="A90" s="10"/>
      <c r="B90" s="10"/>
      <c r="C90" s="163"/>
      <c r="D90" s="58"/>
      <c r="E90" s="58"/>
      <c r="F90" s="58"/>
      <c r="H90" s="513"/>
      <c r="I90" s="514"/>
    </row>
    <row r="91" spans="1:9" ht="15" x14ac:dyDescent="0.25">
      <c r="A91" s="10">
        <v>5</v>
      </c>
      <c r="B91" s="10" t="str">
        <f>VLOOKUP($A91,$B$40:$F$44,2,FALSE)</f>
        <v>Malignant neoplasm of trachea, bronchus and lung</v>
      </c>
      <c r="C91" s="163">
        <f>VLOOKUP($A91,$B$40:$F$44,4,FALSE)</f>
        <v>316</v>
      </c>
      <c r="D91" s="58"/>
      <c r="E91" s="58"/>
      <c r="F91" s="58"/>
      <c r="H91" s="513"/>
      <c r="I91" s="514"/>
    </row>
    <row r="92" spans="1:9" ht="15" x14ac:dyDescent="0.25">
      <c r="A92" s="10">
        <v>4</v>
      </c>
      <c r="B92" s="10" t="str">
        <f t="shared" ref="B92:B95" si="5">VLOOKUP($A92,$B$40:$F$44,2,FALSE)</f>
        <v>Cerebrovascular disease</v>
      </c>
      <c r="C92" s="163">
        <f>VLOOKUP($A92,$B$40:$F$44,4,FALSE)</f>
        <v>328</v>
      </c>
      <c r="D92" s="58"/>
      <c r="E92" s="58"/>
      <c r="F92" s="58"/>
      <c r="H92" s="513"/>
      <c r="I92" s="514"/>
    </row>
    <row r="93" spans="1:9" ht="15" x14ac:dyDescent="0.25">
      <c r="A93" s="10">
        <v>3</v>
      </c>
      <c r="B93" s="10" t="str">
        <f t="shared" si="5"/>
        <v>COVID-19</v>
      </c>
      <c r="C93" s="163">
        <f t="shared" ref="C93:C95" si="6">VLOOKUP($A93,$B$40:$F$44,4,FALSE)</f>
        <v>440</v>
      </c>
      <c r="D93" s="58"/>
      <c r="E93" s="58"/>
      <c r="F93" s="58"/>
      <c r="H93" s="513"/>
      <c r="I93" s="514"/>
    </row>
    <row r="94" spans="1:9" ht="15" x14ac:dyDescent="0.25">
      <c r="A94" s="10">
        <v>2</v>
      </c>
      <c r="B94" s="10" t="str">
        <f t="shared" si="5"/>
        <v>Dementia and Alzheimer's Disease</v>
      </c>
      <c r="C94" s="163">
        <f t="shared" si="6"/>
        <v>497</v>
      </c>
      <c r="D94" s="58"/>
      <c r="E94" s="58"/>
      <c r="F94" s="58"/>
      <c r="H94" s="513"/>
      <c r="I94" s="514"/>
    </row>
    <row r="95" spans="1:9" ht="15" x14ac:dyDescent="0.25">
      <c r="A95" s="10">
        <v>1</v>
      </c>
      <c r="B95" s="10" t="str">
        <f t="shared" si="5"/>
        <v>Ischaemic heart diseases</v>
      </c>
      <c r="C95" s="163">
        <f t="shared" si="6"/>
        <v>573</v>
      </c>
      <c r="D95" s="58"/>
      <c r="E95" s="58"/>
      <c r="F95" s="58"/>
      <c r="H95" s="513"/>
      <c r="I95" s="514"/>
    </row>
    <row r="96" spans="1:9" ht="15" x14ac:dyDescent="0.25">
      <c r="A96" s="10"/>
      <c r="B96" s="10"/>
      <c r="C96" s="163"/>
      <c r="D96" s="58"/>
      <c r="E96" s="58"/>
      <c r="F96" s="58"/>
      <c r="H96" s="513"/>
      <c r="I96" s="514"/>
    </row>
    <row r="97" spans="1:9" ht="15" x14ac:dyDescent="0.25">
      <c r="A97" s="10">
        <v>5</v>
      </c>
      <c r="B97" s="10" t="str">
        <f>VLOOKUP($A97,$B$35:$F$39,2,FALSE)</f>
        <v>Chronic lower respiratory diseases</v>
      </c>
      <c r="C97" s="163">
        <f>VLOOKUP($A97,$B$35:$F$39,4,FALSE)</f>
        <v>212</v>
      </c>
      <c r="D97" s="58"/>
      <c r="E97" s="58"/>
      <c r="F97" s="58"/>
      <c r="H97" s="513"/>
      <c r="I97" s="514"/>
    </row>
    <row r="98" spans="1:9" ht="15" x14ac:dyDescent="0.25">
      <c r="A98" s="10">
        <v>4</v>
      </c>
      <c r="B98" s="10" t="str">
        <f t="shared" ref="B98:B101" si="7">VLOOKUP($A98,$B$35:$F$39,2,FALSE)</f>
        <v>Cerebrovascular disease</v>
      </c>
      <c r="C98" s="163">
        <f t="shared" ref="C98:C101" si="8">VLOOKUP($A98,$B$35:$F$39,4,FALSE)</f>
        <v>305</v>
      </c>
      <c r="D98" s="58"/>
      <c r="E98" s="58"/>
      <c r="F98" s="58"/>
      <c r="H98" s="513"/>
      <c r="I98" s="514"/>
    </row>
    <row r="99" spans="1:9" ht="15" x14ac:dyDescent="0.25">
      <c r="A99" s="10">
        <v>3</v>
      </c>
      <c r="B99" s="10" t="str">
        <f t="shared" si="7"/>
        <v>Malignant neoplasm of trachea, bronchus and lung</v>
      </c>
      <c r="C99" s="163">
        <f t="shared" si="8"/>
        <v>321</v>
      </c>
      <c r="D99" s="58"/>
      <c r="E99" s="58"/>
      <c r="F99" s="58"/>
      <c r="H99" s="513"/>
      <c r="I99" s="514"/>
    </row>
    <row r="100" spans="1:9" ht="15" x14ac:dyDescent="0.25">
      <c r="A100" s="10">
        <v>2</v>
      </c>
      <c r="B100" s="10" t="str">
        <f t="shared" si="7"/>
        <v>Dementia and Alzheimer's Disease</v>
      </c>
      <c r="C100" s="163">
        <f t="shared" si="8"/>
        <v>440</v>
      </c>
      <c r="D100" s="58"/>
      <c r="E100" s="58"/>
      <c r="F100" s="58"/>
      <c r="H100" s="513"/>
      <c r="I100" s="514"/>
    </row>
    <row r="101" spans="1:9" ht="15" x14ac:dyDescent="0.25">
      <c r="A101" s="10">
        <v>1</v>
      </c>
      <c r="B101" s="10" t="str">
        <f t="shared" si="7"/>
        <v>Ischaemic heart diseases</v>
      </c>
      <c r="C101" s="163">
        <f t="shared" si="8"/>
        <v>506</v>
      </c>
      <c r="D101" s="58"/>
      <c r="E101" s="58"/>
      <c r="F101" s="58"/>
      <c r="H101" s="513"/>
      <c r="I101" s="514"/>
    </row>
    <row r="102" spans="1:9" ht="15" x14ac:dyDescent="0.25">
      <c r="A102" s="10"/>
      <c r="B102" s="10"/>
      <c r="C102" s="163"/>
      <c r="D102" s="58"/>
      <c r="E102" s="58"/>
      <c r="F102" s="58"/>
      <c r="H102" s="513"/>
      <c r="I102" s="514"/>
    </row>
    <row r="103" spans="1:9" ht="15" x14ac:dyDescent="0.25">
      <c r="A103" s="10">
        <v>5</v>
      </c>
      <c r="B103" s="10" t="str">
        <f>VLOOKUP($A103,$B$30:$F$34,2,FALSE)</f>
        <v>Chronic lower respiratory diseases</v>
      </c>
      <c r="C103" s="163">
        <f>VLOOKUP($A103,$B$30:$F$34,4,FALSE)</f>
        <v>190</v>
      </c>
      <c r="D103" s="58"/>
      <c r="E103" s="58"/>
      <c r="F103" s="58"/>
      <c r="H103" s="513"/>
      <c r="I103" s="514"/>
    </row>
    <row r="104" spans="1:9" ht="15" x14ac:dyDescent="0.25">
      <c r="A104" s="10">
        <v>4</v>
      </c>
      <c r="B104" s="10" t="str">
        <f t="shared" ref="B104:B107" si="9">VLOOKUP($A104,$B$30:$F$34,2,FALSE)</f>
        <v>Cerebrovascular disease</v>
      </c>
      <c r="C104" s="163">
        <f t="shared" ref="C104:C107" si="10">VLOOKUP($A104,$B$30:$F$34,4,FALSE)</f>
        <v>275</v>
      </c>
      <c r="D104" s="58"/>
      <c r="E104" s="58"/>
      <c r="F104" s="58"/>
      <c r="H104" s="513"/>
      <c r="I104" s="514"/>
    </row>
    <row r="105" spans="1:9" ht="15" x14ac:dyDescent="0.25">
      <c r="A105" s="10">
        <v>3</v>
      </c>
      <c r="B105" s="10" t="str">
        <f t="shared" si="9"/>
        <v>Malignant neoplasm of trachea, bronchus and lung</v>
      </c>
      <c r="C105" s="163">
        <f t="shared" si="10"/>
        <v>325</v>
      </c>
      <c r="D105" s="58"/>
      <c r="E105" s="58"/>
      <c r="F105" s="58"/>
      <c r="H105" s="513"/>
      <c r="I105" s="514"/>
    </row>
    <row r="106" spans="1:9" ht="15" x14ac:dyDescent="0.25">
      <c r="A106" s="10">
        <v>2</v>
      </c>
      <c r="B106" s="10" t="str">
        <f t="shared" si="9"/>
        <v>Dementia and Alzheimer's Disease</v>
      </c>
      <c r="C106" s="163">
        <f t="shared" si="10"/>
        <v>415</v>
      </c>
      <c r="D106" s="58"/>
      <c r="E106" s="58"/>
      <c r="F106" s="58"/>
      <c r="H106" s="513"/>
      <c r="I106" s="514"/>
    </row>
    <row r="107" spans="1:9" ht="15" x14ac:dyDescent="0.25">
      <c r="A107" s="10">
        <v>1</v>
      </c>
      <c r="B107" s="10" t="str">
        <f t="shared" si="9"/>
        <v>Ischaemic heart diseases</v>
      </c>
      <c r="C107" s="163">
        <f t="shared" si="10"/>
        <v>500</v>
      </c>
      <c r="D107" s="58"/>
      <c r="E107" s="58"/>
      <c r="F107" s="58"/>
      <c r="H107" s="513"/>
      <c r="I107" s="514"/>
    </row>
    <row r="108" spans="1:9" ht="15" x14ac:dyDescent="0.25">
      <c r="A108" s="10"/>
      <c r="B108" s="10"/>
      <c r="C108" s="10"/>
      <c r="D108" s="58"/>
      <c r="E108" s="58"/>
      <c r="F108" s="58"/>
      <c r="H108" s="513"/>
      <c r="I108" s="514"/>
    </row>
    <row r="109" spans="1:9" ht="15" x14ac:dyDescent="0.25">
      <c r="A109" s="10">
        <v>5</v>
      </c>
      <c r="B109" s="10" t="str">
        <f>VLOOKUP($A109,$B$25:$F$29,2,FALSE)</f>
        <v>Symptoms, signs and ill-defined conditions</v>
      </c>
      <c r="C109" s="163">
        <f>VLOOKUP($A109,$B$25:$F$29,4,FALSE)</f>
        <v>162</v>
      </c>
      <c r="D109" s="58"/>
      <c r="E109" s="58"/>
      <c r="F109" s="58"/>
      <c r="H109" s="513"/>
      <c r="I109" s="514"/>
    </row>
    <row r="110" spans="1:9" ht="15" x14ac:dyDescent="0.25">
      <c r="A110" s="10">
        <v>4</v>
      </c>
      <c r="B110" s="10" t="str">
        <f t="shared" ref="B110:B113" si="11">VLOOKUP($A110,$B$25:$F$29,2,FALSE)</f>
        <v>Malignant neoplasm of trachea, bronchus and lung</v>
      </c>
      <c r="C110" s="163">
        <f t="shared" ref="C110:C113" si="12">VLOOKUP($A110,$B$25:$F$29,4,FALSE)</f>
        <v>313</v>
      </c>
      <c r="D110" s="58"/>
      <c r="E110" s="58"/>
      <c r="F110" s="58"/>
      <c r="H110" s="513"/>
      <c r="I110" s="514"/>
    </row>
    <row r="111" spans="1:9" ht="15" x14ac:dyDescent="0.25">
      <c r="A111" s="10">
        <v>3</v>
      </c>
      <c r="B111" s="10" t="str">
        <f t="shared" si="11"/>
        <v>Cerebrovascular disease</v>
      </c>
      <c r="C111" s="163">
        <f t="shared" si="12"/>
        <v>315</v>
      </c>
      <c r="D111" s="58"/>
      <c r="E111" s="58"/>
      <c r="F111" s="58"/>
      <c r="H111" s="513"/>
      <c r="I111" s="514"/>
    </row>
    <row r="112" spans="1:9" ht="15" x14ac:dyDescent="0.25">
      <c r="A112" s="10">
        <v>2</v>
      </c>
      <c r="B112" s="10" t="str">
        <f t="shared" si="11"/>
        <v>Dementia and Alzheimer's Disease</v>
      </c>
      <c r="C112" s="163">
        <f t="shared" si="12"/>
        <v>416</v>
      </c>
      <c r="D112" s="58"/>
      <c r="E112" s="58"/>
      <c r="F112" s="58"/>
      <c r="H112" s="513"/>
      <c r="I112" s="514"/>
    </row>
    <row r="113" spans="1:9" ht="15" x14ac:dyDescent="0.25">
      <c r="A113" s="10">
        <v>1</v>
      </c>
      <c r="B113" s="10" t="str">
        <f t="shared" si="11"/>
        <v>Ischaemic heart diseases</v>
      </c>
      <c r="C113" s="163">
        <f t="shared" si="12"/>
        <v>527</v>
      </c>
      <c r="D113" s="58"/>
      <c r="E113" s="58"/>
      <c r="F113" s="58"/>
      <c r="H113" s="513"/>
      <c r="I113" s="514"/>
    </row>
    <row r="114" spans="1:9" ht="15" x14ac:dyDescent="0.25">
      <c r="A114" s="10"/>
      <c r="B114" s="10"/>
      <c r="C114" s="10"/>
      <c r="D114" s="58"/>
      <c r="E114" s="58"/>
      <c r="F114" s="58"/>
      <c r="H114" s="513"/>
      <c r="I114" s="514"/>
    </row>
    <row r="115" spans="1:9" ht="15" x14ac:dyDescent="0.25">
      <c r="A115" s="10">
        <v>5</v>
      </c>
      <c r="B115" s="10" t="str">
        <f>VLOOKUP($A115,$B$20:$F$24,2,FALSE)</f>
        <v>Chronic lower respiratory diseases</v>
      </c>
      <c r="C115" s="163">
        <f>VLOOKUP($A115,$B$20:$F$24,4,FALSE)</f>
        <v>205</v>
      </c>
      <c r="D115" s="58"/>
      <c r="E115" s="58"/>
      <c r="F115" s="58"/>
      <c r="H115" s="513"/>
      <c r="I115" s="514"/>
    </row>
    <row r="116" spans="1:9" ht="15" x14ac:dyDescent="0.25">
      <c r="A116" s="10">
        <v>4</v>
      </c>
      <c r="B116" s="10" t="str">
        <f t="shared" ref="B116:B119" si="13">VLOOKUP($A116,$B$20:$F$24,2,FALSE)</f>
        <v>Cerebrovascular disease</v>
      </c>
      <c r="C116" s="163">
        <f t="shared" ref="C116:C119" si="14">VLOOKUP($A116,$B$20:$F$24,4,FALSE)</f>
        <v>278</v>
      </c>
      <c r="D116" s="58"/>
      <c r="E116" s="58"/>
      <c r="F116" s="58"/>
      <c r="H116" s="513"/>
      <c r="I116" s="514"/>
    </row>
    <row r="117" spans="1:9" ht="15" x14ac:dyDescent="0.25">
      <c r="A117" s="10">
        <v>3</v>
      </c>
      <c r="B117" s="10" t="str">
        <f t="shared" si="13"/>
        <v>Malignant neoplasm of trachea, bronchus and lung</v>
      </c>
      <c r="C117" s="163">
        <f t="shared" si="14"/>
        <v>287</v>
      </c>
      <c r="D117" s="58"/>
      <c r="E117" s="58"/>
      <c r="F117" s="58"/>
      <c r="H117" s="513"/>
      <c r="I117" s="514"/>
    </row>
    <row r="118" spans="1:9" ht="15" x14ac:dyDescent="0.25">
      <c r="A118" s="10">
        <v>2</v>
      </c>
      <c r="B118" s="10" t="str">
        <f t="shared" si="13"/>
        <v>Dementia and Alzheimer's Disease</v>
      </c>
      <c r="C118" s="163">
        <f t="shared" si="14"/>
        <v>393</v>
      </c>
      <c r="D118" s="58"/>
      <c r="E118" s="58"/>
      <c r="F118" s="58"/>
      <c r="H118" s="513"/>
      <c r="I118" s="514"/>
    </row>
    <row r="119" spans="1:9" ht="15" x14ac:dyDescent="0.25">
      <c r="A119" s="10">
        <v>1</v>
      </c>
      <c r="B119" s="10" t="str">
        <f t="shared" si="13"/>
        <v>Ischaemic heart diseases</v>
      </c>
      <c r="C119" s="163">
        <f t="shared" si="14"/>
        <v>475</v>
      </c>
      <c r="D119" s="58"/>
      <c r="E119" s="58"/>
      <c r="F119" s="58"/>
      <c r="H119" s="513"/>
      <c r="I119" s="514"/>
    </row>
    <row r="120" spans="1:9" ht="15" x14ac:dyDescent="0.25">
      <c r="A120" s="10"/>
      <c r="B120" s="10"/>
      <c r="C120" s="10"/>
      <c r="D120" s="58"/>
      <c r="E120" s="58"/>
      <c r="F120" s="58"/>
      <c r="H120" s="513"/>
      <c r="I120" s="514"/>
    </row>
    <row r="121" spans="1:9" ht="15" x14ac:dyDescent="0.25">
      <c r="A121" s="10">
        <v>5</v>
      </c>
      <c r="B121" s="10" t="str">
        <f>VLOOKUP($A121,$B$15:$F$19,2,FALSE)</f>
        <v>Malignant neoplasm of trachea, bronchus and lung</v>
      </c>
      <c r="C121" s="163">
        <f>VLOOKUP($A121,$B$15:$F$19,4,FALSE)</f>
        <v>286</v>
      </c>
      <c r="D121" s="58"/>
      <c r="E121" s="58"/>
      <c r="F121" s="58"/>
      <c r="H121" s="513"/>
      <c r="I121" s="514"/>
    </row>
    <row r="122" spans="1:9" ht="15" x14ac:dyDescent="0.25">
      <c r="A122" s="10">
        <v>4</v>
      </c>
      <c r="B122" s="10" t="str">
        <f>VLOOKUP($A122,$B$15:$F$19,2,FALSE)</f>
        <v>Cerebrovascular disease</v>
      </c>
      <c r="C122" s="163">
        <f>VLOOKUP($A122,$B$15:$F$19,4,FALSE)</f>
        <v>319</v>
      </c>
      <c r="D122" s="58"/>
      <c r="E122" s="58"/>
      <c r="F122" s="58"/>
      <c r="H122" s="513"/>
      <c r="I122" s="514"/>
    </row>
    <row r="123" spans="1:9" ht="15" x14ac:dyDescent="0.25">
      <c r="A123" s="10">
        <v>3</v>
      </c>
      <c r="B123" s="10" t="str">
        <f>VLOOKUP($A123,$B$15:$F$19,2,FALSE)</f>
        <v>Dementia and Alzheimer's Disease</v>
      </c>
      <c r="C123" s="163">
        <f>VLOOKUP($A123,$B$15:$F$19,4,FALSE)</f>
        <v>501</v>
      </c>
      <c r="D123" s="58"/>
      <c r="E123" s="58"/>
      <c r="F123" s="58"/>
      <c r="H123" s="513"/>
      <c r="I123" s="514"/>
    </row>
    <row r="124" spans="1:9" ht="15" x14ac:dyDescent="0.25">
      <c r="A124" s="10">
        <v>2</v>
      </c>
      <c r="B124" s="10" t="str">
        <f>VLOOKUP($A124,$B$15:$F$19,2,FALSE)</f>
        <v>Ischaemic heart diseases</v>
      </c>
      <c r="C124" s="163">
        <f>VLOOKUP($A124,$B$15:$F$19,4,FALSE)</f>
        <v>559</v>
      </c>
      <c r="D124" s="58"/>
      <c r="E124" s="58"/>
      <c r="F124" s="58"/>
      <c r="H124" s="513"/>
      <c r="I124" s="514"/>
    </row>
    <row r="125" spans="1:9" ht="15" x14ac:dyDescent="0.25">
      <c r="A125" s="10">
        <v>1</v>
      </c>
      <c r="B125" s="10" t="str">
        <f>VLOOKUP($A125,$B$15:$F$19,2,FALSE)</f>
        <v>COVID-19</v>
      </c>
      <c r="C125" s="163">
        <f>VLOOKUP($A125,$B$15:$F$19,4,FALSE)</f>
        <v>1064</v>
      </c>
      <c r="D125" s="58"/>
      <c r="E125" s="58"/>
      <c r="F125" s="58"/>
      <c r="H125" s="513"/>
      <c r="I125" s="514"/>
    </row>
    <row r="126" spans="1:9" ht="15" x14ac:dyDescent="0.25">
      <c r="A126" s="10"/>
      <c r="B126" s="10"/>
      <c r="C126" s="163"/>
      <c r="D126" s="58"/>
      <c r="E126" s="58"/>
      <c r="F126" s="58"/>
      <c r="H126" s="513"/>
      <c r="I126" s="514"/>
    </row>
    <row r="127" spans="1:9" ht="15" x14ac:dyDescent="0.25">
      <c r="A127" s="10">
        <v>5</v>
      </c>
      <c r="B127" s="10" t="str">
        <f>VLOOKUP($A127,$B$10:$F$14,2,FALSE)</f>
        <v>Malignant neoplasm of trachea, bronchus and lung</v>
      </c>
      <c r="C127" s="163">
        <f>VLOOKUP($A127,$B$10:$F$14,4,FALSE)</f>
        <v>331</v>
      </c>
      <c r="D127" s="58"/>
      <c r="E127" s="58"/>
      <c r="F127" s="58"/>
      <c r="H127" s="513"/>
      <c r="I127" s="514"/>
    </row>
    <row r="128" spans="1:9" ht="15" x14ac:dyDescent="0.25">
      <c r="A128" s="10">
        <v>4</v>
      </c>
      <c r="B128" s="10" t="str">
        <f>VLOOKUP($A128,$B$10:$F$14,2,FALSE)</f>
        <v>Cerebrovascular disease</v>
      </c>
      <c r="C128" s="163">
        <f>VLOOKUP($A128,$B$10:$F$14,4,FALSE)</f>
        <v>375</v>
      </c>
      <c r="D128" s="58"/>
      <c r="E128" s="58"/>
      <c r="F128" s="58"/>
      <c r="H128" s="513"/>
      <c r="I128" s="514"/>
    </row>
    <row r="129" spans="1:9" ht="15" x14ac:dyDescent="0.25">
      <c r="A129" s="10">
        <v>3</v>
      </c>
      <c r="B129" s="10" t="str">
        <f>VLOOKUP($A129,$B$10:$F$14,2,FALSE)</f>
        <v>Ischaemic heart diseases</v>
      </c>
      <c r="C129" s="163">
        <f>VLOOKUP($A129,$B$10:$F$14,4,FALSE)</f>
        <v>577</v>
      </c>
      <c r="D129" s="58"/>
      <c r="E129" s="58"/>
      <c r="F129" s="58"/>
      <c r="H129" s="513"/>
      <c r="I129" s="514"/>
    </row>
    <row r="130" spans="1:9" ht="15" x14ac:dyDescent="0.25">
      <c r="A130" s="10">
        <v>2</v>
      </c>
      <c r="B130" s="10" t="str">
        <f>VLOOKUP($A130,$B$10:$F$14,2,FALSE)</f>
        <v>Dementia and Alzheimer's Disease</v>
      </c>
      <c r="C130" s="163">
        <f>VLOOKUP($A130,$B$10:$F$14,4,FALSE)</f>
        <v>784</v>
      </c>
      <c r="D130" s="58"/>
      <c r="E130" s="58"/>
      <c r="F130" s="58"/>
      <c r="H130" s="513"/>
      <c r="I130" s="514"/>
    </row>
    <row r="131" spans="1:9" ht="15" x14ac:dyDescent="0.25">
      <c r="A131" s="10">
        <v>1</v>
      </c>
      <c r="B131" s="10" t="str">
        <f>VLOOKUP($A131,$B$10:$F$14,2,FALSE)</f>
        <v>COVID-19</v>
      </c>
      <c r="C131" s="163">
        <f>VLOOKUP($A131,$B$10:$F$14,4,FALSE)</f>
        <v>2411</v>
      </c>
      <c r="D131" s="58"/>
      <c r="E131" s="58"/>
      <c r="F131" s="58"/>
      <c r="H131" s="513"/>
      <c r="I131" s="514"/>
    </row>
    <row r="132" spans="1:9" ht="15" x14ac:dyDescent="0.25">
      <c r="A132" s="10"/>
      <c r="B132" s="10"/>
      <c r="C132" s="163"/>
      <c r="D132" s="58"/>
      <c r="E132" s="58"/>
      <c r="F132" s="58"/>
      <c r="H132" s="513"/>
      <c r="I132" s="514"/>
    </row>
    <row r="133" spans="1:9" ht="15" x14ac:dyDescent="0.25">
      <c r="A133" s="10">
        <v>5</v>
      </c>
      <c r="B133" s="10" t="str">
        <f>VLOOKUP($A133,$B$5:$F$9,2,FALSE)</f>
        <v>Chronic lower respiratory diseases</v>
      </c>
      <c r="C133" s="163">
        <f>VLOOKUP($A133,$B$5:$F$9,4,FALSE)</f>
        <v>278</v>
      </c>
      <c r="D133" s="58"/>
      <c r="E133" s="58"/>
      <c r="F133" s="58"/>
      <c r="H133" s="513"/>
      <c r="I133" s="514"/>
    </row>
    <row r="134" spans="1:9" ht="15" x14ac:dyDescent="0.25">
      <c r="A134" s="10">
        <v>4</v>
      </c>
      <c r="B134" s="10" t="str">
        <f t="shared" ref="B134:B137" si="15">VLOOKUP($A134,$B$5:$F$9,2,FALSE)</f>
        <v>Malignant neoplasm of trachea, bronchus and lung</v>
      </c>
      <c r="C134" s="163">
        <f t="shared" ref="C134:C137" si="16">VLOOKUP($A134,$B$5:$F$9,4,FALSE)</f>
        <v>365</v>
      </c>
      <c r="D134" s="58"/>
      <c r="E134" s="58"/>
      <c r="F134" s="58"/>
      <c r="H134" s="513"/>
      <c r="I134" s="514"/>
    </row>
    <row r="135" spans="1:9" ht="15" x14ac:dyDescent="0.25">
      <c r="A135" s="10">
        <v>3</v>
      </c>
      <c r="B135" s="10" t="str">
        <f t="shared" si="15"/>
        <v>Cerebrovascular disease</v>
      </c>
      <c r="C135" s="163">
        <f t="shared" si="16"/>
        <v>379</v>
      </c>
      <c r="D135" s="58"/>
      <c r="E135" s="58"/>
      <c r="F135" s="58"/>
      <c r="H135" s="513"/>
      <c r="I135" s="514"/>
    </row>
    <row r="136" spans="1:9" ht="15" x14ac:dyDescent="0.25">
      <c r="A136" s="10">
        <v>2</v>
      </c>
      <c r="B136" s="10" t="str">
        <f t="shared" si="15"/>
        <v>Ischaemic heart diseases</v>
      </c>
      <c r="C136" s="163">
        <f t="shared" si="16"/>
        <v>598</v>
      </c>
      <c r="D136" s="58"/>
      <c r="E136" s="58"/>
      <c r="F136" s="58"/>
      <c r="H136" s="513"/>
      <c r="I136" s="514"/>
    </row>
    <row r="137" spans="1:9" ht="15" x14ac:dyDescent="0.25">
      <c r="A137" s="10">
        <v>1</v>
      </c>
      <c r="B137" s="10" t="str">
        <f t="shared" si="15"/>
        <v>Dementia and Alzheimer's Disease</v>
      </c>
      <c r="C137" s="163">
        <f t="shared" si="16"/>
        <v>656</v>
      </c>
      <c r="D137" s="58"/>
      <c r="E137" s="58"/>
      <c r="F137" s="58"/>
      <c r="H137" s="513"/>
      <c r="I137" s="514"/>
    </row>
    <row r="138" spans="1:9" ht="15" x14ac:dyDescent="0.25">
      <c r="A138" s="10"/>
      <c r="B138" s="10"/>
      <c r="C138" s="10"/>
      <c r="D138" s="58"/>
      <c r="E138" s="58"/>
      <c r="F138" s="58"/>
      <c r="H138" s="513"/>
      <c r="I138" s="514"/>
    </row>
    <row r="139" spans="1:9" ht="15" x14ac:dyDescent="0.25">
      <c r="A139" s="58"/>
      <c r="B139" s="58"/>
      <c r="C139" s="58"/>
      <c r="D139" s="58"/>
      <c r="E139" s="58"/>
      <c r="F139" s="58"/>
      <c r="H139" s="513"/>
      <c r="I139" s="514"/>
    </row>
    <row r="140" spans="1:9" ht="15" x14ac:dyDescent="0.25">
      <c r="A140" s="58"/>
      <c r="B140" s="58"/>
      <c r="C140" s="58"/>
      <c r="D140" s="58"/>
      <c r="E140" s="58"/>
      <c r="F140" s="58"/>
      <c r="H140" s="513"/>
      <c r="I140" s="514"/>
    </row>
    <row r="141" spans="1:9" ht="15" x14ac:dyDescent="0.25">
      <c r="A141" s="58"/>
      <c r="B141" s="58"/>
      <c r="C141" s="58"/>
      <c r="D141" s="58"/>
      <c r="E141" s="58"/>
      <c r="F141" s="58"/>
      <c r="H141" s="513"/>
      <c r="I141" s="514"/>
    </row>
    <row r="142" spans="1:9" ht="15" x14ac:dyDescent="0.25">
      <c r="A142" s="58"/>
      <c r="B142" s="58"/>
      <c r="C142" s="58"/>
      <c r="D142" s="58"/>
      <c r="E142" s="58"/>
      <c r="F142" s="58"/>
      <c r="H142" s="513"/>
      <c r="I142" s="514"/>
    </row>
    <row r="143" spans="1:9" ht="15" x14ac:dyDescent="0.25">
      <c r="A143" s="192"/>
      <c r="B143" s="192"/>
      <c r="C143" s="192"/>
      <c r="D143" s="58"/>
      <c r="E143" s="58"/>
      <c r="F143" s="58"/>
      <c r="H143" s="513"/>
      <c r="I143" s="514"/>
    </row>
    <row r="144" spans="1:9" ht="15" x14ac:dyDescent="0.25">
      <c r="A144" s="192"/>
      <c r="B144" s="192"/>
      <c r="C144" s="192"/>
      <c r="D144" s="58"/>
      <c r="E144" s="58"/>
      <c r="F144" s="58"/>
      <c r="H144" s="513"/>
      <c r="I144" s="514"/>
    </row>
    <row r="145" spans="1:9" ht="15" x14ac:dyDescent="0.25">
      <c r="A145" s="58"/>
      <c r="B145" s="58"/>
      <c r="C145" s="58"/>
      <c r="D145" s="58"/>
      <c r="E145" s="58"/>
      <c r="F145" s="58"/>
      <c r="H145" s="513"/>
      <c r="I145" s="514"/>
    </row>
    <row r="146" spans="1:9" ht="15" x14ac:dyDescent="0.25">
      <c r="B146" s="58"/>
      <c r="C146" s="58"/>
      <c r="H146" s="513"/>
      <c r="I146" s="514"/>
    </row>
    <row r="147" spans="1:9" ht="15" x14ac:dyDescent="0.25">
      <c r="B147" s="58"/>
      <c r="C147" s="58"/>
      <c r="H147" s="513"/>
      <c r="I147" s="514"/>
    </row>
    <row r="148" spans="1:9" ht="15" x14ac:dyDescent="0.25">
      <c r="H148" s="513"/>
      <c r="I148" s="514"/>
    </row>
    <row r="149" spans="1:9" ht="15" x14ac:dyDescent="0.25">
      <c r="H149" s="513"/>
      <c r="I149" s="514"/>
    </row>
    <row r="150" spans="1:9" ht="15" x14ac:dyDescent="0.25">
      <c r="H150" s="513"/>
      <c r="I150" s="514"/>
    </row>
    <row r="151" spans="1:9" ht="15" x14ac:dyDescent="0.25">
      <c r="H151" s="513"/>
      <c r="I151" s="514"/>
    </row>
    <row r="152" spans="1:9" ht="15" x14ac:dyDescent="0.25">
      <c r="H152" s="513"/>
      <c r="I152" s="514"/>
    </row>
    <row r="153" spans="1:9" ht="15" x14ac:dyDescent="0.25">
      <c r="H153" s="513"/>
      <c r="I153" s="514"/>
    </row>
    <row r="154" spans="1:9" ht="15" x14ac:dyDescent="0.25">
      <c r="H154" s="513"/>
      <c r="I154" s="514"/>
    </row>
    <row r="155" spans="1:9" ht="15" x14ac:dyDescent="0.25">
      <c r="H155" s="513"/>
      <c r="I155" s="514"/>
    </row>
    <row r="156" spans="1:9" ht="15" x14ac:dyDescent="0.25">
      <c r="H156" s="513"/>
      <c r="I156" s="514"/>
    </row>
    <row r="157" spans="1:9" ht="15" x14ac:dyDescent="0.25">
      <c r="H157" s="513"/>
      <c r="I157" s="514"/>
    </row>
    <row r="158" spans="1:9" ht="15" x14ac:dyDescent="0.25">
      <c r="H158" s="513"/>
      <c r="I158" s="514"/>
    </row>
    <row r="159" spans="1:9" ht="15" x14ac:dyDescent="0.25">
      <c r="H159" s="513"/>
      <c r="I159" s="514"/>
    </row>
    <row r="160" spans="1:9" ht="15" x14ac:dyDescent="0.25">
      <c r="H160" s="513"/>
      <c r="I160" s="514"/>
    </row>
    <row r="161" spans="8:9" ht="15" x14ac:dyDescent="0.25">
      <c r="H161" s="513"/>
      <c r="I161" s="514"/>
    </row>
    <row r="162" spans="8:9" ht="15" x14ac:dyDescent="0.25">
      <c r="H162" s="513"/>
      <c r="I162" s="514"/>
    </row>
    <row r="163" spans="8:9" ht="15" x14ac:dyDescent="0.25">
      <c r="H163" s="513"/>
      <c r="I163" s="514"/>
    </row>
    <row r="164" spans="8:9" ht="15" x14ac:dyDescent="0.25">
      <c r="H164" s="513"/>
      <c r="I164" s="514"/>
    </row>
    <row r="165" spans="8:9" ht="15" x14ac:dyDescent="0.25">
      <c r="H165" s="513"/>
      <c r="I165" s="514"/>
    </row>
    <row r="166" spans="8:9" ht="15" x14ac:dyDescent="0.25">
      <c r="H166" s="513"/>
      <c r="I166" s="514"/>
    </row>
    <row r="167" spans="8:9" ht="15" x14ac:dyDescent="0.25">
      <c r="H167" s="513"/>
      <c r="I167" s="514"/>
    </row>
    <row r="168" spans="8:9" ht="15" x14ac:dyDescent="0.25">
      <c r="H168" s="513"/>
      <c r="I168" s="514"/>
    </row>
    <row r="169" spans="8:9" ht="15" x14ac:dyDescent="0.25">
      <c r="H169" s="513"/>
      <c r="I169" s="514"/>
    </row>
    <row r="170" spans="8:9" ht="15" x14ac:dyDescent="0.25">
      <c r="H170" s="513"/>
      <c r="I170" s="514"/>
    </row>
    <row r="171" spans="8:9" ht="15" x14ac:dyDescent="0.25">
      <c r="H171" s="513"/>
      <c r="I171" s="514"/>
    </row>
    <row r="172" spans="8:9" ht="15" x14ac:dyDescent="0.25">
      <c r="H172" s="513"/>
      <c r="I172" s="514"/>
    </row>
    <row r="173" spans="8:9" ht="15" x14ac:dyDescent="0.25">
      <c r="H173" s="513"/>
      <c r="I173" s="514"/>
    </row>
    <row r="174" spans="8:9" ht="15" x14ac:dyDescent="0.25">
      <c r="H174" s="513"/>
      <c r="I174" s="514"/>
    </row>
    <row r="175" spans="8:9" ht="15" x14ac:dyDescent="0.25">
      <c r="H175" s="513"/>
      <c r="I175" s="514"/>
    </row>
    <row r="176" spans="8:9" ht="15" x14ac:dyDescent="0.25">
      <c r="H176" s="513"/>
      <c r="I176" s="514"/>
    </row>
    <row r="177" spans="8:9" ht="15" x14ac:dyDescent="0.25">
      <c r="H177" s="513"/>
      <c r="I177" s="514"/>
    </row>
    <row r="178" spans="8:9" ht="15" x14ac:dyDescent="0.25">
      <c r="H178" s="513"/>
      <c r="I178" s="514"/>
    </row>
    <row r="179" spans="8:9" ht="15" x14ac:dyDescent="0.25">
      <c r="H179" s="513"/>
      <c r="I179" s="514"/>
    </row>
    <row r="180" spans="8:9" ht="15" x14ac:dyDescent="0.25">
      <c r="H180" s="513"/>
      <c r="I180" s="514"/>
    </row>
    <row r="181" spans="8:9" ht="15" x14ac:dyDescent="0.25">
      <c r="H181" s="513"/>
      <c r="I181" s="514"/>
    </row>
    <row r="182" spans="8:9" ht="15" x14ac:dyDescent="0.25">
      <c r="H182" s="513"/>
      <c r="I182" s="514"/>
    </row>
    <row r="183" spans="8:9" ht="15" x14ac:dyDescent="0.25">
      <c r="H183" s="513"/>
      <c r="I183" s="514"/>
    </row>
    <row r="184" spans="8:9" ht="15" x14ac:dyDescent="0.25">
      <c r="H184" s="513"/>
      <c r="I184" s="514"/>
    </row>
  </sheetData>
  <sortState ref="A22:E26">
    <sortCondition descending="1" ref="A10:A14"/>
  </sortState>
  <mergeCells count="22">
    <mergeCell ref="A76:B76"/>
    <mergeCell ref="A10:A14"/>
    <mergeCell ref="A15:A19"/>
    <mergeCell ref="A5:A9"/>
    <mergeCell ref="A20:A24"/>
    <mergeCell ref="A65:A69"/>
    <mergeCell ref="A30:A34"/>
    <mergeCell ref="A35:A39"/>
    <mergeCell ref="A45:A49"/>
    <mergeCell ref="G1:H1"/>
    <mergeCell ref="A72:F72"/>
    <mergeCell ref="A73:F74"/>
    <mergeCell ref="F3:F4"/>
    <mergeCell ref="A3:A4"/>
    <mergeCell ref="B3:B4"/>
    <mergeCell ref="C3:C4"/>
    <mergeCell ref="D3:D4"/>
    <mergeCell ref="E3:E4"/>
    <mergeCell ref="A25:A29"/>
    <mergeCell ref="A40:A44"/>
    <mergeCell ref="A50:A54"/>
    <mergeCell ref="A1:E1"/>
  </mergeCells>
  <hyperlinks>
    <hyperlink ref="G1" location="Contents!A1" display="back to content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zoomScaleNormal="100" workbookViewId="0">
      <selection sqref="A1:H1"/>
    </sheetView>
  </sheetViews>
  <sheetFormatPr defaultColWidth="9.140625" defaultRowHeight="12.75" x14ac:dyDescent="0.2"/>
  <cols>
    <col min="1" max="1" width="9.5703125" style="192" customWidth="1"/>
    <col min="2" max="2" width="42.5703125" style="193" customWidth="1"/>
    <col min="3" max="4" width="16.140625" style="192" customWidth="1"/>
    <col min="5" max="7" width="9.140625" style="192"/>
    <col min="8" max="8" width="26.140625" style="192" customWidth="1"/>
    <col min="9" max="16384" width="9.140625" style="192"/>
  </cols>
  <sheetData>
    <row r="1" spans="1:11" ht="15.75" x14ac:dyDescent="0.25">
      <c r="A1" s="599" t="str">
        <f>CONCATENATE("Figure 9: Main pre-existing medical condition in deaths involving COVID-19, between 1st March 2020 and ", Contents!A41," 2021¹ ²")</f>
        <v>Figure 9: Main pre-existing medical condition in deaths involving COVID-19, between 1st March 2020 and 28th February 2021¹ ²</v>
      </c>
      <c r="B1" s="599"/>
      <c r="C1" s="599"/>
      <c r="D1" s="599"/>
      <c r="E1" s="599"/>
      <c r="F1" s="599"/>
      <c r="G1" s="599"/>
      <c r="H1" s="599"/>
      <c r="J1" s="651" t="s">
        <v>78</v>
      </c>
      <c r="K1" s="651"/>
    </row>
    <row r="2" spans="1:11" ht="15" customHeight="1" x14ac:dyDescent="0.25">
      <c r="A2" s="238"/>
      <c r="B2" s="238"/>
      <c r="C2" s="238"/>
      <c r="D2" s="238"/>
      <c r="F2" s="243"/>
      <c r="G2" s="243"/>
    </row>
    <row r="3" spans="1:11" ht="15" customHeight="1" x14ac:dyDescent="0.2">
      <c r="A3" s="760" t="s">
        <v>49</v>
      </c>
      <c r="B3" s="788" t="s">
        <v>68</v>
      </c>
      <c r="C3" s="786" t="s">
        <v>95</v>
      </c>
      <c r="D3" s="786" t="s">
        <v>96</v>
      </c>
    </row>
    <row r="4" spans="1:11" x14ac:dyDescent="0.2">
      <c r="A4" s="761"/>
      <c r="B4" s="789"/>
      <c r="C4" s="787"/>
      <c r="D4" s="787"/>
    </row>
    <row r="5" spans="1:11" x14ac:dyDescent="0.2">
      <c r="A5" s="790" t="s">
        <v>57</v>
      </c>
      <c r="B5" s="492" t="s">
        <v>69</v>
      </c>
      <c r="C5" s="515">
        <v>26</v>
      </c>
      <c r="D5" s="274">
        <f>C5/C$11</f>
        <v>8.7248322147651006E-2</v>
      </c>
    </row>
    <row r="6" spans="1:11" x14ac:dyDescent="0.2">
      <c r="A6" s="791"/>
      <c r="B6" s="233" t="s">
        <v>71</v>
      </c>
      <c r="C6" s="515">
        <v>20</v>
      </c>
      <c r="D6" s="275">
        <f t="shared" ref="D6:D10" si="0">C6/C$11</f>
        <v>6.7114093959731544E-2</v>
      </c>
    </row>
    <row r="7" spans="1:11" x14ac:dyDescent="0.2">
      <c r="A7" s="791"/>
      <c r="B7" s="233" t="s">
        <v>72</v>
      </c>
      <c r="C7" s="515">
        <v>21</v>
      </c>
      <c r="D7" s="275">
        <f t="shared" si="0"/>
        <v>7.0469798657718116E-2</v>
      </c>
    </row>
    <row r="8" spans="1:11" x14ac:dyDescent="0.2">
      <c r="A8" s="791"/>
      <c r="B8" s="233" t="s">
        <v>63</v>
      </c>
      <c r="C8" s="515">
        <v>30</v>
      </c>
      <c r="D8" s="275">
        <f t="shared" si="0"/>
        <v>0.10067114093959731</v>
      </c>
    </row>
    <row r="9" spans="1:11" x14ac:dyDescent="0.2">
      <c r="A9" s="791"/>
      <c r="B9" s="233" t="s">
        <v>64</v>
      </c>
      <c r="C9" s="515">
        <v>51</v>
      </c>
      <c r="D9" s="275">
        <f t="shared" si="0"/>
        <v>0.17114093959731544</v>
      </c>
    </row>
    <row r="10" spans="1:11" x14ac:dyDescent="0.2">
      <c r="A10" s="791"/>
      <c r="B10" s="233" t="s">
        <v>66</v>
      </c>
      <c r="C10" s="515">
        <v>53</v>
      </c>
      <c r="D10" s="275">
        <f t="shared" si="0"/>
        <v>0.17785234899328858</v>
      </c>
    </row>
    <row r="11" spans="1:11" x14ac:dyDescent="0.2">
      <c r="A11" s="791"/>
      <c r="B11" s="233" t="s">
        <v>70</v>
      </c>
      <c r="C11" s="516">
        <v>298</v>
      </c>
      <c r="D11" s="276"/>
    </row>
    <row r="12" spans="1:11" x14ac:dyDescent="0.2">
      <c r="A12" s="783" t="s">
        <v>58</v>
      </c>
      <c r="B12" s="492" t="s">
        <v>69</v>
      </c>
      <c r="C12" s="515">
        <v>217</v>
      </c>
      <c r="D12" s="274">
        <f>C12/C$18</f>
        <v>8.6592178770949726E-2</v>
      </c>
      <c r="F12" s="393"/>
    </row>
    <row r="13" spans="1:11" x14ac:dyDescent="0.2">
      <c r="A13" s="784"/>
      <c r="B13" s="233" t="s">
        <v>73</v>
      </c>
      <c r="C13" s="515">
        <v>110</v>
      </c>
      <c r="D13" s="275">
        <f t="shared" ref="D13:D17" si="1">C13/C$18</f>
        <v>4.3894652833200321E-2</v>
      </c>
    </row>
    <row r="14" spans="1:11" x14ac:dyDescent="0.2">
      <c r="A14" s="784"/>
      <c r="B14" s="233" t="s">
        <v>67</v>
      </c>
      <c r="C14" s="515">
        <v>152</v>
      </c>
      <c r="D14" s="275">
        <f t="shared" si="1"/>
        <v>6.0654429369513166E-2</v>
      </c>
    </row>
    <row r="15" spans="1:11" x14ac:dyDescent="0.2">
      <c r="A15" s="784"/>
      <c r="B15" s="233" t="s">
        <v>66</v>
      </c>
      <c r="C15" s="515">
        <v>279</v>
      </c>
      <c r="D15" s="275">
        <f t="shared" si="1"/>
        <v>0.11133280127693536</v>
      </c>
    </row>
    <row r="16" spans="1:11" x14ac:dyDescent="0.2">
      <c r="A16" s="784"/>
      <c r="B16" s="233" t="s">
        <v>64</v>
      </c>
      <c r="C16" s="515">
        <v>316</v>
      </c>
      <c r="D16" s="275">
        <f t="shared" si="1"/>
        <v>0.12609736632083002</v>
      </c>
    </row>
    <row r="17" spans="1:4" x14ac:dyDescent="0.2">
      <c r="A17" s="784"/>
      <c r="B17" s="233" t="s">
        <v>63</v>
      </c>
      <c r="C17" s="515">
        <v>783</v>
      </c>
      <c r="D17" s="275">
        <f t="shared" si="1"/>
        <v>0.31245011971268954</v>
      </c>
    </row>
    <row r="18" spans="1:4" x14ac:dyDescent="0.2">
      <c r="A18" s="784"/>
      <c r="B18" s="233" t="s">
        <v>70</v>
      </c>
      <c r="C18" s="516">
        <v>2506</v>
      </c>
      <c r="D18" s="275"/>
    </row>
    <row r="19" spans="1:4" x14ac:dyDescent="0.2">
      <c r="A19" s="783" t="s">
        <v>159</v>
      </c>
      <c r="B19" s="492" t="s">
        <v>69</v>
      </c>
      <c r="C19" s="515">
        <v>88</v>
      </c>
      <c r="D19" s="274">
        <f>C19/C$25</f>
        <v>7.4893617021276601E-2</v>
      </c>
    </row>
    <row r="20" spans="1:4" x14ac:dyDescent="0.2">
      <c r="A20" s="784"/>
      <c r="B20" s="233" t="s">
        <v>2749</v>
      </c>
      <c r="C20" s="515">
        <v>55</v>
      </c>
      <c r="D20" s="275">
        <f t="shared" ref="D20:D23" si="2">C20/C$25</f>
        <v>4.6808510638297871E-2</v>
      </c>
    </row>
    <row r="21" spans="1:4" x14ac:dyDescent="0.2">
      <c r="A21" s="784"/>
      <c r="B21" s="233" t="s">
        <v>67</v>
      </c>
      <c r="C21" s="515">
        <v>65</v>
      </c>
      <c r="D21" s="275">
        <f t="shared" si="2"/>
        <v>5.5319148936170209E-2</v>
      </c>
    </row>
    <row r="22" spans="1:4" x14ac:dyDescent="0.2">
      <c r="A22" s="784"/>
      <c r="B22" s="233" t="s">
        <v>66</v>
      </c>
      <c r="C22" s="515">
        <v>89</v>
      </c>
      <c r="D22" s="275">
        <f t="shared" si="2"/>
        <v>7.5744680851063825E-2</v>
      </c>
    </row>
    <row r="23" spans="1:4" x14ac:dyDescent="0.2">
      <c r="A23" s="784"/>
      <c r="B23" s="233" t="s">
        <v>64</v>
      </c>
      <c r="C23" s="515">
        <v>134</v>
      </c>
      <c r="D23" s="275">
        <f t="shared" si="2"/>
        <v>0.11404255319148936</v>
      </c>
    </row>
    <row r="24" spans="1:4" x14ac:dyDescent="0.2">
      <c r="A24" s="784"/>
      <c r="B24" s="233" t="s">
        <v>63</v>
      </c>
      <c r="C24" s="515">
        <v>442</v>
      </c>
      <c r="D24" s="275">
        <f>C24/C$25</f>
        <v>0.37617021276595747</v>
      </c>
    </row>
    <row r="25" spans="1:4" x14ac:dyDescent="0.2">
      <c r="A25" s="785"/>
      <c r="B25" s="234" t="s">
        <v>70</v>
      </c>
      <c r="C25" s="516">
        <v>1175</v>
      </c>
      <c r="D25" s="281"/>
    </row>
    <row r="26" spans="1:4" x14ac:dyDescent="0.2">
      <c r="A26" s="783" t="s">
        <v>2760</v>
      </c>
      <c r="B26" s="492" t="s">
        <v>69</v>
      </c>
      <c r="C26" s="515">
        <v>14</v>
      </c>
      <c r="D26" s="274">
        <f>C26/C$32</f>
        <v>7.0707070707070704E-2</v>
      </c>
    </row>
    <row r="27" spans="1:4" x14ac:dyDescent="0.2">
      <c r="A27" s="784"/>
      <c r="B27" s="233" t="s">
        <v>72</v>
      </c>
      <c r="C27" s="515">
        <v>10</v>
      </c>
      <c r="D27" s="275">
        <f>C27/C$32</f>
        <v>5.0505050505050504E-2</v>
      </c>
    </row>
    <row r="28" spans="1:4" x14ac:dyDescent="0.2">
      <c r="A28" s="784"/>
      <c r="B28" s="233" t="s">
        <v>67</v>
      </c>
      <c r="C28" s="515">
        <v>12</v>
      </c>
      <c r="D28" s="275">
        <f t="shared" ref="D28:D31" si="3">C28/C$32</f>
        <v>6.0606060606060608E-2</v>
      </c>
    </row>
    <row r="29" spans="1:4" x14ac:dyDescent="0.2">
      <c r="A29" s="784"/>
      <c r="B29" s="233" t="s">
        <v>66</v>
      </c>
      <c r="C29" s="515">
        <v>19</v>
      </c>
      <c r="D29" s="275">
        <f t="shared" si="3"/>
        <v>9.5959595959595953E-2</v>
      </c>
    </row>
    <row r="30" spans="1:4" x14ac:dyDescent="0.2">
      <c r="A30" s="784"/>
      <c r="B30" s="233" t="s">
        <v>64</v>
      </c>
      <c r="C30" s="515">
        <v>25</v>
      </c>
      <c r="D30" s="275">
        <f t="shared" si="3"/>
        <v>0.12626262626262627</v>
      </c>
    </row>
    <row r="31" spans="1:4" x14ac:dyDescent="0.2">
      <c r="A31" s="784"/>
      <c r="B31" s="233" t="s">
        <v>63</v>
      </c>
      <c r="C31" s="515">
        <v>56</v>
      </c>
      <c r="D31" s="275">
        <f t="shared" si="3"/>
        <v>0.28282828282828282</v>
      </c>
    </row>
    <row r="32" spans="1:4" x14ac:dyDescent="0.2">
      <c r="A32" s="785"/>
      <c r="B32" s="234" t="s">
        <v>70</v>
      </c>
      <c r="C32" s="516">
        <v>198</v>
      </c>
      <c r="D32" s="281"/>
    </row>
    <row r="33" spans="1:4" x14ac:dyDescent="0.2">
      <c r="A33" s="783" t="s">
        <v>2765</v>
      </c>
      <c r="B33" s="492" t="s">
        <v>69</v>
      </c>
      <c r="C33" s="515">
        <v>1</v>
      </c>
      <c r="D33" s="274">
        <f>C33/C$39</f>
        <v>2.7027027027027029E-2</v>
      </c>
    </row>
    <row r="34" spans="1:4" x14ac:dyDescent="0.2">
      <c r="A34" s="784"/>
      <c r="B34" s="233" t="s">
        <v>2768</v>
      </c>
      <c r="C34" s="515">
        <v>2</v>
      </c>
      <c r="D34" s="275">
        <f t="shared" ref="D34:D38" si="4">C34/C$39</f>
        <v>5.4054054054054057E-2</v>
      </c>
    </row>
    <row r="35" spans="1:4" x14ac:dyDescent="0.2">
      <c r="A35" s="784"/>
      <c r="B35" s="233" t="s">
        <v>67</v>
      </c>
      <c r="C35" s="515">
        <v>3</v>
      </c>
      <c r="D35" s="275">
        <f t="shared" si="4"/>
        <v>8.1081081081081086E-2</v>
      </c>
    </row>
    <row r="36" spans="1:4" x14ac:dyDescent="0.2">
      <c r="A36" s="784"/>
      <c r="B36" s="233" t="s">
        <v>66</v>
      </c>
      <c r="C36" s="515">
        <v>4</v>
      </c>
      <c r="D36" s="275">
        <f t="shared" si="4"/>
        <v>0.10810810810810811</v>
      </c>
    </row>
    <row r="37" spans="1:4" x14ac:dyDescent="0.2">
      <c r="A37" s="784"/>
      <c r="B37" s="233" t="s">
        <v>63</v>
      </c>
      <c r="C37" s="515">
        <v>9</v>
      </c>
      <c r="D37" s="275">
        <f t="shared" si="4"/>
        <v>0.24324324324324326</v>
      </c>
    </row>
    <row r="38" spans="1:4" x14ac:dyDescent="0.2">
      <c r="A38" s="784"/>
      <c r="B38" s="233" t="s">
        <v>64</v>
      </c>
      <c r="C38" s="515">
        <v>10</v>
      </c>
      <c r="D38" s="275">
        <f t="shared" si="4"/>
        <v>0.27027027027027029</v>
      </c>
    </row>
    <row r="39" spans="1:4" x14ac:dyDescent="0.2">
      <c r="A39" s="785"/>
      <c r="B39" s="234" t="s">
        <v>70</v>
      </c>
      <c r="C39" s="516">
        <v>37</v>
      </c>
      <c r="D39" s="281"/>
    </row>
    <row r="40" spans="1:4" x14ac:dyDescent="0.2">
      <c r="A40" s="783" t="s">
        <v>2774</v>
      </c>
      <c r="B40" s="492" t="s">
        <v>69</v>
      </c>
      <c r="C40" s="515">
        <v>1</v>
      </c>
      <c r="D40" s="274">
        <f>C40/C$39</f>
        <v>2.7027027027027029E-2</v>
      </c>
    </row>
    <row r="41" spans="1:4" x14ac:dyDescent="0.2">
      <c r="A41" s="784"/>
      <c r="B41" s="233" t="s">
        <v>66</v>
      </c>
      <c r="C41" s="515">
        <v>2</v>
      </c>
      <c r="D41" s="275">
        <f t="shared" ref="D41:D45" si="5">C41/C$39</f>
        <v>5.4054054054054057E-2</v>
      </c>
    </row>
    <row r="42" spans="1:4" x14ac:dyDescent="0.2">
      <c r="A42" s="784"/>
      <c r="B42" s="233" t="s">
        <v>72</v>
      </c>
      <c r="C42" s="515">
        <v>2</v>
      </c>
      <c r="D42" s="275">
        <f t="shared" si="5"/>
        <v>5.4054054054054057E-2</v>
      </c>
    </row>
    <row r="43" spans="1:4" x14ac:dyDescent="0.2">
      <c r="A43" s="784"/>
      <c r="B43" s="233" t="s">
        <v>67</v>
      </c>
      <c r="C43" s="515">
        <v>2</v>
      </c>
      <c r="D43" s="275">
        <f t="shared" si="5"/>
        <v>5.4054054054054057E-2</v>
      </c>
    </row>
    <row r="44" spans="1:4" x14ac:dyDescent="0.2">
      <c r="A44" s="784"/>
      <c r="B44" s="233" t="s">
        <v>64</v>
      </c>
      <c r="C44" s="515">
        <v>3</v>
      </c>
      <c r="D44" s="275">
        <f t="shared" si="5"/>
        <v>8.1081081081081086E-2</v>
      </c>
    </row>
    <row r="45" spans="1:4" x14ac:dyDescent="0.2">
      <c r="A45" s="784"/>
      <c r="B45" s="233" t="s">
        <v>63</v>
      </c>
      <c r="C45" s="515">
        <v>7</v>
      </c>
      <c r="D45" s="275">
        <f t="shared" si="5"/>
        <v>0.1891891891891892</v>
      </c>
    </row>
    <row r="46" spans="1:4" x14ac:dyDescent="0.2">
      <c r="A46" s="785"/>
      <c r="B46" s="234" t="s">
        <v>70</v>
      </c>
      <c r="C46" s="516">
        <v>19</v>
      </c>
      <c r="D46" s="281"/>
    </row>
    <row r="47" spans="1:4" x14ac:dyDescent="0.2">
      <c r="A47" s="783" t="s">
        <v>2937</v>
      </c>
      <c r="B47" s="492" t="s">
        <v>69</v>
      </c>
      <c r="C47" s="515">
        <v>4</v>
      </c>
      <c r="D47" s="274">
        <f>C47/C$53</f>
        <v>9.0909090909090912E-2</v>
      </c>
    </row>
    <row r="48" spans="1:4" x14ac:dyDescent="0.2">
      <c r="A48" s="784"/>
      <c r="B48" s="233" t="s">
        <v>2749</v>
      </c>
      <c r="C48" s="515">
        <v>3</v>
      </c>
      <c r="D48" s="275">
        <f t="shared" ref="D48:D52" si="6">C48/C$53</f>
        <v>6.8181818181818177E-2</v>
      </c>
    </row>
    <row r="49" spans="1:4" x14ac:dyDescent="0.2">
      <c r="A49" s="784"/>
      <c r="B49" s="233" t="s">
        <v>71</v>
      </c>
      <c r="C49" s="515">
        <v>3</v>
      </c>
      <c r="D49" s="275">
        <f t="shared" si="6"/>
        <v>6.8181818181818177E-2</v>
      </c>
    </row>
    <row r="50" spans="1:4" x14ac:dyDescent="0.2">
      <c r="A50" s="784"/>
      <c r="B50" s="233" t="s">
        <v>66</v>
      </c>
      <c r="C50" s="515">
        <v>5</v>
      </c>
      <c r="D50" s="275">
        <f t="shared" si="6"/>
        <v>0.11363636363636363</v>
      </c>
    </row>
    <row r="51" spans="1:4" x14ac:dyDescent="0.2">
      <c r="A51" s="784"/>
      <c r="B51" s="233" t="s">
        <v>64</v>
      </c>
      <c r="C51" s="515">
        <v>7</v>
      </c>
      <c r="D51" s="275">
        <f t="shared" si="6"/>
        <v>0.15909090909090909</v>
      </c>
    </row>
    <row r="52" spans="1:4" x14ac:dyDescent="0.2">
      <c r="A52" s="784"/>
      <c r="B52" s="233" t="s">
        <v>63</v>
      </c>
      <c r="C52" s="515">
        <v>10</v>
      </c>
      <c r="D52" s="275">
        <f t="shared" si="6"/>
        <v>0.22727272727272727</v>
      </c>
    </row>
    <row r="53" spans="1:4" x14ac:dyDescent="0.2">
      <c r="A53" s="785"/>
      <c r="B53" s="234" t="s">
        <v>70</v>
      </c>
      <c r="C53" s="516">
        <v>44</v>
      </c>
      <c r="D53" s="281"/>
    </row>
    <row r="54" spans="1:4" x14ac:dyDescent="0.2">
      <c r="A54" s="783" t="s">
        <v>2955</v>
      </c>
      <c r="B54" s="492" t="s">
        <v>69</v>
      </c>
      <c r="C54" s="515">
        <v>29</v>
      </c>
      <c r="D54" s="274">
        <f>C54/C$60</f>
        <v>5.9548254620123205E-2</v>
      </c>
    </row>
    <row r="55" spans="1:4" x14ac:dyDescent="0.2">
      <c r="A55" s="784"/>
      <c r="B55" s="233" t="s">
        <v>71</v>
      </c>
      <c r="C55" s="515">
        <v>32</v>
      </c>
      <c r="D55" s="275">
        <f t="shared" ref="D55:D59" si="7">C55/C$60</f>
        <v>6.5708418891170434E-2</v>
      </c>
    </row>
    <row r="56" spans="1:4" x14ac:dyDescent="0.2">
      <c r="A56" s="784"/>
      <c r="B56" s="233" t="s">
        <v>67</v>
      </c>
      <c r="C56" s="515">
        <v>38</v>
      </c>
      <c r="D56" s="275">
        <f t="shared" si="7"/>
        <v>7.8028747433264892E-2</v>
      </c>
    </row>
    <row r="57" spans="1:4" x14ac:dyDescent="0.2">
      <c r="A57" s="784"/>
      <c r="B57" s="233" t="s">
        <v>64</v>
      </c>
      <c r="C57" s="515">
        <v>69</v>
      </c>
      <c r="D57" s="275">
        <f t="shared" si="7"/>
        <v>0.14168377823408623</v>
      </c>
    </row>
    <row r="58" spans="1:4" x14ac:dyDescent="0.2">
      <c r="A58" s="784"/>
      <c r="B58" s="233" t="s">
        <v>66</v>
      </c>
      <c r="C58" s="515">
        <v>69</v>
      </c>
      <c r="D58" s="275">
        <f t="shared" si="7"/>
        <v>0.14168377823408623</v>
      </c>
    </row>
    <row r="59" spans="1:4" x14ac:dyDescent="0.2">
      <c r="A59" s="784"/>
      <c r="B59" s="233" t="s">
        <v>63</v>
      </c>
      <c r="C59" s="515">
        <v>92</v>
      </c>
      <c r="D59" s="275">
        <f t="shared" si="7"/>
        <v>0.18891170431211499</v>
      </c>
    </row>
    <row r="60" spans="1:4" x14ac:dyDescent="0.2">
      <c r="A60" s="785"/>
      <c r="B60" s="234" t="s">
        <v>70</v>
      </c>
      <c r="C60" s="516">
        <v>487</v>
      </c>
      <c r="D60" s="281"/>
    </row>
    <row r="61" spans="1:4" x14ac:dyDescent="0.2">
      <c r="A61" s="783" t="s">
        <v>3035</v>
      </c>
      <c r="B61" s="492" t="s">
        <v>69</v>
      </c>
      <c r="C61" s="515">
        <v>42</v>
      </c>
      <c r="D61" s="275">
        <f>C61/C$67</f>
        <v>3.9033457249070633E-2</v>
      </c>
    </row>
    <row r="62" spans="1:4" x14ac:dyDescent="0.2">
      <c r="A62" s="784"/>
      <c r="B62" s="233" t="s">
        <v>67</v>
      </c>
      <c r="C62" s="515">
        <v>82</v>
      </c>
      <c r="D62" s="275">
        <f t="shared" ref="D62:D66" si="8">C62/C$67</f>
        <v>7.6208178438661706E-2</v>
      </c>
    </row>
    <row r="63" spans="1:4" x14ac:dyDescent="0.2">
      <c r="A63" s="784"/>
      <c r="B63" s="233" t="s">
        <v>72</v>
      </c>
      <c r="C63" s="515">
        <v>92</v>
      </c>
      <c r="D63" s="275">
        <f t="shared" si="8"/>
        <v>8.5501858736059477E-2</v>
      </c>
    </row>
    <row r="64" spans="1:4" x14ac:dyDescent="0.2">
      <c r="A64" s="784"/>
      <c r="B64" s="233" t="s">
        <v>66</v>
      </c>
      <c r="C64" s="515">
        <v>127</v>
      </c>
      <c r="D64" s="275">
        <f t="shared" si="8"/>
        <v>0.11802973977695168</v>
      </c>
    </row>
    <row r="65" spans="1:4" x14ac:dyDescent="0.2">
      <c r="A65" s="784"/>
      <c r="B65" s="233" t="s">
        <v>64</v>
      </c>
      <c r="C65" s="515">
        <v>181</v>
      </c>
      <c r="D65" s="275">
        <f t="shared" si="8"/>
        <v>0.16821561338289961</v>
      </c>
    </row>
    <row r="66" spans="1:4" x14ac:dyDescent="0.2">
      <c r="A66" s="784"/>
      <c r="B66" s="233" t="s">
        <v>63</v>
      </c>
      <c r="C66" s="515">
        <v>225</v>
      </c>
      <c r="D66" s="275">
        <f t="shared" si="8"/>
        <v>0.20910780669144982</v>
      </c>
    </row>
    <row r="67" spans="1:4" x14ac:dyDescent="0.2">
      <c r="A67" s="785"/>
      <c r="B67" s="234" t="s">
        <v>70</v>
      </c>
      <c r="C67" s="516">
        <v>1076</v>
      </c>
      <c r="D67" s="281"/>
    </row>
    <row r="68" spans="1:4" x14ac:dyDescent="0.2">
      <c r="A68" s="783" t="s">
        <v>3043</v>
      </c>
      <c r="B68" s="492" t="s">
        <v>69</v>
      </c>
      <c r="C68" s="515">
        <v>46</v>
      </c>
      <c r="D68" s="275">
        <f>C68/C$74</f>
        <v>4.5409674234945706E-2</v>
      </c>
    </row>
    <row r="69" spans="1:4" x14ac:dyDescent="0.2">
      <c r="A69" s="784"/>
      <c r="B69" s="488" t="s">
        <v>67</v>
      </c>
      <c r="C69" s="515">
        <v>63</v>
      </c>
      <c r="D69" s="275">
        <f t="shared" ref="D69:D73" si="9">C69/C$74</f>
        <v>6.219151036525173E-2</v>
      </c>
    </row>
    <row r="70" spans="1:4" x14ac:dyDescent="0.2">
      <c r="A70" s="784"/>
      <c r="B70" s="233" t="s">
        <v>66</v>
      </c>
      <c r="C70" s="515">
        <v>96</v>
      </c>
      <c r="D70" s="275">
        <f t="shared" si="9"/>
        <v>9.47680157946693E-2</v>
      </c>
    </row>
    <row r="71" spans="1:4" x14ac:dyDescent="0.2">
      <c r="A71" s="784"/>
      <c r="B71" s="233" t="s">
        <v>72</v>
      </c>
      <c r="C71" s="515">
        <v>107</v>
      </c>
      <c r="D71" s="275">
        <f t="shared" si="9"/>
        <v>0.10562685093780849</v>
      </c>
    </row>
    <row r="72" spans="1:4" x14ac:dyDescent="0.2">
      <c r="A72" s="784"/>
      <c r="B72" s="233" t="s">
        <v>64</v>
      </c>
      <c r="C72" s="515">
        <v>155</v>
      </c>
      <c r="D72" s="275">
        <f t="shared" si="9"/>
        <v>0.15301085883514315</v>
      </c>
    </row>
    <row r="73" spans="1:4" x14ac:dyDescent="0.2">
      <c r="A73" s="784"/>
      <c r="B73" s="233" t="s">
        <v>63</v>
      </c>
      <c r="C73" s="515">
        <v>268</v>
      </c>
      <c r="D73" s="275">
        <f t="shared" si="9"/>
        <v>0.26456071076011844</v>
      </c>
    </row>
    <row r="74" spans="1:4" x14ac:dyDescent="0.2">
      <c r="A74" s="785"/>
      <c r="B74" s="234" t="s">
        <v>70</v>
      </c>
      <c r="C74" s="516">
        <v>1013</v>
      </c>
      <c r="D74" s="281"/>
    </row>
    <row r="75" spans="1:4" x14ac:dyDescent="0.2">
      <c r="A75" s="418"/>
      <c r="B75" s="492" t="s">
        <v>69</v>
      </c>
      <c r="C75" s="515">
        <v>130</v>
      </c>
      <c r="D75" s="275">
        <f>C75/C81</f>
        <v>7.3612684031710077E-2</v>
      </c>
    </row>
    <row r="76" spans="1:4" x14ac:dyDescent="0.2">
      <c r="A76" s="418"/>
      <c r="B76" s="233" t="s">
        <v>67</v>
      </c>
      <c r="C76" s="515">
        <v>127</v>
      </c>
      <c r="D76" s="275">
        <f>C76/C81</f>
        <v>7.1913929784824457E-2</v>
      </c>
    </row>
    <row r="77" spans="1:4" x14ac:dyDescent="0.2">
      <c r="A77" s="418"/>
      <c r="B77" s="233" t="s">
        <v>72</v>
      </c>
      <c r="C77" s="515">
        <v>168</v>
      </c>
      <c r="D77" s="275">
        <f>C77/C81</f>
        <v>9.5130237825594557E-2</v>
      </c>
    </row>
    <row r="78" spans="1:4" x14ac:dyDescent="0.2">
      <c r="A78" s="425" t="s">
        <v>3095</v>
      </c>
      <c r="B78" s="233" t="s">
        <v>64</v>
      </c>
      <c r="C78" s="515">
        <v>213</v>
      </c>
      <c r="D78" s="275">
        <f>C78/C81</f>
        <v>0.12061155152887883</v>
      </c>
    </row>
    <row r="79" spans="1:4" x14ac:dyDescent="0.2">
      <c r="A79" s="418"/>
      <c r="B79" s="233" t="s">
        <v>66</v>
      </c>
      <c r="C79" s="515">
        <v>221</v>
      </c>
      <c r="D79" s="275">
        <f>C79/C81</f>
        <v>0.12514156285390712</v>
      </c>
    </row>
    <row r="80" spans="1:4" x14ac:dyDescent="0.2">
      <c r="A80" s="418"/>
      <c r="B80" s="233" t="s">
        <v>63</v>
      </c>
      <c r="C80" s="515">
        <v>374</v>
      </c>
      <c r="D80" s="275">
        <f>C80/C81</f>
        <v>0.21177802944507362</v>
      </c>
    </row>
    <row r="81" spans="1:8" x14ac:dyDescent="0.2">
      <c r="A81" s="466"/>
      <c r="B81" s="234" t="s">
        <v>70</v>
      </c>
      <c r="C81" s="516">
        <v>1766</v>
      </c>
      <c r="D81" s="281"/>
      <c r="H81" s="393"/>
    </row>
    <row r="82" spans="1:8" x14ac:dyDescent="0.2">
      <c r="A82" s="465"/>
      <c r="B82" s="491" t="s">
        <v>69</v>
      </c>
      <c r="C82" s="515">
        <v>59</v>
      </c>
      <c r="D82" s="275">
        <f>C82/C88</f>
        <v>5.5555555555555552E-2</v>
      </c>
      <c r="H82" s="393"/>
    </row>
    <row r="83" spans="1:8" x14ac:dyDescent="0.2">
      <c r="A83" s="465"/>
      <c r="B83" s="485" t="s">
        <v>67</v>
      </c>
      <c r="C83" s="515">
        <v>87</v>
      </c>
      <c r="D83" s="275">
        <f t="shared" ref="D83:D87" si="10">C83/C89</f>
        <v>0.13242009132420091</v>
      </c>
      <c r="H83" s="393"/>
    </row>
    <row r="84" spans="1:8" x14ac:dyDescent="0.2">
      <c r="A84" s="465"/>
      <c r="B84" s="485" t="s">
        <v>66</v>
      </c>
      <c r="C84" s="515">
        <v>146</v>
      </c>
      <c r="D84" s="275">
        <f t="shared" si="10"/>
        <v>0.22461538461538461</v>
      </c>
      <c r="H84" s="393"/>
    </row>
    <row r="85" spans="1:8" x14ac:dyDescent="0.2">
      <c r="A85" s="484" t="s">
        <v>3140</v>
      </c>
      <c r="B85" s="485" t="s">
        <v>72</v>
      </c>
      <c r="C85" s="515">
        <v>147</v>
      </c>
      <c r="D85" s="275">
        <f t="shared" si="10"/>
        <v>0.21649484536082475</v>
      </c>
      <c r="H85" s="393"/>
    </row>
    <row r="86" spans="1:8" x14ac:dyDescent="0.2">
      <c r="A86" s="465"/>
      <c r="B86" s="233" t="s">
        <v>63</v>
      </c>
      <c r="C86" s="515">
        <v>160</v>
      </c>
      <c r="D86" s="275">
        <f t="shared" si="10"/>
        <v>0.14414414414414414</v>
      </c>
      <c r="H86" s="393"/>
    </row>
    <row r="87" spans="1:8" x14ac:dyDescent="0.2">
      <c r="A87" s="465"/>
      <c r="B87" s="485" t="s">
        <v>64</v>
      </c>
      <c r="C87" s="515">
        <v>168</v>
      </c>
      <c r="D87" s="275">
        <f t="shared" si="10"/>
        <v>0.12612612612612611</v>
      </c>
      <c r="H87" s="393"/>
    </row>
    <row r="88" spans="1:8" x14ac:dyDescent="0.2">
      <c r="A88" s="465"/>
      <c r="B88" s="490" t="s">
        <v>70</v>
      </c>
      <c r="C88" s="516">
        <v>1062</v>
      </c>
      <c r="D88" s="281"/>
      <c r="H88" s="393"/>
    </row>
    <row r="89" spans="1:8" x14ac:dyDescent="0.2">
      <c r="A89" s="792" t="s">
        <v>3141</v>
      </c>
      <c r="B89" s="488" t="s">
        <v>69</v>
      </c>
      <c r="C89" s="515">
        <v>657</v>
      </c>
      <c r="D89" s="275">
        <f>C89/C95</f>
        <v>6.7864889990703434E-2</v>
      </c>
      <c r="E89" s="393"/>
      <c r="F89" s="393"/>
    </row>
    <row r="90" spans="1:8" x14ac:dyDescent="0.2">
      <c r="A90" s="793"/>
      <c r="B90" s="437" t="s">
        <v>67</v>
      </c>
      <c r="C90" s="515">
        <v>650</v>
      </c>
      <c r="D90" s="275">
        <f>C90/C95</f>
        <v>6.7141824191715729E-2</v>
      </c>
    </row>
    <row r="91" spans="1:8" x14ac:dyDescent="0.2">
      <c r="A91" s="793"/>
      <c r="B91" s="437" t="s">
        <v>72</v>
      </c>
      <c r="C91" s="515">
        <v>679</v>
      </c>
      <c r="D91" s="275">
        <f>C91/C95</f>
        <v>7.0137382501807663E-2</v>
      </c>
    </row>
    <row r="92" spans="1:8" x14ac:dyDescent="0.2">
      <c r="A92" s="793"/>
      <c r="B92" s="437" t="s">
        <v>66</v>
      </c>
      <c r="C92" s="515">
        <v>1110</v>
      </c>
      <c r="D92" s="275">
        <f>C92/C95</f>
        <v>0.11465757669662224</v>
      </c>
    </row>
    <row r="93" spans="1:8" x14ac:dyDescent="0.2">
      <c r="A93" s="793"/>
      <c r="B93" s="437" t="s">
        <v>64</v>
      </c>
      <c r="C93" s="515">
        <v>1332</v>
      </c>
      <c r="D93" s="275">
        <f>C93/C95</f>
        <v>0.13758909203594669</v>
      </c>
      <c r="E93" s="393"/>
    </row>
    <row r="94" spans="1:8" x14ac:dyDescent="0.2">
      <c r="A94" s="793"/>
      <c r="B94" s="437" t="s">
        <v>63</v>
      </c>
      <c r="C94" s="515">
        <v>2456</v>
      </c>
      <c r="D94" s="275">
        <f>C94/C95</f>
        <v>0.25369280033054437</v>
      </c>
    </row>
    <row r="95" spans="1:8" x14ac:dyDescent="0.2">
      <c r="A95" s="794"/>
      <c r="B95" s="489" t="s">
        <v>70</v>
      </c>
      <c r="C95" s="516">
        <v>9681</v>
      </c>
      <c r="D95" s="281"/>
    </row>
    <row r="96" spans="1:8" ht="12" customHeight="1" x14ac:dyDescent="0.2">
      <c r="A96" s="277"/>
      <c r="B96" s="232"/>
      <c r="C96" s="282"/>
      <c r="D96" s="275"/>
    </row>
    <row r="97" spans="1:13" ht="12" customHeight="1" x14ac:dyDescent="0.2">
      <c r="A97" s="4" t="s">
        <v>101</v>
      </c>
    </row>
    <row r="98" spans="1:13" ht="12" customHeight="1" x14ac:dyDescent="0.2">
      <c r="A98" s="795" t="s">
        <v>2953</v>
      </c>
      <c r="B98" s="795"/>
      <c r="C98" s="795"/>
      <c r="D98" s="795"/>
      <c r="E98" s="795"/>
    </row>
    <row r="99" spans="1:13" ht="12" customHeight="1" x14ac:dyDescent="0.2">
      <c r="A99" s="652" t="str">
        <f>CONCATENATE("1) Figures are for deaths occurring between 1st March 2020 and ",Contents!A41," 2021. Figures only include deaths that were registered by ",Contents!A42,". More information on registration delays can be found on the NRS website.")</f>
        <v>1) Figures are for deaths occurring between 1st March 2020 and 28th February 2021. Figures only include deaths that were registered by 10th March 2021. More information on registration delays can be found on the NRS website.</v>
      </c>
      <c r="B99" s="652"/>
      <c r="C99" s="652"/>
      <c r="D99" s="652"/>
      <c r="E99" s="652"/>
      <c r="F99" s="245"/>
      <c r="G99" s="245"/>
      <c r="H99" s="245"/>
      <c r="I99" s="245"/>
      <c r="J99" s="245"/>
      <c r="K99" s="245"/>
      <c r="L99" s="245"/>
      <c r="M99" s="245"/>
    </row>
    <row r="100" spans="1:13" ht="12" customHeight="1" x14ac:dyDescent="0.2">
      <c r="A100" s="652"/>
      <c r="B100" s="652"/>
      <c r="C100" s="652"/>
      <c r="D100" s="652"/>
      <c r="E100" s="652"/>
      <c r="F100" s="245"/>
      <c r="G100" s="245"/>
      <c r="H100" s="245"/>
      <c r="I100" s="245"/>
      <c r="J100" s="245"/>
      <c r="K100" s="245"/>
      <c r="L100" s="245"/>
      <c r="M100" s="245"/>
    </row>
    <row r="101" spans="1:13" ht="12" customHeight="1" x14ac:dyDescent="0.2">
      <c r="A101" s="795" t="s">
        <v>3033</v>
      </c>
      <c r="B101" s="795"/>
      <c r="C101" s="795"/>
      <c r="D101" s="795"/>
      <c r="E101" s="795"/>
      <c r="F101" s="245"/>
      <c r="G101" s="245"/>
      <c r="H101" s="245"/>
      <c r="I101" s="245"/>
      <c r="J101" s="245"/>
      <c r="K101" s="245"/>
      <c r="L101" s="245"/>
      <c r="M101" s="245"/>
    </row>
    <row r="102" spans="1:13" ht="12" customHeight="1" x14ac:dyDescent="0.2">
      <c r="A102" s="253"/>
    </row>
    <row r="103" spans="1:13" ht="12" customHeight="1" x14ac:dyDescent="0.2">
      <c r="A103" s="689" t="s">
        <v>3041</v>
      </c>
      <c r="B103" s="689"/>
    </row>
    <row r="104" spans="1:13" ht="12" customHeight="1" x14ac:dyDescent="0.2">
      <c r="A104" s="253"/>
    </row>
    <row r="105" spans="1:13" ht="12" customHeight="1" x14ac:dyDescent="0.2">
      <c r="A105" s="453" t="str">
        <f>CONCATENATE("Figure 9: Main pre-existing medical condition in deaths involving COVID-19, between 1st March 2020 and ",Contents!A41, " 2021")</f>
        <v>Figure 9: Main pre-existing medical condition in deaths involving COVID-19, between 1st March 2020 and 28th February 2021</v>
      </c>
    </row>
    <row r="106" spans="1:13" ht="12" customHeight="1" x14ac:dyDescent="0.2"/>
    <row r="107" spans="1:13" ht="12" customHeight="1" x14ac:dyDescent="0.2"/>
    <row r="108" spans="1:13" x14ac:dyDescent="0.2">
      <c r="B108" s="192"/>
    </row>
    <row r="109" spans="1:13" x14ac:dyDescent="0.2">
      <c r="B109" s="192"/>
    </row>
    <row r="110" spans="1:13" x14ac:dyDescent="0.2">
      <c r="B110" s="192"/>
    </row>
    <row r="111" spans="1:13" x14ac:dyDescent="0.2">
      <c r="B111" s="192"/>
    </row>
    <row r="112" spans="1:13" x14ac:dyDescent="0.2">
      <c r="B112" s="192"/>
    </row>
  </sheetData>
  <mergeCells count="21">
    <mergeCell ref="A103:B103"/>
    <mergeCell ref="A5:A11"/>
    <mergeCell ref="A12:A18"/>
    <mergeCell ref="A19:A25"/>
    <mergeCell ref="A89:A95"/>
    <mergeCell ref="A40:A46"/>
    <mergeCell ref="A47:A53"/>
    <mergeCell ref="A54:A60"/>
    <mergeCell ref="A101:E101"/>
    <mergeCell ref="A99:E100"/>
    <mergeCell ref="A98:E98"/>
    <mergeCell ref="A61:A67"/>
    <mergeCell ref="A68:A74"/>
    <mergeCell ref="J1:K1"/>
    <mergeCell ref="A33:A39"/>
    <mergeCell ref="C3:C4"/>
    <mergeCell ref="D3:D4"/>
    <mergeCell ref="B3:B4"/>
    <mergeCell ref="A3:A4"/>
    <mergeCell ref="A26:A32"/>
    <mergeCell ref="A1:H1"/>
  </mergeCells>
  <hyperlinks>
    <hyperlink ref="J1" location="Contents!A1" display="back to content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showGridLines="0" zoomScaleNormal="100" workbookViewId="0">
      <selection sqref="A1:J1"/>
    </sheetView>
  </sheetViews>
  <sheetFormatPr defaultColWidth="9.140625" defaultRowHeight="12.75" x14ac:dyDescent="0.2"/>
  <cols>
    <col min="1" max="1" width="15.85546875" style="192" bestFit="1" customWidth="1"/>
    <col min="2" max="2" width="42.5703125" style="193" customWidth="1"/>
    <col min="3" max="4" width="16.140625" style="192" customWidth="1"/>
    <col min="5" max="9" width="9.140625" style="192"/>
    <col min="10" max="10" width="22.28515625" style="192" customWidth="1"/>
    <col min="11" max="11" width="7.42578125" style="192" customWidth="1"/>
    <col min="12" max="16384" width="9.140625" style="192"/>
  </cols>
  <sheetData>
    <row r="1" spans="1:13" ht="18" customHeight="1" x14ac:dyDescent="0.25">
      <c r="A1" s="599" t="str">
        <f>CONCATENATE("Figure 10: Main pre-existing medical condition in deaths involving COVID-19, by age and sex,  between 1st March 2020 and ", Contents!A41," 2021¹ ²")</f>
        <v>Figure 10: Main pre-existing medical condition in deaths involving COVID-19, by age and sex,  between 1st March 2020 and 28th February 2021¹ ²</v>
      </c>
      <c r="B1" s="599"/>
      <c r="C1" s="599"/>
      <c r="D1" s="599"/>
      <c r="E1" s="599"/>
      <c r="F1" s="599"/>
      <c r="G1" s="599"/>
      <c r="H1" s="599"/>
      <c r="I1" s="599"/>
      <c r="J1" s="599"/>
      <c r="L1" s="651" t="s">
        <v>78</v>
      </c>
      <c r="M1" s="651"/>
    </row>
    <row r="2" spans="1:13" ht="15" customHeight="1" x14ac:dyDescent="0.25">
      <c r="A2" s="238"/>
      <c r="B2" s="238"/>
      <c r="C2" s="238"/>
      <c r="D2" s="238"/>
      <c r="F2" s="243"/>
      <c r="G2" s="243"/>
      <c r="H2" s="56"/>
    </row>
    <row r="3" spans="1:13" ht="15" customHeight="1" x14ac:dyDescent="0.2">
      <c r="A3" s="760"/>
      <c r="B3" s="788" t="s">
        <v>68</v>
      </c>
      <c r="C3" s="786" t="s">
        <v>95</v>
      </c>
      <c r="D3" s="786" t="s">
        <v>96</v>
      </c>
    </row>
    <row r="4" spans="1:13" x14ac:dyDescent="0.2">
      <c r="A4" s="761"/>
      <c r="B4" s="789"/>
      <c r="C4" s="787"/>
      <c r="D4" s="787"/>
    </row>
    <row r="5" spans="1:13" x14ac:dyDescent="0.2">
      <c r="A5" s="783" t="s">
        <v>2948</v>
      </c>
      <c r="B5" s="493" t="s">
        <v>69</v>
      </c>
      <c r="C5" s="273">
        <v>92</v>
      </c>
      <c r="D5" s="274">
        <f>C5/C$11</f>
        <v>0.14533965244865718</v>
      </c>
    </row>
    <row r="6" spans="1:13" x14ac:dyDescent="0.2">
      <c r="A6" s="784"/>
      <c r="B6" s="235" t="s">
        <v>72</v>
      </c>
      <c r="C6" s="273">
        <v>49</v>
      </c>
      <c r="D6" s="275">
        <f t="shared" ref="D6:D10" si="0">C6/C$11</f>
        <v>7.7409162717219593E-2</v>
      </c>
    </row>
    <row r="7" spans="1:13" x14ac:dyDescent="0.2">
      <c r="A7" s="784"/>
      <c r="B7" s="235" t="s">
        <v>2952</v>
      </c>
      <c r="C7" s="273">
        <v>53</v>
      </c>
      <c r="D7" s="275">
        <f t="shared" si="0"/>
        <v>8.3728278041074244E-2</v>
      </c>
    </row>
    <row r="8" spans="1:13" x14ac:dyDescent="0.2">
      <c r="A8" s="784"/>
      <c r="B8" s="236" t="s">
        <v>66</v>
      </c>
      <c r="C8" s="273">
        <v>61</v>
      </c>
      <c r="D8" s="275">
        <f t="shared" si="0"/>
        <v>9.6366508688783575E-2</v>
      </c>
    </row>
    <row r="9" spans="1:13" x14ac:dyDescent="0.2">
      <c r="A9" s="791"/>
      <c r="B9" s="233" t="s">
        <v>64</v>
      </c>
      <c r="C9" s="273">
        <v>73</v>
      </c>
      <c r="D9" s="275">
        <f t="shared" si="0"/>
        <v>0.11532385466034756</v>
      </c>
    </row>
    <row r="10" spans="1:13" x14ac:dyDescent="0.2">
      <c r="A10" s="784"/>
      <c r="B10" s="232" t="s">
        <v>71</v>
      </c>
      <c r="C10" s="273">
        <v>85</v>
      </c>
      <c r="D10" s="275">
        <f t="shared" si="0"/>
        <v>0.13428120063191154</v>
      </c>
    </row>
    <row r="11" spans="1:13" x14ac:dyDescent="0.2">
      <c r="A11" s="784"/>
      <c r="B11" s="487" t="s">
        <v>70</v>
      </c>
      <c r="C11" s="273">
        <v>633</v>
      </c>
      <c r="D11" s="276"/>
    </row>
    <row r="12" spans="1:13" ht="5.45" customHeight="1" x14ac:dyDescent="0.2">
      <c r="A12" s="277"/>
      <c r="B12" s="233"/>
      <c r="C12" s="278"/>
      <c r="D12" s="276"/>
    </row>
    <row r="13" spans="1:13" x14ac:dyDescent="0.2">
      <c r="A13" s="783" t="s">
        <v>2949</v>
      </c>
      <c r="B13" s="492" t="s">
        <v>69</v>
      </c>
      <c r="C13" s="273">
        <v>262</v>
      </c>
      <c r="D13" s="274">
        <f>C13/C$19</f>
        <v>6.0972771701186874E-2</v>
      </c>
    </row>
    <row r="14" spans="1:13" x14ac:dyDescent="0.2">
      <c r="A14" s="784"/>
      <c r="B14" s="235" t="s">
        <v>72</v>
      </c>
      <c r="C14" s="273">
        <v>296</v>
      </c>
      <c r="D14" s="275">
        <f>C14/C$19</f>
        <v>6.8885268792180585E-2</v>
      </c>
    </row>
    <row r="15" spans="1:13" x14ac:dyDescent="0.2">
      <c r="A15" s="784"/>
      <c r="B15" s="233" t="s">
        <v>67</v>
      </c>
      <c r="C15" s="273">
        <v>325</v>
      </c>
      <c r="D15" s="275">
        <f t="shared" ref="D15:D18" si="1">C15/C$19</f>
        <v>7.5634163369792881E-2</v>
      </c>
    </row>
    <row r="16" spans="1:13" x14ac:dyDescent="0.2">
      <c r="A16" s="784"/>
      <c r="B16" s="233" t="s">
        <v>66</v>
      </c>
      <c r="C16" s="273">
        <v>410</v>
      </c>
      <c r="D16" s="275">
        <f t="shared" si="1"/>
        <v>9.5415406097277167E-2</v>
      </c>
    </row>
    <row r="17" spans="1:4" x14ac:dyDescent="0.2">
      <c r="A17" s="784"/>
      <c r="B17" s="233" t="s">
        <v>64</v>
      </c>
      <c r="C17" s="273">
        <v>869</v>
      </c>
      <c r="D17" s="275">
        <f t="shared" si="1"/>
        <v>0.20223411682569234</v>
      </c>
    </row>
    <row r="18" spans="1:4" x14ac:dyDescent="0.2">
      <c r="A18" s="784"/>
      <c r="B18" s="233" t="s">
        <v>63</v>
      </c>
      <c r="C18" s="273">
        <v>939</v>
      </c>
      <c r="D18" s="275">
        <f t="shared" si="1"/>
        <v>0.21852455201303234</v>
      </c>
    </row>
    <row r="19" spans="1:4" x14ac:dyDescent="0.2">
      <c r="A19" s="784"/>
      <c r="B19" s="488" t="s">
        <v>70</v>
      </c>
      <c r="C19" s="273">
        <v>4297</v>
      </c>
      <c r="D19" s="275"/>
    </row>
    <row r="20" spans="1:4" ht="4.3499999999999996" customHeight="1" x14ac:dyDescent="0.2">
      <c r="A20" s="279"/>
      <c r="B20" s="233"/>
      <c r="C20" s="278"/>
      <c r="D20" s="275"/>
    </row>
    <row r="21" spans="1:4" x14ac:dyDescent="0.2">
      <c r="A21" s="783" t="s">
        <v>2950</v>
      </c>
      <c r="B21" s="492" t="s">
        <v>69</v>
      </c>
      <c r="C21" s="273">
        <v>43</v>
      </c>
      <c r="D21" s="274">
        <f>C21/$C$27</f>
        <v>0.10831234256926953</v>
      </c>
    </row>
    <row r="22" spans="1:4" x14ac:dyDescent="0.2">
      <c r="A22" s="784"/>
      <c r="B22" s="233" t="s">
        <v>2952</v>
      </c>
      <c r="C22" s="273">
        <v>26</v>
      </c>
      <c r="D22" s="275">
        <f>C22/C$27</f>
        <v>6.5491183879093195E-2</v>
      </c>
    </row>
    <row r="23" spans="1:4" x14ac:dyDescent="0.2">
      <c r="A23" s="784"/>
      <c r="B23" s="233" t="s">
        <v>72</v>
      </c>
      <c r="C23" s="273">
        <v>30</v>
      </c>
      <c r="D23" s="275">
        <f t="shared" ref="D23:D26" si="2">C23/C$27</f>
        <v>7.5566750629722929E-2</v>
      </c>
    </row>
    <row r="24" spans="1:4" x14ac:dyDescent="0.2">
      <c r="A24" s="784"/>
      <c r="B24" s="233" t="s">
        <v>64</v>
      </c>
      <c r="C24" s="273">
        <v>38</v>
      </c>
      <c r="D24" s="275">
        <f t="shared" si="2"/>
        <v>9.5717884130982367E-2</v>
      </c>
    </row>
    <row r="25" spans="1:4" x14ac:dyDescent="0.2">
      <c r="A25" s="784"/>
      <c r="B25" s="233" t="s">
        <v>71</v>
      </c>
      <c r="C25" s="273">
        <v>38</v>
      </c>
      <c r="D25" s="275">
        <f t="shared" si="2"/>
        <v>9.5717884130982367E-2</v>
      </c>
    </row>
    <row r="26" spans="1:4" x14ac:dyDescent="0.2">
      <c r="A26" s="784"/>
      <c r="B26" s="233" t="s">
        <v>66</v>
      </c>
      <c r="C26" s="273">
        <v>87</v>
      </c>
      <c r="D26" s="275">
        <f t="shared" si="2"/>
        <v>0.21914357682619648</v>
      </c>
    </row>
    <row r="27" spans="1:4" x14ac:dyDescent="0.2">
      <c r="A27" s="784"/>
      <c r="B27" s="488" t="s">
        <v>70</v>
      </c>
      <c r="C27" s="273">
        <v>397</v>
      </c>
      <c r="D27" s="275"/>
    </row>
    <row r="28" spans="1:4" ht="5.0999999999999996" customHeight="1" x14ac:dyDescent="0.2">
      <c r="A28" s="280"/>
      <c r="B28" s="234"/>
      <c r="C28" s="278"/>
      <c r="D28" s="281"/>
    </row>
    <row r="29" spans="1:4" x14ac:dyDescent="0.2">
      <c r="A29" s="784" t="s">
        <v>2951</v>
      </c>
      <c r="B29" s="488" t="s">
        <v>69</v>
      </c>
      <c r="C29" s="273">
        <v>260</v>
      </c>
      <c r="D29" s="275">
        <f>C29/$C$35</f>
        <v>5.9715204409738175E-2</v>
      </c>
    </row>
    <row r="30" spans="1:4" x14ac:dyDescent="0.2">
      <c r="A30" s="784"/>
      <c r="B30" s="233" t="s">
        <v>67</v>
      </c>
      <c r="C30" s="273">
        <v>280</v>
      </c>
      <c r="D30" s="275">
        <f>C30/C$35</f>
        <v>6.4308681672025719E-2</v>
      </c>
    </row>
    <row r="31" spans="1:4" x14ac:dyDescent="0.2">
      <c r="A31" s="784"/>
      <c r="B31" s="517" t="s">
        <v>72</v>
      </c>
      <c r="C31" s="273">
        <v>304</v>
      </c>
      <c r="D31" s="275">
        <f t="shared" ref="D31:D34" si="3">C31/C$35</f>
        <v>6.9820854386770784E-2</v>
      </c>
    </row>
    <row r="32" spans="1:4" x14ac:dyDescent="0.2">
      <c r="A32" s="784"/>
      <c r="B32" s="233" t="s">
        <v>64</v>
      </c>
      <c r="C32" s="273">
        <v>352</v>
      </c>
      <c r="D32" s="275">
        <f t="shared" si="3"/>
        <v>8.0845199816260913E-2</v>
      </c>
    </row>
    <row r="33" spans="1:15" x14ac:dyDescent="0.2">
      <c r="A33" s="784"/>
      <c r="B33" s="233" t="s">
        <v>66</v>
      </c>
      <c r="C33" s="273">
        <v>552</v>
      </c>
      <c r="D33" s="275">
        <f t="shared" si="3"/>
        <v>0.12677997243913641</v>
      </c>
    </row>
    <row r="34" spans="1:15" x14ac:dyDescent="0.2">
      <c r="A34" s="784"/>
      <c r="B34" s="233" t="s">
        <v>63</v>
      </c>
      <c r="C34" s="273">
        <v>1512</v>
      </c>
      <c r="D34" s="275">
        <f t="shared" si="3"/>
        <v>0.34726688102893893</v>
      </c>
    </row>
    <row r="35" spans="1:15" x14ac:dyDescent="0.2">
      <c r="A35" s="785"/>
      <c r="B35" s="489" t="s">
        <v>70</v>
      </c>
      <c r="C35" s="278">
        <v>4354</v>
      </c>
      <c r="D35" s="281"/>
    </row>
    <row r="36" spans="1:15" ht="12" customHeight="1" x14ac:dyDescent="0.2">
      <c r="A36" s="277"/>
      <c r="B36" s="232"/>
      <c r="C36" s="282"/>
      <c r="D36" s="275"/>
    </row>
    <row r="37" spans="1:15" ht="12" customHeight="1" x14ac:dyDescent="0.2">
      <c r="A37" s="4" t="s">
        <v>101</v>
      </c>
    </row>
    <row r="38" spans="1:15" ht="12" customHeight="1" x14ac:dyDescent="0.2">
      <c r="A38" s="795" t="s">
        <v>2953</v>
      </c>
      <c r="B38" s="795"/>
      <c r="C38" s="795"/>
      <c r="D38" s="795"/>
    </row>
    <row r="39" spans="1:15" ht="12" customHeight="1" x14ac:dyDescent="0.2">
      <c r="A39" s="652" t="str">
        <f>CONCATENATE("1) Figures are for deaths occurring between 1st March 2020 and ",Contents!A41," 2021. Figures only include deaths that were registered by ",Contents!A42,". More information on registration delays can be found on the NRS website.")</f>
        <v>1) Figures are for deaths occurring between 1st March 2020 and 28th February 2021. Figures only include deaths that were registered by 10th March 2021. More information on registration delays can be found on the NRS website.</v>
      </c>
      <c r="B39" s="652"/>
      <c r="C39" s="652"/>
      <c r="D39" s="652"/>
      <c r="E39" s="245"/>
      <c r="F39" s="245"/>
      <c r="G39" s="245"/>
      <c r="H39" s="245"/>
      <c r="I39" s="245"/>
      <c r="J39" s="245"/>
      <c r="K39" s="245"/>
      <c r="L39" s="245"/>
      <c r="M39" s="245"/>
      <c r="N39" s="245"/>
      <c r="O39" s="245"/>
    </row>
    <row r="40" spans="1:15" ht="12" customHeight="1" x14ac:dyDescent="0.2">
      <c r="A40" s="652"/>
      <c r="B40" s="652"/>
      <c r="C40" s="652"/>
      <c r="D40" s="652"/>
      <c r="E40" s="245"/>
      <c r="F40" s="245"/>
      <c r="G40" s="245"/>
      <c r="H40" s="245"/>
      <c r="I40" s="245"/>
      <c r="J40" s="245"/>
      <c r="K40" s="245"/>
      <c r="L40" s="245"/>
      <c r="M40" s="245"/>
      <c r="N40" s="245"/>
      <c r="O40" s="245"/>
    </row>
    <row r="41" spans="1:15" ht="12" customHeight="1" x14ac:dyDescent="0.2">
      <c r="A41" s="795" t="s">
        <v>3033</v>
      </c>
      <c r="B41" s="795"/>
      <c r="C41" s="795"/>
      <c r="D41" s="795"/>
    </row>
    <row r="42" spans="1:15" ht="12" customHeight="1" x14ac:dyDescent="0.2">
      <c r="A42" s="253"/>
    </row>
    <row r="43" spans="1:15" ht="12" customHeight="1" x14ac:dyDescent="0.2">
      <c r="A43" s="689" t="s">
        <v>3041</v>
      </c>
      <c r="B43" s="689"/>
    </row>
    <row r="44" spans="1:15" ht="12" customHeight="1" x14ac:dyDescent="0.2">
      <c r="A44" s="253"/>
    </row>
    <row r="45" spans="1:15" ht="12" customHeight="1" x14ac:dyDescent="0.2">
      <c r="A45" s="453" t="str">
        <f>CONCATENATE("Figure 10: Main pre-existing medical condition by age and sex, between 1st March 2020 and ",Contents!A41, " 2021")</f>
        <v>Figure 10: Main pre-existing medical condition by age and sex, between 1st March 2020 and 28th February 2021</v>
      </c>
    </row>
    <row r="46" spans="1:15" ht="12" customHeight="1" x14ac:dyDescent="0.2"/>
    <row r="47" spans="1:15" ht="12" customHeight="1" x14ac:dyDescent="0.2"/>
    <row r="48" spans="1:15" ht="12" customHeight="1" x14ac:dyDescent="0.2">
      <c r="B48" s="192"/>
    </row>
    <row r="49" spans="2:2" x14ac:dyDescent="0.2">
      <c r="B49" s="192"/>
    </row>
    <row r="50" spans="2:2" x14ac:dyDescent="0.2">
      <c r="B50" s="192"/>
    </row>
    <row r="51" spans="2:2" x14ac:dyDescent="0.2">
      <c r="B51" s="192"/>
    </row>
    <row r="52" spans="2:2" x14ac:dyDescent="0.2">
      <c r="B52" s="192"/>
    </row>
  </sheetData>
  <mergeCells count="14">
    <mergeCell ref="A38:D38"/>
    <mergeCell ref="A39:D40"/>
    <mergeCell ref="A43:B43"/>
    <mergeCell ref="A5:A11"/>
    <mergeCell ref="A13:A19"/>
    <mergeCell ref="A21:A27"/>
    <mergeCell ref="A29:A35"/>
    <mergeCell ref="A41:D41"/>
    <mergeCell ref="L1:M1"/>
    <mergeCell ref="A3:A4"/>
    <mergeCell ref="B3:B4"/>
    <mergeCell ref="C3:C4"/>
    <mergeCell ref="D3:D4"/>
    <mergeCell ref="A1:J1"/>
  </mergeCells>
  <hyperlinks>
    <hyperlink ref="L1" location="Contents!A1" display="back to content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zoomScaleNormal="100" workbookViewId="0">
      <selection sqref="A1:L1"/>
    </sheetView>
  </sheetViews>
  <sheetFormatPr defaultColWidth="9.140625" defaultRowHeight="12.75" x14ac:dyDescent="0.2"/>
  <cols>
    <col min="1" max="1" width="15.85546875" style="192" customWidth="1"/>
    <col min="2" max="2" width="18.140625" style="192" customWidth="1"/>
    <col min="3" max="5" width="9.140625" style="192"/>
    <col min="6" max="6" width="4.5703125" style="192" bestFit="1" customWidth="1"/>
    <col min="7" max="11" width="9.140625" style="192"/>
    <col min="12" max="12" width="4.85546875" style="192" customWidth="1"/>
    <col min="13" max="16384" width="9.140625" style="192"/>
  </cols>
  <sheetData>
    <row r="1" spans="1:15" ht="18" customHeight="1" x14ac:dyDescent="0.25">
      <c r="A1" s="599" t="str">
        <f>CONCATENATE("Figure 11: COVID-19 death rate by SIMD quintile, between 1st March 2020 and ",Contents!A41," 2021¹ ² ³ ⁴ ⁵ ⁶ ⁷")</f>
        <v>Figure 11: COVID-19 death rate by SIMD quintile, between 1st March 2020 and 28th February 2021¹ ² ³ ⁴ ⁵ ⁶ ⁷</v>
      </c>
      <c r="B1" s="599"/>
      <c r="C1" s="599"/>
      <c r="D1" s="599"/>
      <c r="E1" s="599"/>
      <c r="F1" s="599"/>
      <c r="G1" s="599"/>
      <c r="H1" s="599"/>
      <c r="I1" s="599"/>
      <c r="J1" s="599"/>
      <c r="K1" s="599"/>
      <c r="L1" s="599"/>
      <c r="N1" s="651" t="s">
        <v>78</v>
      </c>
      <c r="O1" s="651"/>
    </row>
    <row r="2" spans="1:15" ht="15" customHeight="1" x14ac:dyDescent="0.2">
      <c r="A2" s="11"/>
    </row>
    <row r="3" spans="1:15" x14ac:dyDescent="0.2">
      <c r="B3" s="12" t="s">
        <v>32</v>
      </c>
      <c r="C3" s="5" t="s">
        <v>35</v>
      </c>
      <c r="D3" s="5" t="s">
        <v>36</v>
      </c>
      <c r="E3" s="5" t="s">
        <v>37</v>
      </c>
    </row>
    <row r="4" spans="1:15" x14ac:dyDescent="0.2">
      <c r="A4" s="797" t="s">
        <v>38</v>
      </c>
      <c r="B4" s="268" t="s">
        <v>39</v>
      </c>
      <c r="C4" s="269">
        <f>'Table 6'!D6</f>
        <v>1770.2</v>
      </c>
      <c r="D4" s="269">
        <f>'Table 6'!E6</f>
        <v>1743.8</v>
      </c>
      <c r="E4" s="269">
        <f>'Table 6'!F6</f>
        <v>1796.6</v>
      </c>
      <c r="F4" s="22">
        <f>C4-D4</f>
        <v>26.400000000000091</v>
      </c>
    </row>
    <row r="5" spans="1:15" x14ac:dyDescent="0.2">
      <c r="A5" s="788"/>
      <c r="B5" s="270">
        <v>2</v>
      </c>
      <c r="C5" s="271">
        <f>'Table 6'!D7</f>
        <v>1423.1</v>
      </c>
      <c r="D5" s="271">
        <f>'Table 6'!E7</f>
        <v>1401</v>
      </c>
      <c r="E5" s="271">
        <f>'Table 6'!F7</f>
        <v>1445.3</v>
      </c>
      <c r="F5" s="22">
        <f t="shared" ref="F5:F13" si="0">C5-D5</f>
        <v>22.099999999999909</v>
      </c>
    </row>
    <row r="6" spans="1:15" x14ac:dyDescent="0.2">
      <c r="A6" s="788"/>
      <c r="B6" s="270">
        <v>3</v>
      </c>
      <c r="C6" s="271">
        <f>'Table 6'!D8</f>
        <v>1210.3</v>
      </c>
      <c r="D6" s="271">
        <f>'Table 6'!E8</f>
        <v>1190.8</v>
      </c>
      <c r="E6" s="271">
        <f>'Table 6'!F8</f>
        <v>1229.8</v>
      </c>
      <c r="F6" s="22">
        <f t="shared" si="0"/>
        <v>19.5</v>
      </c>
    </row>
    <row r="7" spans="1:15" x14ac:dyDescent="0.2">
      <c r="A7" s="788"/>
      <c r="B7" s="270">
        <v>4</v>
      </c>
      <c r="C7" s="271">
        <f>'Table 6'!D9</f>
        <v>1067.8</v>
      </c>
      <c r="D7" s="271">
        <f>'Table 6'!E9</f>
        <v>1049.5999999999999</v>
      </c>
      <c r="E7" s="271">
        <f>'Table 6'!F9</f>
        <v>1086</v>
      </c>
      <c r="F7" s="22">
        <f t="shared" si="0"/>
        <v>18.200000000000045</v>
      </c>
    </row>
    <row r="8" spans="1:15" x14ac:dyDescent="0.2">
      <c r="A8" s="788"/>
      <c r="B8" s="270" t="s">
        <v>40</v>
      </c>
      <c r="C8" s="271">
        <f>'Table 6'!D10</f>
        <v>923.9</v>
      </c>
      <c r="D8" s="271">
        <f>'Table 6'!E10</f>
        <v>907</v>
      </c>
      <c r="E8" s="271">
        <f>'Table 6'!F10</f>
        <v>940.8</v>
      </c>
      <c r="F8" s="22">
        <f t="shared" si="0"/>
        <v>16.899999999999977</v>
      </c>
    </row>
    <row r="9" spans="1:15" x14ac:dyDescent="0.2">
      <c r="A9" s="797" t="s">
        <v>41</v>
      </c>
      <c r="B9" s="268" t="s">
        <v>39</v>
      </c>
      <c r="C9" s="269">
        <f>'Table 6'!D11</f>
        <v>301.2</v>
      </c>
      <c r="D9" s="269">
        <f>'Table 6'!E11</f>
        <v>289.8</v>
      </c>
      <c r="E9" s="269">
        <f>'Table 6'!F11</f>
        <v>312.7</v>
      </c>
      <c r="F9" s="22">
        <f t="shared" si="0"/>
        <v>11.399999999999977</v>
      </c>
    </row>
    <row r="10" spans="1:15" x14ac:dyDescent="0.2">
      <c r="A10" s="788"/>
      <c r="B10" s="270">
        <v>2</v>
      </c>
      <c r="C10" s="271">
        <f>'Table 6'!D12</f>
        <v>213.6</v>
      </c>
      <c r="D10" s="271">
        <f>'Table 6'!E12</f>
        <v>204.6</v>
      </c>
      <c r="E10" s="271">
        <f>'Table 6'!F12</f>
        <v>222.6</v>
      </c>
      <c r="F10" s="22">
        <f t="shared" si="0"/>
        <v>9</v>
      </c>
    </row>
    <row r="11" spans="1:15" x14ac:dyDescent="0.2">
      <c r="A11" s="788"/>
      <c r="B11" s="270">
        <v>3</v>
      </c>
      <c r="C11" s="271">
        <f>'Table 6'!D13</f>
        <v>162.69999999999999</v>
      </c>
      <c r="D11" s="271">
        <f>'Table 6'!E13</f>
        <v>155.19999999999999</v>
      </c>
      <c r="E11" s="271">
        <f>'Table 6'!F13</f>
        <v>170.3</v>
      </c>
      <c r="F11" s="22">
        <f t="shared" si="0"/>
        <v>7.5</v>
      </c>
    </row>
    <row r="12" spans="1:15" x14ac:dyDescent="0.2">
      <c r="A12" s="788"/>
      <c r="B12" s="270">
        <v>4</v>
      </c>
      <c r="C12" s="271">
        <f>'Table 6'!D14</f>
        <v>150.19999999999999</v>
      </c>
      <c r="D12" s="271">
        <f>'Table 6'!E14</f>
        <v>143.1</v>
      </c>
      <c r="E12" s="271">
        <f>'Table 6'!F14</f>
        <v>157.4</v>
      </c>
      <c r="F12" s="22">
        <f t="shared" si="0"/>
        <v>7.0999999999999943</v>
      </c>
    </row>
    <row r="13" spans="1:15" x14ac:dyDescent="0.2">
      <c r="A13" s="788"/>
      <c r="B13" s="270" t="s">
        <v>40</v>
      </c>
      <c r="C13" s="271">
        <f>'Table 6'!D15</f>
        <v>128.6</v>
      </c>
      <c r="D13" s="271">
        <f>'Table 6'!E15</f>
        <v>122</v>
      </c>
      <c r="E13" s="271">
        <f>'Table 6'!F15</f>
        <v>135.30000000000001</v>
      </c>
      <c r="F13" s="22">
        <f t="shared" si="0"/>
        <v>6.5999999999999943</v>
      </c>
    </row>
    <row r="15" spans="1:15" ht="12" customHeight="1" x14ac:dyDescent="0.2">
      <c r="A15" s="4" t="s">
        <v>26</v>
      </c>
      <c r="C15" s="272"/>
      <c r="L15" s="267"/>
      <c r="M15" s="267"/>
      <c r="N15" s="267"/>
      <c r="O15" s="6"/>
    </row>
    <row r="16" spans="1:15" ht="12" customHeight="1" x14ac:dyDescent="0.2">
      <c r="A16" s="706" t="s">
        <v>86</v>
      </c>
      <c r="B16" s="706"/>
      <c r="C16" s="706"/>
      <c r="D16" s="706"/>
      <c r="E16" s="706"/>
      <c r="F16" s="706"/>
      <c r="G16" s="706"/>
      <c r="H16" s="706"/>
      <c r="I16" s="706"/>
      <c r="J16" s="706"/>
      <c r="K16" s="706"/>
      <c r="L16" s="706"/>
      <c r="M16" s="706"/>
      <c r="N16" s="706"/>
      <c r="O16" s="706"/>
    </row>
    <row r="17" spans="1:15" ht="12" customHeight="1" x14ac:dyDescent="0.2">
      <c r="A17" s="706"/>
      <c r="B17" s="706"/>
      <c r="C17" s="706"/>
      <c r="D17" s="706"/>
      <c r="E17" s="706"/>
      <c r="F17" s="706"/>
      <c r="G17" s="706"/>
      <c r="H17" s="706"/>
      <c r="I17" s="706"/>
      <c r="J17" s="706"/>
      <c r="K17" s="706"/>
      <c r="L17" s="706"/>
      <c r="M17" s="706"/>
      <c r="N17" s="706"/>
      <c r="O17" s="706"/>
    </row>
    <row r="18" spans="1:15" ht="12" customHeight="1" x14ac:dyDescent="0.2">
      <c r="A18" s="769" t="s">
        <v>87</v>
      </c>
      <c r="B18" s="769"/>
      <c r="C18" s="769"/>
      <c r="D18" s="769"/>
      <c r="E18" s="769"/>
      <c r="F18" s="769"/>
      <c r="G18" s="769"/>
      <c r="H18" s="769"/>
      <c r="I18" s="769"/>
      <c r="J18" s="769"/>
      <c r="K18" s="769"/>
      <c r="L18" s="769"/>
      <c r="M18" s="769"/>
      <c r="N18" s="769"/>
      <c r="O18" s="769"/>
    </row>
    <row r="19" spans="1:15" ht="12" customHeight="1" x14ac:dyDescent="0.2">
      <c r="A19" s="769"/>
      <c r="B19" s="769"/>
      <c r="C19" s="769"/>
      <c r="D19" s="769"/>
      <c r="E19" s="769"/>
      <c r="F19" s="769"/>
      <c r="G19" s="769"/>
      <c r="H19" s="769"/>
      <c r="I19" s="769"/>
      <c r="J19" s="769"/>
      <c r="K19" s="769"/>
      <c r="L19" s="769"/>
      <c r="M19" s="769"/>
      <c r="N19" s="769"/>
      <c r="O19" s="769"/>
    </row>
    <row r="20" spans="1:15" ht="12" customHeight="1" x14ac:dyDescent="0.2">
      <c r="A20" s="769"/>
      <c r="B20" s="769"/>
      <c r="C20" s="769"/>
      <c r="D20" s="769"/>
      <c r="E20" s="769"/>
      <c r="F20" s="769"/>
      <c r="G20" s="769"/>
      <c r="H20" s="769"/>
      <c r="I20" s="769"/>
      <c r="J20" s="769"/>
      <c r="K20" s="769"/>
      <c r="L20" s="769"/>
      <c r="M20" s="769"/>
      <c r="N20" s="769"/>
      <c r="O20" s="769"/>
    </row>
    <row r="21" spans="1:15" ht="12" customHeight="1" x14ac:dyDescent="0.2">
      <c r="A21" s="799" t="s">
        <v>2770</v>
      </c>
      <c r="B21" s="799"/>
      <c r="C21" s="799"/>
      <c r="D21" s="799"/>
      <c r="E21" s="799"/>
      <c r="F21" s="799"/>
      <c r="G21" s="799"/>
      <c r="H21" s="799"/>
      <c r="I21" s="799"/>
      <c r="J21" s="799"/>
      <c r="K21" s="799"/>
      <c r="L21" s="799"/>
      <c r="M21" s="799"/>
      <c r="N21" s="799"/>
      <c r="O21" s="799"/>
    </row>
    <row r="22" spans="1:15" ht="12" customHeight="1" x14ac:dyDescent="0.2">
      <c r="A22" s="798" t="s">
        <v>90</v>
      </c>
      <c r="B22" s="798"/>
      <c r="C22" s="798"/>
      <c r="D22" s="798"/>
      <c r="E22" s="798"/>
      <c r="F22" s="798"/>
      <c r="G22" s="798"/>
      <c r="H22" s="798"/>
      <c r="I22" s="798"/>
      <c r="J22" s="798"/>
      <c r="K22" s="798"/>
      <c r="L22" s="798"/>
      <c r="M22" s="798"/>
      <c r="N22" s="798"/>
      <c r="O22" s="798"/>
    </row>
    <row r="23" spans="1:15" ht="12" customHeight="1" x14ac:dyDescent="0.2">
      <c r="A23" s="798"/>
      <c r="B23" s="798"/>
      <c r="C23" s="798"/>
      <c r="D23" s="798"/>
      <c r="E23" s="798"/>
      <c r="F23" s="798"/>
      <c r="G23" s="798"/>
      <c r="H23" s="798"/>
      <c r="I23" s="798"/>
      <c r="J23" s="798"/>
      <c r="K23" s="798"/>
      <c r="L23" s="798"/>
      <c r="M23" s="798"/>
      <c r="N23" s="798"/>
      <c r="O23" s="798"/>
    </row>
    <row r="24" spans="1:15" ht="12" customHeight="1" x14ac:dyDescent="0.2">
      <c r="A24" s="706" t="s">
        <v>97</v>
      </c>
      <c r="B24" s="706"/>
      <c r="C24" s="706"/>
      <c r="D24" s="706"/>
      <c r="E24" s="706"/>
      <c r="F24" s="706"/>
      <c r="G24" s="706"/>
      <c r="H24" s="706"/>
      <c r="I24" s="706"/>
      <c r="J24" s="706"/>
      <c r="K24" s="706"/>
      <c r="L24" s="706"/>
      <c r="M24" s="706"/>
      <c r="N24" s="706"/>
      <c r="O24" s="706"/>
    </row>
    <row r="25" spans="1:15" ht="12" customHeight="1" x14ac:dyDescent="0.2">
      <c r="A25" s="706"/>
      <c r="B25" s="706"/>
      <c r="C25" s="706"/>
      <c r="D25" s="706"/>
      <c r="E25" s="706"/>
      <c r="F25" s="706"/>
      <c r="G25" s="706"/>
      <c r="H25" s="706"/>
      <c r="I25" s="706"/>
      <c r="J25" s="706"/>
      <c r="K25" s="706"/>
      <c r="L25" s="706"/>
      <c r="M25" s="706"/>
      <c r="N25" s="706"/>
      <c r="O25" s="706"/>
    </row>
    <row r="26" spans="1:15" ht="12" customHeight="1" x14ac:dyDescent="0.2">
      <c r="A26" s="796" t="s">
        <v>92</v>
      </c>
      <c r="B26" s="796"/>
      <c r="C26" s="796"/>
      <c r="D26" s="796"/>
      <c r="E26" s="796"/>
      <c r="F26" s="796"/>
      <c r="G26" s="796"/>
      <c r="H26" s="796"/>
      <c r="I26" s="796"/>
      <c r="J26" s="796"/>
      <c r="K26" s="796"/>
      <c r="L26" s="796"/>
      <c r="M26" s="796"/>
      <c r="N26" s="796"/>
      <c r="O26" s="796"/>
    </row>
    <row r="27" spans="1:15" ht="12" customHeight="1" x14ac:dyDescent="0.2">
      <c r="A27" s="681" t="s">
        <v>105</v>
      </c>
      <c r="B27" s="681"/>
      <c r="C27" s="681"/>
      <c r="D27" s="681"/>
      <c r="E27" s="681"/>
      <c r="F27" s="681"/>
      <c r="G27" s="681"/>
      <c r="H27" s="681"/>
      <c r="I27" s="681"/>
      <c r="J27" s="681"/>
      <c r="K27" s="681"/>
      <c r="L27" s="681"/>
      <c r="M27" s="681"/>
      <c r="N27" s="681"/>
      <c r="O27" s="681"/>
    </row>
    <row r="28" spans="1:15" ht="12" customHeight="1" x14ac:dyDescent="0.2">
      <c r="A28" s="682" t="s">
        <v>104</v>
      </c>
      <c r="B28" s="682"/>
      <c r="C28" s="682"/>
      <c r="D28" s="682"/>
      <c r="E28" s="682"/>
      <c r="F28" s="682"/>
      <c r="G28" s="682"/>
      <c r="H28" s="682"/>
      <c r="I28" s="682"/>
      <c r="J28" s="682"/>
      <c r="K28" s="682"/>
      <c r="L28" s="682"/>
      <c r="M28" s="682"/>
      <c r="N28" s="682"/>
      <c r="O28" s="682"/>
    </row>
    <row r="29" spans="1:15" ht="12" customHeight="1" x14ac:dyDescent="0.2">
      <c r="A29" s="652" t="str">
        <f>CONCATENATE("7) Figures are for deaths occurring between 1st March 2020 and ",Contents!A41," 2021. Figures only include deaths that were registered by ",Contents!A42,". More information on registration delays can be found on the NRS website.")</f>
        <v>7) Figures are for deaths occurring between 1st March 2020 and 28th February 2021. Figures only include deaths that were registered by 10th March 2021. More information on registration delays can be found on the NRS website.</v>
      </c>
      <c r="B29" s="652"/>
      <c r="C29" s="652"/>
      <c r="D29" s="652"/>
      <c r="E29" s="652"/>
      <c r="F29" s="652"/>
      <c r="G29" s="652"/>
      <c r="H29" s="652"/>
      <c r="I29" s="652"/>
      <c r="J29" s="652"/>
      <c r="K29" s="652"/>
      <c r="L29" s="652"/>
      <c r="M29" s="652"/>
      <c r="N29" s="652"/>
      <c r="O29" s="652"/>
    </row>
    <row r="30" spans="1:15" ht="12" customHeight="1" x14ac:dyDescent="0.2">
      <c r="A30" s="652"/>
      <c r="B30" s="652"/>
      <c r="C30" s="652"/>
      <c r="D30" s="652"/>
      <c r="E30" s="652"/>
      <c r="F30" s="652"/>
      <c r="G30" s="652"/>
      <c r="H30" s="652"/>
      <c r="I30" s="652"/>
      <c r="J30" s="652"/>
      <c r="K30" s="652"/>
      <c r="L30" s="652"/>
      <c r="M30" s="652"/>
      <c r="N30" s="652"/>
      <c r="O30" s="652"/>
    </row>
    <row r="31" spans="1:15" ht="12" customHeight="1" x14ac:dyDescent="0.2">
      <c r="A31" s="680"/>
      <c r="B31" s="680"/>
      <c r="C31" s="680"/>
      <c r="D31" s="680"/>
      <c r="E31" s="680"/>
      <c r="F31" s="680"/>
      <c r="G31" s="680"/>
      <c r="H31" s="680"/>
      <c r="I31" s="680"/>
      <c r="J31" s="680"/>
      <c r="K31" s="680"/>
      <c r="L31" s="680"/>
      <c r="M31" s="680"/>
      <c r="N31" s="680"/>
      <c r="O31" s="680"/>
    </row>
    <row r="32" spans="1:15" ht="12" customHeight="1" x14ac:dyDescent="0.2">
      <c r="A32" s="689" t="s">
        <v>3041</v>
      </c>
      <c r="B32" s="689"/>
      <c r="L32" s="267"/>
      <c r="M32" s="267"/>
      <c r="N32" s="267"/>
      <c r="O32" s="6"/>
    </row>
    <row r="34" spans="1:1" x14ac:dyDescent="0.2">
      <c r="A34" s="10" t="str">
        <f>CONCATENATE("Figure 11: COVID-19 death rate by SIMD quintile between 1st March 2020 and ",Contents!A41, " 2021")</f>
        <v>Figure 11: COVID-19 death rate by SIMD quintile between 1st March 2020 and 28th February 2021</v>
      </c>
    </row>
  </sheetData>
  <mergeCells count="15">
    <mergeCell ref="N1:O1"/>
    <mergeCell ref="A32:B32"/>
    <mergeCell ref="A31:O31"/>
    <mergeCell ref="A26:O26"/>
    <mergeCell ref="A27:O27"/>
    <mergeCell ref="A28:O28"/>
    <mergeCell ref="A29:O30"/>
    <mergeCell ref="A4:A8"/>
    <mergeCell ref="A9:A13"/>
    <mergeCell ref="A16:O17"/>
    <mergeCell ref="A18:O20"/>
    <mergeCell ref="A22:O23"/>
    <mergeCell ref="A24:O25"/>
    <mergeCell ref="A21:O21"/>
    <mergeCell ref="A1:L1"/>
  </mergeCells>
  <hyperlinks>
    <hyperlink ref="A27:O27" r:id="rId1" display="Scottish Government website"/>
    <hyperlink ref="A28" r:id="rId2" location="/simd2020/BTTTFTT/9/-4.0000/55.9000/"/>
    <hyperlink ref="A29:O30" r:id="rId3" display="7) Figures are for deaths occurring between 1 March 2020 and 30 April 2020. Figures only include deaths that were registered by 3 May 2020. More information on registration delays can be found on the NRS website:"/>
    <hyperlink ref="N1" location="Contents!A1" display="back to content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zoomScaleNormal="100" workbookViewId="0">
      <selection sqref="A1:L1"/>
    </sheetView>
  </sheetViews>
  <sheetFormatPr defaultColWidth="9.140625" defaultRowHeight="14.25" x14ac:dyDescent="0.2"/>
  <cols>
    <col min="1" max="1" width="18.5703125" style="6" customWidth="1"/>
    <col min="2" max="2" width="25" style="6" customWidth="1"/>
    <col min="3" max="11" width="9.140625" style="6"/>
    <col min="12" max="12" width="9.5703125" style="6" customWidth="1"/>
    <col min="13" max="16384" width="9.140625" style="6"/>
  </cols>
  <sheetData>
    <row r="1" spans="1:15" ht="18" customHeight="1" x14ac:dyDescent="0.25">
      <c r="A1" s="599" t="str">
        <f>CONCATENATE("Figure 12: Age standardised death rates by urban rural classification between 1st March 2020 and ",Contents!A41,"2021¹ ² ³ ⁴ ⁵ ⁶")</f>
        <v>Figure 12: Age standardised death rates by urban rural classification between 1st March 2020 and 28th February2021¹ ² ³ ⁴ ⁵ ⁶</v>
      </c>
      <c r="B1" s="599"/>
      <c r="C1" s="599"/>
      <c r="D1" s="599"/>
      <c r="E1" s="599"/>
      <c r="F1" s="599"/>
      <c r="G1" s="599"/>
      <c r="H1" s="599"/>
      <c r="I1" s="599"/>
      <c r="J1" s="599"/>
      <c r="K1" s="599"/>
      <c r="L1" s="599"/>
      <c r="N1" s="659" t="s">
        <v>78</v>
      </c>
      <c r="O1" s="659"/>
    </row>
    <row r="2" spans="1:15" ht="15" customHeight="1" x14ac:dyDescent="0.2"/>
    <row r="3" spans="1:15" x14ac:dyDescent="0.2">
      <c r="A3" s="9"/>
      <c r="B3" s="13" t="s">
        <v>102</v>
      </c>
      <c r="C3" s="14" t="s">
        <v>35</v>
      </c>
      <c r="D3" s="14" t="s">
        <v>36</v>
      </c>
      <c r="E3" s="14" t="s">
        <v>37</v>
      </c>
    </row>
    <row r="4" spans="1:15" x14ac:dyDescent="0.2">
      <c r="A4" s="692" t="s">
        <v>38</v>
      </c>
      <c r="B4" s="265" t="s">
        <v>43</v>
      </c>
      <c r="C4" s="266">
        <f>'Table 7'!D5</f>
        <v>1348.77</v>
      </c>
      <c r="D4" s="266">
        <f>'Table 7'!E5</f>
        <v>1331.64</v>
      </c>
      <c r="E4" s="266">
        <f>'Table 7'!F5</f>
        <v>1365.9</v>
      </c>
      <c r="F4" s="7">
        <f>C4-D4</f>
        <v>17.129999999999882</v>
      </c>
    </row>
    <row r="5" spans="1:15" x14ac:dyDescent="0.2">
      <c r="A5" s="693"/>
      <c r="B5" s="226" t="s">
        <v>44</v>
      </c>
      <c r="C5" s="266">
        <f>'Table 7'!D6</f>
        <v>1325.23</v>
      </c>
      <c r="D5" s="266">
        <f>'Table 7'!E6</f>
        <v>1309.69</v>
      </c>
      <c r="E5" s="266">
        <f>'Table 7'!F6</f>
        <v>1340.8</v>
      </c>
      <c r="F5" s="7">
        <f t="shared" ref="F5:F15" si="0">C5-D5</f>
        <v>15.539999999999964</v>
      </c>
    </row>
    <row r="6" spans="1:15" x14ac:dyDescent="0.2">
      <c r="A6" s="693"/>
      <c r="B6" s="226" t="s">
        <v>45</v>
      </c>
      <c r="C6" s="266">
        <f>'Table 7'!D7</f>
        <v>1167.8800000000001</v>
      </c>
      <c r="D6" s="266">
        <f>'Table 7'!E7</f>
        <v>1138.8</v>
      </c>
      <c r="E6" s="266">
        <f>'Table 7'!F7</f>
        <v>1197</v>
      </c>
      <c r="F6" s="7">
        <f t="shared" si="0"/>
        <v>29.080000000000155</v>
      </c>
    </row>
    <row r="7" spans="1:15" x14ac:dyDescent="0.2">
      <c r="A7" s="693"/>
      <c r="B7" s="226" t="s">
        <v>46</v>
      </c>
      <c r="C7" s="266">
        <f>'Table 7'!D8</f>
        <v>1214.9000000000001</v>
      </c>
      <c r="D7" s="266">
        <f>'Table 7'!E8</f>
        <v>1172.25</v>
      </c>
      <c r="E7" s="266">
        <f>'Table 7'!F8</f>
        <v>1257.5999999999999</v>
      </c>
      <c r="F7" s="7">
        <f t="shared" si="0"/>
        <v>42.650000000000091</v>
      </c>
    </row>
    <row r="8" spans="1:15" x14ac:dyDescent="0.2">
      <c r="A8" s="693"/>
      <c r="B8" s="226" t="s">
        <v>47</v>
      </c>
      <c r="C8" s="266">
        <f>'Table 7'!D9</f>
        <v>1063.42</v>
      </c>
      <c r="D8" s="266">
        <f>'Table 7'!E9</f>
        <v>1038.56</v>
      </c>
      <c r="E8" s="266">
        <f>'Table 7'!F9</f>
        <v>1088.3</v>
      </c>
      <c r="F8" s="7">
        <f t="shared" si="0"/>
        <v>24.860000000000127</v>
      </c>
    </row>
    <row r="9" spans="1:15" ht="12.75" customHeight="1" x14ac:dyDescent="0.2">
      <c r="A9" s="693"/>
      <c r="B9" s="226" t="s">
        <v>48</v>
      </c>
      <c r="C9" s="266">
        <f>'Table 7'!D10</f>
        <v>1010.62</v>
      </c>
      <c r="D9" s="266">
        <f>'Table 7'!E10</f>
        <v>979.77</v>
      </c>
      <c r="E9" s="266">
        <f>'Table 7'!F10</f>
        <v>1041.5</v>
      </c>
      <c r="F9" s="7">
        <f t="shared" si="0"/>
        <v>30.850000000000023</v>
      </c>
    </row>
    <row r="10" spans="1:15" ht="21.75" customHeight="1" x14ac:dyDescent="0.2">
      <c r="A10" s="693" t="s">
        <v>41</v>
      </c>
      <c r="B10" s="226" t="s">
        <v>43</v>
      </c>
      <c r="C10" s="266">
        <f>'Table 7'!D11</f>
        <v>245.47</v>
      </c>
      <c r="D10" s="266">
        <f>'Table 7'!E11</f>
        <v>237.83</v>
      </c>
      <c r="E10" s="266">
        <f>'Table 7'!F11</f>
        <v>253.1</v>
      </c>
      <c r="F10" s="7">
        <f t="shared" si="0"/>
        <v>7.6399999999999864</v>
      </c>
    </row>
    <row r="11" spans="1:15" x14ac:dyDescent="0.2">
      <c r="A11" s="693"/>
      <c r="B11" s="226" t="s">
        <v>44</v>
      </c>
      <c r="C11" s="266">
        <f>'Table 7'!D12</f>
        <v>204.01</v>
      </c>
      <c r="D11" s="266">
        <f>'Table 7'!E12</f>
        <v>197.62</v>
      </c>
      <c r="E11" s="266">
        <f>'Table 7'!F12</f>
        <v>210.4</v>
      </c>
      <c r="F11" s="7">
        <f t="shared" si="0"/>
        <v>6.3899999999999864</v>
      </c>
    </row>
    <row r="12" spans="1:15" x14ac:dyDescent="0.2">
      <c r="A12" s="693"/>
      <c r="B12" s="226" t="s">
        <v>45</v>
      </c>
      <c r="C12" s="266">
        <f>'Table 7'!D13</f>
        <v>144.55000000000001</v>
      </c>
      <c r="D12" s="266">
        <f>'Table 7'!E13</f>
        <v>133.77000000000001</v>
      </c>
      <c r="E12" s="266">
        <f>'Table 7'!F13</f>
        <v>155.30000000000001</v>
      </c>
      <c r="F12" s="7">
        <f t="shared" si="0"/>
        <v>10.780000000000001</v>
      </c>
    </row>
    <row r="13" spans="1:15" x14ac:dyDescent="0.2">
      <c r="A13" s="693"/>
      <c r="B13" s="226" t="s">
        <v>46</v>
      </c>
      <c r="C13" s="266">
        <f>'Table 7'!D14</f>
        <v>93.41</v>
      </c>
      <c r="D13" s="266">
        <f>'Table 7'!E14</f>
        <v>81.239999999999995</v>
      </c>
      <c r="E13" s="266">
        <f>'Table 7'!F14</f>
        <v>105.6</v>
      </c>
      <c r="F13" s="7">
        <f t="shared" si="0"/>
        <v>12.170000000000002</v>
      </c>
    </row>
    <row r="14" spans="1:15" x14ac:dyDescent="0.2">
      <c r="A14" s="693"/>
      <c r="B14" s="226" t="s">
        <v>47</v>
      </c>
      <c r="C14" s="266">
        <f>'Table 7'!D15</f>
        <v>118.19</v>
      </c>
      <c r="D14" s="266">
        <f>'Table 7'!E15</f>
        <v>109.4</v>
      </c>
      <c r="E14" s="266">
        <f>'Table 7'!F15</f>
        <v>127</v>
      </c>
      <c r="F14" s="7">
        <f t="shared" si="0"/>
        <v>8.789999999999992</v>
      </c>
    </row>
    <row r="15" spans="1:15" x14ac:dyDescent="0.2">
      <c r="A15" s="693"/>
      <c r="B15" s="226" t="s">
        <v>48</v>
      </c>
      <c r="C15" s="266">
        <f>'Table 7'!D16</f>
        <v>66.08</v>
      </c>
      <c r="D15" s="266">
        <f>'Table 7'!E16</f>
        <v>57.81</v>
      </c>
      <c r="E15" s="266">
        <f>'Table 7'!F16</f>
        <v>74.3</v>
      </c>
      <c r="F15" s="7">
        <f t="shared" si="0"/>
        <v>8.269999999999996</v>
      </c>
    </row>
    <row r="17" spans="1:15" ht="12" customHeight="1" x14ac:dyDescent="0.2">
      <c r="A17" s="4" t="s">
        <v>26</v>
      </c>
      <c r="B17" s="192"/>
      <c r="C17" s="192"/>
      <c r="D17" s="192"/>
      <c r="E17" s="192"/>
      <c r="F17" s="192"/>
      <c r="G17" s="192"/>
      <c r="H17" s="192"/>
      <c r="I17" s="192"/>
      <c r="J17" s="192"/>
      <c r="K17" s="192"/>
      <c r="L17" s="267"/>
      <c r="M17" s="267"/>
      <c r="N17" s="267"/>
    </row>
    <row r="18" spans="1:15" ht="12" customHeight="1" x14ac:dyDescent="0.2">
      <c r="A18" s="697" t="s">
        <v>98</v>
      </c>
      <c r="B18" s="697"/>
      <c r="C18" s="697"/>
      <c r="D18" s="697"/>
      <c r="E18" s="697"/>
      <c r="F18" s="697"/>
      <c r="G18" s="697"/>
      <c r="H18" s="697"/>
      <c r="I18" s="697"/>
      <c r="J18" s="697"/>
      <c r="K18" s="697"/>
      <c r="L18" s="697"/>
      <c r="M18" s="697"/>
      <c r="N18" s="697"/>
      <c r="O18" s="254"/>
    </row>
    <row r="19" spans="1:15" ht="12" customHeight="1" x14ac:dyDescent="0.2">
      <c r="A19" s="697"/>
      <c r="B19" s="697"/>
      <c r="C19" s="697"/>
      <c r="D19" s="697"/>
      <c r="E19" s="697"/>
      <c r="F19" s="697"/>
      <c r="G19" s="697"/>
      <c r="H19" s="697"/>
      <c r="I19" s="697"/>
      <c r="J19" s="697"/>
      <c r="K19" s="697"/>
      <c r="L19" s="697"/>
      <c r="M19" s="697"/>
      <c r="N19" s="697"/>
      <c r="O19" s="254"/>
    </row>
    <row r="20" spans="1:15" ht="12" customHeight="1" x14ac:dyDescent="0.2">
      <c r="A20" s="697" t="s">
        <v>99</v>
      </c>
      <c r="B20" s="697"/>
      <c r="C20" s="697"/>
      <c r="D20" s="697"/>
      <c r="E20" s="697"/>
      <c r="F20" s="697"/>
      <c r="G20" s="697"/>
      <c r="H20" s="697"/>
      <c r="I20" s="697"/>
      <c r="J20" s="697"/>
      <c r="K20" s="697"/>
      <c r="L20" s="697"/>
      <c r="M20" s="697"/>
      <c r="N20" s="697"/>
      <c r="O20" s="47"/>
    </row>
    <row r="21" spans="1:15" ht="12" customHeight="1" x14ac:dyDescent="0.2">
      <c r="A21" s="697"/>
      <c r="B21" s="697"/>
      <c r="C21" s="697"/>
      <c r="D21" s="697"/>
      <c r="E21" s="697"/>
      <c r="F21" s="697"/>
      <c r="G21" s="697"/>
      <c r="H21" s="697"/>
      <c r="I21" s="697"/>
      <c r="J21" s="697"/>
      <c r="K21" s="697"/>
      <c r="L21" s="697"/>
      <c r="M21" s="697"/>
      <c r="N21" s="697"/>
      <c r="O21" s="47"/>
    </row>
    <row r="22" spans="1:15" ht="12" customHeight="1" x14ac:dyDescent="0.2">
      <c r="A22" s="697"/>
      <c r="B22" s="697"/>
      <c r="C22" s="697"/>
      <c r="D22" s="697"/>
      <c r="E22" s="697"/>
      <c r="F22" s="697"/>
      <c r="G22" s="697"/>
      <c r="H22" s="697"/>
      <c r="I22" s="697"/>
      <c r="J22" s="697"/>
      <c r="K22" s="697"/>
      <c r="L22" s="697"/>
      <c r="M22" s="697"/>
      <c r="N22" s="697"/>
      <c r="O22" s="47"/>
    </row>
    <row r="23" spans="1:15" ht="12" customHeight="1" x14ac:dyDescent="0.2">
      <c r="A23" s="689" t="s">
        <v>2957</v>
      </c>
      <c r="B23" s="689"/>
      <c r="C23" s="689"/>
      <c r="D23" s="689"/>
      <c r="E23" s="689"/>
      <c r="F23" s="689"/>
      <c r="G23" s="689"/>
      <c r="H23" s="689"/>
      <c r="I23" s="689"/>
      <c r="J23" s="689"/>
      <c r="K23" s="689"/>
      <c r="L23" s="689"/>
      <c r="M23" s="689"/>
      <c r="N23" s="689"/>
      <c r="O23" s="253"/>
    </row>
    <row r="24" spans="1:15" ht="12" customHeight="1" x14ac:dyDescent="0.2">
      <c r="A24" s="697" t="s">
        <v>100</v>
      </c>
      <c r="B24" s="697"/>
      <c r="C24" s="697"/>
      <c r="D24" s="697"/>
      <c r="E24" s="697"/>
      <c r="F24" s="697"/>
      <c r="G24" s="697"/>
      <c r="H24" s="697"/>
      <c r="I24" s="697"/>
      <c r="J24" s="697"/>
      <c r="K24" s="697"/>
      <c r="L24" s="697"/>
      <c r="M24" s="697"/>
      <c r="N24" s="697"/>
      <c r="O24" s="48"/>
    </row>
    <row r="25" spans="1:15" ht="12" customHeight="1" x14ac:dyDescent="0.2">
      <c r="A25" s="697"/>
      <c r="B25" s="697"/>
      <c r="C25" s="697"/>
      <c r="D25" s="697"/>
      <c r="E25" s="697"/>
      <c r="F25" s="697"/>
      <c r="G25" s="697"/>
      <c r="H25" s="697"/>
      <c r="I25" s="697"/>
      <c r="J25" s="697"/>
      <c r="K25" s="697"/>
      <c r="L25" s="697"/>
      <c r="M25" s="697"/>
      <c r="N25" s="697"/>
      <c r="O25" s="48"/>
    </row>
    <row r="26" spans="1:15" ht="12" customHeight="1" x14ac:dyDescent="0.2">
      <c r="A26" s="702" t="str">
        <f>CONCATENATE("5) Figures are for deaths occurring between 1st March 2020 and ",Contents!A41," 2021. Figures only include deaths that were registered by ",Contents!A42,". More information on registration delays can be found on the NRS website.")</f>
        <v>5) Figures are for deaths occurring between 1st March 2020 and 28th February 2021. Figures only include deaths that were registered by 10th March 2021. More information on registration delays can be found on the NRS website.</v>
      </c>
      <c r="B26" s="702"/>
      <c r="C26" s="702"/>
      <c r="D26" s="702"/>
      <c r="E26" s="702"/>
      <c r="F26" s="702"/>
      <c r="G26" s="702"/>
      <c r="H26" s="702"/>
      <c r="I26" s="702"/>
      <c r="J26" s="702"/>
      <c r="K26" s="702"/>
      <c r="L26" s="702"/>
      <c r="M26" s="702"/>
      <c r="N26" s="702"/>
      <c r="O26" s="48"/>
    </row>
    <row r="27" spans="1:15" ht="12" customHeight="1" x14ac:dyDescent="0.2">
      <c r="A27" s="702"/>
      <c r="B27" s="702"/>
      <c r="C27" s="702"/>
      <c r="D27" s="702"/>
      <c r="E27" s="702"/>
      <c r="F27" s="702"/>
      <c r="G27" s="702"/>
      <c r="H27" s="702"/>
      <c r="I27" s="702"/>
      <c r="J27" s="702"/>
      <c r="K27" s="702"/>
      <c r="L27" s="702"/>
      <c r="M27" s="702"/>
      <c r="N27" s="702"/>
      <c r="O27" s="254"/>
    </row>
    <row r="28" spans="1:15" ht="12" customHeight="1" x14ac:dyDescent="0.2">
      <c r="A28" s="696" t="s">
        <v>2741</v>
      </c>
      <c r="B28" s="696"/>
      <c r="C28" s="696"/>
      <c r="D28" s="696"/>
      <c r="E28" s="696"/>
      <c r="F28" s="696"/>
      <c r="G28" s="696"/>
      <c r="H28" s="696"/>
      <c r="I28" s="696"/>
      <c r="J28" s="696"/>
      <c r="K28" s="696"/>
      <c r="L28" s="696"/>
      <c r="M28" s="696"/>
      <c r="N28" s="696"/>
      <c r="O28" s="254"/>
    </row>
    <row r="29" spans="1:15" ht="12" customHeight="1" x14ac:dyDescent="0.2">
      <c r="A29" s="800"/>
      <c r="B29" s="800"/>
      <c r="C29" s="800"/>
      <c r="D29" s="800"/>
      <c r="E29" s="800"/>
      <c r="F29" s="800"/>
      <c r="G29" s="800"/>
      <c r="H29" s="800"/>
      <c r="I29" s="800"/>
      <c r="J29" s="800"/>
      <c r="K29" s="800"/>
      <c r="L29" s="800"/>
      <c r="M29" s="800"/>
      <c r="N29" s="800"/>
      <c r="O29" s="162"/>
    </row>
    <row r="30" spans="1:15" ht="12" customHeight="1" x14ac:dyDescent="0.2">
      <c r="A30" s="253" t="s">
        <v>3041</v>
      </c>
      <c r="B30" s="192"/>
      <c r="C30" s="192"/>
      <c r="D30" s="192"/>
      <c r="E30" s="192"/>
      <c r="F30" s="192"/>
      <c r="G30" s="192"/>
      <c r="H30" s="192"/>
      <c r="I30" s="192"/>
      <c r="J30" s="192"/>
      <c r="K30" s="192"/>
      <c r="L30" s="267"/>
      <c r="M30" s="267"/>
      <c r="N30" s="267"/>
    </row>
    <row r="32" spans="1:15" x14ac:dyDescent="0.2">
      <c r="A32" s="21" t="str">
        <f>CONCATENATE("Figure 12: Age standardised death rates by urban rural classification between 1st March 2020 and ",Contents!A41, " 2021")</f>
        <v>Figure 12: Age standardised death rates by urban rural classification between 1st March 2020 and 28th February 2021</v>
      </c>
    </row>
  </sheetData>
  <mergeCells count="11">
    <mergeCell ref="N1:O1"/>
    <mergeCell ref="A23:N23"/>
    <mergeCell ref="A24:N25"/>
    <mergeCell ref="A28:N28"/>
    <mergeCell ref="A29:N29"/>
    <mergeCell ref="A26:N27"/>
    <mergeCell ref="A4:A9"/>
    <mergeCell ref="A10:A15"/>
    <mergeCell ref="A18:N19"/>
    <mergeCell ref="A20:N22"/>
    <mergeCell ref="A1:L1"/>
  </mergeCells>
  <conditionalFormatting sqref="B8:B9">
    <cfRule type="duplicateValues" dxfId="1" priority="2"/>
  </conditionalFormatting>
  <conditionalFormatting sqref="B14:B15">
    <cfRule type="duplicateValues" dxfId="0" priority="1"/>
  </conditionalFormatting>
  <hyperlinks>
    <hyperlink ref="A28:N28" r:id="rId1" display="6) Urban Rural classification 2016. More information can be found of the Scottish Government website"/>
    <hyperlink ref="N1:O1" location="Contents!A1" display="back to content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Normal="100" workbookViewId="0">
      <selection sqref="A1:O1"/>
    </sheetView>
  </sheetViews>
  <sheetFormatPr defaultColWidth="9.140625" defaultRowHeight="14.25" x14ac:dyDescent="0.2"/>
  <cols>
    <col min="1" max="1" width="25.42578125" style="6" customWidth="1"/>
    <col min="2" max="2" width="9.140625" style="6"/>
    <col min="3" max="3" width="12.42578125" style="6" customWidth="1"/>
    <col min="4" max="4" width="13.85546875" style="6" customWidth="1"/>
    <col min="5" max="5" width="5.7109375" style="21" customWidth="1"/>
    <col min="6" max="14" width="9.140625" style="6"/>
    <col min="15" max="15" width="9.85546875" style="6" customWidth="1"/>
    <col min="16" max="16" width="8.7109375" style="6" customWidth="1"/>
    <col min="17" max="16384" width="9.140625" style="6"/>
  </cols>
  <sheetData>
    <row r="1" spans="1:18" ht="18" customHeight="1" x14ac:dyDescent="0.25">
      <c r="A1" s="599" t="str">
        <f>CONCATENATE("Figure 13 Age standardised rates¹ ² ³ ⁴ ⁵ ⁶ for deaths involving COVID-19 between 1st March 2020 and ", Contents!A41," 2021 in NHS health boards")</f>
        <v>Figure 13 Age standardised rates¹ ² ³ ⁴ ⁵ ⁶ for deaths involving COVID-19 between 1st March 2020 and 28th February 2021 in NHS health boards</v>
      </c>
      <c r="B1" s="599"/>
      <c r="C1" s="599"/>
      <c r="D1" s="599"/>
      <c r="E1" s="599"/>
      <c r="F1" s="599"/>
      <c r="G1" s="599"/>
      <c r="H1" s="599"/>
      <c r="I1" s="599"/>
      <c r="J1" s="599"/>
      <c r="K1" s="599"/>
      <c r="L1" s="599"/>
      <c r="M1" s="599"/>
      <c r="N1" s="599"/>
      <c r="O1" s="599"/>
      <c r="Q1" s="659" t="s">
        <v>78</v>
      </c>
      <c r="R1" s="659"/>
    </row>
    <row r="2" spans="1:18" ht="15" customHeight="1" x14ac:dyDescent="0.25">
      <c r="A2" s="238"/>
    </row>
    <row r="3" spans="1:18" ht="13.5" customHeight="1" x14ac:dyDescent="0.2">
      <c r="A3" s="760" t="s">
        <v>155</v>
      </c>
      <c r="B3" s="786" t="s">
        <v>23</v>
      </c>
      <c r="C3" s="786" t="s">
        <v>28</v>
      </c>
      <c r="D3" s="786" t="s">
        <v>30</v>
      </c>
    </row>
    <row r="4" spans="1:18" ht="13.5" customHeight="1" x14ac:dyDescent="0.2">
      <c r="A4" s="760"/>
      <c r="B4" s="786"/>
      <c r="C4" s="786"/>
      <c r="D4" s="786"/>
      <c r="F4" s="158"/>
      <c r="G4" s="158"/>
      <c r="H4" s="158"/>
    </row>
    <row r="5" spans="1:18" ht="13.5" customHeight="1" x14ac:dyDescent="0.2">
      <c r="A5" s="761"/>
      <c r="B5" s="787"/>
      <c r="C5" s="787"/>
      <c r="D5" s="787"/>
      <c r="F5" s="158"/>
      <c r="G5" s="158"/>
      <c r="H5" s="158"/>
    </row>
    <row r="6" spans="1:18" ht="13.5" customHeight="1" x14ac:dyDescent="0.2">
      <c r="A6" s="192" t="s">
        <v>156</v>
      </c>
      <c r="B6" s="262">
        <f>'Table 8'!B7</f>
        <v>208.4</v>
      </c>
      <c r="C6" s="263">
        <f>'Table 8'!C7</f>
        <v>194.6</v>
      </c>
      <c r="D6" s="263">
        <f>'Table 8'!D7</f>
        <v>222.3</v>
      </c>
      <c r="E6" s="7">
        <f>B6-C6</f>
        <v>13.800000000000011</v>
      </c>
      <c r="F6" s="158"/>
      <c r="G6" s="158"/>
      <c r="H6" s="158"/>
    </row>
    <row r="7" spans="1:18" ht="13.5" customHeight="1" x14ac:dyDescent="0.2">
      <c r="A7" s="192" t="s">
        <v>108</v>
      </c>
      <c r="B7" s="262">
        <f>'Table 8'!B8</f>
        <v>106.8</v>
      </c>
      <c r="C7" s="263">
        <f>'Table 8'!C8</f>
        <v>89.5</v>
      </c>
      <c r="D7" s="263">
        <f>'Table 8'!D8</f>
        <v>124.1</v>
      </c>
      <c r="E7" s="7">
        <f t="shared" ref="E7:E17" si="0">B7-C7</f>
        <v>17.299999999999997</v>
      </c>
      <c r="F7" s="158"/>
      <c r="G7" s="158"/>
      <c r="H7" s="158"/>
    </row>
    <row r="8" spans="1:18" ht="13.5" customHeight="1" x14ac:dyDescent="0.2">
      <c r="A8" s="192" t="s">
        <v>157</v>
      </c>
      <c r="B8" s="262">
        <f>'Table 8'!B9</f>
        <v>86.4</v>
      </c>
      <c r="C8" s="263">
        <f>'Table 8'!C9</f>
        <v>73.099999999999994</v>
      </c>
      <c r="D8" s="263">
        <f>'Table 8'!D9</f>
        <v>99.7</v>
      </c>
      <c r="E8" s="7">
        <f t="shared" si="0"/>
        <v>13.300000000000011</v>
      </c>
      <c r="F8" s="158"/>
      <c r="G8" s="158"/>
      <c r="H8" s="158"/>
    </row>
    <row r="9" spans="1:18" ht="13.5" customHeight="1" x14ac:dyDescent="0.2">
      <c r="A9" s="192" t="s">
        <v>117</v>
      </c>
      <c r="B9" s="262">
        <f>'Table 8'!B10</f>
        <v>126.7</v>
      </c>
      <c r="C9" s="263">
        <f>'Table 8'!C10</f>
        <v>115.4</v>
      </c>
      <c r="D9" s="263">
        <f>'Table 8'!D10</f>
        <v>138</v>
      </c>
      <c r="E9" s="7">
        <f t="shared" si="0"/>
        <v>11.299999999999997</v>
      </c>
      <c r="F9" s="158"/>
      <c r="G9" s="158"/>
      <c r="H9" s="158"/>
    </row>
    <row r="10" spans="1:18" ht="13.5" customHeight="1" x14ac:dyDescent="0.2">
      <c r="A10" s="192" t="s">
        <v>109</v>
      </c>
      <c r="B10" s="262">
        <f>'Table 8'!B11</f>
        <v>190.5</v>
      </c>
      <c r="C10" s="263">
        <f>'Table 8'!C11</f>
        <v>174.7</v>
      </c>
      <c r="D10" s="263">
        <f>'Table 8'!D11</f>
        <v>206.3</v>
      </c>
      <c r="E10" s="7">
        <f t="shared" si="0"/>
        <v>15.800000000000011</v>
      </c>
      <c r="F10" s="158"/>
      <c r="G10" s="158"/>
      <c r="H10" s="158"/>
    </row>
    <row r="11" spans="1:18" ht="13.5" customHeight="1" x14ac:dyDescent="0.2">
      <c r="A11" s="192" t="s">
        <v>110</v>
      </c>
      <c r="B11" s="262">
        <f>'Table 8'!B12</f>
        <v>108.1</v>
      </c>
      <c r="C11" s="263">
        <f>'Table 8'!C12</f>
        <v>99.3</v>
      </c>
      <c r="D11" s="263">
        <f>'Table 8'!D12</f>
        <v>116.9</v>
      </c>
      <c r="E11" s="7">
        <f t="shared" si="0"/>
        <v>8.7999999999999972</v>
      </c>
      <c r="F11" s="158"/>
      <c r="G11" s="158"/>
      <c r="H11" s="158"/>
    </row>
    <row r="12" spans="1:18" ht="13.5" customHeight="1" x14ac:dyDescent="0.2">
      <c r="A12" s="192" t="s">
        <v>158</v>
      </c>
      <c r="B12" s="262">
        <f>'Table 8'!B13</f>
        <v>283.89999999999998</v>
      </c>
      <c r="C12" s="263">
        <f>'Table 8'!C13</f>
        <v>273.7</v>
      </c>
      <c r="D12" s="263">
        <f>'Table 8'!D13</f>
        <v>294.2</v>
      </c>
      <c r="E12" s="7">
        <f t="shared" si="0"/>
        <v>10.199999999999989</v>
      </c>
      <c r="F12" s="158"/>
      <c r="G12" s="158"/>
      <c r="H12" s="158"/>
    </row>
    <row r="13" spans="1:18" ht="13.5" customHeight="1" x14ac:dyDescent="0.2">
      <c r="A13" s="192" t="s">
        <v>120</v>
      </c>
      <c r="B13" s="262">
        <f>'Table 8'!B14</f>
        <v>60.6</v>
      </c>
      <c r="C13" s="263">
        <f>'Table 8'!C14</f>
        <v>52.7</v>
      </c>
      <c r="D13" s="263">
        <f>'Table 8'!D14</f>
        <v>68.5</v>
      </c>
      <c r="E13" s="7">
        <f t="shared" si="0"/>
        <v>7.8999999999999986</v>
      </c>
      <c r="F13" s="158"/>
      <c r="G13" s="158"/>
      <c r="H13" s="158"/>
    </row>
    <row r="14" spans="1:18" ht="13.5" customHeight="1" x14ac:dyDescent="0.2">
      <c r="A14" s="192" t="s">
        <v>111</v>
      </c>
      <c r="B14" s="262">
        <f>'Table 8'!B15</f>
        <v>273.60000000000002</v>
      </c>
      <c r="C14" s="263">
        <f>'Table 8'!C15</f>
        <v>260.2</v>
      </c>
      <c r="D14" s="263">
        <f>'Table 8'!D15</f>
        <v>287</v>
      </c>
      <c r="E14" s="7">
        <f t="shared" si="0"/>
        <v>13.400000000000034</v>
      </c>
      <c r="F14" s="158"/>
      <c r="G14" s="158"/>
      <c r="H14" s="158"/>
    </row>
    <row r="15" spans="1:18" ht="13.5" customHeight="1" x14ac:dyDescent="0.2">
      <c r="A15" s="192" t="s">
        <v>112</v>
      </c>
      <c r="B15" s="262">
        <f>'Table 8'!B16</f>
        <v>181.7</v>
      </c>
      <c r="C15" s="263">
        <f>'Table 8'!C16</f>
        <v>172.3</v>
      </c>
      <c r="D15" s="263">
        <f>'Table 8'!D16</f>
        <v>191.2</v>
      </c>
      <c r="E15" s="7">
        <f t="shared" si="0"/>
        <v>9.3999999999999773</v>
      </c>
      <c r="F15" s="158"/>
      <c r="G15" s="158"/>
      <c r="H15" s="158"/>
    </row>
    <row r="16" spans="1:18" ht="13.5" customHeight="1" x14ac:dyDescent="0.2">
      <c r="A16" s="404" t="s">
        <v>2790</v>
      </c>
      <c r="B16" s="262">
        <f>'Table 8'!B18</f>
        <v>50.5</v>
      </c>
      <c r="C16" s="263">
        <f>'Table 8'!C18</f>
        <v>20.399999999999999</v>
      </c>
      <c r="D16" s="263">
        <f>'Table 8'!D18</f>
        <v>80.7</v>
      </c>
      <c r="E16" s="7">
        <f t="shared" si="0"/>
        <v>30.1</v>
      </c>
      <c r="F16" s="419"/>
      <c r="G16" s="158"/>
      <c r="H16" s="158"/>
    </row>
    <row r="17" spans="1:14" ht="13.5" customHeight="1" x14ac:dyDescent="0.2">
      <c r="A17" s="192" t="s">
        <v>113</v>
      </c>
      <c r="B17" s="262">
        <f>'Table 8'!B19</f>
        <v>152.4</v>
      </c>
      <c r="C17" s="263">
        <f>'Table 8'!C19</f>
        <v>141.30000000000001</v>
      </c>
      <c r="D17" s="263">
        <f>'Table 8'!D19</f>
        <v>163.5</v>
      </c>
      <c r="E17" s="7">
        <f t="shared" si="0"/>
        <v>11.099999999999994</v>
      </c>
      <c r="F17" s="158"/>
      <c r="G17" s="158"/>
      <c r="H17" s="158"/>
    </row>
    <row r="18" spans="1:14" ht="13.5" customHeight="1" x14ac:dyDescent="0.2">
      <c r="A18" s="194"/>
      <c r="B18" s="263"/>
      <c r="C18" s="263"/>
      <c r="D18" s="263"/>
    </row>
    <row r="19" spans="1:14" ht="12" customHeight="1" x14ac:dyDescent="0.2">
      <c r="A19" s="4" t="s">
        <v>26</v>
      </c>
      <c r="E19" s="6"/>
    </row>
    <row r="20" spans="1:14" ht="12" customHeight="1" x14ac:dyDescent="0.2">
      <c r="A20" s="697" t="s">
        <v>98</v>
      </c>
      <c r="B20" s="697"/>
      <c r="C20" s="697"/>
      <c r="D20" s="697"/>
      <c r="E20" s="697"/>
      <c r="F20" s="697"/>
      <c r="G20" s="697"/>
      <c r="H20" s="697"/>
      <c r="I20" s="697"/>
      <c r="J20" s="697"/>
      <c r="K20" s="697"/>
      <c r="L20" s="697"/>
      <c r="M20" s="697"/>
      <c r="N20" s="697"/>
    </row>
    <row r="21" spans="1:14" ht="12" customHeight="1" x14ac:dyDescent="0.2">
      <c r="A21" s="697"/>
      <c r="B21" s="697"/>
      <c r="C21" s="697"/>
      <c r="D21" s="697"/>
      <c r="E21" s="697"/>
      <c r="F21" s="697"/>
      <c r="G21" s="697"/>
      <c r="H21" s="697"/>
      <c r="I21" s="697"/>
      <c r="J21" s="697"/>
      <c r="K21" s="697"/>
      <c r="L21" s="697"/>
      <c r="M21" s="697"/>
      <c r="N21" s="697"/>
    </row>
    <row r="22" spans="1:14" ht="12" customHeight="1" x14ac:dyDescent="0.2">
      <c r="A22" s="697" t="s">
        <v>99</v>
      </c>
      <c r="B22" s="697"/>
      <c r="C22" s="697"/>
      <c r="D22" s="697"/>
      <c r="E22" s="697"/>
      <c r="F22" s="697"/>
      <c r="G22" s="697"/>
      <c r="H22" s="697"/>
      <c r="I22" s="697"/>
      <c r="J22" s="697"/>
      <c r="K22" s="697"/>
      <c r="L22" s="697"/>
      <c r="M22" s="697"/>
      <c r="N22" s="697"/>
    </row>
    <row r="23" spans="1:14" ht="12" customHeight="1" x14ac:dyDescent="0.2">
      <c r="A23" s="697"/>
      <c r="B23" s="697"/>
      <c r="C23" s="697"/>
      <c r="D23" s="697"/>
      <c r="E23" s="697"/>
      <c r="F23" s="697"/>
      <c r="G23" s="697"/>
      <c r="H23" s="697"/>
      <c r="I23" s="697"/>
      <c r="J23" s="697"/>
      <c r="K23" s="697"/>
      <c r="L23" s="697"/>
      <c r="M23" s="697"/>
      <c r="N23" s="697"/>
    </row>
    <row r="24" spans="1:14" ht="12" customHeight="1" x14ac:dyDescent="0.2">
      <c r="A24" s="697"/>
      <c r="B24" s="697"/>
      <c r="C24" s="697"/>
      <c r="D24" s="697"/>
      <c r="E24" s="697"/>
      <c r="F24" s="697"/>
      <c r="G24" s="697"/>
      <c r="H24" s="697"/>
      <c r="I24" s="697"/>
      <c r="J24" s="697"/>
      <c r="K24" s="697"/>
      <c r="L24" s="697"/>
      <c r="M24" s="697"/>
      <c r="N24" s="697"/>
    </row>
    <row r="25" spans="1:14" ht="12" customHeight="1" x14ac:dyDescent="0.2">
      <c r="A25" s="655" t="s">
        <v>76</v>
      </c>
      <c r="B25" s="655"/>
      <c r="C25" s="655"/>
      <c r="D25" s="655"/>
      <c r="E25" s="655"/>
      <c r="F25" s="655"/>
      <c r="G25" s="655"/>
      <c r="H25" s="655"/>
      <c r="I25" s="655"/>
      <c r="J25" s="655"/>
      <c r="K25" s="655"/>
      <c r="L25" s="655"/>
      <c r="M25" s="655"/>
      <c r="N25" s="655"/>
    </row>
    <row r="26" spans="1:14" ht="12" customHeight="1" x14ac:dyDescent="0.2">
      <c r="A26" s="697" t="s">
        <v>100</v>
      </c>
      <c r="B26" s="697"/>
      <c r="C26" s="697"/>
      <c r="D26" s="697"/>
      <c r="E26" s="697"/>
      <c r="F26" s="697"/>
      <c r="G26" s="697"/>
      <c r="H26" s="697"/>
      <c r="I26" s="697"/>
      <c r="J26" s="697"/>
      <c r="K26" s="697"/>
      <c r="L26" s="697"/>
      <c r="M26" s="697"/>
      <c r="N26" s="697"/>
    </row>
    <row r="27" spans="1:14" ht="12" customHeight="1" x14ac:dyDescent="0.2">
      <c r="A27" s="697"/>
      <c r="B27" s="697"/>
      <c r="C27" s="697"/>
      <c r="D27" s="697"/>
      <c r="E27" s="697"/>
      <c r="F27" s="697"/>
      <c r="G27" s="697"/>
      <c r="H27" s="697"/>
      <c r="I27" s="697"/>
      <c r="J27" s="697"/>
      <c r="K27" s="697"/>
      <c r="L27" s="697"/>
      <c r="M27" s="697"/>
      <c r="N27" s="697"/>
    </row>
    <row r="28" spans="1:14" ht="12" customHeight="1" x14ac:dyDescent="0.2">
      <c r="A28" s="702" t="str">
        <f>CONCATENATE("5) Figures are for deaths occurring between 1st March 2020 and ",Contents!A41," 2021. Figures only include deaths that were registered by ",Contents!A42,". More information on registration delays can be found on the NRS website.")</f>
        <v>5) Figures are for deaths occurring between 1st March 2020 and 28th February 2021. Figures only include deaths that were registered by 10th March 2021. More information on registration delays can be found on the NRS website.</v>
      </c>
      <c r="B28" s="702"/>
      <c r="C28" s="702"/>
      <c r="D28" s="702"/>
      <c r="E28" s="702"/>
      <c r="F28" s="702"/>
      <c r="G28" s="702"/>
      <c r="H28" s="702"/>
      <c r="I28" s="702"/>
      <c r="J28" s="702"/>
      <c r="K28" s="702"/>
      <c r="L28" s="702"/>
      <c r="M28" s="702"/>
      <c r="N28" s="702"/>
    </row>
    <row r="29" spans="1:14" ht="12" customHeight="1" x14ac:dyDescent="0.2">
      <c r="A29" s="702"/>
      <c r="B29" s="702"/>
      <c r="C29" s="702"/>
      <c r="D29" s="702"/>
      <c r="E29" s="702"/>
      <c r="F29" s="702"/>
      <c r="G29" s="702"/>
      <c r="H29" s="702"/>
      <c r="I29" s="702"/>
      <c r="J29" s="702"/>
      <c r="K29" s="702"/>
      <c r="L29" s="702"/>
      <c r="M29" s="702"/>
      <c r="N29" s="702"/>
    </row>
    <row r="30" spans="1:14" ht="12" customHeight="1" x14ac:dyDescent="0.2">
      <c r="A30" s="696" t="s">
        <v>2751</v>
      </c>
      <c r="B30" s="696"/>
      <c r="C30" s="696"/>
      <c r="D30" s="696"/>
      <c r="E30" s="696"/>
      <c r="F30" s="696"/>
      <c r="G30" s="696"/>
      <c r="H30" s="696"/>
      <c r="I30" s="696"/>
      <c r="J30" s="696"/>
      <c r="K30" s="696"/>
      <c r="L30" s="696"/>
      <c r="M30" s="696"/>
      <c r="N30" s="696"/>
    </row>
    <row r="31" spans="1:14" ht="12" customHeight="1" x14ac:dyDescent="0.2">
      <c r="A31" s="253"/>
      <c r="B31" s="253"/>
      <c r="C31" s="253"/>
      <c r="E31" s="6"/>
    </row>
    <row r="32" spans="1:14" ht="12" customHeight="1" x14ac:dyDescent="0.2">
      <c r="A32" s="689" t="s">
        <v>3041</v>
      </c>
      <c r="B32" s="689"/>
      <c r="E32" s="6"/>
    </row>
    <row r="33" spans="1:1" ht="13.5" customHeight="1" x14ac:dyDescent="0.2"/>
    <row r="34" spans="1:1" ht="13.5" customHeight="1" x14ac:dyDescent="0.2">
      <c r="A34" s="21" t="str">
        <f>CONCATENATE("Figure 13: Age standardised rates for deaths involving COVID-19 between 1st March 2020 and ",Contents!A41, " 2021 in NHS health boards")</f>
        <v>Figure 13: Age standardised rates for deaths involving COVID-19 between 1st March 2020 and 28th February 2021 in NHS health boards</v>
      </c>
    </row>
    <row r="35" spans="1:1" ht="13.5" customHeight="1" x14ac:dyDescent="0.2"/>
    <row r="36" spans="1:1" ht="13.5" customHeight="1" x14ac:dyDescent="0.2"/>
  </sheetData>
  <mergeCells count="13">
    <mergeCell ref="Q1:R1"/>
    <mergeCell ref="A32:B32"/>
    <mergeCell ref="A20:N21"/>
    <mergeCell ref="A22:N24"/>
    <mergeCell ref="A26:N27"/>
    <mergeCell ref="A30:N30"/>
    <mergeCell ref="A25:N25"/>
    <mergeCell ref="A28:N29"/>
    <mergeCell ref="A3:A5"/>
    <mergeCell ref="B3:B5"/>
    <mergeCell ref="C3:C5"/>
    <mergeCell ref="D3:D5"/>
    <mergeCell ref="A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7"/>
  <sheetViews>
    <sheetView showGridLines="0" zoomScaleNormal="100" workbookViewId="0">
      <selection sqref="A1:M1"/>
    </sheetView>
  </sheetViews>
  <sheetFormatPr defaultColWidth="9.140625" defaultRowHeight="12.75" x14ac:dyDescent="0.2"/>
  <cols>
    <col min="1" max="1" width="9.5703125" style="518" customWidth="1"/>
    <col min="2" max="2" width="40.28515625" style="518" customWidth="1"/>
    <col min="3" max="12" width="11.28515625" style="518" customWidth="1"/>
    <col min="13" max="13" width="5.5703125" style="518" customWidth="1"/>
    <col min="14" max="14" width="9.42578125" style="518" bestFit="1" customWidth="1"/>
    <col min="15" max="15" width="10.28515625" style="518" bestFit="1" customWidth="1"/>
    <col min="16" max="17" width="16.85546875" style="518" customWidth="1"/>
    <col min="18" max="16384" width="9.140625" style="518"/>
  </cols>
  <sheetData>
    <row r="1" spans="1:17" ht="18" customHeight="1" x14ac:dyDescent="0.25">
      <c r="A1" s="618" t="s">
        <v>3054</v>
      </c>
      <c r="B1" s="618"/>
      <c r="C1" s="618"/>
      <c r="D1" s="618"/>
      <c r="E1" s="618"/>
      <c r="F1" s="618"/>
      <c r="G1" s="618"/>
      <c r="H1" s="618"/>
      <c r="I1" s="618"/>
      <c r="J1" s="618"/>
      <c r="K1" s="618"/>
      <c r="L1" s="618"/>
      <c r="M1" s="618"/>
      <c r="P1" s="801" t="s">
        <v>78</v>
      </c>
      <c r="Q1" s="801"/>
    </row>
    <row r="2" spans="1:17" ht="15" customHeight="1" x14ac:dyDescent="0.2">
      <c r="A2" s="611"/>
      <c r="B2" s="611"/>
      <c r="C2" s="611"/>
      <c r="D2" s="611"/>
      <c r="E2" s="611"/>
      <c r="F2" s="611"/>
      <c r="G2" s="611"/>
      <c r="H2" s="611"/>
      <c r="I2" s="611"/>
      <c r="J2" s="611"/>
      <c r="K2" s="611"/>
      <c r="L2" s="59"/>
    </row>
    <row r="3" spans="1:17" ht="14.1" customHeight="1" x14ac:dyDescent="0.2">
      <c r="A3" s="609" t="s">
        <v>2776</v>
      </c>
      <c r="B3" s="609"/>
      <c r="C3" s="60">
        <v>1</v>
      </c>
      <c r="D3" s="60">
        <v>2</v>
      </c>
      <c r="E3" s="60">
        <v>3</v>
      </c>
      <c r="F3" s="60">
        <v>4</v>
      </c>
      <c r="G3" s="60">
        <v>5</v>
      </c>
      <c r="H3" s="60">
        <v>6</v>
      </c>
      <c r="I3" s="60">
        <v>7</v>
      </c>
      <c r="J3" s="60">
        <v>8</v>
      </c>
      <c r="K3" s="60">
        <v>9</v>
      </c>
      <c r="L3" s="60">
        <v>10</v>
      </c>
      <c r="M3" s="612"/>
      <c r="N3" s="612"/>
      <c r="P3" s="600" t="s">
        <v>3109</v>
      </c>
      <c r="Q3" s="602" t="s">
        <v>3088</v>
      </c>
    </row>
    <row r="4" spans="1:17" ht="14.1" customHeight="1" x14ac:dyDescent="0.2">
      <c r="A4" s="610" t="s">
        <v>2777</v>
      </c>
      <c r="B4" s="610"/>
      <c r="C4" s="501">
        <v>44200</v>
      </c>
      <c r="D4" s="501">
        <v>44207</v>
      </c>
      <c r="E4" s="501">
        <v>44214</v>
      </c>
      <c r="F4" s="501">
        <v>44221</v>
      </c>
      <c r="G4" s="501">
        <v>44228</v>
      </c>
      <c r="H4" s="501">
        <v>44235</v>
      </c>
      <c r="I4" s="501">
        <v>44242</v>
      </c>
      <c r="J4" s="501">
        <v>44249</v>
      </c>
      <c r="K4" s="501">
        <v>44256</v>
      </c>
      <c r="L4" s="501">
        <v>44263</v>
      </c>
      <c r="M4" s="604" t="s">
        <v>3053</v>
      </c>
      <c r="N4" s="604"/>
      <c r="P4" s="600"/>
      <c r="Q4" s="602"/>
    </row>
    <row r="5" spans="1:17" ht="14.1" customHeight="1" thickBot="1" x14ac:dyDescent="0.25">
      <c r="A5" s="61"/>
      <c r="B5" s="61"/>
      <c r="C5" s="62"/>
      <c r="D5" s="62"/>
      <c r="E5" s="62"/>
      <c r="F5" s="62"/>
      <c r="G5" s="62"/>
      <c r="H5" s="62"/>
      <c r="I5" s="62"/>
      <c r="J5" s="62"/>
      <c r="K5" s="63"/>
      <c r="L5" s="63"/>
      <c r="M5" s="65"/>
      <c r="N5" s="65"/>
      <c r="P5" s="601"/>
      <c r="Q5" s="603"/>
    </row>
    <row r="6" spans="1:17" ht="14.1" customHeight="1" x14ac:dyDescent="0.2">
      <c r="A6" s="66"/>
      <c r="B6" s="67"/>
      <c r="C6" s="68"/>
      <c r="D6" s="68"/>
      <c r="E6" s="68"/>
      <c r="F6" s="68"/>
      <c r="G6" s="68"/>
      <c r="H6" s="68"/>
      <c r="I6" s="68"/>
      <c r="J6" s="68"/>
      <c r="K6" s="69"/>
      <c r="L6" s="69"/>
    </row>
    <row r="7" spans="1:17" ht="14.1" customHeight="1" x14ac:dyDescent="0.2">
      <c r="A7" s="606" t="s">
        <v>2778</v>
      </c>
      <c r="B7" s="606"/>
      <c r="C7" s="519">
        <f>SUM(C13:C19)</f>
        <v>392</v>
      </c>
      <c r="D7" s="519">
        <f t="shared" ref="D7:L7" si="0">SUM(D13:D19)</f>
        <v>373</v>
      </c>
      <c r="E7" s="519">
        <f t="shared" si="0"/>
        <v>452</v>
      </c>
      <c r="F7" s="519">
        <f t="shared" si="0"/>
        <v>443</v>
      </c>
      <c r="G7" s="519">
        <f t="shared" si="0"/>
        <v>377</v>
      </c>
      <c r="H7" s="519">
        <f t="shared" si="0"/>
        <v>325</v>
      </c>
      <c r="I7" s="519">
        <f t="shared" si="0"/>
        <v>291</v>
      </c>
      <c r="J7" s="519">
        <f t="shared" si="0"/>
        <v>230</v>
      </c>
      <c r="K7" s="519">
        <f t="shared" si="0"/>
        <v>142</v>
      </c>
      <c r="L7" s="519">
        <f t="shared" si="0"/>
        <v>104</v>
      </c>
      <c r="M7" s="520"/>
      <c r="N7" s="72">
        <f>SUM(C7:L7)</f>
        <v>3129</v>
      </c>
      <c r="O7" s="521"/>
      <c r="P7" s="522">
        <v>9831</v>
      </c>
    </row>
    <row r="8" spans="1:17" ht="14.1" customHeight="1" x14ac:dyDescent="0.2">
      <c r="A8" s="606" t="s">
        <v>2779</v>
      </c>
      <c r="B8" s="606"/>
      <c r="C8" s="519">
        <f>SUM(C22:C28)</f>
        <v>173</v>
      </c>
      <c r="D8" s="519">
        <f t="shared" ref="D8:L8" si="1">SUM(D22:D28)</f>
        <v>176</v>
      </c>
      <c r="E8" s="519">
        <f t="shared" si="1"/>
        <v>229</v>
      </c>
      <c r="F8" s="519">
        <f t="shared" si="1"/>
        <v>230</v>
      </c>
      <c r="G8" s="519">
        <f t="shared" si="1"/>
        <v>192</v>
      </c>
      <c r="H8" s="519">
        <f t="shared" si="1"/>
        <v>163</v>
      </c>
      <c r="I8" s="519">
        <f t="shared" si="1"/>
        <v>150</v>
      </c>
      <c r="J8" s="519">
        <f t="shared" si="1"/>
        <v>115</v>
      </c>
      <c r="K8" s="519">
        <f t="shared" si="1"/>
        <v>69</v>
      </c>
      <c r="L8" s="519">
        <f t="shared" si="1"/>
        <v>49</v>
      </c>
      <c r="M8" s="72"/>
      <c r="N8" s="72">
        <f>SUM(N22:N28)</f>
        <v>1546</v>
      </c>
      <c r="O8" s="523"/>
      <c r="P8" s="522">
        <v>4829</v>
      </c>
      <c r="Q8" s="405">
        <f>P8/$P$7</f>
        <v>0.4912013020038653</v>
      </c>
    </row>
    <row r="9" spans="1:17" ht="14.1" customHeight="1" x14ac:dyDescent="0.2">
      <c r="A9" s="606" t="s">
        <v>2780</v>
      </c>
      <c r="B9" s="606"/>
      <c r="C9" s="519">
        <f>SUM(C30:C36)</f>
        <v>219</v>
      </c>
      <c r="D9" s="519">
        <f t="shared" ref="D9:L9" si="2">SUM(D30:D36)</f>
        <v>197</v>
      </c>
      <c r="E9" s="519">
        <f t="shared" si="2"/>
        <v>223</v>
      </c>
      <c r="F9" s="519">
        <f t="shared" si="2"/>
        <v>213</v>
      </c>
      <c r="G9" s="519">
        <f t="shared" si="2"/>
        <v>185</v>
      </c>
      <c r="H9" s="519">
        <f t="shared" si="2"/>
        <v>162</v>
      </c>
      <c r="I9" s="519">
        <f t="shared" si="2"/>
        <v>141</v>
      </c>
      <c r="J9" s="519">
        <f t="shared" si="2"/>
        <v>115</v>
      </c>
      <c r="K9" s="519">
        <f t="shared" si="2"/>
        <v>73</v>
      </c>
      <c r="L9" s="519">
        <f t="shared" si="2"/>
        <v>55</v>
      </c>
      <c r="M9" s="72"/>
      <c r="N9" s="72">
        <f>SUM(N30:N36)</f>
        <v>1583</v>
      </c>
      <c r="O9" s="523"/>
      <c r="P9" s="522">
        <v>5002</v>
      </c>
      <c r="Q9" s="405">
        <f>P9/$P$7</f>
        <v>0.50879869799613464</v>
      </c>
    </row>
    <row r="10" spans="1:17" ht="14.1" customHeight="1" x14ac:dyDescent="0.2">
      <c r="A10" s="495"/>
      <c r="B10" s="73"/>
      <c r="C10" s="72"/>
      <c r="D10" s="72"/>
      <c r="E10" s="72"/>
      <c r="F10" s="72"/>
      <c r="G10" s="72"/>
      <c r="H10" s="72"/>
      <c r="I10" s="72"/>
      <c r="J10" s="72"/>
      <c r="K10" s="72"/>
      <c r="L10" s="72"/>
      <c r="M10" s="520"/>
      <c r="N10" s="520"/>
      <c r="O10" s="523"/>
      <c r="P10" s="522"/>
      <c r="Q10" s="405"/>
    </row>
    <row r="11" spans="1:17" ht="14.1" customHeight="1" x14ac:dyDescent="0.2">
      <c r="A11" s="608" t="s">
        <v>0</v>
      </c>
      <c r="B11" s="608"/>
      <c r="C11" s="72"/>
      <c r="D11" s="72"/>
      <c r="E11" s="72"/>
      <c r="F11" s="72"/>
      <c r="G11" s="72"/>
      <c r="H11" s="72"/>
      <c r="I11" s="72"/>
      <c r="J11" s="72"/>
      <c r="K11" s="72"/>
      <c r="L11" s="72"/>
      <c r="M11" s="520"/>
      <c r="N11" s="520"/>
      <c r="P11" s="522"/>
      <c r="Q11" s="405"/>
    </row>
    <row r="12" spans="1:17" ht="14.1" customHeight="1" x14ac:dyDescent="0.2">
      <c r="A12" s="73"/>
      <c r="B12" s="75" t="s">
        <v>2781</v>
      </c>
      <c r="C12" s="72"/>
      <c r="D12" s="72"/>
      <c r="E12" s="72"/>
      <c r="F12" s="72"/>
      <c r="G12" s="72"/>
      <c r="H12" s="72"/>
      <c r="I12" s="72"/>
      <c r="J12" s="72"/>
      <c r="K12" s="72"/>
      <c r="L12" s="72"/>
      <c r="M12" s="520"/>
      <c r="N12" s="520"/>
      <c r="P12" s="522"/>
      <c r="Q12" s="405"/>
    </row>
    <row r="13" spans="1:17" ht="14.1" customHeight="1" x14ac:dyDescent="0.2">
      <c r="A13" s="73"/>
      <c r="B13" s="76" t="s">
        <v>1</v>
      </c>
      <c r="C13" s="78">
        <f t="shared" ref="C13:L19" si="3">C22+C30</f>
        <v>0</v>
      </c>
      <c r="D13" s="78">
        <f t="shared" si="3"/>
        <v>0</v>
      </c>
      <c r="E13" s="78">
        <f t="shared" si="3"/>
        <v>0</v>
      </c>
      <c r="F13" s="78">
        <f t="shared" si="3"/>
        <v>0</v>
      </c>
      <c r="G13" s="78">
        <f t="shared" si="3"/>
        <v>0</v>
      </c>
      <c r="H13" s="78">
        <f t="shared" si="3"/>
        <v>0</v>
      </c>
      <c r="I13" s="78">
        <f t="shared" si="3"/>
        <v>0</v>
      </c>
      <c r="J13" s="78">
        <f t="shared" si="3"/>
        <v>0</v>
      </c>
      <c r="K13" s="78">
        <f t="shared" si="3"/>
        <v>0</v>
      </c>
      <c r="L13" s="78">
        <f t="shared" si="3"/>
        <v>0</v>
      </c>
      <c r="M13" s="520"/>
      <c r="N13" s="524">
        <f t="shared" ref="N13:N19" si="4">SUM(C13:L13)</f>
        <v>0</v>
      </c>
      <c r="O13" s="523"/>
      <c r="P13" s="522">
        <v>1</v>
      </c>
      <c r="Q13" s="405">
        <f t="shared" ref="Q13:Q76" si="5">P13/$P$7</f>
        <v>1.0171905197843556E-4</v>
      </c>
    </row>
    <row r="14" spans="1:17" ht="14.1" customHeight="1" x14ac:dyDescent="0.2">
      <c r="A14" s="73"/>
      <c r="B14" s="77" t="s">
        <v>2782</v>
      </c>
      <c r="C14" s="78">
        <f t="shared" si="3"/>
        <v>0</v>
      </c>
      <c r="D14" s="78">
        <f t="shared" si="3"/>
        <v>0</v>
      </c>
      <c r="E14" s="78">
        <f t="shared" si="3"/>
        <v>0</v>
      </c>
      <c r="F14" s="78">
        <f t="shared" si="3"/>
        <v>0</v>
      </c>
      <c r="G14" s="78">
        <f t="shared" si="3"/>
        <v>0</v>
      </c>
      <c r="H14" s="78">
        <f t="shared" si="3"/>
        <v>1</v>
      </c>
      <c r="I14" s="78">
        <f t="shared" si="3"/>
        <v>0</v>
      </c>
      <c r="J14" s="78">
        <f t="shared" si="3"/>
        <v>0</v>
      </c>
      <c r="K14" s="78">
        <f t="shared" si="3"/>
        <v>1</v>
      </c>
      <c r="L14" s="78">
        <f t="shared" si="3"/>
        <v>0</v>
      </c>
      <c r="M14" s="520"/>
      <c r="N14" s="524">
        <f t="shared" si="4"/>
        <v>2</v>
      </c>
      <c r="O14" s="523"/>
      <c r="P14" s="522">
        <v>2</v>
      </c>
      <c r="Q14" s="405">
        <f t="shared" si="5"/>
        <v>2.0343810395687112E-4</v>
      </c>
    </row>
    <row r="15" spans="1:17" ht="14.1" customHeight="1" x14ac:dyDescent="0.2">
      <c r="A15" s="73"/>
      <c r="B15" s="77" t="s">
        <v>2783</v>
      </c>
      <c r="C15" s="78">
        <f t="shared" si="3"/>
        <v>4</v>
      </c>
      <c r="D15" s="78">
        <f t="shared" si="3"/>
        <v>1</v>
      </c>
      <c r="E15" s="78">
        <f t="shared" si="3"/>
        <v>5</v>
      </c>
      <c r="F15" s="78">
        <f t="shared" si="3"/>
        <v>5</v>
      </c>
      <c r="G15" s="78">
        <f t="shared" si="3"/>
        <v>1</v>
      </c>
      <c r="H15" s="78">
        <f t="shared" si="3"/>
        <v>3</v>
      </c>
      <c r="I15" s="78">
        <f t="shared" si="3"/>
        <v>5</v>
      </c>
      <c r="J15" s="78">
        <f t="shared" si="3"/>
        <v>4</v>
      </c>
      <c r="K15" s="78">
        <f t="shared" si="3"/>
        <v>2</v>
      </c>
      <c r="L15" s="78">
        <f t="shared" si="3"/>
        <v>3</v>
      </c>
      <c r="M15" s="520"/>
      <c r="N15" s="524">
        <f t="shared" si="4"/>
        <v>33</v>
      </c>
      <c r="O15" s="523"/>
      <c r="P15" s="522">
        <v>77</v>
      </c>
      <c r="Q15" s="405">
        <f t="shared" si="5"/>
        <v>7.8323670023395381E-3</v>
      </c>
    </row>
    <row r="16" spans="1:17" ht="14.1" customHeight="1" x14ac:dyDescent="0.2">
      <c r="A16" s="73"/>
      <c r="B16" s="77" t="s">
        <v>2784</v>
      </c>
      <c r="C16" s="78">
        <f t="shared" si="3"/>
        <v>34</v>
      </c>
      <c r="D16" s="78">
        <f t="shared" si="3"/>
        <v>37</v>
      </c>
      <c r="E16" s="78">
        <f t="shared" si="3"/>
        <v>58</v>
      </c>
      <c r="F16" s="78">
        <f t="shared" si="3"/>
        <v>58</v>
      </c>
      <c r="G16" s="78">
        <f t="shared" si="3"/>
        <v>44</v>
      </c>
      <c r="H16" s="78">
        <f t="shared" si="3"/>
        <v>33</v>
      </c>
      <c r="I16" s="78">
        <f t="shared" si="3"/>
        <v>38</v>
      </c>
      <c r="J16" s="78">
        <f t="shared" si="3"/>
        <v>28</v>
      </c>
      <c r="K16" s="78">
        <f t="shared" si="3"/>
        <v>33</v>
      </c>
      <c r="L16" s="78">
        <f t="shared" si="3"/>
        <v>18</v>
      </c>
      <c r="M16" s="520"/>
      <c r="N16" s="524">
        <f t="shared" si="4"/>
        <v>381</v>
      </c>
      <c r="O16" s="523"/>
      <c r="P16" s="522">
        <v>986</v>
      </c>
      <c r="Q16" s="405">
        <f t="shared" si="5"/>
        <v>0.10029498525073746</v>
      </c>
    </row>
    <row r="17" spans="1:17" ht="14.1" customHeight="1" x14ac:dyDescent="0.2">
      <c r="A17" s="73"/>
      <c r="B17" s="77" t="s">
        <v>2785</v>
      </c>
      <c r="C17" s="78">
        <f t="shared" si="3"/>
        <v>71</v>
      </c>
      <c r="D17" s="78">
        <f t="shared" si="3"/>
        <v>86</v>
      </c>
      <c r="E17" s="78">
        <f t="shared" si="3"/>
        <v>65</v>
      </c>
      <c r="F17" s="78">
        <f t="shared" si="3"/>
        <v>77</v>
      </c>
      <c r="G17" s="78">
        <f t="shared" si="3"/>
        <v>56</v>
      </c>
      <c r="H17" s="78">
        <f t="shared" si="3"/>
        <v>59</v>
      </c>
      <c r="I17" s="78">
        <f t="shared" si="3"/>
        <v>59</v>
      </c>
      <c r="J17" s="78">
        <f t="shared" si="3"/>
        <v>48</v>
      </c>
      <c r="K17" s="78">
        <f t="shared" si="3"/>
        <v>30</v>
      </c>
      <c r="L17" s="78">
        <f t="shared" si="3"/>
        <v>16</v>
      </c>
      <c r="M17" s="520"/>
      <c r="N17" s="524">
        <f t="shared" si="4"/>
        <v>567</v>
      </c>
      <c r="O17" s="523"/>
      <c r="P17" s="522">
        <v>1599</v>
      </c>
      <c r="Q17" s="405">
        <f t="shared" si="5"/>
        <v>0.16264876411351847</v>
      </c>
    </row>
    <row r="18" spans="1:17" ht="14.1" customHeight="1" x14ac:dyDescent="0.2">
      <c r="A18" s="73"/>
      <c r="B18" s="77" t="s">
        <v>2786</v>
      </c>
      <c r="C18" s="78">
        <f t="shared" si="3"/>
        <v>122</v>
      </c>
      <c r="D18" s="78">
        <f t="shared" si="3"/>
        <v>105</v>
      </c>
      <c r="E18" s="78">
        <f t="shared" si="3"/>
        <v>133</v>
      </c>
      <c r="F18" s="78">
        <f t="shared" si="3"/>
        <v>112</v>
      </c>
      <c r="G18" s="78">
        <f t="shared" si="3"/>
        <v>126</v>
      </c>
      <c r="H18" s="78">
        <f t="shared" si="3"/>
        <v>123</v>
      </c>
      <c r="I18" s="78">
        <f t="shared" si="3"/>
        <v>88</v>
      </c>
      <c r="J18" s="78">
        <f t="shared" si="3"/>
        <v>65</v>
      </c>
      <c r="K18" s="78">
        <f t="shared" si="3"/>
        <v>35</v>
      </c>
      <c r="L18" s="78">
        <f t="shared" si="3"/>
        <v>31</v>
      </c>
      <c r="M18" s="520"/>
      <c r="N18" s="524">
        <f t="shared" si="4"/>
        <v>940</v>
      </c>
      <c r="O18" s="523"/>
      <c r="P18" s="522">
        <v>3191</v>
      </c>
      <c r="Q18" s="405">
        <f t="shared" si="5"/>
        <v>0.32458549486318788</v>
      </c>
    </row>
    <row r="19" spans="1:17" ht="14.1" customHeight="1" x14ac:dyDescent="0.2">
      <c r="A19" s="73"/>
      <c r="B19" s="76" t="s">
        <v>2787</v>
      </c>
      <c r="C19" s="78">
        <f t="shared" si="3"/>
        <v>161</v>
      </c>
      <c r="D19" s="78">
        <f t="shared" si="3"/>
        <v>144</v>
      </c>
      <c r="E19" s="78">
        <f t="shared" si="3"/>
        <v>191</v>
      </c>
      <c r="F19" s="78">
        <f t="shared" si="3"/>
        <v>191</v>
      </c>
      <c r="G19" s="78">
        <f t="shared" si="3"/>
        <v>150</v>
      </c>
      <c r="H19" s="78">
        <f t="shared" si="3"/>
        <v>106</v>
      </c>
      <c r="I19" s="78">
        <f t="shared" si="3"/>
        <v>101</v>
      </c>
      <c r="J19" s="78">
        <f t="shared" si="3"/>
        <v>85</v>
      </c>
      <c r="K19" s="78">
        <f t="shared" si="3"/>
        <v>41</v>
      </c>
      <c r="L19" s="78">
        <f t="shared" si="3"/>
        <v>36</v>
      </c>
      <c r="M19" s="520"/>
      <c r="N19" s="524">
        <f t="shared" si="4"/>
        <v>1206</v>
      </c>
      <c r="O19" s="525"/>
      <c r="P19" s="522">
        <v>3975</v>
      </c>
      <c r="Q19" s="405">
        <f t="shared" si="5"/>
        <v>0.40433323161428136</v>
      </c>
    </row>
    <row r="20" spans="1:17" ht="14.1" customHeight="1" x14ac:dyDescent="0.2">
      <c r="A20" s="73"/>
      <c r="B20" s="75"/>
      <c r="C20" s="78"/>
      <c r="D20" s="78"/>
      <c r="E20" s="78"/>
      <c r="F20" s="78"/>
      <c r="G20" s="78"/>
      <c r="H20" s="78"/>
      <c r="I20" s="78"/>
      <c r="J20" s="78"/>
      <c r="K20" s="78"/>
      <c r="L20" s="78"/>
      <c r="M20" s="520"/>
      <c r="N20" s="524"/>
      <c r="P20" s="522"/>
      <c r="Q20" s="405"/>
    </row>
    <row r="21" spans="1:17" s="170" customFormat="1" ht="3.75" customHeight="1" x14ac:dyDescent="0.2">
      <c r="A21" s="173"/>
      <c r="B21" s="177"/>
      <c r="C21" s="167" t="s">
        <v>3002</v>
      </c>
      <c r="D21" s="167" t="s">
        <v>3001</v>
      </c>
      <c r="E21" s="167" t="s">
        <v>3000</v>
      </c>
      <c r="F21" s="167" t="s">
        <v>2999</v>
      </c>
      <c r="G21" s="167" t="s">
        <v>2998</v>
      </c>
      <c r="H21" s="167" t="s">
        <v>2997</v>
      </c>
      <c r="I21" s="167" t="s">
        <v>2996</v>
      </c>
      <c r="J21" s="167" t="s">
        <v>2995</v>
      </c>
      <c r="K21" s="167" t="s">
        <v>2994</v>
      </c>
      <c r="L21" s="167" t="s">
        <v>2993</v>
      </c>
      <c r="M21" s="173"/>
      <c r="N21" s="172"/>
      <c r="P21" s="522"/>
      <c r="Q21" s="405"/>
    </row>
    <row r="22" spans="1:17" ht="27.75" customHeight="1" x14ac:dyDescent="0.2">
      <c r="A22" s="607" t="s">
        <v>2</v>
      </c>
      <c r="B22" s="76" t="s">
        <v>1</v>
      </c>
      <c r="C22" s="78">
        <v>0</v>
      </c>
      <c r="D22" s="78">
        <v>0</v>
      </c>
      <c r="E22" s="78">
        <v>0</v>
      </c>
      <c r="F22" s="78">
        <v>0</v>
      </c>
      <c r="G22" s="78">
        <v>0</v>
      </c>
      <c r="H22" s="78">
        <v>0</v>
      </c>
      <c r="I22" s="78">
        <v>0</v>
      </c>
      <c r="J22" s="78">
        <v>0</v>
      </c>
      <c r="K22" s="78">
        <v>0</v>
      </c>
      <c r="L22" s="78">
        <v>0</v>
      </c>
      <c r="M22" s="520"/>
      <c r="N22" s="524">
        <f t="shared" ref="N22:N28" si="6">SUM(C22:L22)</f>
        <v>0</v>
      </c>
      <c r="O22" s="523"/>
      <c r="P22" s="522">
        <v>1</v>
      </c>
      <c r="Q22" s="405">
        <f t="shared" si="5"/>
        <v>1.0171905197843556E-4</v>
      </c>
    </row>
    <row r="23" spans="1:17" ht="14.1" customHeight="1" x14ac:dyDescent="0.2">
      <c r="A23" s="607"/>
      <c r="B23" s="77" t="s">
        <v>2782</v>
      </c>
      <c r="C23" s="78">
        <v>0</v>
      </c>
      <c r="D23" s="78">
        <v>0</v>
      </c>
      <c r="E23" s="78">
        <v>0</v>
      </c>
      <c r="F23" s="78">
        <v>0</v>
      </c>
      <c r="G23" s="78">
        <v>0</v>
      </c>
      <c r="H23" s="78">
        <v>0</v>
      </c>
      <c r="I23" s="78">
        <v>0</v>
      </c>
      <c r="J23" s="78">
        <v>0</v>
      </c>
      <c r="K23" s="78">
        <v>1</v>
      </c>
      <c r="L23" s="78">
        <v>0</v>
      </c>
      <c r="M23" s="520"/>
      <c r="N23" s="524">
        <f t="shared" si="6"/>
        <v>1</v>
      </c>
      <c r="O23" s="523"/>
      <c r="P23" s="522">
        <v>1</v>
      </c>
      <c r="Q23" s="405">
        <f t="shared" si="5"/>
        <v>1.0171905197843556E-4</v>
      </c>
    </row>
    <row r="24" spans="1:17" ht="14.1" customHeight="1" x14ac:dyDescent="0.2">
      <c r="A24" s="607"/>
      <c r="B24" s="77" t="s">
        <v>2783</v>
      </c>
      <c r="C24" s="78">
        <v>2</v>
      </c>
      <c r="D24" s="78">
        <v>0</v>
      </c>
      <c r="E24" s="78">
        <v>1</v>
      </c>
      <c r="F24" s="78">
        <v>3</v>
      </c>
      <c r="G24" s="78">
        <v>1</v>
      </c>
      <c r="H24" s="78">
        <v>1</v>
      </c>
      <c r="I24" s="78">
        <v>3</v>
      </c>
      <c r="J24" s="78">
        <v>2</v>
      </c>
      <c r="K24" s="78">
        <v>1</v>
      </c>
      <c r="L24" s="78">
        <v>0</v>
      </c>
      <c r="M24" s="520"/>
      <c r="N24" s="524">
        <f t="shared" si="6"/>
        <v>14</v>
      </c>
      <c r="O24" s="523"/>
      <c r="P24" s="522">
        <v>34</v>
      </c>
      <c r="Q24" s="405">
        <f t="shared" si="5"/>
        <v>3.458447767266809E-3</v>
      </c>
    </row>
    <row r="25" spans="1:17" ht="14.1" customHeight="1" x14ac:dyDescent="0.2">
      <c r="A25" s="607"/>
      <c r="B25" s="77" t="s">
        <v>2784</v>
      </c>
      <c r="C25" s="78">
        <v>14</v>
      </c>
      <c r="D25" s="78">
        <v>17</v>
      </c>
      <c r="E25" s="78">
        <v>24</v>
      </c>
      <c r="F25" s="78">
        <v>29</v>
      </c>
      <c r="G25" s="78">
        <v>22</v>
      </c>
      <c r="H25" s="78">
        <v>16</v>
      </c>
      <c r="I25" s="78">
        <v>14</v>
      </c>
      <c r="J25" s="78">
        <v>13</v>
      </c>
      <c r="K25" s="78">
        <v>11</v>
      </c>
      <c r="L25" s="78">
        <v>11</v>
      </c>
      <c r="M25" s="520"/>
      <c r="N25" s="524">
        <f t="shared" si="6"/>
        <v>171</v>
      </c>
      <c r="O25" s="523"/>
      <c r="P25" s="522">
        <v>379</v>
      </c>
      <c r="Q25" s="405">
        <f t="shared" si="5"/>
        <v>3.8551520699827077E-2</v>
      </c>
    </row>
    <row r="26" spans="1:17" ht="14.1" customHeight="1" x14ac:dyDescent="0.2">
      <c r="A26" s="607"/>
      <c r="B26" s="77" t="s">
        <v>2785</v>
      </c>
      <c r="C26" s="78">
        <v>21</v>
      </c>
      <c r="D26" s="78">
        <v>33</v>
      </c>
      <c r="E26" s="78">
        <v>25</v>
      </c>
      <c r="F26" s="78">
        <v>32</v>
      </c>
      <c r="G26" s="78">
        <v>28</v>
      </c>
      <c r="H26" s="78">
        <v>23</v>
      </c>
      <c r="I26" s="78">
        <v>25</v>
      </c>
      <c r="J26" s="78">
        <v>21</v>
      </c>
      <c r="K26" s="78">
        <v>11</v>
      </c>
      <c r="L26" s="78">
        <v>5</v>
      </c>
      <c r="M26" s="520"/>
      <c r="N26" s="524">
        <f t="shared" si="6"/>
        <v>224</v>
      </c>
      <c r="O26" s="523"/>
      <c r="P26" s="522">
        <v>630</v>
      </c>
      <c r="Q26" s="405">
        <f t="shared" si="5"/>
        <v>6.4083002746414403E-2</v>
      </c>
    </row>
    <row r="27" spans="1:17" ht="14.1" customHeight="1" x14ac:dyDescent="0.2">
      <c r="A27" s="607"/>
      <c r="B27" s="77" t="s">
        <v>2786</v>
      </c>
      <c r="C27" s="78">
        <v>61</v>
      </c>
      <c r="D27" s="78">
        <v>46</v>
      </c>
      <c r="E27" s="78">
        <v>64</v>
      </c>
      <c r="F27" s="78">
        <v>43</v>
      </c>
      <c r="G27" s="78">
        <v>56</v>
      </c>
      <c r="H27" s="78">
        <v>60</v>
      </c>
      <c r="I27" s="78">
        <v>48</v>
      </c>
      <c r="J27" s="78">
        <v>26</v>
      </c>
      <c r="K27" s="78">
        <v>19</v>
      </c>
      <c r="L27" s="78">
        <v>10</v>
      </c>
      <c r="M27" s="520"/>
      <c r="N27" s="524">
        <f t="shared" si="6"/>
        <v>433</v>
      </c>
      <c r="O27" s="523"/>
      <c r="P27" s="522">
        <v>1428</v>
      </c>
      <c r="Q27" s="405">
        <f t="shared" si="5"/>
        <v>0.14525480622520598</v>
      </c>
    </row>
    <row r="28" spans="1:17" ht="14.1" customHeight="1" x14ac:dyDescent="0.2">
      <c r="A28" s="607"/>
      <c r="B28" s="76" t="s">
        <v>2787</v>
      </c>
      <c r="C28" s="78">
        <v>75</v>
      </c>
      <c r="D28" s="78">
        <v>80</v>
      </c>
      <c r="E28" s="78">
        <v>115</v>
      </c>
      <c r="F28" s="78">
        <v>123</v>
      </c>
      <c r="G28" s="78">
        <v>85</v>
      </c>
      <c r="H28" s="78">
        <v>63</v>
      </c>
      <c r="I28" s="78">
        <v>60</v>
      </c>
      <c r="J28" s="78">
        <v>53</v>
      </c>
      <c r="K28" s="78">
        <v>26</v>
      </c>
      <c r="L28" s="78">
        <v>23</v>
      </c>
      <c r="M28" s="520"/>
      <c r="N28" s="524">
        <f t="shared" si="6"/>
        <v>703</v>
      </c>
      <c r="O28" s="523"/>
      <c r="P28" s="522">
        <v>2356</v>
      </c>
      <c r="Q28" s="405">
        <f t="shared" si="5"/>
        <v>0.23965008646119418</v>
      </c>
    </row>
    <row r="29" spans="1:17" s="170" customFormat="1" ht="3.75" customHeight="1" x14ac:dyDescent="0.2">
      <c r="A29" s="175"/>
      <c r="B29" s="174"/>
      <c r="C29" s="167" t="s">
        <v>3002</v>
      </c>
      <c r="D29" s="167" t="s">
        <v>3001</v>
      </c>
      <c r="E29" s="167" t="s">
        <v>3000</v>
      </c>
      <c r="F29" s="167" t="s">
        <v>2999</v>
      </c>
      <c r="G29" s="167" t="s">
        <v>2998</v>
      </c>
      <c r="H29" s="167" t="s">
        <v>2997</v>
      </c>
      <c r="I29" s="167" t="s">
        <v>2996</v>
      </c>
      <c r="J29" s="167" t="s">
        <v>2995</v>
      </c>
      <c r="K29" s="167" t="s">
        <v>2994</v>
      </c>
      <c r="L29" s="167" t="s">
        <v>2993</v>
      </c>
      <c r="M29" s="173"/>
      <c r="N29" s="172"/>
      <c r="O29" s="171"/>
      <c r="P29" s="522"/>
      <c r="Q29" s="405"/>
    </row>
    <row r="30" spans="1:17" ht="30.75" customHeight="1" x14ac:dyDescent="0.2">
      <c r="A30" s="607" t="s">
        <v>3</v>
      </c>
      <c r="B30" s="76" t="s">
        <v>1</v>
      </c>
      <c r="C30" s="78">
        <v>0</v>
      </c>
      <c r="D30" s="78">
        <v>0</v>
      </c>
      <c r="E30" s="78">
        <v>0</v>
      </c>
      <c r="F30" s="78">
        <v>0</v>
      </c>
      <c r="G30" s="78">
        <v>0</v>
      </c>
      <c r="H30" s="78">
        <v>0</v>
      </c>
      <c r="I30" s="78">
        <v>0</v>
      </c>
      <c r="J30" s="78">
        <v>0</v>
      </c>
      <c r="K30" s="78">
        <v>0</v>
      </c>
      <c r="L30" s="78">
        <v>0</v>
      </c>
      <c r="M30" s="520"/>
      <c r="N30" s="524">
        <f t="shared" ref="N30:N36" si="7">SUM(C30:L30)</f>
        <v>0</v>
      </c>
      <c r="O30" s="523"/>
      <c r="P30" s="522"/>
      <c r="Q30" s="405"/>
    </row>
    <row r="31" spans="1:17" ht="14.1" customHeight="1" x14ac:dyDescent="0.2">
      <c r="A31" s="607"/>
      <c r="B31" s="77" t="s">
        <v>2782</v>
      </c>
      <c r="C31" s="78">
        <v>0</v>
      </c>
      <c r="D31" s="78">
        <v>0</v>
      </c>
      <c r="E31" s="78">
        <v>0</v>
      </c>
      <c r="F31" s="78">
        <v>0</v>
      </c>
      <c r="G31" s="78">
        <v>0</v>
      </c>
      <c r="H31" s="78">
        <v>1</v>
      </c>
      <c r="I31" s="78">
        <v>0</v>
      </c>
      <c r="J31" s="78">
        <v>0</v>
      </c>
      <c r="K31" s="78">
        <v>0</v>
      </c>
      <c r="L31" s="78">
        <v>0</v>
      </c>
      <c r="M31" s="520"/>
      <c r="N31" s="524">
        <f t="shared" si="7"/>
        <v>1</v>
      </c>
      <c r="O31" s="523"/>
      <c r="P31" s="522">
        <v>1</v>
      </c>
      <c r="Q31" s="405">
        <f t="shared" si="5"/>
        <v>1.0171905197843556E-4</v>
      </c>
    </row>
    <row r="32" spans="1:17" ht="14.1" customHeight="1" x14ac:dyDescent="0.2">
      <c r="A32" s="607"/>
      <c r="B32" s="77" t="s">
        <v>2783</v>
      </c>
      <c r="C32" s="78">
        <v>2</v>
      </c>
      <c r="D32" s="78">
        <v>1</v>
      </c>
      <c r="E32" s="78">
        <v>4</v>
      </c>
      <c r="F32" s="78">
        <v>2</v>
      </c>
      <c r="G32" s="78">
        <v>0</v>
      </c>
      <c r="H32" s="78">
        <v>2</v>
      </c>
      <c r="I32" s="78">
        <v>2</v>
      </c>
      <c r="J32" s="78">
        <v>2</v>
      </c>
      <c r="K32" s="78">
        <v>1</v>
      </c>
      <c r="L32" s="78">
        <v>3</v>
      </c>
      <c r="M32" s="520"/>
      <c r="N32" s="524">
        <f t="shared" si="7"/>
        <v>19</v>
      </c>
      <c r="O32" s="523"/>
      <c r="P32" s="522">
        <v>43</v>
      </c>
      <c r="Q32" s="405">
        <f t="shared" si="5"/>
        <v>4.3739192350727291E-3</v>
      </c>
    </row>
    <row r="33" spans="1:17" ht="14.1" customHeight="1" x14ac:dyDescent="0.2">
      <c r="A33" s="607"/>
      <c r="B33" s="77" t="s">
        <v>2784</v>
      </c>
      <c r="C33" s="78">
        <v>20</v>
      </c>
      <c r="D33" s="78">
        <v>20</v>
      </c>
      <c r="E33" s="78">
        <v>34</v>
      </c>
      <c r="F33" s="78">
        <v>29</v>
      </c>
      <c r="G33" s="78">
        <v>22</v>
      </c>
      <c r="H33" s="78">
        <v>17</v>
      </c>
      <c r="I33" s="78">
        <v>24</v>
      </c>
      <c r="J33" s="78">
        <v>15</v>
      </c>
      <c r="K33" s="78">
        <v>22</v>
      </c>
      <c r="L33" s="78">
        <v>7</v>
      </c>
      <c r="M33" s="520"/>
      <c r="N33" s="524">
        <f t="shared" si="7"/>
        <v>210</v>
      </c>
      <c r="O33" s="523"/>
      <c r="P33" s="522">
        <v>607</v>
      </c>
      <c r="Q33" s="405">
        <f t="shared" si="5"/>
        <v>6.1743464550910385E-2</v>
      </c>
    </row>
    <row r="34" spans="1:17" ht="14.1" customHeight="1" x14ac:dyDescent="0.2">
      <c r="A34" s="607"/>
      <c r="B34" s="77" t="s">
        <v>2785</v>
      </c>
      <c r="C34" s="78">
        <v>50</v>
      </c>
      <c r="D34" s="78">
        <v>53</v>
      </c>
      <c r="E34" s="78">
        <v>40</v>
      </c>
      <c r="F34" s="78">
        <v>45</v>
      </c>
      <c r="G34" s="78">
        <v>28</v>
      </c>
      <c r="H34" s="78">
        <v>36</v>
      </c>
      <c r="I34" s="78">
        <v>34</v>
      </c>
      <c r="J34" s="78">
        <v>27</v>
      </c>
      <c r="K34" s="78">
        <v>19</v>
      </c>
      <c r="L34" s="78">
        <v>11</v>
      </c>
      <c r="M34" s="520"/>
      <c r="N34" s="524">
        <f t="shared" si="7"/>
        <v>343</v>
      </c>
      <c r="O34" s="523"/>
      <c r="P34" s="522">
        <v>969</v>
      </c>
      <c r="Q34" s="405">
        <f t="shared" si="5"/>
        <v>9.8565761367104057E-2</v>
      </c>
    </row>
    <row r="35" spans="1:17" ht="14.1" customHeight="1" x14ac:dyDescent="0.2">
      <c r="A35" s="607"/>
      <c r="B35" s="77" t="s">
        <v>2786</v>
      </c>
      <c r="C35" s="78">
        <v>61</v>
      </c>
      <c r="D35" s="78">
        <v>59</v>
      </c>
      <c r="E35" s="78">
        <v>69</v>
      </c>
      <c r="F35" s="78">
        <v>69</v>
      </c>
      <c r="G35" s="78">
        <v>70</v>
      </c>
      <c r="H35" s="78">
        <v>63</v>
      </c>
      <c r="I35" s="78">
        <v>40</v>
      </c>
      <c r="J35" s="78">
        <v>39</v>
      </c>
      <c r="K35" s="78">
        <v>16</v>
      </c>
      <c r="L35" s="78">
        <v>21</v>
      </c>
      <c r="M35" s="520"/>
      <c r="N35" s="524">
        <f t="shared" si="7"/>
        <v>507</v>
      </c>
      <c r="O35" s="523"/>
      <c r="P35" s="522">
        <v>1763</v>
      </c>
      <c r="Q35" s="405">
        <f t="shared" si="5"/>
        <v>0.17933068863798191</v>
      </c>
    </row>
    <row r="36" spans="1:17" ht="14.1" customHeight="1" x14ac:dyDescent="0.2">
      <c r="A36" s="607"/>
      <c r="B36" s="76" t="s">
        <v>2787</v>
      </c>
      <c r="C36" s="78">
        <v>86</v>
      </c>
      <c r="D36" s="78">
        <v>64</v>
      </c>
      <c r="E36" s="78">
        <v>76</v>
      </c>
      <c r="F36" s="78">
        <v>68</v>
      </c>
      <c r="G36" s="78">
        <v>65</v>
      </c>
      <c r="H36" s="78">
        <v>43</v>
      </c>
      <c r="I36" s="78">
        <v>41</v>
      </c>
      <c r="J36" s="78">
        <v>32</v>
      </c>
      <c r="K36" s="78">
        <v>15</v>
      </c>
      <c r="L36" s="78">
        <v>13</v>
      </c>
      <c r="M36" s="520"/>
      <c r="N36" s="524">
        <f t="shared" si="7"/>
        <v>503</v>
      </c>
      <c r="O36" s="523"/>
      <c r="P36" s="522">
        <v>1619</v>
      </c>
      <c r="Q36" s="405">
        <f t="shared" si="5"/>
        <v>0.16468314515308718</v>
      </c>
    </row>
    <row r="37" spans="1:17" ht="32.25" customHeight="1" x14ac:dyDescent="0.2">
      <c r="A37" s="606" t="s">
        <v>2788</v>
      </c>
      <c r="B37" s="606"/>
      <c r="C37" s="169"/>
      <c r="D37" s="169"/>
      <c r="E37" s="78"/>
      <c r="F37" s="78"/>
      <c r="G37" s="78"/>
      <c r="H37" s="78"/>
      <c r="I37" s="78"/>
      <c r="J37" s="78"/>
      <c r="K37" s="169"/>
      <c r="L37" s="169"/>
      <c r="M37" s="520"/>
      <c r="N37" s="524"/>
      <c r="P37" s="522"/>
      <c r="Q37" s="405"/>
    </row>
    <row r="38" spans="1:17" ht="14.1" customHeight="1" x14ac:dyDescent="0.2">
      <c r="A38" s="73"/>
      <c r="B38" s="526" t="s">
        <v>156</v>
      </c>
      <c r="C38" s="524">
        <f>C74+C81+C62</f>
        <v>36</v>
      </c>
      <c r="D38" s="524">
        <f t="shared" ref="D38:L38" si="8">D74+D81+D62</f>
        <v>43</v>
      </c>
      <c r="E38" s="524">
        <f t="shared" si="8"/>
        <v>47</v>
      </c>
      <c r="F38" s="524">
        <f t="shared" si="8"/>
        <v>43</v>
      </c>
      <c r="G38" s="524">
        <f t="shared" si="8"/>
        <v>27</v>
      </c>
      <c r="H38" s="524">
        <f t="shared" si="8"/>
        <v>36</v>
      </c>
      <c r="I38" s="524">
        <f t="shared" si="8"/>
        <v>28</v>
      </c>
      <c r="J38" s="524">
        <f t="shared" si="8"/>
        <v>19</v>
      </c>
      <c r="K38" s="524">
        <f t="shared" si="8"/>
        <v>14</v>
      </c>
      <c r="L38" s="524">
        <f t="shared" si="8"/>
        <v>11</v>
      </c>
      <c r="M38" s="520"/>
      <c r="N38" s="524">
        <f t="shared" ref="N38:N51" si="9">SUM(C38:L38)</f>
        <v>304</v>
      </c>
      <c r="O38" s="523"/>
      <c r="P38" s="522">
        <v>881</v>
      </c>
      <c r="Q38" s="405">
        <f t="shared" si="5"/>
        <v>8.9614484793001728E-2</v>
      </c>
    </row>
    <row r="39" spans="1:17" ht="14.1" customHeight="1" x14ac:dyDescent="0.2">
      <c r="A39" s="73"/>
      <c r="B39" s="526" t="s">
        <v>108</v>
      </c>
      <c r="C39" s="524">
        <f>C79</f>
        <v>3</v>
      </c>
      <c r="D39" s="524">
        <f t="shared" ref="D39:L39" si="10">D79</f>
        <v>3</v>
      </c>
      <c r="E39" s="524">
        <f t="shared" si="10"/>
        <v>9</v>
      </c>
      <c r="F39" s="524">
        <f t="shared" si="10"/>
        <v>9</v>
      </c>
      <c r="G39" s="524">
        <f t="shared" si="10"/>
        <v>6</v>
      </c>
      <c r="H39" s="524">
        <f t="shared" si="10"/>
        <v>5</v>
      </c>
      <c r="I39" s="524">
        <f t="shared" si="10"/>
        <v>4</v>
      </c>
      <c r="J39" s="524">
        <f t="shared" si="10"/>
        <v>2</v>
      </c>
      <c r="K39" s="524">
        <f t="shared" si="10"/>
        <v>2</v>
      </c>
      <c r="L39" s="524">
        <f t="shared" si="10"/>
        <v>1</v>
      </c>
      <c r="M39" s="520"/>
      <c r="N39" s="524">
        <f t="shared" si="9"/>
        <v>44</v>
      </c>
      <c r="O39" s="523"/>
      <c r="P39" s="522">
        <v>148</v>
      </c>
      <c r="Q39" s="405">
        <f t="shared" si="5"/>
        <v>1.5054419692808463E-2</v>
      </c>
    </row>
    <row r="40" spans="1:17" ht="14.1" customHeight="1" x14ac:dyDescent="0.2">
      <c r="A40" s="73"/>
      <c r="B40" s="526" t="s">
        <v>153</v>
      </c>
      <c r="C40" s="524">
        <f>C60</f>
        <v>4</v>
      </c>
      <c r="D40" s="524">
        <f t="shared" ref="D40:L40" si="11">D60</f>
        <v>20</v>
      </c>
      <c r="E40" s="524">
        <f t="shared" si="11"/>
        <v>19</v>
      </c>
      <c r="F40" s="524">
        <f t="shared" si="11"/>
        <v>12</v>
      </c>
      <c r="G40" s="524">
        <f t="shared" si="11"/>
        <v>13</v>
      </c>
      <c r="H40" s="524">
        <f t="shared" si="11"/>
        <v>7</v>
      </c>
      <c r="I40" s="524">
        <f t="shared" si="11"/>
        <v>4</v>
      </c>
      <c r="J40" s="524">
        <f t="shared" si="11"/>
        <v>6</v>
      </c>
      <c r="K40" s="524">
        <f t="shared" si="11"/>
        <v>0</v>
      </c>
      <c r="L40" s="524">
        <f t="shared" si="11"/>
        <v>2</v>
      </c>
      <c r="M40" s="520"/>
      <c r="N40" s="524">
        <f t="shared" si="9"/>
        <v>87</v>
      </c>
      <c r="O40" s="523"/>
      <c r="P40" s="522">
        <v>166</v>
      </c>
      <c r="Q40" s="405">
        <f t="shared" si="5"/>
        <v>1.6885362628420303E-2</v>
      </c>
    </row>
    <row r="41" spans="1:17" ht="14.1" customHeight="1" x14ac:dyDescent="0.2">
      <c r="A41" s="73"/>
      <c r="B41" s="526" t="s">
        <v>135</v>
      </c>
      <c r="C41" s="524">
        <f>C67</f>
        <v>28</v>
      </c>
      <c r="D41" s="524">
        <f t="shared" ref="D41:L41" si="12">D67</f>
        <v>34</v>
      </c>
      <c r="E41" s="524">
        <f t="shared" si="12"/>
        <v>33</v>
      </c>
      <c r="F41" s="524">
        <f t="shared" si="12"/>
        <v>27</v>
      </c>
      <c r="G41" s="524">
        <f t="shared" si="12"/>
        <v>17</v>
      </c>
      <c r="H41" s="524">
        <f t="shared" si="12"/>
        <v>12</v>
      </c>
      <c r="I41" s="524">
        <f t="shared" si="12"/>
        <v>11</v>
      </c>
      <c r="J41" s="524">
        <f t="shared" si="12"/>
        <v>9</v>
      </c>
      <c r="K41" s="524">
        <f t="shared" si="12"/>
        <v>3</v>
      </c>
      <c r="L41" s="524">
        <f t="shared" si="12"/>
        <v>3</v>
      </c>
      <c r="M41" s="520"/>
      <c r="N41" s="524">
        <f t="shared" si="9"/>
        <v>177</v>
      </c>
      <c r="O41" s="523"/>
      <c r="P41" s="522">
        <v>487</v>
      </c>
      <c r="Q41" s="405">
        <f t="shared" si="5"/>
        <v>4.9537178313498118E-2</v>
      </c>
    </row>
    <row r="42" spans="1:17" ht="14.1" customHeight="1" x14ac:dyDescent="0.2">
      <c r="A42" s="73"/>
      <c r="B42" s="526" t="s">
        <v>109</v>
      </c>
      <c r="C42" s="524">
        <f>C59+C66+C83</f>
        <v>17</v>
      </c>
      <c r="D42" s="524">
        <f t="shared" ref="D42:L42" si="13">D59+D66+D83</f>
        <v>16</v>
      </c>
      <c r="E42" s="524">
        <f t="shared" si="13"/>
        <v>27</v>
      </c>
      <c r="F42" s="524">
        <f t="shared" si="13"/>
        <v>25</v>
      </c>
      <c r="G42" s="524">
        <f t="shared" si="13"/>
        <v>21</v>
      </c>
      <c r="H42" s="524">
        <f t="shared" si="13"/>
        <v>33</v>
      </c>
      <c r="I42" s="524">
        <f t="shared" si="13"/>
        <v>23</v>
      </c>
      <c r="J42" s="524">
        <f t="shared" si="13"/>
        <v>31</v>
      </c>
      <c r="K42" s="524">
        <f t="shared" si="13"/>
        <v>22</v>
      </c>
      <c r="L42" s="524">
        <f t="shared" si="13"/>
        <v>10</v>
      </c>
      <c r="M42" s="520"/>
      <c r="N42" s="524">
        <f t="shared" si="9"/>
        <v>225</v>
      </c>
      <c r="O42" s="523"/>
      <c r="P42" s="522">
        <v>574</v>
      </c>
      <c r="Q42" s="405">
        <f t="shared" si="5"/>
        <v>5.8386735835622011E-2</v>
      </c>
    </row>
    <row r="43" spans="1:17" ht="14.1" customHeight="1" x14ac:dyDescent="0.2">
      <c r="A43" s="73"/>
      <c r="B43" s="526" t="s">
        <v>110</v>
      </c>
      <c r="C43" s="524">
        <f>C54+C55+C72</f>
        <v>37</v>
      </c>
      <c r="D43" s="524">
        <f t="shared" ref="D43:L43" si="14">D54+D55+D72</f>
        <v>21</v>
      </c>
      <c r="E43" s="524">
        <f t="shared" si="14"/>
        <v>44</v>
      </c>
      <c r="F43" s="524">
        <f t="shared" si="14"/>
        <v>33</v>
      </c>
      <c r="G43" s="524">
        <f t="shared" si="14"/>
        <v>28</v>
      </c>
      <c r="H43" s="524">
        <f t="shared" si="14"/>
        <v>18</v>
      </c>
      <c r="I43" s="524">
        <f t="shared" si="14"/>
        <v>9</v>
      </c>
      <c r="J43" s="524">
        <f t="shared" si="14"/>
        <v>8</v>
      </c>
      <c r="K43" s="524">
        <f t="shared" si="14"/>
        <v>9</v>
      </c>
      <c r="L43" s="524">
        <f t="shared" si="14"/>
        <v>8</v>
      </c>
      <c r="M43" s="520"/>
      <c r="N43" s="524">
        <f t="shared" si="9"/>
        <v>215</v>
      </c>
      <c r="O43" s="523"/>
      <c r="P43" s="522">
        <v>590</v>
      </c>
      <c r="Q43" s="405">
        <f t="shared" si="5"/>
        <v>6.001424066727698E-2</v>
      </c>
    </row>
    <row r="44" spans="1:17" ht="14.1" customHeight="1" x14ac:dyDescent="0.2">
      <c r="A44" s="73"/>
      <c r="B44" s="526" t="s">
        <v>158</v>
      </c>
      <c r="C44" s="524">
        <f>C63+C65+C68+C70+C78+C84</f>
        <v>111</v>
      </c>
      <c r="D44" s="524">
        <f t="shared" ref="D44:L44" si="15">D63+D65+D68+D70+D78+D84</f>
        <v>95</v>
      </c>
      <c r="E44" s="524">
        <f t="shared" si="15"/>
        <v>95</v>
      </c>
      <c r="F44" s="524">
        <f t="shared" si="15"/>
        <v>106</v>
      </c>
      <c r="G44" s="524">
        <f t="shared" si="15"/>
        <v>103</v>
      </c>
      <c r="H44" s="524">
        <f t="shared" si="15"/>
        <v>80</v>
      </c>
      <c r="I44" s="524">
        <f t="shared" si="15"/>
        <v>94</v>
      </c>
      <c r="J44" s="524">
        <f t="shared" si="15"/>
        <v>67</v>
      </c>
      <c r="K44" s="524">
        <f t="shared" si="15"/>
        <v>35</v>
      </c>
      <c r="L44" s="524">
        <f t="shared" si="15"/>
        <v>28</v>
      </c>
      <c r="M44" s="520"/>
      <c r="N44" s="524">
        <f t="shared" si="9"/>
        <v>814</v>
      </c>
      <c r="O44" s="523"/>
      <c r="P44" s="522">
        <v>2951</v>
      </c>
      <c r="Q44" s="405">
        <f t="shared" si="5"/>
        <v>0.30017292238836335</v>
      </c>
    </row>
    <row r="45" spans="1:17" ht="14.1" customHeight="1" x14ac:dyDescent="0.2">
      <c r="A45" s="73"/>
      <c r="B45" s="526" t="s">
        <v>120</v>
      </c>
      <c r="C45" s="524">
        <f>C57+C69</f>
        <v>1</v>
      </c>
      <c r="D45" s="524">
        <f t="shared" ref="D45:L45" si="16">D57+D69</f>
        <v>1</v>
      </c>
      <c r="E45" s="524">
        <f t="shared" si="16"/>
        <v>18</v>
      </c>
      <c r="F45" s="524">
        <f t="shared" si="16"/>
        <v>20</v>
      </c>
      <c r="G45" s="524">
        <f t="shared" si="16"/>
        <v>14</v>
      </c>
      <c r="H45" s="524">
        <f t="shared" si="16"/>
        <v>11</v>
      </c>
      <c r="I45" s="524">
        <f t="shared" si="16"/>
        <v>11</v>
      </c>
      <c r="J45" s="524">
        <f t="shared" si="16"/>
        <v>8</v>
      </c>
      <c r="K45" s="524">
        <f t="shared" si="16"/>
        <v>6</v>
      </c>
      <c r="L45" s="524">
        <f t="shared" si="16"/>
        <v>1</v>
      </c>
      <c r="M45" s="520"/>
      <c r="N45" s="524">
        <f t="shared" si="9"/>
        <v>91</v>
      </c>
      <c r="O45" s="523"/>
      <c r="P45" s="522">
        <v>231</v>
      </c>
      <c r="Q45" s="405">
        <f t="shared" si="5"/>
        <v>2.3497101007018614E-2</v>
      </c>
    </row>
    <row r="46" spans="1:17" ht="14.1" customHeight="1" x14ac:dyDescent="0.2">
      <c r="A46" s="73"/>
      <c r="B46" s="526" t="s">
        <v>111</v>
      </c>
      <c r="C46" s="524">
        <f>C75+C82</f>
        <v>77</v>
      </c>
      <c r="D46" s="524">
        <f t="shared" ref="D46:L46" si="17">D75+D82</f>
        <v>48</v>
      </c>
      <c r="E46" s="524">
        <f t="shared" si="17"/>
        <v>76</v>
      </c>
      <c r="F46" s="524">
        <f t="shared" si="17"/>
        <v>68</v>
      </c>
      <c r="G46" s="524">
        <f t="shared" si="17"/>
        <v>65</v>
      </c>
      <c r="H46" s="524">
        <f t="shared" si="17"/>
        <v>65</v>
      </c>
      <c r="I46" s="524">
        <f t="shared" si="17"/>
        <v>54</v>
      </c>
      <c r="J46" s="524">
        <f t="shared" si="17"/>
        <v>35</v>
      </c>
      <c r="K46" s="524">
        <f t="shared" si="17"/>
        <v>26</v>
      </c>
      <c r="L46" s="524">
        <f t="shared" si="17"/>
        <v>22</v>
      </c>
      <c r="M46" s="520"/>
      <c r="N46" s="524">
        <f t="shared" si="9"/>
        <v>536</v>
      </c>
      <c r="O46" s="523"/>
      <c r="P46" s="522">
        <v>1644</v>
      </c>
      <c r="Q46" s="405">
        <f t="shared" si="5"/>
        <v>0.16722612145254806</v>
      </c>
    </row>
    <row r="47" spans="1:17" ht="14.1" customHeight="1" x14ac:dyDescent="0.2">
      <c r="A47" s="73"/>
      <c r="B47" s="526" t="s">
        <v>112</v>
      </c>
      <c r="C47" s="524">
        <f>C58+C64+C71+C85</f>
        <v>52</v>
      </c>
      <c r="D47" s="524">
        <f t="shared" ref="D47:L47" si="18">D58+D64+D71+D85</f>
        <v>48</v>
      </c>
      <c r="E47" s="524">
        <f t="shared" si="18"/>
        <v>35</v>
      </c>
      <c r="F47" s="524">
        <f t="shared" si="18"/>
        <v>58</v>
      </c>
      <c r="G47" s="524">
        <f t="shared" si="18"/>
        <v>42</v>
      </c>
      <c r="H47" s="524">
        <f t="shared" si="18"/>
        <v>33</v>
      </c>
      <c r="I47" s="524">
        <f t="shared" si="18"/>
        <v>29</v>
      </c>
      <c r="J47" s="524">
        <f t="shared" si="18"/>
        <v>29</v>
      </c>
      <c r="K47" s="524">
        <f t="shared" si="18"/>
        <v>19</v>
      </c>
      <c r="L47" s="524">
        <f t="shared" si="18"/>
        <v>15</v>
      </c>
      <c r="M47" s="520"/>
      <c r="N47" s="524">
        <f t="shared" si="9"/>
        <v>360</v>
      </c>
      <c r="O47" s="523"/>
      <c r="P47" s="522">
        <v>1417</v>
      </c>
      <c r="Q47" s="405">
        <f t="shared" si="5"/>
        <v>0.1441358966534432</v>
      </c>
    </row>
    <row r="48" spans="1:17" ht="14.1" customHeight="1" x14ac:dyDescent="0.2">
      <c r="A48" s="73"/>
      <c r="B48" s="526" t="s">
        <v>2789</v>
      </c>
      <c r="C48" s="524">
        <f>C76</f>
        <v>0</v>
      </c>
      <c r="D48" s="524">
        <f t="shared" ref="D48:L48" si="19">D76</f>
        <v>0</v>
      </c>
      <c r="E48" s="524">
        <f t="shared" si="19"/>
        <v>0</v>
      </c>
      <c r="F48" s="524">
        <f t="shared" si="19"/>
        <v>0</v>
      </c>
      <c r="G48" s="524">
        <f t="shared" si="19"/>
        <v>1</v>
      </c>
      <c r="H48" s="524">
        <f t="shared" si="19"/>
        <v>0</v>
      </c>
      <c r="I48" s="524">
        <f t="shared" si="19"/>
        <v>0</v>
      </c>
      <c r="J48" s="524">
        <f t="shared" si="19"/>
        <v>0</v>
      </c>
      <c r="K48" s="524">
        <f t="shared" si="19"/>
        <v>0</v>
      </c>
      <c r="L48" s="524">
        <f t="shared" si="19"/>
        <v>0</v>
      </c>
      <c r="M48" s="520"/>
      <c r="N48" s="524">
        <f t="shared" si="9"/>
        <v>1</v>
      </c>
      <c r="O48" s="523"/>
      <c r="P48" s="522">
        <v>4</v>
      </c>
      <c r="Q48" s="405">
        <f t="shared" si="5"/>
        <v>4.0687620791374224E-4</v>
      </c>
    </row>
    <row r="49" spans="1:28" ht="14.1" customHeight="1" x14ac:dyDescent="0.2">
      <c r="A49" s="73"/>
      <c r="B49" s="526" t="s">
        <v>2790</v>
      </c>
      <c r="C49" s="524">
        <f>C80</f>
        <v>0</v>
      </c>
      <c r="D49" s="524">
        <f t="shared" ref="D49:L49" si="20">D80</f>
        <v>2</v>
      </c>
      <c r="E49" s="524">
        <f t="shared" si="20"/>
        <v>1</v>
      </c>
      <c r="F49" s="524">
        <f t="shared" si="20"/>
        <v>0</v>
      </c>
      <c r="G49" s="524">
        <f t="shared" si="20"/>
        <v>0</v>
      </c>
      <c r="H49" s="524">
        <f t="shared" si="20"/>
        <v>0</v>
      </c>
      <c r="I49" s="524">
        <f t="shared" si="20"/>
        <v>0</v>
      </c>
      <c r="J49" s="524">
        <f t="shared" si="20"/>
        <v>0</v>
      </c>
      <c r="K49" s="524">
        <f t="shared" si="20"/>
        <v>0</v>
      </c>
      <c r="L49" s="524">
        <f t="shared" si="20"/>
        <v>0</v>
      </c>
      <c r="M49" s="520"/>
      <c r="N49" s="524">
        <f t="shared" si="9"/>
        <v>3</v>
      </c>
      <c r="O49" s="523"/>
      <c r="P49" s="522">
        <v>11</v>
      </c>
      <c r="Q49" s="405">
        <f t="shared" si="5"/>
        <v>1.1189095717627912E-3</v>
      </c>
    </row>
    <row r="50" spans="1:28" ht="14.1" customHeight="1" x14ac:dyDescent="0.2">
      <c r="A50" s="79"/>
      <c r="B50" s="526" t="s">
        <v>113</v>
      </c>
      <c r="C50" s="524">
        <f>C56+C61+C77</f>
        <v>25</v>
      </c>
      <c r="D50" s="524">
        <f t="shared" ref="D50:L50" si="21">D56+D61+D77</f>
        <v>42</v>
      </c>
      <c r="E50" s="524">
        <f t="shared" si="21"/>
        <v>48</v>
      </c>
      <c r="F50" s="524">
        <f t="shared" si="21"/>
        <v>42</v>
      </c>
      <c r="G50" s="524">
        <f t="shared" si="21"/>
        <v>39</v>
      </c>
      <c r="H50" s="524">
        <f t="shared" si="21"/>
        <v>24</v>
      </c>
      <c r="I50" s="524">
        <f t="shared" si="21"/>
        <v>23</v>
      </c>
      <c r="J50" s="524">
        <f t="shared" si="21"/>
        <v>15</v>
      </c>
      <c r="K50" s="524">
        <f t="shared" si="21"/>
        <v>6</v>
      </c>
      <c r="L50" s="524">
        <f t="shared" si="21"/>
        <v>3</v>
      </c>
      <c r="M50" s="520"/>
      <c r="N50" s="524">
        <f t="shared" si="9"/>
        <v>267</v>
      </c>
      <c r="O50" s="523"/>
      <c r="P50" s="522">
        <v>721</v>
      </c>
      <c r="Q50" s="405">
        <f t="shared" si="5"/>
        <v>7.3339436476452038E-2</v>
      </c>
    </row>
    <row r="51" spans="1:28" ht="14.1" customHeight="1" x14ac:dyDescent="0.2">
      <c r="A51" s="79"/>
      <c r="B51" s="526" t="s">
        <v>121</v>
      </c>
      <c r="C51" s="524">
        <f>C73</f>
        <v>1</v>
      </c>
      <c r="D51" s="524">
        <f t="shared" ref="D51:L51" si="22">D73</f>
        <v>0</v>
      </c>
      <c r="E51" s="524">
        <f t="shared" si="22"/>
        <v>0</v>
      </c>
      <c r="F51" s="524">
        <f t="shared" si="22"/>
        <v>0</v>
      </c>
      <c r="G51" s="524">
        <f t="shared" si="22"/>
        <v>1</v>
      </c>
      <c r="H51" s="524">
        <f t="shared" si="22"/>
        <v>1</v>
      </c>
      <c r="I51" s="524">
        <f t="shared" si="22"/>
        <v>1</v>
      </c>
      <c r="J51" s="524">
        <f t="shared" si="22"/>
        <v>1</v>
      </c>
      <c r="K51" s="524">
        <f t="shared" si="22"/>
        <v>0</v>
      </c>
      <c r="L51" s="524">
        <f t="shared" si="22"/>
        <v>0</v>
      </c>
      <c r="M51" s="527"/>
      <c r="N51" s="524">
        <f t="shared" si="9"/>
        <v>5</v>
      </c>
      <c r="O51" s="523"/>
      <c r="P51" s="522">
        <v>6</v>
      </c>
      <c r="Q51" s="405">
        <f t="shared" si="5"/>
        <v>6.1031431187061336E-4</v>
      </c>
    </row>
    <row r="52" spans="1:28" ht="14.1" customHeight="1" x14ac:dyDescent="0.2">
      <c r="A52" s="79"/>
      <c r="B52" s="526"/>
      <c r="C52" s="524"/>
      <c r="D52" s="524"/>
      <c r="E52" s="524"/>
      <c r="F52" s="524"/>
      <c r="G52" s="524"/>
      <c r="H52" s="524"/>
      <c r="I52" s="524"/>
      <c r="J52" s="524"/>
      <c r="K52" s="524"/>
      <c r="L52" s="524"/>
      <c r="M52" s="527"/>
      <c r="N52" s="524"/>
      <c r="O52" s="523"/>
      <c r="P52" s="522"/>
      <c r="Q52" s="405"/>
    </row>
    <row r="53" spans="1:28" ht="32.25" customHeight="1" x14ac:dyDescent="0.2">
      <c r="A53" s="606" t="s">
        <v>2791</v>
      </c>
      <c r="B53" s="606"/>
      <c r="C53" s="168" t="s">
        <v>3002</v>
      </c>
      <c r="D53" s="167" t="s">
        <v>3001</v>
      </c>
      <c r="E53" s="167" t="s">
        <v>3000</v>
      </c>
      <c r="F53" s="167" t="s">
        <v>2999</v>
      </c>
      <c r="G53" s="167" t="s">
        <v>2998</v>
      </c>
      <c r="H53" s="167" t="s">
        <v>2997</v>
      </c>
      <c r="I53" s="167" t="s">
        <v>2996</v>
      </c>
      <c r="J53" s="167" t="s">
        <v>2995</v>
      </c>
      <c r="K53" s="167" t="s">
        <v>2994</v>
      </c>
      <c r="L53" s="167" t="s">
        <v>2993</v>
      </c>
      <c r="M53" s="527"/>
      <c r="N53" s="524"/>
      <c r="O53" s="523"/>
      <c r="P53" s="522"/>
      <c r="Q53" s="405"/>
    </row>
    <row r="54" spans="1:28" ht="14.1" customHeight="1" x14ac:dyDescent="0.2">
      <c r="A54" s="79"/>
      <c r="B54" s="528" t="s">
        <v>124</v>
      </c>
      <c r="C54" s="529">
        <v>20</v>
      </c>
      <c r="D54" s="529">
        <v>10</v>
      </c>
      <c r="E54" s="524">
        <v>27</v>
      </c>
      <c r="F54" s="524">
        <v>15</v>
      </c>
      <c r="G54" s="524">
        <v>18</v>
      </c>
      <c r="H54" s="524">
        <v>11</v>
      </c>
      <c r="I54" s="524">
        <v>3</v>
      </c>
      <c r="J54" s="524">
        <v>2</v>
      </c>
      <c r="K54" s="524">
        <v>5</v>
      </c>
      <c r="L54" s="524">
        <v>3</v>
      </c>
      <c r="M54" s="527"/>
      <c r="N54" s="524">
        <f t="shared" ref="N54:N85" si="23">SUM(C54:L54)</f>
        <v>114</v>
      </c>
      <c r="O54" s="523"/>
      <c r="P54" s="522">
        <v>306</v>
      </c>
      <c r="Q54" s="405">
        <f t="shared" si="5"/>
        <v>3.1126029905401281E-2</v>
      </c>
    </row>
    <row r="55" spans="1:28" ht="14.1" customHeight="1" x14ac:dyDescent="0.2">
      <c r="A55" s="79"/>
      <c r="B55" s="528" t="s">
        <v>125</v>
      </c>
      <c r="C55" s="524">
        <v>16</v>
      </c>
      <c r="D55" s="524">
        <v>11</v>
      </c>
      <c r="E55" s="524">
        <v>14</v>
      </c>
      <c r="F55" s="524">
        <v>16</v>
      </c>
      <c r="G55" s="524">
        <v>7</v>
      </c>
      <c r="H55" s="524">
        <v>6</v>
      </c>
      <c r="I55" s="524">
        <v>4</v>
      </c>
      <c r="J55" s="524">
        <v>5</v>
      </c>
      <c r="K55" s="524">
        <v>2</v>
      </c>
      <c r="L55" s="524">
        <v>4</v>
      </c>
      <c r="M55" s="524"/>
      <c r="N55" s="524">
        <f t="shared" si="23"/>
        <v>85</v>
      </c>
      <c r="O55" s="523"/>
      <c r="P55" s="522">
        <v>246</v>
      </c>
      <c r="Q55" s="405">
        <f t="shared" si="5"/>
        <v>2.5022886786695148E-2</v>
      </c>
    </row>
    <row r="56" spans="1:28" ht="14.1" customHeight="1" x14ac:dyDescent="0.2">
      <c r="A56" s="79"/>
      <c r="B56" s="528" t="s">
        <v>126</v>
      </c>
      <c r="C56" s="524">
        <v>4</v>
      </c>
      <c r="D56" s="524">
        <v>8</v>
      </c>
      <c r="E56" s="524">
        <v>10</v>
      </c>
      <c r="F56" s="524">
        <v>16</v>
      </c>
      <c r="G56" s="524">
        <v>14</v>
      </c>
      <c r="H56" s="524">
        <v>7</v>
      </c>
      <c r="I56" s="524">
        <v>7</v>
      </c>
      <c r="J56" s="524">
        <v>3</v>
      </c>
      <c r="K56" s="524">
        <v>2</v>
      </c>
      <c r="L56" s="524">
        <v>2</v>
      </c>
      <c r="M56" s="524"/>
      <c r="N56" s="524">
        <f t="shared" si="23"/>
        <v>73</v>
      </c>
      <c r="O56" s="523"/>
      <c r="P56" s="522">
        <v>172</v>
      </c>
      <c r="Q56" s="405">
        <f t="shared" si="5"/>
        <v>1.7495676940290916E-2</v>
      </c>
      <c r="R56" s="502"/>
      <c r="S56" s="502"/>
      <c r="T56" s="502"/>
      <c r="U56" s="502"/>
      <c r="W56" s="530"/>
      <c r="X56" s="530"/>
      <c r="Y56" s="530"/>
      <c r="Z56" s="530"/>
      <c r="AA56" s="530"/>
      <c r="AB56" s="530"/>
    </row>
    <row r="57" spans="1:28" ht="14.1" customHeight="1" x14ac:dyDescent="0.2">
      <c r="A57" s="79"/>
      <c r="B57" s="528" t="s">
        <v>152</v>
      </c>
      <c r="C57" s="524">
        <v>1</v>
      </c>
      <c r="D57" s="524">
        <v>0</v>
      </c>
      <c r="E57" s="524">
        <v>2</v>
      </c>
      <c r="F57" s="524">
        <v>2</v>
      </c>
      <c r="G57" s="524">
        <v>3</v>
      </c>
      <c r="H57" s="524">
        <v>2</v>
      </c>
      <c r="I57" s="524">
        <v>7</v>
      </c>
      <c r="J57" s="524">
        <v>2</v>
      </c>
      <c r="K57" s="524">
        <v>0</v>
      </c>
      <c r="L57" s="524">
        <v>0</v>
      </c>
      <c r="M57" s="524"/>
      <c r="N57" s="524">
        <f t="shared" si="23"/>
        <v>19</v>
      </c>
      <c r="O57" s="523"/>
      <c r="P57" s="522">
        <v>105</v>
      </c>
      <c r="Q57" s="405">
        <f t="shared" si="5"/>
        <v>1.0680500457735734E-2</v>
      </c>
      <c r="R57" s="502"/>
      <c r="S57" s="502"/>
      <c r="T57" s="502"/>
      <c r="U57" s="502"/>
      <c r="W57" s="530"/>
      <c r="X57" s="530"/>
      <c r="Y57" s="530"/>
      <c r="Z57" s="530"/>
      <c r="AA57" s="530"/>
      <c r="AB57" s="530"/>
    </row>
    <row r="58" spans="1:28" ht="14.1" customHeight="1" x14ac:dyDescent="0.2">
      <c r="A58" s="79"/>
      <c r="B58" s="528" t="s">
        <v>127</v>
      </c>
      <c r="C58" s="524">
        <v>34</v>
      </c>
      <c r="D58" s="524">
        <v>39</v>
      </c>
      <c r="E58" s="524">
        <v>23</v>
      </c>
      <c r="F58" s="524">
        <v>40</v>
      </c>
      <c r="G58" s="524">
        <v>26</v>
      </c>
      <c r="H58" s="524">
        <v>20</v>
      </c>
      <c r="I58" s="524">
        <v>17</v>
      </c>
      <c r="J58" s="524">
        <v>15</v>
      </c>
      <c r="K58" s="524">
        <v>11</v>
      </c>
      <c r="L58" s="524">
        <v>8</v>
      </c>
      <c r="M58" s="524"/>
      <c r="N58" s="524">
        <f t="shared" si="23"/>
        <v>233</v>
      </c>
      <c r="O58" s="523"/>
      <c r="P58" s="522">
        <v>790</v>
      </c>
      <c r="Q58" s="405">
        <f t="shared" si="5"/>
        <v>8.0358051062964092E-2</v>
      </c>
      <c r="R58" s="502"/>
      <c r="S58" s="502"/>
      <c r="T58" s="502"/>
      <c r="U58" s="502"/>
      <c r="W58" s="530"/>
      <c r="X58" s="530"/>
      <c r="Y58" s="530"/>
      <c r="Z58" s="530"/>
      <c r="AA58" s="530"/>
      <c r="AB58" s="530"/>
    </row>
    <row r="59" spans="1:28" ht="14.1" customHeight="1" x14ac:dyDescent="0.2">
      <c r="A59" s="79"/>
      <c r="B59" s="528" t="s">
        <v>128</v>
      </c>
      <c r="C59" s="524">
        <v>2</v>
      </c>
      <c r="D59" s="524">
        <v>2</v>
      </c>
      <c r="E59" s="524">
        <v>8</v>
      </c>
      <c r="F59" s="524">
        <v>7</v>
      </c>
      <c r="G59" s="524">
        <v>1</v>
      </c>
      <c r="H59" s="524">
        <v>5</v>
      </c>
      <c r="I59" s="524">
        <v>8</v>
      </c>
      <c r="J59" s="524">
        <v>5</v>
      </c>
      <c r="K59" s="524">
        <v>4</v>
      </c>
      <c r="L59" s="524">
        <v>2</v>
      </c>
      <c r="M59" s="524"/>
      <c r="N59" s="524">
        <f t="shared" si="23"/>
        <v>44</v>
      </c>
      <c r="O59" s="523"/>
      <c r="P59" s="522">
        <v>110</v>
      </c>
      <c r="Q59" s="405">
        <f t="shared" si="5"/>
        <v>1.1189095717627912E-2</v>
      </c>
      <c r="R59" s="502"/>
      <c r="S59" s="502"/>
      <c r="T59" s="502"/>
      <c r="U59" s="502"/>
      <c r="W59" s="530"/>
      <c r="X59" s="530"/>
      <c r="Y59" s="530"/>
      <c r="Z59" s="530"/>
      <c r="AA59" s="530"/>
      <c r="AB59" s="530"/>
    </row>
    <row r="60" spans="1:28" ht="14.1" customHeight="1" x14ac:dyDescent="0.2">
      <c r="A60" s="79"/>
      <c r="B60" s="528" t="s">
        <v>153</v>
      </c>
      <c r="C60" s="524">
        <v>4</v>
      </c>
      <c r="D60" s="524">
        <v>20</v>
      </c>
      <c r="E60" s="524">
        <v>19</v>
      </c>
      <c r="F60" s="524">
        <v>12</v>
      </c>
      <c r="G60" s="524">
        <v>13</v>
      </c>
      <c r="H60" s="524">
        <v>7</v>
      </c>
      <c r="I60" s="524">
        <v>4</v>
      </c>
      <c r="J60" s="524">
        <v>6</v>
      </c>
      <c r="K60" s="524">
        <v>0</v>
      </c>
      <c r="L60" s="524">
        <v>2</v>
      </c>
      <c r="M60" s="524"/>
      <c r="N60" s="524">
        <f t="shared" si="23"/>
        <v>87</v>
      </c>
      <c r="O60" s="523"/>
      <c r="P60" s="522">
        <v>166</v>
      </c>
      <c r="Q60" s="405">
        <f t="shared" si="5"/>
        <v>1.6885362628420303E-2</v>
      </c>
      <c r="R60" s="502"/>
      <c r="S60" s="502"/>
      <c r="T60" s="502"/>
      <c r="U60" s="502"/>
      <c r="W60" s="530"/>
      <c r="X60" s="530"/>
      <c r="Y60" s="530"/>
      <c r="Z60" s="530"/>
      <c r="AA60" s="530"/>
      <c r="AB60" s="530"/>
    </row>
    <row r="61" spans="1:28" ht="14.1" customHeight="1" x14ac:dyDescent="0.2">
      <c r="A61" s="79"/>
      <c r="B61" s="528" t="s">
        <v>129</v>
      </c>
      <c r="C61" s="524">
        <v>8</v>
      </c>
      <c r="D61" s="524">
        <v>16</v>
      </c>
      <c r="E61" s="524">
        <v>9</v>
      </c>
      <c r="F61" s="524">
        <v>10</v>
      </c>
      <c r="G61" s="524">
        <v>13</v>
      </c>
      <c r="H61" s="524">
        <v>8</v>
      </c>
      <c r="I61" s="524">
        <v>6</v>
      </c>
      <c r="J61" s="524">
        <v>6</v>
      </c>
      <c r="K61" s="524">
        <v>3</v>
      </c>
      <c r="L61" s="524">
        <v>0</v>
      </c>
      <c r="M61" s="524"/>
      <c r="N61" s="524">
        <f t="shared" si="23"/>
        <v>79</v>
      </c>
      <c r="O61" s="523"/>
      <c r="P61" s="522">
        <v>300</v>
      </c>
      <c r="Q61" s="405">
        <f t="shared" si="5"/>
        <v>3.0515715593530668E-2</v>
      </c>
      <c r="R61" s="502"/>
      <c r="S61" s="502"/>
      <c r="T61" s="502"/>
      <c r="U61" s="502"/>
      <c r="W61" s="530"/>
      <c r="X61" s="530"/>
      <c r="Y61" s="530"/>
      <c r="Z61" s="530"/>
      <c r="AA61" s="530"/>
      <c r="AB61" s="530"/>
    </row>
    <row r="62" spans="1:28" ht="14.1" customHeight="1" x14ac:dyDescent="0.2">
      <c r="A62" s="79"/>
      <c r="B62" s="528" t="s">
        <v>130</v>
      </c>
      <c r="C62" s="524">
        <v>17</v>
      </c>
      <c r="D62" s="524">
        <v>13</v>
      </c>
      <c r="E62" s="524">
        <v>16</v>
      </c>
      <c r="F62" s="524">
        <v>14</v>
      </c>
      <c r="G62" s="524">
        <v>14</v>
      </c>
      <c r="H62" s="524">
        <v>15</v>
      </c>
      <c r="I62" s="524">
        <v>4</v>
      </c>
      <c r="J62" s="524">
        <v>4</v>
      </c>
      <c r="K62" s="524">
        <v>4</v>
      </c>
      <c r="L62" s="524">
        <v>3</v>
      </c>
      <c r="M62" s="524"/>
      <c r="N62" s="524">
        <f t="shared" si="23"/>
        <v>104</v>
      </c>
      <c r="O62" s="523"/>
      <c r="P62" s="522">
        <v>263</v>
      </c>
      <c r="Q62" s="405">
        <f t="shared" si="5"/>
        <v>2.6752110670328552E-2</v>
      </c>
      <c r="R62" s="502"/>
      <c r="S62" s="502"/>
      <c r="T62" s="502"/>
      <c r="U62" s="502"/>
      <c r="W62" s="530"/>
      <c r="X62" s="530"/>
      <c r="Y62" s="530"/>
      <c r="Z62" s="530"/>
      <c r="AA62" s="530"/>
      <c r="AB62" s="530"/>
    </row>
    <row r="63" spans="1:28" ht="14.1" customHeight="1" x14ac:dyDescent="0.2">
      <c r="A63" s="79"/>
      <c r="B63" s="528" t="s">
        <v>131</v>
      </c>
      <c r="C63" s="524">
        <v>6</v>
      </c>
      <c r="D63" s="524">
        <v>9</v>
      </c>
      <c r="E63" s="524">
        <v>6</v>
      </c>
      <c r="F63" s="524">
        <v>9</v>
      </c>
      <c r="G63" s="524">
        <v>13</v>
      </c>
      <c r="H63" s="524">
        <v>4</v>
      </c>
      <c r="I63" s="524">
        <v>12</v>
      </c>
      <c r="J63" s="524">
        <v>4</v>
      </c>
      <c r="K63" s="524">
        <v>2</v>
      </c>
      <c r="L63" s="524">
        <v>1</v>
      </c>
      <c r="M63" s="524"/>
      <c r="N63" s="524">
        <f t="shared" si="23"/>
        <v>66</v>
      </c>
      <c r="O63" s="523"/>
      <c r="P63" s="522">
        <v>274</v>
      </c>
      <c r="Q63" s="405">
        <f t="shared" si="5"/>
        <v>2.7871020242091343E-2</v>
      </c>
      <c r="R63" s="502"/>
      <c r="S63" s="502"/>
      <c r="T63" s="502"/>
      <c r="U63" s="502"/>
      <c r="W63" s="530"/>
      <c r="X63" s="530"/>
      <c r="Y63" s="530"/>
      <c r="Z63" s="530"/>
      <c r="AA63" s="530"/>
      <c r="AB63" s="530"/>
    </row>
    <row r="64" spans="1:28" ht="14.1" customHeight="1" x14ac:dyDescent="0.2">
      <c r="A64" s="79"/>
      <c r="B64" s="528" t="s">
        <v>132</v>
      </c>
      <c r="C64" s="524">
        <v>3</v>
      </c>
      <c r="D64" s="524">
        <v>1</v>
      </c>
      <c r="E64" s="524">
        <v>7</v>
      </c>
      <c r="F64" s="524">
        <v>5</v>
      </c>
      <c r="G64" s="524">
        <v>7</v>
      </c>
      <c r="H64" s="524">
        <v>5</v>
      </c>
      <c r="I64" s="524">
        <v>2</v>
      </c>
      <c r="J64" s="524">
        <v>5</v>
      </c>
      <c r="K64" s="524">
        <v>4</v>
      </c>
      <c r="L64" s="524">
        <v>4</v>
      </c>
      <c r="M64" s="524"/>
      <c r="N64" s="524">
        <f t="shared" si="23"/>
        <v>43</v>
      </c>
      <c r="O64" s="523"/>
      <c r="P64" s="522">
        <v>138</v>
      </c>
      <c r="Q64" s="405">
        <f t="shared" si="5"/>
        <v>1.4037229173024107E-2</v>
      </c>
      <c r="R64" s="502"/>
      <c r="S64" s="502"/>
      <c r="T64" s="502"/>
      <c r="U64" s="502"/>
      <c r="W64" s="530"/>
      <c r="X64" s="530"/>
      <c r="Y64" s="530"/>
      <c r="Z64" s="530"/>
      <c r="AA64" s="530"/>
      <c r="AB64" s="530"/>
    </row>
    <row r="65" spans="1:28" ht="14.1" customHeight="1" x14ac:dyDescent="0.2">
      <c r="A65" s="79"/>
      <c r="B65" s="528" t="s">
        <v>133</v>
      </c>
      <c r="C65" s="524">
        <v>7</v>
      </c>
      <c r="D65" s="524">
        <v>10</v>
      </c>
      <c r="E65" s="524">
        <v>5</v>
      </c>
      <c r="F65" s="524">
        <v>5</v>
      </c>
      <c r="G65" s="524">
        <v>4</v>
      </c>
      <c r="H65" s="524">
        <v>8</v>
      </c>
      <c r="I65" s="524">
        <v>7</v>
      </c>
      <c r="J65" s="524">
        <v>4</v>
      </c>
      <c r="K65" s="524">
        <v>3</v>
      </c>
      <c r="L65" s="524">
        <v>2</v>
      </c>
      <c r="M65" s="524"/>
      <c r="N65" s="524">
        <f t="shared" si="23"/>
        <v>55</v>
      </c>
      <c r="O65" s="523"/>
      <c r="P65" s="522">
        <v>220</v>
      </c>
      <c r="Q65" s="405">
        <f t="shared" si="5"/>
        <v>2.2378191435255823E-2</v>
      </c>
      <c r="R65" s="502"/>
      <c r="S65" s="502"/>
      <c r="T65" s="502"/>
      <c r="U65" s="502"/>
      <c r="W65" s="530"/>
      <c r="X65" s="530"/>
      <c r="Y65" s="530"/>
      <c r="Z65" s="530"/>
      <c r="AA65" s="530"/>
      <c r="AB65" s="530"/>
    </row>
    <row r="66" spans="1:28" ht="14.1" customHeight="1" x14ac:dyDescent="0.2">
      <c r="A66" s="79"/>
      <c r="B66" s="528" t="s">
        <v>134</v>
      </c>
      <c r="C66" s="524">
        <v>11</v>
      </c>
      <c r="D66" s="524">
        <v>9</v>
      </c>
      <c r="E66" s="524">
        <v>10</v>
      </c>
      <c r="F66" s="524">
        <v>12</v>
      </c>
      <c r="G66" s="524">
        <v>15</v>
      </c>
      <c r="H66" s="524">
        <v>22</v>
      </c>
      <c r="I66" s="524">
        <v>12</v>
      </c>
      <c r="J66" s="524">
        <v>16</v>
      </c>
      <c r="K66" s="524">
        <v>13</v>
      </c>
      <c r="L66" s="524">
        <v>6</v>
      </c>
      <c r="M66" s="524"/>
      <c r="N66" s="524">
        <f t="shared" si="23"/>
        <v>126</v>
      </c>
      <c r="O66" s="523"/>
      <c r="P66" s="522">
        <v>307</v>
      </c>
      <c r="Q66" s="405">
        <f t="shared" si="5"/>
        <v>3.1227748957379717E-2</v>
      </c>
      <c r="R66" s="502"/>
      <c r="S66" s="502"/>
      <c r="T66" s="502"/>
      <c r="U66" s="502"/>
      <c r="W66" s="530"/>
      <c r="X66" s="530"/>
      <c r="Y66" s="530"/>
      <c r="Z66" s="530"/>
      <c r="AA66" s="530"/>
      <c r="AB66" s="530"/>
    </row>
    <row r="67" spans="1:28" ht="14.1" customHeight="1" x14ac:dyDescent="0.2">
      <c r="A67" s="79"/>
      <c r="B67" s="528" t="s">
        <v>135</v>
      </c>
      <c r="C67" s="524">
        <v>28</v>
      </c>
      <c r="D67" s="524">
        <v>34</v>
      </c>
      <c r="E67" s="524">
        <v>33</v>
      </c>
      <c r="F67" s="524">
        <v>27</v>
      </c>
      <c r="G67" s="524">
        <v>17</v>
      </c>
      <c r="H67" s="524">
        <v>12</v>
      </c>
      <c r="I67" s="524">
        <v>11</v>
      </c>
      <c r="J67" s="524">
        <v>9</v>
      </c>
      <c r="K67" s="524">
        <v>3</v>
      </c>
      <c r="L67" s="524">
        <v>3</v>
      </c>
      <c r="M67" s="524"/>
      <c r="N67" s="524">
        <f t="shared" si="23"/>
        <v>177</v>
      </c>
      <c r="O67" s="523"/>
      <c r="P67" s="522">
        <v>487</v>
      </c>
      <c r="Q67" s="405">
        <f t="shared" si="5"/>
        <v>4.9537178313498118E-2</v>
      </c>
      <c r="R67" s="502"/>
      <c r="S67" s="502"/>
      <c r="T67" s="502"/>
      <c r="U67" s="502"/>
      <c r="W67" s="530"/>
      <c r="X67" s="530"/>
      <c r="Y67" s="530"/>
      <c r="Z67" s="530"/>
      <c r="AA67" s="530"/>
      <c r="AB67" s="530"/>
    </row>
    <row r="68" spans="1:28" ht="14.1" customHeight="1" x14ac:dyDescent="0.2">
      <c r="A68" s="79"/>
      <c r="B68" s="528" t="s">
        <v>136</v>
      </c>
      <c r="C68" s="524">
        <v>50</v>
      </c>
      <c r="D68" s="524">
        <v>45</v>
      </c>
      <c r="E68" s="524">
        <v>43</v>
      </c>
      <c r="F68" s="524">
        <v>67</v>
      </c>
      <c r="G68" s="524">
        <v>56</v>
      </c>
      <c r="H68" s="524">
        <v>40</v>
      </c>
      <c r="I68" s="524">
        <v>34</v>
      </c>
      <c r="J68" s="524">
        <v>26</v>
      </c>
      <c r="K68" s="524">
        <v>19</v>
      </c>
      <c r="L68" s="524">
        <v>10</v>
      </c>
      <c r="M68" s="524"/>
      <c r="N68" s="524">
        <f t="shared" si="23"/>
        <v>390</v>
      </c>
      <c r="O68" s="523"/>
      <c r="P68" s="522">
        <v>1502</v>
      </c>
      <c r="Q68" s="405">
        <f t="shared" si="5"/>
        <v>0.15278201607161021</v>
      </c>
      <c r="R68" s="502"/>
      <c r="S68" s="502"/>
      <c r="T68" s="502"/>
      <c r="U68" s="502"/>
      <c r="W68" s="530"/>
      <c r="X68" s="530"/>
      <c r="Y68" s="530"/>
      <c r="Z68" s="530"/>
      <c r="AA68" s="530"/>
      <c r="AB68" s="530"/>
    </row>
    <row r="69" spans="1:28" ht="14.1" customHeight="1" x14ac:dyDescent="0.2">
      <c r="A69" s="79"/>
      <c r="B69" s="528" t="s">
        <v>120</v>
      </c>
      <c r="C69" s="524">
        <v>0</v>
      </c>
      <c r="D69" s="524">
        <v>1</v>
      </c>
      <c r="E69" s="524">
        <v>16</v>
      </c>
      <c r="F69" s="524">
        <v>18</v>
      </c>
      <c r="G69" s="524">
        <v>11</v>
      </c>
      <c r="H69" s="524">
        <v>9</v>
      </c>
      <c r="I69" s="524">
        <v>4</v>
      </c>
      <c r="J69" s="524">
        <v>6</v>
      </c>
      <c r="K69" s="524">
        <v>6</v>
      </c>
      <c r="L69" s="524">
        <v>1</v>
      </c>
      <c r="M69" s="524"/>
      <c r="N69" s="524">
        <f t="shared" si="23"/>
        <v>72</v>
      </c>
      <c r="O69" s="531"/>
      <c r="P69" s="522">
        <v>126</v>
      </c>
      <c r="Q69" s="405">
        <f t="shared" si="5"/>
        <v>1.2816600549282881E-2</v>
      </c>
      <c r="R69" s="80"/>
      <c r="S69" s="502"/>
      <c r="T69" s="502"/>
      <c r="U69" s="502"/>
      <c r="W69" s="530"/>
      <c r="X69" s="530"/>
      <c r="Y69" s="530"/>
      <c r="Z69" s="530"/>
      <c r="AA69" s="530"/>
      <c r="AB69" s="530"/>
    </row>
    <row r="70" spans="1:28" ht="14.1" customHeight="1" x14ac:dyDescent="0.2">
      <c r="A70" s="79"/>
      <c r="B70" s="528" t="s">
        <v>137</v>
      </c>
      <c r="C70" s="524">
        <v>10</v>
      </c>
      <c r="D70" s="524">
        <v>8</v>
      </c>
      <c r="E70" s="524">
        <v>13</v>
      </c>
      <c r="F70" s="524">
        <v>11</v>
      </c>
      <c r="G70" s="524">
        <v>4</v>
      </c>
      <c r="H70" s="524">
        <v>6</v>
      </c>
      <c r="I70" s="524">
        <v>7</v>
      </c>
      <c r="J70" s="524">
        <v>8</v>
      </c>
      <c r="K70" s="524">
        <v>3</v>
      </c>
      <c r="L70" s="524">
        <v>5</v>
      </c>
      <c r="M70" s="524"/>
      <c r="N70" s="524">
        <f t="shared" si="23"/>
        <v>75</v>
      </c>
      <c r="O70" s="523"/>
      <c r="P70" s="522">
        <v>207</v>
      </c>
      <c r="Q70" s="405">
        <f t="shared" si="5"/>
        <v>2.1055843759536161E-2</v>
      </c>
      <c r="R70" s="502"/>
      <c r="S70" s="502"/>
      <c r="T70" s="502"/>
      <c r="U70" s="502"/>
      <c r="W70" s="530"/>
      <c r="X70" s="530"/>
      <c r="Y70" s="530"/>
      <c r="Z70" s="530"/>
      <c r="AA70" s="530"/>
      <c r="AB70" s="530"/>
    </row>
    <row r="71" spans="1:28" ht="14.1" customHeight="1" x14ac:dyDescent="0.2">
      <c r="A71" s="79"/>
      <c r="B71" s="528" t="s">
        <v>138</v>
      </c>
      <c r="C71" s="524">
        <v>5</v>
      </c>
      <c r="D71" s="524">
        <v>2</v>
      </c>
      <c r="E71" s="524">
        <v>1</v>
      </c>
      <c r="F71" s="524">
        <v>8</v>
      </c>
      <c r="G71" s="524">
        <v>6</v>
      </c>
      <c r="H71" s="524">
        <v>4</v>
      </c>
      <c r="I71" s="524">
        <v>3</v>
      </c>
      <c r="J71" s="524">
        <v>3</v>
      </c>
      <c r="K71" s="524">
        <v>2</v>
      </c>
      <c r="L71" s="524">
        <v>2</v>
      </c>
      <c r="M71" s="524"/>
      <c r="N71" s="524">
        <f t="shared" si="23"/>
        <v>36</v>
      </c>
      <c r="O71" s="531"/>
      <c r="P71" s="522">
        <v>197</v>
      </c>
      <c r="Q71" s="405">
        <f t="shared" si="5"/>
        <v>2.0038653239751805E-2</v>
      </c>
      <c r="R71" s="80"/>
      <c r="S71" s="502"/>
      <c r="T71" s="502"/>
      <c r="U71" s="502"/>
      <c r="W71" s="530"/>
      <c r="X71" s="530"/>
      <c r="Y71" s="530"/>
      <c r="Z71" s="530"/>
      <c r="AA71" s="530"/>
      <c r="AB71" s="530"/>
    </row>
    <row r="72" spans="1:28" ht="14.1" customHeight="1" x14ac:dyDescent="0.2">
      <c r="A72" s="79"/>
      <c r="B72" s="528" t="s">
        <v>139</v>
      </c>
      <c r="C72" s="524">
        <v>1</v>
      </c>
      <c r="D72" s="524">
        <v>0</v>
      </c>
      <c r="E72" s="524">
        <v>3</v>
      </c>
      <c r="F72" s="524">
        <v>2</v>
      </c>
      <c r="G72" s="524">
        <v>3</v>
      </c>
      <c r="H72" s="524">
        <v>1</v>
      </c>
      <c r="I72" s="524">
        <v>2</v>
      </c>
      <c r="J72" s="524">
        <v>1</v>
      </c>
      <c r="K72" s="524">
        <v>2</v>
      </c>
      <c r="L72" s="524">
        <v>1</v>
      </c>
      <c r="M72" s="524"/>
      <c r="N72" s="524">
        <f t="shared" si="23"/>
        <v>16</v>
      </c>
      <c r="O72" s="523"/>
      <c r="P72" s="522">
        <v>38</v>
      </c>
      <c r="Q72" s="405">
        <f t="shared" si="5"/>
        <v>3.8653239751805513E-3</v>
      </c>
      <c r="R72" s="502"/>
      <c r="S72" s="502"/>
      <c r="T72" s="502"/>
      <c r="U72" s="502"/>
      <c r="W72" s="530"/>
      <c r="X72" s="530"/>
      <c r="Y72" s="530"/>
      <c r="Z72" s="530"/>
      <c r="AA72" s="530"/>
      <c r="AB72" s="530"/>
    </row>
    <row r="73" spans="1:28" ht="14.1" customHeight="1" x14ac:dyDescent="0.2">
      <c r="A73" s="79"/>
      <c r="B73" s="528" t="s">
        <v>151</v>
      </c>
      <c r="C73" s="524">
        <v>1</v>
      </c>
      <c r="D73" s="524">
        <v>0</v>
      </c>
      <c r="E73" s="524">
        <v>0</v>
      </c>
      <c r="F73" s="524">
        <v>0</v>
      </c>
      <c r="G73" s="524">
        <v>1</v>
      </c>
      <c r="H73" s="524">
        <v>1</v>
      </c>
      <c r="I73" s="524">
        <v>1</v>
      </c>
      <c r="J73" s="524">
        <v>1</v>
      </c>
      <c r="K73" s="524">
        <v>0</v>
      </c>
      <c r="L73" s="524">
        <v>0</v>
      </c>
      <c r="M73" s="524"/>
      <c r="N73" s="524">
        <f t="shared" si="23"/>
        <v>5</v>
      </c>
      <c r="O73" s="523"/>
      <c r="P73" s="522">
        <v>6</v>
      </c>
      <c r="Q73" s="405">
        <f t="shared" si="5"/>
        <v>6.1031431187061336E-4</v>
      </c>
      <c r="R73" s="502"/>
      <c r="S73" s="502"/>
      <c r="T73" s="502"/>
      <c r="U73" s="502"/>
      <c r="W73" s="530"/>
      <c r="X73" s="530"/>
      <c r="Y73" s="530"/>
      <c r="Z73" s="530"/>
      <c r="AA73" s="530"/>
      <c r="AB73" s="530"/>
    </row>
    <row r="74" spans="1:28" ht="14.1" customHeight="1" x14ac:dyDescent="0.2">
      <c r="A74" s="79"/>
      <c r="B74" s="528" t="s">
        <v>140</v>
      </c>
      <c r="C74" s="524">
        <v>19</v>
      </c>
      <c r="D74" s="524">
        <v>19</v>
      </c>
      <c r="E74" s="524">
        <v>22</v>
      </c>
      <c r="F74" s="524">
        <v>17</v>
      </c>
      <c r="G74" s="524">
        <v>9</v>
      </c>
      <c r="H74" s="524">
        <v>19</v>
      </c>
      <c r="I74" s="524">
        <v>13</v>
      </c>
      <c r="J74" s="524">
        <v>11</v>
      </c>
      <c r="K74" s="524">
        <v>6</v>
      </c>
      <c r="L74" s="524">
        <v>6</v>
      </c>
      <c r="M74" s="524"/>
      <c r="N74" s="524">
        <f t="shared" si="23"/>
        <v>141</v>
      </c>
      <c r="O74" s="523"/>
      <c r="P74" s="522">
        <v>348</v>
      </c>
      <c r="Q74" s="405">
        <f t="shared" si="5"/>
        <v>3.5398230088495575E-2</v>
      </c>
      <c r="R74" s="502"/>
      <c r="S74" s="502"/>
      <c r="T74" s="502"/>
      <c r="U74" s="502"/>
      <c r="W74" s="530"/>
      <c r="X74" s="530"/>
      <c r="Y74" s="530"/>
      <c r="Z74" s="530"/>
      <c r="AA74" s="530"/>
      <c r="AB74" s="530"/>
    </row>
    <row r="75" spans="1:28" ht="14.1" customHeight="1" x14ac:dyDescent="0.2">
      <c r="A75" s="79"/>
      <c r="B75" s="528" t="s">
        <v>141</v>
      </c>
      <c r="C75" s="524">
        <v>53</v>
      </c>
      <c r="D75" s="524">
        <v>30</v>
      </c>
      <c r="E75" s="524">
        <v>48</v>
      </c>
      <c r="F75" s="524">
        <v>40</v>
      </c>
      <c r="G75" s="524">
        <v>37</v>
      </c>
      <c r="H75" s="524">
        <v>32</v>
      </c>
      <c r="I75" s="524">
        <v>25</v>
      </c>
      <c r="J75" s="524">
        <v>17</v>
      </c>
      <c r="K75" s="524">
        <v>17</v>
      </c>
      <c r="L75" s="524">
        <v>13</v>
      </c>
      <c r="M75" s="524"/>
      <c r="N75" s="524">
        <f t="shared" si="23"/>
        <v>312</v>
      </c>
      <c r="O75" s="523"/>
      <c r="P75" s="522">
        <v>824</v>
      </c>
      <c r="Q75" s="405">
        <f t="shared" si="5"/>
        <v>8.3816498830230901E-2</v>
      </c>
      <c r="R75" s="502"/>
      <c r="S75" s="502"/>
      <c r="T75" s="502"/>
      <c r="U75" s="502"/>
      <c r="W75" s="530"/>
      <c r="X75" s="530"/>
      <c r="Y75" s="530"/>
      <c r="Z75" s="530"/>
      <c r="AA75" s="530"/>
      <c r="AB75" s="530"/>
    </row>
    <row r="76" spans="1:28" ht="14.1" customHeight="1" x14ac:dyDescent="0.2">
      <c r="A76" s="79"/>
      <c r="B76" s="528" t="s">
        <v>142</v>
      </c>
      <c r="C76" s="524">
        <v>0</v>
      </c>
      <c r="D76" s="524">
        <v>0</v>
      </c>
      <c r="E76" s="524">
        <v>0</v>
      </c>
      <c r="F76" s="524">
        <v>0</v>
      </c>
      <c r="G76" s="524">
        <v>1</v>
      </c>
      <c r="H76" s="524">
        <v>0</v>
      </c>
      <c r="I76" s="524">
        <v>0</v>
      </c>
      <c r="J76" s="524">
        <v>0</v>
      </c>
      <c r="K76" s="524">
        <v>0</v>
      </c>
      <c r="L76" s="524">
        <v>0</v>
      </c>
      <c r="M76" s="524"/>
      <c r="N76" s="524">
        <f t="shared" si="23"/>
        <v>1</v>
      </c>
      <c r="O76" s="523"/>
      <c r="P76" s="522">
        <v>4</v>
      </c>
      <c r="Q76" s="405">
        <f t="shared" si="5"/>
        <v>4.0687620791374224E-4</v>
      </c>
      <c r="R76" s="502"/>
      <c r="S76" s="502"/>
      <c r="T76" s="502"/>
      <c r="U76" s="502"/>
      <c r="W76" s="530"/>
      <c r="X76" s="530"/>
      <c r="Y76" s="530"/>
      <c r="Z76" s="530"/>
      <c r="AA76" s="530"/>
      <c r="AB76" s="530"/>
    </row>
    <row r="77" spans="1:28" ht="14.1" customHeight="1" x14ac:dyDescent="0.2">
      <c r="A77" s="79"/>
      <c r="B77" s="528" t="s">
        <v>154</v>
      </c>
      <c r="C77" s="524">
        <v>13</v>
      </c>
      <c r="D77" s="524">
        <v>18</v>
      </c>
      <c r="E77" s="524">
        <v>29</v>
      </c>
      <c r="F77" s="524">
        <v>16</v>
      </c>
      <c r="G77" s="524">
        <v>12</v>
      </c>
      <c r="H77" s="524">
        <v>9</v>
      </c>
      <c r="I77" s="524">
        <v>10</v>
      </c>
      <c r="J77" s="524">
        <v>6</v>
      </c>
      <c r="K77" s="524">
        <v>1</v>
      </c>
      <c r="L77" s="524">
        <v>1</v>
      </c>
      <c r="M77" s="524"/>
      <c r="N77" s="524">
        <f t="shared" si="23"/>
        <v>115</v>
      </c>
      <c r="O77" s="523"/>
      <c r="P77" s="522">
        <v>249</v>
      </c>
      <c r="Q77" s="405">
        <f t="shared" ref="Q77:Q91" si="24">P77/$P$7</f>
        <v>2.5328043942630454E-2</v>
      </c>
      <c r="R77" s="502"/>
      <c r="S77" s="502"/>
      <c r="T77" s="502"/>
      <c r="U77" s="502"/>
      <c r="W77" s="530"/>
      <c r="X77" s="530"/>
      <c r="Y77" s="530"/>
      <c r="Z77" s="530"/>
      <c r="AA77" s="530"/>
      <c r="AB77" s="530"/>
    </row>
    <row r="78" spans="1:28" ht="14.1" customHeight="1" x14ac:dyDescent="0.2">
      <c r="A78" s="79"/>
      <c r="B78" s="528" t="s">
        <v>143</v>
      </c>
      <c r="C78" s="524">
        <v>34</v>
      </c>
      <c r="D78" s="524">
        <v>11</v>
      </c>
      <c r="E78" s="524">
        <v>20</v>
      </c>
      <c r="F78" s="524">
        <v>11</v>
      </c>
      <c r="G78" s="524">
        <v>21</v>
      </c>
      <c r="H78" s="524">
        <v>20</v>
      </c>
      <c r="I78" s="524">
        <v>26</v>
      </c>
      <c r="J78" s="524">
        <v>17</v>
      </c>
      <c r="K78" s="524">
        <v>6</v>
      </c>
      <c r="L78" s="524">
        <v>7</v>
      </c>
      <c r="M78" s="524"/>
      <c r="N78" s="524">
        <f t="shared" si="23"/>
        <v>173</v>
      </c>
      <c r="O78" s="523"/>
      <c r="P78" s="522">
        <v>515</v>
      </c>
      <c r="Q78" s="405">
        <f t="shared" si="24"/>
        <v>5.2385311768894313E-2</v>
      </c>
      <c r="R78" s="502"/>
      <c r="S78" s="502"/>
      <c r="T78" s="502"/>
      <c r="U78" s="502"/>
      <c r="W78" s="530"/>
      <c r="X78" s="530"/>
      <c r="Y78" s="530"/>
      <c r="Z78" s="530"/>
      <c r="AA78" s="530"/>
      <c r="AB78" s="530"/>
    </row>
    <row r="79" spans="1:28" ht="14.1" customHeight="1" x14ac:dyDescent="0.2">
      <c r="A79" s="79"/>
      <c r="B79" s="528" t="s">
        <v>144</v>
      </c>
      <c r="C79" s="524">
        <v>3</v>
      </c>
      <c r="D79" s="524">
        <v>3</v>
      </c>
      <c r="E79" s="524">
        <v>9</v>
      </c>
      <c r="F79" s="524">
        <v>9</v>
      </c>
      <c r="G79" s="524">
        <v>6</v>
      </c>
      <c r="H79" s="524">
        <v>5</v>
      </c>
      <c r="I79" s="524">
        <v>4</v>
      </c>
      <c r="J79" s="524">
        <v>2</v>
      </c>
      <c r="K79" s="524">
        <v>2</v>
      </c>
      <c r="L79" s="524">
        <v>1</v>
      </c>
      <c r="M79" s="524"/>
      <c r="N79" s="524">
        <f t="shared" si="23"/>
        <v>44</v>
      </c>
      <c r="O79" s="523"/>
      <c r="P79" s="522">
        <v>148</v>
      </c>
      <c r="Q79" s="405">
        <f t="shared" si="24"/>
        <v>1.5054419692808463E-2</v>
      </c>
      <c r="R79" s="502"/>
      <c r="S79" s="502"/>
      <c r="T79" s="502"/>
      <c r="U79" s="502"/>
      <c r="W79" s="530"/>
      <c r="X79" s="530"/>
      <c r="Y79" s="530"/>
      <c r="Z79" s="530"/>
      <c r="AA79" s="530"/>
      <c r="AB79" s="530"/>
    </row>
    <row r="80" spans="1:28" ht="14.1" customHeight="1" x14ac:dyDescent="0.2">
      <c r="A80" s="79"/>
      <c r="B80" s="528" t="s">
        <v>145</v>
      </c>
      <c r="C80" s="524">
        <v>0</v>
      </c>
      <c r="D80" s="524">
        <v>2</v>
      </c>
      <c r="E80" s="524">
        <v>1</v>
      </c>
      <c r="F80" s="524">
        <v>0</v>
      </c>
      <c r="G80" s="524">
        <v>0</v>
      </c>
      <c r="H80" s="524">
        <v>0</v>
      </c>
      <c r="I80" s="524">
        <v>0</v>
      </c>
      <c r="J80" s="524">
        <v>0</v>
      </c>
      <c r="K80" s="524">
        <v>0</v>
      </c>
      <c r="L80" s="524">
        <v>0</v>
      </c>
      <c r="M80" s="524"/>
      <c r="N80" s="524">
        <f t="shared" si="23"/>
        <v>3</v>
      </c>
      <c r="O80" s="523"/>
      <c r="P80" s="522">
        <v>11</v>
      </c>
      <c r="Q80" s="405">
        <f t="shared" si="24"/>
        <v>1.1189095717627912E-3</v>
      </c>
      <c r="R80" s="502"/>
      <c r="S80" s="502"/>
      <c r="T80" s="502"/>
      <c r="U80" s="502"/>
      <c r="W80" s="530"/>
      <c r="X80" s="530"/>
      <c r="Y80" s="530"/>
      <c r="Z80" s="530"/>
      <c r="AA80" s="530"/>
      <c r="AB80" s="530"/>
    </row>
    <row r="81" spans="1:28" ht="14.1" customHeight="1" x14ac:dyDescent="0.2">
      <c r="A81" s="79"/>
      <c r="B81" s="528" t="s">
        <v>146</v>
      </c>
      <c r="C81" s="524">
        <v>0</v>
      </c>
      <c r="D81" s="524">
        <v>11</v>
      </c>
      <c r="E81" s="524">
        <v>9</v>
      </c>
      <c r="F81" s="524">
        <v>12</v>
      </c>
      <c r="G81" s="524">
        <v>4</v>
      </c>
      <c r="H81" s="524">
        <v>2</v>
      </c>
      <c r="I81" s="524">
        <v>11</v>
      </c>
      <c r="J81" s="524">
        <v>4</v>
      </c>
      <c r="K81" s="524">
        <v>4</v>
      </c>
      <c r="L81" s="524">
        <v>2</v>
      </c>
      <c r="M81" s="524"/>
      <c r="N81" s="524">
        <f t="shared" si="23"/>
        <v>59</v>
      </c>
      <c r="O81" s="523"/>
      <c r="P81" s="522">
        <v>270</v>
      </c>
      <c r="Q81" s="405">
        <f t="shared" si="24"/>
        <v>2.7464144034177601E-2</v>
      </c>
      <c r="R81" s="502"/>
      <c r="S81" s="502"/>
      <c r="T81" s="502"/>
      <c r="U81" s="502"/>
      <c r="W81" s="530"/>
      <c r="X81" s="530"/>
      <c r="Y81" s="530"/>
      <c r="Z81" s="530"/>
      <c r="AA81" s="530"/>
      <c r="AB81" s="530"/>
    </row>
    <row r="82" spans="1:28" ht="14.1" customHeight="1" x14ac:dyDescent="0.2">
      <c r="A82" s="79"/>
      <c r="B82" s="528" t="s">
        <v>147</v>
      </c>
      <c r="C82" s="524">
        <v>24</v>
      </c>
      <c r="D82" s="524">
        <v>18</v>
      </c>
      <c r="E82" s="524">
        <v>28</v>
      </c>
      <c r="F82" s="524">
        <v>28</v>
      </c>
      <c r="G82" s="524">
        <v>28</v>
      </c>
      <c r="H82" s="524">
        <v>33</v>
      </c>
      <c r="I82" s="524">
        <v>29</v>
      </c>
      <c r="J82" s="524">
        <v>18</v>
      </c>
      <c r="K82" s="524">
        <v>9</v>
      </c>
      <c r="L82" s="524">
        <v>9</v>
      </c>
      <c r="M82" s="524"/>
      <c r="N82" s="524">
        <f t="shared" si="23"/>
        <v>224</v>
      </c>
      <c r="O82" s="523"/>
      <c r="P82" s="522">
        <v>820</v>
      </c>
      <c r="Q82" s="405">
        <f t="shared" si="24"/>
        <v>8.3409622622317159E-2</v>
      </c>
      <c r="R82" s="502"/>
      <c r="S82" s="502"/>
      <c r="T82" s="502"/>
      <c r="U82" s="502"/>
      <c r="W82" s="530"/>
      <c r="X82" s="530"/>
      <c r="Y82" s="530"/>
      <c r="Z82" s="530"/>
      <c r="AA82" s="530"/>
      <c r="AB82" s="530"/>
    </row>
    <row r="83" spans="1:28" ht="14.1" customHeight="1" x14ac:dyDescent="0.2">
      <c r="A83" s="79"/>
      <c r="B83" s="528" t="s">
        <v>148</v>
      </c>
      <c r="C83" s="524">
        <v>4</v>
      </c>
      <c r="D83" s="524">
        <v>5</v>
      </c>
      <c r="E83" s="524">
        <v>9</v>
      </c>
      <c r="F83" s="524">
        <v>6</v>
      </c>
      <c r="G83" s="524">
        <v>5</v>
      </c>
      <c r="H83" s="524">
        <v>6</v>
      </c>
      <c r="I83" s="524">
        <v>3</v>
      </c>
      <c r="J83" s="524">
        <v>10</v>
      </c>
      <c r="K83" s="524">
        <v>5</v>
      </c>
      <c r="L83" s="524">
        <v>2</v>
      </c>
      <c r="M83" s="524"/>
      <c r="N83" s="524">
        <f t="shared" si="23"/>
        <v>55</v>
      </c>
      <c r="O83" s="523"/>
      <c r="P83" s="522">
        <v>157</v>
      </c>
      <c r="Q83" s="405">
        <f t="shared" si="24"/>
        <v>1.5969891160614383E-2</v>
      </c>
      <c r="R83" s="502"/>
      <c r="S83" s="502"/>
      <c r="T83" s="502"/>
      <c r="U83" s="502"/>
      <c r="W83" s="530"/>
      <c r="X83" s="530"/>
      <c r="Y83" s="530"/>
      <c r="Z83" s="530"/>
      <c r="AA83" s="530"/>
      <c r="AB83" s="530"/>
    </row>
    <row r="84" spans="1:28" ht="14.1" customHeight="1" x14ac:dyDescent="0.2">
      <c r="A84" s="79"/>
      <c r="B84" s="528" t="s">
        <v>149</v>
      </c>
      <c r="C84" s="524">
        <v>4</v>
      </c>
      <c r="D84" s="524">
        <v>12</v>
      </c>
      <c r="E84" s="524">
        <v>8</v>
      </c>
      <c r="F84" s="524">
        <v>3</v>
      </c>
      <c r="G84" s="524">
        <v>5</v>
      </c>
      <c r="H84" s="524">
        <v>2</v>
      </c>
      <c r="I84" s="524">
        <v>8</v>
      </c>
      <c r="J84" s="524">
        <v>8</v>
      </c>
      <c r="K84" s="524">
        <v>2</v>
      </c>
      <c r="L84" s="524">
        <v>3</v>
      </c>
      <c r="M84" s="524"/>
      <c r="N84" s="524">
        <f t="shared" si="23"/>
        <v>55</v>
      </c>
      <c r="O84" s="523"/>
      <c r="P84" s="522">
        <v>233</v>
      </c>
      <c r="Q84" s="405">
        <f t="shared" si="24"/>
        <v>2.3700539110975485E-2</v>
      </c>
      <c r="R84" s="502"/>
      <c r="S84" s="502"/>
      <c r="T84" s="502"/>
      <c r="U84" s="502"/>
      <c r="W84" s="530"/>
      <c r="X84" s="530"/>
      <c r="Y84" s="530"/>
      <c r="Z84" s="530"/>
      <c r="AA84" s="530"/>
      <c r="AB84" s="530"/>
    </row>
    <row r="85" spans="1:28" ht="14.1" customHeight="1" x14ac:dyDescent="0.2">
      <c r="A85" s="79"/>
      <c r="B85" s="528" t="s">
        <v>150</v>
      </c>
      <c r="C85" s="524">
        <v>10</v>
      </c>
      <c r="D85" s="524">
        <v>6</v>
      </c>
      <c r="E85" s="524">
        <v>4</v>
      </c>
      <c r="F85" s="524">
        <v>5</v>
      </c>
      <c r="G85" s="524">
        <v>3</v>
      </c>
      <c r="H85" s="524">
        <v>4</v>
      </c>
      <c r="I85" s="524">
        <v>7</v>
      </c>
      <c r="J85" s="524">
        <v>6</v>
      </c>
      <c r="K85" s="524">
        <v>2</v>
      </c>
      <c r="L85" s="524">
        <v>1</v>
      </c>
      <c r="M85" s="524"/>
      <c r="N85" s="524">
        <f t="shared" si="23"/>
        <v>48</v>
      </c>
      <c r="O85" s="523"/>
      <c r="P85" s="522">
        <v>292</v>
      </c>
      <c r="Q85" s="405">
        <f t="shared" si="24"/>
        <v>2.9701963177703183E-2</v>
      </c>
      <c r="R85" s="502"/>
      <c r="S85" s="502"/>
      <c r="T85" s="502"/>
      <c r="U85" s="502"/>
      <c r="W85" s="530"/>
      <c r="X85" s="530"/>
      <c r="Y85" s="530"/>
      <c r="Z85" s="530"/>
      <c r="AA85" s="530"/>
      <c r="AB85" s="530"/>
    </row>
    <row r="86" spans="1:28" ht="14.1" customHeight="1" x14ac:dyDescent="0.2">
      <c r="A86" s="79"/>
      <c r="B86" s="528"/>
      <c r="C86" s="524"/>
      <c r="D86" s="524"/>
      <c r="E86" s="524"/>
      <c r="F86" s="524"/>
      <c r="G86" s="524"/>
      <c r="H86" s="524"/>
      <c r="I86" s="524"/>
      <c r="J86" s="524"/>
      <c r="K86" s="524"/>
      <c r="L86" s="524"/>
      <c r="M86" s="524"/>
      <c r="N86" s="524"/>
      <c r="O86" s="523"/>
      <c r="P86" s="522"/>
      <c r="Q86" s="405"/>
      <c r="R86" s="502"/>
      <c r="S86" s="502"/>
      <c r="T86" s="502"/>
      <c r="U86" s="502"/>
      <c r="W86" s="530"/>
      <c r="X86" s="530"/>
      <c r="Y86" s="530"/>
      <c r="Z86" s="530"/>
      <c r="AA86" s="530"/>
      <c r="AB86" s="530"/>
    </row>
    <row r="87" spans="1:28" ht="24" customHeight="1" x14ac:dyDescent="0.2">
      <c r="A87" s="605" t="s">
        <v>2792</v>
      </c>
      <c r="B87" s="605"/>
      <c r="C87" s="167" t="s">
        <v>3002</v>
      </c>
      <c r="D87" s="167" t="s">
        <v>3001</v>
      </c>
      <c r="E87" s="167" t="s">
        <v>3000</v>
      </c>
      <c r="F87" s="167" t="s">
        <v>2999</v>
      </c>
      <c r="G87" s="167" t="s">
        <v>2998</v>
      </c>
      <c r="H87" s="167" t="s">
        <v>2997</v>
      </c>
      <c r="I87" s="167" t="s">
        <v>2996</v>
      </c>
      <c r="J87" s="167" t="s">
        <v>2995</v>
      </c>
      <c r="K87" s="167" t="s">
        <v>2994</v>
      </c>
      <c r="L87" s="167" t="s">
        <v>2993</v>
      </c>
      <c r="M87" s="167"/>
      <c r="N87" s="167"/>
      <c r="O87" s="523"/>
      <c r="P87" s="522"/>
      <c r="Q87" s="405"/>
      <c r="R87" s="502"/>
      <c r="S87" s="502"/>
      <c r="T87" s="502"/>
      <c r="U87" s="502"/>
      <c r="W87" s="530"/>
      <c r="X87" s="530"/>
      <c r="Y87" s="530"/>
      <c r="Z87" s="530"/>
      <c r="AA87" s="530"/>
      <c r="AB87" s="530"/>
    </row>
    <row r="88" spans="1:28" ht="14.1" customHeight="1" x14ac:dyDescent="0.2">
      <c r="A88" s="79"/>
      <c r="B88" s="526" t="s">
        <v>81</v>
      </c>
      <c r="C88" s="524">
        <v>116</v>
      </c>
      <c r="D88" s="524">
        <v>99</v>
      </c>
      <c r="E88" s="524">
        <v>111</v>
      </c>
      <c r="F88" s="524">
        <v>98</v>
      </c>
      <c r="G88" s="524">
        <v>69</v>
      </c>
      <c r="H88" s="524">
        <v>42</v>
      </c>
      <c r="I88" s="524">
        <v>34</v>
      </c>
      <c r="J88" s="524">
        <v>26</v>
      </c>
      <c r="K88" s="524">
        <v>14</v>
      </c>
      <c r="L88" s="524">
        <v>14</v>
      </c>
      <c r="M88" s="527"/>
      <c r="N88" s="524">
        <f>SUM(C88:L88)</f>
        <v>623</v>
      </c>
      <c r="O88" s="523"/>
      <c r="P88" s="522">
        <v>3277</v>
      </c>
      <c r="Q88" s="405">
        <f t="shared" si="24"/>
        <v>0.33333333333333331</v>
      </c>
    </row>
    <row r="89" spans="1:28" ht="14.1" customHeight="1" x14ac:dyDescent="0.2">
      <c r="A89" s="79"/>
      <c r="B89" s="526" t="s">
        <v>83</v>
      </c>
      <c r="C89" s="524">
        <v>19</v>
      </c>
      <c r="D89" s="524">
        <v>26</v>
      </c>
      <c r="E89" s="524">
        <v>35</v>
      </c>
      <c r="F89" s="524">
        <v>39</v>
      </c>
      <c r="G89" s="524">
        <v>23</v>
      </c>
      <c r="H89" s="524">
        <v>14</v>
      </c>
      <c r="I89" s="524">
        <v>20</v>
      </c>
      <c r="J89" s="524">
        <v>14</v>
      </c>
      <c r="K89" s="524">
        <v>8</v>
      </c>
      <c r="L89" s="524">
        <v>4</v>
      </c>
      <c r="M89" s="521"/>
      <c r="N89" s="524">
        <f>SUM(C89:L89)</f>
        <v>202</v>
      </c>
      <c r="O89" s="521"/>
      <c r="P89" s="522">
        <v>622</v>
      </c>
      <c r="Q89" s="405">
        <f t="shared" si="24"/>
        <v>6.3269250330586918E-2</v>
      </c>
    </row>
    <row r="90" spans="1:28" ht="14.1" customHeight="1" x14ac:dyDescent="0.2">
      <c r="A90" s="79"/>
      <c r="B90" s="526" t="s">
        <v>80</v>
      </c>
      <c r="C90" s="524">
        <v>256</v>
      </c>
      <c r="D90" s="524">
        <v>244</v>
      </c>
      <c r="E90" s="524">
        <v>298</v>
      </c>
      <c r="F90" s="524">
        <v>302</v>
      </c>
      <c r="G90" s="524">
        <v>282</v>
      </c>
      <c r="H90" s="524">
        <v>269</v>
      </c>
      <c r="I90" s="524">
        <v>236</v>
      </c>
      <c r="J90" s="524">
        <v>190</v>
      </c>
      <c r="K90" s="524">
        <v>120</v>
      </c>
      <c r="L90" s="524">
        <v>86</v>
      </c>
      <c r="M90" s="525"/>
      <c r="N90" s="524">
        <f>SUM(C90:L90)</f>
        <v>2283</v>
      </c>
      <c r="O90" s="525"/>
      <c r="P90" s="522">
        <v>5900</v>
      </c>
      <c r="Q90" s="405">
        <f t="shared" si="24"/>
        <v>0.60014240667276986</v>
      </c>
    </row>
    <row r="91" spans="1:28" ht="14.1" customHeight="1" x14ac:dyDescent="0.2">
      <c r="A91" s="79"/>
      <c r="B91" s="526" t="s">
        <v>82</v>
      </c>
      <c r="C91" s="524">
        <v>1</v>
      </c>
      <c r="D91" s="524">
        <v>4</v>
      </c>
      <c r="E91" s="524">
        <v>8</v>
      </c>
      <c r="F91" s="524">
        <v>4</v>
      </c>
      <c r="G91" s="524">
        <v>3</v>
      </c>
      <c r="H91" s="524">
        <v>0</v>
      </c>
      <c r="I91" s="524">
        <v>1</v>
      </c>
      <c r="J91" s="524">
        <v>0</v>
      </c>
      <c r="K91" s="524">
        <v>0</v>
      </c>
      <c r="L91" s="524">
        <v>0</v>
      </c>
      <c r="M91" s="525"/>
      <c r="N91" s="524">
        <f>SUM(C91:L91)</f>
        <v>21</v>
      </c>
      <c r="O91" s="525"/>
      <c r="P91" s="522">
        <v>32</v>
      </c>
      <c r="Q91" s="405">
        <f t="shared" si="24"/>
        <v>3.2550096633099379E-3</v>
      </c>
    </row>
    <row r="92" spans="1:28" ht="14.1" customHeight="1" x14ac:dyDescent="0.2">
      <c r="A92" s="81"/>
      <c r="B92" s="532"/>
      <c r="C92" s="532"/>
      <c r="D92" s="532"/>
      <c r="E92" s="532"/>
      <c r="F92" s="532"/>
      <c r="G92" s="532"/>
      <c r="H92" s="532"/>
      <c r="I92" s="532"/>
      <c r="J92" s="532"/>
      <c r="K92" s="532"/>
      <c r="L92" s="532"/>
      <c r="M92" s="533"/>
      <c r="N92" s="534"/>
      <c r="O92" s="523"/>
      <c r="P92" s="535"/>
      <c r="Q92" s="435"/>
    </row>
    <row r="93" spans="1:28" ht="12" customHeight="1" x14ac:dyDescent="0.2">
      <c r="A93" s="82"/>
      <c r="B93" s="503"/>
      <c r="C93" s="536"/>
      <c r="D93" s="536"/>
      <c r="E93" s="536"/>
      <c r="F93" s="536"/>
      <c r="G93" s="536"/>
      <c r="H93" s="536"/>
      <c r="I93" s="536"/>
      <c r="J93" s="536"/>
      <c r="K93" s="536"/>
      <c r="L93" s="536"/>
      <c r="N93" s="537"/>
      <c r="O93" s="523"/>
    </row>
    <row r="94" spans="1:28" ht="12" customHeight="1" x14ac:dyDescent="0.2">
      <c r="A94" s="83" t="s">
        <v>42</v>
      </c>
      <c r="B94" s="497"/>
      <c r="C94" s="85"/>
      <c r="D94" s="85"/>
      <c r="E94" s="85"/>
      <c r="F94" s="86"/>
      <c r="G94" s="85"/>
      <c r="H94" s="85"/>
      <c r="I94" s="87"/>
      <c r="J94" s="85"/>
      <c r="K94" s="85"/>
      <c r="L94" s="85"/>
    </row>
    <row r="95" spans="1:28" ht="12" customHeight="1" x14ac:dyDescent="0.2">
      <c r="A95" s="614" t="s">
        <v>2793</v>
      </c>
      <c r="B95" s="614"/>
      <c r="C95" s="503"/>
      <c r="D95" s="503"/>
      <c r="E95" s="503"/>
      <c r="F95" s="503"/>
      <c r="G95" s="503"/>
      <c r="H95" s="503"/>
      <c r="I95" s="503"/>
      <c r="J95" s="503"/>
      <c r="K95" s="503"/>
      <c r="L95" s="503"/>
    </row>
    <row r="96" spans="1:28" ht="12" customHeight="1" x14ac:dyDescent="0.2">
      <c r="A96" s="615" t="s">
        <v>2794</v>
      </c>
      <c r="B96" s="615"/>
      <c r="C96" s="497"/>
      <c r="D96" s="497"/>
      <c r="E96" s="497"/>
      <c r="F96" s="497"/>
      <c r="G96" s="497"/>
      <c r="H96" s="497"/>
      <c r="I96" s="497"/>
      <c r="J96" s="497"/>
      <c r="K96" s="497"/>
      <c r="L96" s="497"/>
      <c r="M96" s="89"/>
    </row>
    <row r="97" spans="1:13" s="591" customFormat="1" ht="12" customHeight="1" x14ac:dyDescent="0.2">
      <c r="A97" s="615"/>
      <c r="B97" s="615"/>
      <c r="C97" s="587"/>
      <c r="D97" s="587"/>
      <c r="E97" s="587"/>
      <c r="F97" s="587"/>
      <c r="G97" s="587"/>
      <c r="H97" s="587"/>
      <c r="I97" s="587"/>
      <c r="J97" s="587"/>
      <c r="K97" s="587"/>
      <c r="L97" s="587"/>
      <c r="M97" s="89"/>
    </row>
    <row r="98" spans="1:13" s="591" customFormat="1" ht="12" customHeight="1" x14ac:dyDescent="0.2">
      <c r="A98" s="615"/>
      <c r="B98" s="615"/>
      <c r="C98" s="587"/>
      <c r="D98" s="587"/>
      <c r="E98" s="587"/>
      <c r="F98" s="587"/>
      <c r="G98" s="587"/>
      <c r="H98" s="587"/>
      <c r="I98" s="587"/>
      <c r="J98" s="587"/>
      <c r="K98" s="587"/>
      <c r="L98" s="587"/>
      <c r="M98" s="89"/>
    </row>
    <row r="99" spans="1:13" s="591" customFormat="1" ht="12" customHeight="1" x14ac:dyDescent="0.2">
      <c r="A99" s="615"/>
      <c r="B99" s="615"/>
      <c r="C99" s="587"/>
      <c r="D99" s="587"/>
      <c r="E99" s="587"/>
      <c r="F99" s="587"/>
      <c r="G99" s="587"/>
      <c r="H99" s="587"/>
      <c r="I99" s="587"/>
      <c r="J99" s="587"/>
      <c r="K99" s="587"/>
      <c r="L99" s="587"/>
      <c r="M99" s="89"/>
    </row>
    <row r="100" spans="1:13" s="591" customFormat="1" ht="12" customHeight="1" x14ac:dyDescent="0.2">
      <c r="A100" s="615"/>
      <c r="B100" s="615"/>
      <c r="C100" s="587"/>
      <c r="D100" s="587"/>
      <c r="E100" s="587"/>
      <c r="F100" s="587"/>
      <c r="G100" s="587"/>
      <c r="H100" s="587"/>
      <c r="I100" s="587"/>
      <c r="J100" s="587"/>
      <c r="K100" s="587"/>
      <c r="L100" s="587"/>
      <c r="M100" s="89"/>
    </row>
    <row r="101" spans="1:13" s="591" customFormat="1" ht="12" customHeight="1" x14ac:dyDescent="0.2">
      <c r="A101" s="614" t="s">
        <v>2795</v>
      </c>
      <c r="B101" s="614"/>
      <c r="C101" s="587"/>
      <c r="D101" s="587"/>
      <c r="E101" s="587"/>
      <c r="F101" s="587"/>
      <c r="G101" s="587"/>
      <c r="H101" s="587"/>
      <c r="I101" s="587"/>
      <c r="J101" s="587"/>
      <c r="K101" s="587"/>
      <c r="L101" s="587"/>
      <c r="M101" s="89"/>
    </row>
    <row r="102" spans="1:13" s="591" customFormat="1" ht="12" customHeight="1" x14ac:dyDescent="0.2">
      <c r="A102" s="614"/>
      <c r="B102" s="614"/>
      <c r="C102" s="587"/>
      <c r="D102" s="587"/>
      <c r="E102" s="587"/>
      <c r="F102" s="587"/>
      <c r="G102" s="587"/>
      <c r="H102" s="587"/>
      <c r="I102" s="587"/>
      <c r="J102" s="587"/>
      <c r="K102" s="587"/>
      <c r="L102" s="587"/>
      <c r="M102" s="89"/>
    </row>
    <row r="103" spans="1:13" s="591" customFormat="1" ht="12" customHeight="1" x14ac:dyDescent="0.2">
      <c r="A103" s="614"/>
      <c r="B103" s="614"/>
      <c r="C103" s="587"/>
      <c r="D103" s="587"/>
      <c r="E103" s="587"/>
      <c r="F103" s="587"/>
      <c r="G103" s="587"/>
      <c r="H103" s="587"/>
      <c r="I103" s="587"/>
      <c r="J103" s="587"/>
      <c r="K103" s="587"/>
      <c r="L103" s="587"/>
      <c r="M103" s="89"/>
    </row>
    <row r="104" spans="1:13" s="591" customFormat="1" ht="12" customHeight="1" x14ac:dyDescent="0.2">
      <c r="A104" s="614"/>
      <c r="B104" s="614"/>
      <c r="C104" s="587"/>
      <c r="D104" s="587"/>
      <c r="E104" s="587"/>
      <c r="F104" s="587"/>
      <c r="G104" s="587"/>
      <c r="H104" s="587"/>
      <c r="I104" s="587"/>
      <c r="J104" s="587"/>
      <c r="K104" s="587"/>
      <c r="L104" s="587"/>
      <c r="M104" s="89"/>
    </row>
    <row r="105" spans="1:13" ht="12" customHeight="1" x14ac:dyDescent="0.2">
      <c r="A105" s="614"/>
      <c r="B105" s="614"/>
      <c r="C105" s="496"/>
      <c r="D105" s="496"/>
      <c r="E105" s="496"/>
      <c r="F105" s="496"/>
      <c r="G105" s="496"/>
      <c r="H105" s="496"/>
      <c r="I105" s="496"/>
      <c r="J105" s="496"/>
      <c r="K105" s="496"/>
      <c r="L105" s="496"/>
      <c r="M105" s="89"/>
    </row>
    <row r="106" spans="1:13" ht="12" customHeight="1" x14ac:dyDescent="0.2">
      <c r="A106" s="616" t="s">
        <v>2796</v>
      </c>
      <c r="B106" s="616"/>
      <c r="C106" s="499"/>
      <c r="D106" s="499"/>
      <c r="E106" s="499"/>
      <c r="F106" s="499"/>
      <c r="G106" s="499"/>
      <c r="H106" s="499"/>
      <c r="I106" s="499"/>
      <c r="J106" s="499"/>
      <c r="K106" s="499"/>
      <c r="L106" s="499"/>
    </row>
    <row r="107" spans="1:13" s="591" customFormat="1" ht="12" customHeight="1" x14ac:dyDescent="0.2">
      <c r="A107" s="616"/>
      <c r="B107" s="616"/>
      <c r="C107" s="588"/>
      <c r="D107" s="588"/>
      <c r="E107" s="588"/>
      <c r="F107" s="588"/>
      <c r="G107" s="588"/>
      <c r="H107" s="588"/>
      <c r="I107" s="588"/>
      <c r="J107" s="588"/>
      <c r="K107" s="588"/>
      <c r="L107" s="588"/>
    </row>
    <row r="108" spans="1:13" s="591" customFormat="1" ht="12" customHeight="1" x14ac:dyDescent="0.2">
      <c r="A108" s="616"/>
      <c r="B108" s="616"/>
      <c r="C108" s="588"/>
      <c r="D108" s="588"/>
      <c r="E108" s="588"/>
      <c r="F108" s="588"/>
      <c r="G108" s="588"/>
      <c r="H108" s="588"/>
      <c r="I108" s="588"/>
      <c r="J108" s="588"/>
      <c r="K108" s="588"/>
      <c r="L108" s="588"/>
    </row>
    <row r="109" spans="1:13" s="591" customFormat="1" ht="12" customHeight="1" x14ac:dyDescent="0.2">
      <c r="A109" s="614" t="s">
        <v>2797</v>
      </c>
      <c r="B109" s="614"/>
      <c r="C109" s="588"/>
      <c r="D109" s="588"/>
      <c r="E109" s="588"/>
      <c r="F109" s="588"/>
      <c r="G109" s="588"/>
      <c r="H109" s="588"/>
      <c r="I109" s="588"/>
      <c r="J109" s="588"/>
      <c r="K109" s="588"/>
      <c r="L109" s="588"/>
    </row>
    <row r="110" spans="1:13" s="591" customFormat="1" ht="12" customHeight="1" x14ac:dyDescent="0.2">
      <c r="A110" s="614"/>
      <c r="B110" s="614"/>
      <c r="C110" s="588"/>
      <c r="D110" s="588"/>
      <c r="E110" s="588"/>
      <c r="F110" s="588"/>
      <c r="G110" s="588"/>
      <c r="H110" s="588"/>
      <c r="I110" s="588"/>
      <c r="J110" s="588"/>
      <c r="K110" s="588"/>
      <c r="L110" s="588"/>
    </row>
    <row r="111" spans="1:13" s="591" customFormat="1" ht="12" customHeight="1" x14ac:dyDescent="0.2">
      <c r="A111" s="614"/>
      <c r="B111" s="614"/>
      <c r="C111" s="588"/>
      <c r="D111" s="588"/>
      <c r="E111" s="588"/>
      <c r="F111" s="588"/>
      <c r="G111" s="588"/>
      <c r="H111" s="588"/>
      <c r="I111" s="588"/>
      <c r="J111" s="588"/>
      <c r="K111" s="588"/>
      <c r="L111" s="588"/>
    </row>
    <row r="112" spans="1:13" ht="12" customHeight="1" x14ac:dyDescent="0.2">
      <c r="A112" s="614"/>
      <c r="B112" s="614"/>
      <c r="C112" s="503"/>
      <c r="D112" s="503"/>
      <c r="E112" s="503"/>
      <c r="F112" s="503"/>
      <c r="G112" s="503"/>
      <c r="H112" s="503"/>
      <c r="I112" s="503"/>
      <c r="J112" s="503"/>
      <c r="K112" s="503"/>
      <c r="L112" s="503"/>
    </row>
    <row r="113" spans="1:12" s="591" customFormat="1" ht="12" customHeight="1" x14ac:dyDescent="0.2">
      <c r="A113" s="614" t="s">
        <v>2798</v>
      </c>
      <c r="B113" s="614"/>
      <c r="C113" s="590"/>
      <c r="D113" s="590"/>
      <c r="E113" s="590"/>
      <c r="F113" s="590"/>
      <c r="G113" s="590"/>
      <c r="H113" s="590"/>
      <c r="I113" s="590"/>
      <c r="J113" s="590"/>
      <c r="K113" s="590"/>
      <c r="L113" s="590"/>
    </row>
    <row r="114" spans="1:12" ht="12" customHeight="1" x14ac:dyDescent="0.2">
      <c r="A114" s="614"/>
      <c r="B114" s="614"/>
      <c r="C114" s="503"/>
      <c r="D114" s="503"/>
      <c r="E114" s="503"/>
      <c r="F114" s="503"/>
      <c r="G114" s="503"/>
      <c r="H114" s="503"/>
      <c r="I114" s="503"/>
      <c r="J114" s="503"/>
      <c r="K114" s="503"/>
      <c r="L114" s="503"/>
    </row>
    <row r="115" spans="1:12" ht="12" customHeight="1" x14ac:dyDescent="0.2">
      <c r="B115" s="503"/>
      <c r="C115" s="496"/>
      <c r="D115" s="496"/>
      <c r="E115" s="496"/>
      <c r="F115" s="496"/>
      <c r="G115" s="496"/>
      <c r="H115" s="496"/>
      <c r="I115" s="496"/>
      <c r="J115" s="496"/>
      <c r="K115" s="496"/>
      <c r="L115" s="496"/>
    </row>
    <row r="116" spans="1:12" ht="12" customHeight="1" x14ac:dyDescent="0.2">
      <c r="A116" s="617" t="s">
        <v>2799</v>
      </c>
      <c r="B116" s="617"/>
      <c r="C116" s="496"/>
      <c r="D116" s="496"/>
      <c r="E116" s="496"/>
      <c r="F116" s="496"/>
      <c r="G116" s="496"/>
      <c r="H116" s="496"/>
      <c r="I116" s="496"/>
      <c r="J116" s="496"/>
      <c r="K116" s="496"/>
      <c r="L116" s="496"/>
    </row>
    <row r="117" spans="1:12" ht="12" customHeight="1" x14ac:dyDescent="0.2">
      <c r="A117" s="91"/>
      <c r="B117" s="499"/>
      <c r="C117" s="503"/>
      <c r="D117" s="503"/>
      <c r="E117" s="503"/>
      <c r="F117" s="503"/>
      <c r="G117" s="503"/>
      <c r="H117" s="503"/>
      <c r="I117" s="503"/>
      <c r="J117" s="503"/>
      <c r="K117" s="503"/>
      <c r="L117" s="503"/>
    </row>
    <row r="118" spans="1:12" ht="12" customHeight="1" x14ac:dyDescent="0.2">
      <c r="A118" s="617" t="s">
        <v>3041</v>
      </c>
      <c r="B118" s="617"/>
    </row>
    <row r="119" spans="1:12" ht="12" customHeight="1" x14ac:dyDescent="0.2">
      <c r="A119" s="91"/>
      <c r="B119" s="499"/>
      <c r="C119" s="498"/>
      <c r="D119" s="498"/>
      <c r="E119" s="90"/>
      <c r="F119" s="90"/>
      <c r="G119" s="90"/>
      <c r="H119" s="85"/>
      <c r="I119" s="87"/>
      <c r="J119" s="85"/>
      <c r="K119" s="85"/>
      <c r="L119" s="85"/>
    </row>
    <row r="120" spans="1:12" ht="12" customHeight="1" x14ac:dyDescent="0.2">
      <c r="A120" s="91"/>
      <c r="B120" s="94"/>
      <c r="C120" s="92"/>
      <c r="D120" s="92"/>
      <c r="E120" s="93"/>
      <c r="F120" s="93"/>
      <c r="G120" s="93"/>
      <c r="H120" s="59"/>
      <c r="I120" s="68"/>
      <c r="J120" s="59"/>
      <c r="K120" s="59"/>
      <c r="L120" s="59"/>
    </row>
    <row r="121" spans="1:12" ht="12" customHeight="1" x14ac:dyDescent="0.2">
      <c r="B121" s="92"/>
      <c r="C121" s="94"/>
      <c r="D121" s="94"/>
      <c r="E121" s="94"/>
      <c r="F121" s="94"/>
      <c r="G121" s="94"/>
      <c r="H121" s="59"/>
      <c r="I121" s="68"/>
      <c r="J121" s="59"/>
      <c r="K121" s="59"/>
      <c r="L121" s="59"/>
    </row>
    <row r="122" spans="1:12" ht="12" customHeight="1" x14ac:dyDescent="0.2">
      <c r="C122" s="94"/>
      <c r="D122" s="94"/>
      <c r="E122" s="94"/>
      <c r="F122" s="94"/>
      <c r="G122" s="94"/>
      <c r="H122" s="59"/>
      <c r="I122" s="68"/>
      <c r="J122" s="59"/>
      <c r="K122" s="59"/>
      <c r="L122" s="59"/>
    </row>
    <row r="123" spans="1:12" ht="12" customHeight="1" x14ac:dyDescent="0.2">
      <c r="C123" s="95"/>
      <c r="D123" s="95"/>
      <c r="E123" s="613"/>
      <c r="F123" s="613"/>
      <c r="G123" s="164"/>
      <c r="H123" s="164"/>
      <c r="I123" s="164"/>
      <c r="J123" s="95"/>
      <c r="K123" s="164"/>
      <c r="L123" s="164"/>
    </row>
    <row r="124" spans="1:12" ht="12" customHeight="1" x14ac:dyDescent="0.2"/>
    <row r="125" spans="1:12" ht="12" customHeight="1" x14ac:dyDescent="0.2"/>
    <row r="126" spans="1:12" ht="12" customHeight="1" x14ac:dyDescent="0.2"/>
    <row r="127" spans="1:12" ht="12" customHeight="1" x14ac:dyDescent="0.2"/>
  </sheetData>
  <mergeCells count="27">
    <mergeCell ref="A1:M1"/>
    <mergeCell ref="P1:Q1"/>
    <mergeCell ref="A96:B100"/>
    <mergeCell ref="A101:B105"/>
    <mergeCell ref="A106:B108"/>
    <mergeCell ref="A2:K2"/>
    <mergeCell ref="M3:N3"/>
    <mergeCell ref="E123:F123"/>
    <mergeCell ref="A95:B95"/>
    <mergeCell ref="A118:B118"/>
    <mergeCell ref="A116:B116"/>
    <mergeCell ref="A109:B112"/>
    <mergeCell ref="A113:B114"/>
    <mergeCell ref="P3:P5"/>
    <mergeCell ref="Q3:Q5"/>
    <mergeCell ref="M4:N4"/>
    <mergeCell ref="A87:B87"/>
    <mergeCell ref="A9:B9"/>
    <mergeCell ref="A22:A28"/>
    <mergeCell ref="A30:A36"/>
    <mergeCell ref="A7:B7"/>
    <mergeCell ref="A8:B8"/>
    <mergeCell ref="A37:B37"/>
    <mergeCell ref="A11:B11"/>
    <mergeCell ref="A53:B53"/>
    <mergeCell ref="A3:B3"/>
    <mergeCell ref="A4:B4"/>
  </mergeCells>
  <hyperlinks>
    <hyperlink ref="P1" location="Contents!A1" display="back to contents"/>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zoomScaleNormal="100" workbookViewId="0">
      <selection sqref="A1:O1"/>
    </sheetView>
  </sheetViews>
  <sheetFormatPr defaultColWidth="9.140625" defaultRowHeight="12.75" x14ac:dyDescent="0.2"/>
  <cols>
    <col min="1" max="1" width="23.85546875" style="192" customWidth="1"/>
    <col min="2" max="2" width="9.140625" style="192"/>
    <col min="3" max="3" width="11.85546875" style="192" customWidth="1"/>
    <col min="4" max="4" width="11.140625" style="192" customWidth="1"/>
    <col min="5" max="5" width="6.28515625" style="192" customWidth="1"/>
    <col min="6" max="14" width="9.140625" style="192"/>
    <col min="15" max="15" width="10.42578125" style="192" customWidth="1"/>
    <col min="16" max="16" width="7.7109375" style="192" customWidth="1"/>
    <col min="17" max="16384" width="9.140625" style="192"/>
  </cols>
  <sheetData>
    <row r="1" spans="1:18" ht="18" customHeight="1" x14ac:dyDescent="0.25">
      <c r="A1" s="599" t="str">
        <f>CONCATENATE("Figure 14 Age standardised rates¹ ² ³ ⁴ ⁵ ⁶ for deaths involving COVID-19 between 1st March 2020 and ",Contents!A41," 2021 in Council areas")</f>
        <v>Figure 14 Age standardised rates¹ ² ³ ⁴ ⁵ ⁶ for deaths involving COVID-19 between 1st March 2020 and 28th February 2021 in Council areas</v>
      </c>
      <c r="B1" s="599"/>
      <c r="C1" s="599"/>
      <c r="D1" s="599"/>
      <c r="E1" s="599"/>
      <c r="F1" s="599"/>
      <c r="G1" s="599"/>
      <c r="H1" s="599"/>
      <c r="I1" s="599"/>
      <c r="J1" s="599"/>
      <c r="K1" s="599"/>
      <c r="L1" s="599"/>
      <c r="M1" s="599"/>
      <c r="N1" s="599"/>
      <c r="O1" s="599"/>
      <c r="Q1" s="659" t="s">
        <v>78</v>
      </c>
      <c r="R1" s="659"/>
    </row>
    <row r="2" spans="1:18" ht="15" customHeight="1" x14ac:dyDescent="0.2"/>
    <row r="3" spans="1:18" ht="13.5" customHeight="1" x14ac:dyDescent="0.2">
      <c r="A3" s="760" t="s">
        <v>123</v>
      </c>
      <c r="B3" s="786" t="s">
        <v>23</v>
      </c>
      <c r="C3" s="786" t="s">
        <v>28</v>
      </c>
      <c r="D3" s="786" t="s">
        <v>30</v>
      </c>
    </row>
    <row r="4" spans="1:18" ht="13.5" customHeight="1" x14ac:dyDescent="0.2">
      <c r="A4" s="760"/>
      <c r="B4" s="786"/>
      <c r="C4" s="786"/>
      <c r="D4" s="786"/>
    </row>
    <row r="5" spans="1:18" ht="13.5" customHeight="1" x14ac:dyDescent="0.2">
      <c r="A5" s="761"/>
      <c r="B5" s="787"/>
      <c r="C5" s="787"/>
      <c r="D5" s="787"/>
      <c r="E5" s="261"/>
    </row>
    <row r="6" spans="1:18" ht="13.5" customHeight="1" x14ac:dyDescent="0.2">
      <c r="A6" s="192" t="s">
        <v>124</v>
      </c>
      <c r="B6" s="262">
        <f>VLOOKUP($A6,'Table 9'!$A$7:$E$38,2,)</f>
        <v>163.19999999999999</v>
      </c>
      <c r="C6" s="263">
        <f>VLOOKUP($A6,'Table 9'!$A$7:$E$38,3,)</f>
        <v>144.9</v>
      </c>
      <c r="D6" s="263">
        <f>VLOOKUP($A6,'Table 9'!$A$7:$E$38,4,)</f>
        <v>181.5</v>
      </c>
      <c r="E6" s="49">
        <f>B6-C6</f>
        <v>18.299999999999983</v>
      </c>
    </row>
    <row r="7" spans="1:18" ht="13.5" customHeight="1" x14ac:dyDescent="0.2">
      <c r="A7" s="192" t="s">
        <v>125</v>
      </c>
      <c r="B7" s="262">
        <f>VLOOKUP($A7,'Table 9'!$A$7:$E$38,2,)</f>
        <v>97.9</v>
      </c>
      <c r="C7" s="263">
        <f>VLOOKUP($A7,'Table 9'!$A$7:$E$38,3,)</f>
        <v>85.6</v>
      </c>
      <c r="D7" s="263">
        <f>VLOOKUP($A7,'Table 9'!$A$7:$E$38,4,)</f>
        <v>110.3</v>
      </c>
      <c r="E7" s="49">
        <f t="shared" ref="E7:E35" si="0">B7-C7</f>
        <v>12.300000000000011</v>
      </c>
    </row>
    <row r="8" spans="1:18" ht="13.5" customHeight="1" x14ac:dyDescent="0.2">
      <c r="A8" s="192" t="s">
        <v>126</v>
      </c>
      <c r="B8" s="262">
        <f>VLOOKUP($A8,'Table 9'!$A$7:$E$38,2,)</f>
        <v>119.9</v>
      </c>
      <c r="C8" s="263">
        <f>VLOOKUP($A8,'Table 9'!$A$7:$E$38,3,)</f>
        <v>101.9</v>
      </c>
      <c r="D8" s="263">
        <f>VLOOKUP($A8,'Table 9'!$A$7:$E$38,4,)</f>
        <v>137.9</v>
      </c>
      <c r="E8" s="49">
        <f t="shared" si="0"/>
        <v>18</v>
      </c>
    </row>
    <row r="9" spans="1:18" ht="13.5" customHeight="1" x14ac:dyDescent="0.2">
      <c r="A9" s="192" t="s">
        <v>152</v>
      </c>
      <c r="B9" s="262">
        <f>VLOOKUP($A9,'Table 9'!$A$7:$E$38,2,)</f>
        <v>96.4</v>
      </c>
      <c r="C9" s="263">
        <f>VLOOKUP($A9,'Table 9'!$A$7:$E$38,3,)</f>
        <v>77.8</v>
      </c>
      <c r="D9" s="263">
        <f>VLOOKUP($A9,'Table 9'!$A$7:$E$38,4,)</f>
        <v>115</v>
      </c>
      <c r="E9" s="49">
        <f t="shared" si="0"/>
        <v>18.600000000000009</v>
      </c>
    </row>
    <row r="10" spans="1:18" ht="13.5" customHeight="1" x14ac:dyDescent="0.2">
      <c r="A10" s="192" t="s">
        <v>127</v>
      </c>
      <c r="B10" s="262">
        <f>VLOOKUP($A10,'Table 9'!$A$7:$E$38,2,)</f>
        <v>179.7</v>
      </c>
      <c r="C10" s="263">
        <f>VLOOKUP($A10,'Table 9'!$A$7:$E$38,3,)</f>
        <v>167.2</v>
      </c>
      <c r="D10" s="263">
        <f>VLOOKUP($A10,'Table 9'!$A$7:$E$38,4,)</f>
        <v>192.2</v>
      </c>
      <c r="E10" s="49">
        <f t="shared" si="0"/>
        <v>12.5</v>
      </c>
    </row>
    <row r="11" spans="1:18" ht="13.5" customHeight="1" x14ac:dyDescent="0.2">
      <c r="A11" s="192" t="s">
        <v>128</v>
      </c>
      <c r="B11" s="262">
        <f>VLOOKUP($A11,'Table 9'!$A$7:$E$38,2,)</f>
        <v>221.5</v>
      </c>
      <c r="C11" s="263">
        <f>VLOOKUP($A11,'Table 9'!$A$7:$E$38,3,)</f>
        <v>179.3</v>
      </c>
      <c r="D11" s="263">
        <f>VLOOKUP($A11,'Table 9'!$A$7:$E$38,4,)</f>
        <v>263.7</v>
      </c>
      <c r="E11" s="49">
        <f t="shared" si="0"/>
        <v>42.199999999999989</v>
      </c>
    </row>
    <row r="12" spans="1:18" ht="13.5" customHeight="1" x14ac:dyDescent="0.2">
      <c r="A12" s="192" t="s">
        <v>153</v>
      </c>
      <c r="B12" s="262">
        <f>VLOOKUP($A12,'Table 9'!$A$7:$E$38,2,)</f>
        <v>86.4</v>
      </c>
      <c r="C12" s="263">
        <f>VLOOKUP($A12,'Table 9'!$A$7:$E$38,3,)</f>
        <v>73.099999999999994</v>
      </c>
      <c r="D12" s="263">
        <f>VLOOKUP($A12,'Table 9'!$A$7:$E$38,4,)</f>
        <v>99.7</v>
      </c>
      <c r="E12" s="49">
        <f t="shared" si="0"/>
        <v>13.300000000000011</v>
      </c>
    </row>
    <row r="13" spans="1:18" ht="13.5" customHeight="1" x14ac:dyDescent="0.2">
      <c r="A13" s="192" t="s">
        <v>129</v>
      </c>
      <c r="B13" s="262">
        <f>VLOOKUP($A13,'Table 9'!$A$7:$E$38,2,)</f>
        <v>218</v>
      </c>
      <c r="C13" s="263">
        <f>VLOOKUP($A13,'Table 9'!$A$7:$E$38,3,)</f>
        <v>193.4</v>
      </c>
      <c r="D13" s="263">
        <f>VLOOKUP($A13,'Table 9'!$A$7:$E$38,4,)</f>
        <v>242.6</v>
      </c>
      <c r="E13" s="49">
        <f t="shared" si="0"/>
        <v>24.599999999999994</v>
      </c>
    </row>
    <row r="14" spans="1:18" ht="13.5" customHeight="1" x14ac:dyDescent="0.2">
      <c r="A14" s="192" t="s">
        <v>130</v>
      </c>
      <c r="B14" s="262">
        <f>VLOOKUP($A14,'Table 9'!$A$7:$E$38,2,)</f>
        <v>211.2</v>
      </c>
      <c r="C14" s="263">
        <f>VLOOKUP($A14,'Table 9'!$A$7:$E$38,3,)</f>
        <v>185.4</v>
      </c>
      <c r="D14" s="263">
        <f>VLOOKUP($A14,'Table 9'!$A$7:$E$38,4,)</f>
        <v>237</v>
      </c>
      <c r="E14" s="49">
        <f t="shared" si="0"/>
        <v>25.799999999999983</v>
      </c>
    </row>
    <row r="15" spans="1:18" ht="13.5" customHeight="1" x14ac:dyDescent="0.2">
      <c r="A15" s="192" t="s">
        <v>131</v>
      </c>
      <c r="B15" s="262">
        <f>VLOOKUP($A15,'Table 9'!$A$7:$E$38,2,)</f>
        <v>203.4</v>
      </c>
      <c r="C15" s="263">
        <f>VLOOKUP($A15,'Table 9'!$A$7:$E$38,3,)</f>
        <v>179.6</v>
      </c>
      <c r="D15" s="263">
        <f>VLOOKUP($A15,'Table 9'!$A$7:$E$38,4,)</f>
        <v>227.3</v>
      </c>
      <c r="E15" s="49">
        <f t="shared" si="0"/>
        <v>23.800000000000011</v>
      </c>
    </row>
    <row r="16" spans="1:18" ht="13.5" customHeight="1" x14ac:dyDescent="0.2">
      <c r="A16" s="192" t="s">
        <v>132</v>
      </c>
      <c r="B16" s="262">
        <f>VLOOKUP($A16,'Table 9'!$A$7:$E$38,2,)</f>
        <v>123.3</v>
      </c>
      <c r="C16" s="263">
        <f>VLOOKUP($A16,'Table 9'!$A$7:$E$38,3,)</f>
        <v>102.4</v>
      </c>
      <c r="D16" s="263">
        <f>VLOOKUP($A16,'Table 9'!$A$7:$E$38,4,)</f>
        <v>144.19999999999999</v>
      </c>
      <c r="E16" s="49">
        <f t="shared" si="0"/>
        <v>20.899999999999991</v>
      </c>
    </row>
    <row r="17" spans="1:5" ht="13.5" customHeight="1" x14ac:dyDescent="0.2">
      <c r="A17" s="192" t="s">
        <v>133</v>
      </c>
      <c r="B17" s="262">
        <f>VLOOKUP($A17,'Table 9'!$A$7:$E$38,2,)</f>
        <v>203</v>
      </c>
      <c r="C17" s="263">
        <f>VLOOKUP($A17,'Table 9'!$A$7:$E$38,3,)</f>
        <v>176.2</v>
      </c>
      <c r="D17" s="263">
        <f>VLOOKUP($A17,'Table 9'!$A$7:$E$38,4,)</f>
        <v>229.8</v>
      </c>
      <c r="E17" s="49">
        <f t="shared" si="0"/>
        <v>26.800000000000011</v>
      </c>
    </row>
    <row r="18" spans="1:5" ht="13.5" customHeight="1" x14ac:dyDescent="0.2">
      <c r="A18" s="192" t="s">
        <v>134</v>
      </c>
      <c r="B18" s="262">
        <f>VLOOKUP($A18,'Table 9'!$A$7:$E$38,2,)</f>
        <v>198.1</v>
      </c>
      <c r="C18" s="263">
        <f>VLOOKUP($A18,'Table 9'!$A$7:$E$38,3,)</f>
        <v>175.6</v>
      </c>
      <c r="D18" s="263">
        <f>VLOOKUP($A18,'Table 9'!$A$7:$E$38,4,)</f>
        <v>220.7</v>
      </c>
      <c r="E18" s="49">
        <f t="shared" si="0"/>
        <v>22.5</v>
      </c>
    </row>
    <row r="19" spans="1:5" ht="13.5" customHeight="1" x14ac:dyDescent="0.2">
      <c r="A19" s="192" t="s">
        <v>135</v>
      </c>
      <c r="B19" s="262">
        <f>VLOOKUP($A19,'Table 9'!$A$7:$E$38,2,)</f>
        <v>126.7</v>
      </c>
      <c r="C19" s="263">
        <f>VLOOKUP($A19,'Table 9'!$A$7:$E$38,3,)</f>
        <v>115.4</v>
      </c>
      <c r="D19" s="263">
        <f>VLOOKUP($A19,'Table 9'!$A$7:$E$38,4,)</f>
        <v>138</v>
      </c>
      <c r="E19" s="49">
        <f t="shared" si="0"/>
        <v>11.299999999999997</v>
      </c>
    </row>
    <row r="20" spans="1:5" ht="13.5" customHeight="1" x14ac:dyDescent="0.2">
      <c r="A20" s="192" t="s">
        <v>136</v>
      </c>
      <c r="B20" s="262">
        <f>VLOOKUP($A20,'Table 9'!$A$7:$E$38,2,)</f>
        <v>330.6</v>
      </c>
      <c r="C20" s="263">
        <f>VLOOKUP($A20,'Table 9'!$A$7:$E$38,3,)</f>
        <v>313.89999999999998</v>
      </c>
      <c r="D20" s="263">
        <f>VLOOKUP($A20,'Table 9'!$A$7:$E$38,4,)</f>
        <v>347.4</v>
      </c>
      <c r="E20" s="49">
        <f t="shared" si="0"/>
        <v>16.700000000000045</v>
      </c>
    </row>
    <row r="21" spans="1:5" ht="13.5" customHeight="1" x14ac:dyDescent="0.2">
      <c r="A21" s="192" t="s">
        <v>120</v>
      </c>
      <c r="B21" s="262">
        <f>VLOOKUP($A21,'Table 9'!$A$7:$E$38,2,)</f>
        <v>46</v>
      </c>
      <c r="C21" s="263">
        <f>VLOOKUP($A21,'Table 9'!$A$7:$E$38,3,)</f>
        <v>37.799999999999997</v>
      </c>
      <c r="D21" s="263">
        <f>VLOOKUP($A21,'Table 9'!$A$7:$E$38,4,)</f>
        <v>54.1</v>
      </c>
      <c r="E21" s="49">
        <f t="shared" si="0"/>
        <v>8.2000000000000028</v>
      </c>
    </row>
    <row r="22" spans="1:5" ht="13.5" customHeight="1" x14ac:dyDescent="0.2">
      <c r="A22" s="192" t="s">
        <v>137</v>
      </c>
      <c r="B22" s="262">
        <f>VLOOKUP($A22,'Table 9'!$A$7:$E$38,2,)</f>
        <v>233.4</v>
      </c>
      <c r="C22" s="263">
        <f>VLOOKUP($A22,'Table 9'!$A$7:$E$38,3,)</f>
        <v>201.2</v>
      </c>
      <c r="D22" s="263">
        <f>VLOOKUP($A22,'Table 9'!$A$7:$E$38,4,)</f>
        <v>265.60000000000002</v>
      </c>
      <c r="E22" s="49">
        <f t="shared" si="0"/>
        <v>32.200000000000017</v>
      </c>
    </row>
    <row r="23" spans="1:5" ht="13.5" customHeight="1" x14ac:dyDescent="0.2">
      <c r="A23" s="192" t="s">
        <v>138</v>
      </c>
      <c r="B23" s="262">
        <f>VLOOKUP($A23,'Table 9'!$A$7:$E$38,2,)</f>
        <v>239.6</v>
      </c>
      <c r="C23" s="263">
        <f>VLOOKUP($A23,'Table 9'!$A$7:$E$38,3,)</f>
        <v>206</v>
      </c>
      <c r="D23" s="263">
        <f>VLOOKUP($A23,'Table 9'!$A$7:$E$38,4,)</f>
        <v>273.3</v>
      </c>
      <c r="E23" s="49">
        <f t="shared" si="0"/>
        <v>33.599999999999994</v>
      </c>
    </row>
    <row r="24" spans="1:5" ht="13.5" customHeight="1" x14ac:dyDescent="0.2">
      <c r="A24" s="192" t="s">
        <v>139</v>
      </c>
      <c r="B24" s="262">
        <f>VLOOKUP($A24,'Table 9'!$A$7:$E$38,2,)</f>
        <v>35.5</v>
      </c>
      <c r="C24" s="263">
        <f>VLOOKUP($A24,'Table 9'!$A$7:$E$38,3,)</f>
        <v>24</v>
      </c>
      <c r="D24" s="263">
        <f>VLOOKUP($A24,'Table 9'!$A$7:$E$38,4,)</f>
        <v>46.9</v>
      </c>
      <c r="E24" s="49">
        <f t="shared" si="0"/>
        <v>11.5</v>
      </c>
    </row>
    <row r="25" spans="1:5" ht="13.5" customHeight="1" x14ac:dyDescent="0.2">
      <c r="A25" s="192" t="s">
        <v>140</v>
      </c>
      <c r="B25" s="262">
        <f>VLOOKUP($A25,'Table 9'!$A$7:$E$38,2,)</f>
        <v>229.7</v>
      </c>
      <c r="C25" s="263">
        <f>VLOOKUP($A25,'Table 9'!$A$7:$E$38,3,)</f>
        <v>205.3</v>
      </c>
      <c r="D25" s="263">
        <f>VLOOKUP($A25,'Table 9'!$A$7:$E$38,4,)</f>
        <v>254.2</v>
      </c>
      <c r="E25" s="49">
        <f t="shared" si="0"/>
        <v>24.399999999999977</v>
      </c>
    </row>
    <row r="26" spans="1:5" ht="13.5" customHeight="1" x14ac:dyDescent="0.2">
      <c r="A26" s="192" t="s">
        <v>141</v>
      </c>
      <c r="B26" s="262">
        <f>VLOOKUP($A26,'Table 9'!$A$7:$E$38,2,)</f>
        <v>283.89999999999998</v>
      </c>
      <c r="C26" s="263">
        <f>VLOOKUP($A26,'Table 9'!$A$7:$E$38,3,)</f>
        <v>263.89999999999998</v>
      </c>
      <c r="D26" s="263">
        <f>VLOOKUP($A26,'Table 9'!$A$7:$E$38,4,)</f>
        <v>303.89999999999998</v>
      </c>
      <c r="E26" s="49">
        <f t="shared" si="0"/>
        <v>20</v>
      </c>
    </row>
    <row r="27" spans="1:5" ht="13.5" customHeight="1" x14ac:dyDescent="0.2">
      <c r="A27" s="192" t="s">
        <v>154</v>
      </c>
      <c r="B27" s="262">
        <f>VLOOKUP($A27,'Table 9'!$A$7:$E$38,2,)</f>
        <v>129.4</v>
      </c>
      <c r="C27" s="263">
        <f>VLOOKUP($A27,'Table 9'!$A$7:$E$38,3,)</f>
        <v>113.3</v>
      </c>
      <c r="D27" s="263">
        <f>VLOOKUP($A27,'Table 9'!$A$7:$E$38,4,)</f>
        <v>145.6</v>
      </c>
      <c r="E27" s="49">
        <f t="shared" si="0"/>
        <v>16.100000000000009</v>
      </c>
    </row>
    <row r="28" spans="1:5" ht="13.5" customHeight="1" x14ac:dyDescent="0.2">
      <c r="A28" s="192" t="s">
        <v>143</v>
      </c>
      <c r="B28" s="262">
        <f>VLOOKUP($A28,'Table 9'!$A$7:$E$38,2,)</f>
        <v>293.89999999999998</v>
      </c>
      <c r="C28" s="263">
        <f>VLOOKUP($A28,'Table 9'!$A$7:$E$38,3,)</f>
        <v>268.5</v>
      </c>
      <c r="D28" s="263">
        <f>VLOOKUP($A28,'Table 9'!$A$7:$E$38,4,)</f>
        <v>319.3</v>
      </c>
      <c r="E28" s="49">
        <f t="shared" si="0"/>
        <v>25.399999999999977</v>
      </c>
    </row>
    <row r="29" spans="1:5" ht="13.5" customHeight="1" x14ac:dyDescent="0.2">
      <c r="A29" s="192" t="s">
        <v>144</v>
      </c>
      <c r="B29" s="262">
        <f>VLOOKUP($A29,'Table 9'!$A$7:$E$38,2,)</f>
        <v>106.8</v>
      </c>
      <c r="C29" s="263">
        <f>VLOOKUP($A29,'Table 9'!$A$7:$E$38,3,)</f>
        <v>89.5</v>
      </c>
      <c r="D29" s="263">
        <f>VLOOKUP($A29,'Table 9'!$A$7:$E$38,4,)</f>
        <v>124.1</v>
      </c>
      <c r="E29" s="49">
        <f t="shared" si="0"/>
        <v>17.299999999999997</v>
      </c>
    </row>
    <row r="30" spans="1:5" ht="13.5" customHeight="1" x14ac:dyDescent="0.2">
      <c r="A30" s="404" t="s">
        <v>145</v>
      </c>
      <c r="B30" s="262">
        <f>VLOOKUP($A30,'Table 9'!$A$7:$E$38,2,)</f>
        <v>50.5</v>
      </c>
      <c r="C30" s="263">
        <f>VLOOKUP($A30,'Table 9'!$A$7:$E$38,3,)</f>
        <v>20.399999999999999</v>
      </c>
      <c r="D30" s="263">
        <f>VLOOKUP($A30,'Table 9'!$A$7:$E$38,4,)</f>
        <v>80.7</v>
      </c>
      <c r="E30" s="49">
        <f t="shared" si="0"/>
        <v>30.1</v>
      </c>
    </row>
    <row r="31" spans="1:5" ht="13.5" customHeight="1" x14ac:dyDescent="0.2">
      <c r="A31" s="192" t="s">
        <v>146</v>
      </c>
      <c r="B31" s="262">
        <f>VLOOKUP($A31,'Table 9'!$A$7:$E$38,2,)</f>
        <v>181.1</v>
      </c>
      <c r="C31" s="263">
        <f>VLOOKUP($A31,'Table 9'!$A$7:$E$38,3,)</f>
        <v>159.5</v>
      </c>
      <c r="D31" s="263">
        <f>VLOOKUP($A31,'Table 9'!$A$7:$E$38,4,)</f>
        <v>202.7</v>
      </c>
      <c r="E31" s="49">
        <f t="shared" si="0"/>
        <v>21.599999999999994</v>
      </c>
    </row>
    <row r="32" spans="1:5" ht="13.5" customHeight="1" x14ac:dyDescent="0.2">
      <c r="A32" s="192" t="s">
        <v>147</v>
      </c>
      <c r="B32" s="262">
        <f>VLOOKUP($A32,'Table 9'!$A$7:$E$38,2,)</f>
        <v>262.3</v>
      </c>
      <c r="C32" s="263">
        <f>VLOOKUP($A32,'Table 9'!$A$7:$E$38,3,)</f>
        <v>244.3</v>
      </c>
      <c r="D32" s="263">
        <f>VLOOKUP($A32,'Table 9'!$A$7:$E$38,4,)</f>
        <v>280.3</v>
      </c>
      <c r="E32" s="49">
        <f t="shared" si="0"/>
        <v>18</v>
      </c>
    </row>
    <row r="33" spans="1:14" ht="12" customHeight="1" x14ac:dyDescent="0.2">
      <c r="A33" s="192" t="s">
        <v>148</v>
      </c>
      <c r="B33" s="262">
        <f>VLOOKUP($A33,'Table 9'!$A$7:$E$38,2,)</f>
        <v>162.30000000000001</v>
      </c>
      <c r="C33" s="263">
        <f>VLOOKUP($A33,'Table 9'!$A$7:$E$38,3,)</f>
        <v>136.6</v>
      </c>
      <c r="D33" s="263">
        <f>VLOOKUP($A33,'Table 9'!$A$7:$E$38,4,)</f>
        <v>188.1</v>
      </c>
      <c r="E33" s="49">
        <f t="shared" si="0"/>
        <v>25.700000000000017</v>
      </c>
    </row>
    <row r="34" spans="1:14" ht="13.5" customHeight="1" x14ac:dyDescent="0.2">
      <c r="A34" s="192" t="s">
        <v>149</v>
      </c>
      <c r="B34" s="262">
        <f>VLOOKUP($A34,'Table 9'!$A$7:$E$38,2,)</f>
        <v>284.7</v>
      </c>
      <c r="C34" s="263">
        <f>VLOOKUP($A34,'Table 9'!$A$7:$E$38,3,)</f>
        <v>247.7</v>
      </c>
      <c r="D34" s="263">
        <f>VLOOKUP($A34,'Table 9'!$A$7:$E$38,4,)</f>
        <v>321.8</v>
      </c>
      <c r="E34" s="49">
        <f t="shared" si="0"/>
        <v>37</v>
      </c>
    </row>
    <row r="35" spans="1:14" ht="13.5" customHeight="1" x14ac:dyDescent="0.2">
      <c r="A35" s="192" t="s">
        <v>150</v>
      </c>
      <c r="B35" s="262">
        <f>VLOOKUP($A35,'Table 9'!$A$7:$E$38,2,)</f>
        <v>200.3</v>
      </c>
      <c r="C35" s="263">
        <f>VLOOKUP($A35,'Table 9'!$A$7:$E$38,3,)</f>
        <v>177</v>
      </c>
      <c r="D35" s="263">
        <f>VLOOKUP($A35,'Table 9'!$A$7:$E$38,4,)</f>
        <v>223.6</v>
      </c>
      <c r="E35" s="49">
        <f t="shared" si="0"/>
        <v>23.300000000000011</v>
      </c>
    </row>
    <row r="36" spans="1:14" ht="13.5" customHeight="1" x14ac:dyDescent="0.2"/>
    <row r="37" spans="1:14" ht="12" customHeight="1" x14ac:dyDescent="0.2">
      <c r="A37" s="4" t="s">
        <v>26</v>
      </c>
      <c r="B37" s="6"/>
      <c r="C37" s="6"/>
      <c r="D37" s="6"/>
      <c r="E37" s="6"/>
      <c r="F37" s="6"/>
      <c r="G37" s="6"/>
      <c r="H37" s="6"/>
      <c r="I37" s="6"/>
      <c r="J37" s="6"/>
      <c r="K37" s="6"/>
      <c r="L37" s="6"/>
      <c r="M37" s="6"/>
      <c r="N37" s="6"/>
    </row>
    <row r="38" spans="1:14" ht="12" customHeight="1" x14ac:dyDescent="0.2">
      <c r="A38" s="697" t="s">
        <v>98</v>
      </c>
      <c r="B38" s="697"/>
      <c r="C38" s="697"/>
      <c r="D38" s="697"/>
      <c r="E38" s="697"/>
      <c r="F38" s="697"/>
      <c r="G38" s="697"/>
      <c r="H38" s="697"/>
      <c r="I38" s="697"/>
      <c r="J38" s="697"/>
      <c r="K38" s="697"/>
      <c r="L38" s="697"/>
      <c r="M38" s="697"/>
      <c r="N38" s="697"/>
    </row>
    <row r="39" spans="1:14" ht="12" customHeight="1" x14ac:dyDescent="0.2">
      <c r="A39" s="697"/>
      <c r="B39" s="697"/>
      <c r="C39" s="697"/>
      <c r="D39" s="697"/>
      <c r="E39" s="697"/>
      <c r="F39" s="697"/>
      <c r="G39" s="697"/>
      <c r="H39" s="697"/>
      <c r="I39" s="697"/>
      <c r="J39" s="697"/>
      <c r="K39" s="697"/>
      <c r="L39" s="697"/>
      <c r="M39" s="697"/>
      <c r="N39" s="697"/>
    </row>
    <row r="40" spans="1:14" ht="12" customHeight="1" x14ac:dyDescent="0.2">
      <c r="A40" s="697" t="s">
        <v>99</v>
      </c>
      <c r="B40" s="697"/>
      <c r="C40" s="697"/>
      <c r="D40" s="697"/>
      <c r="E40" s="697"/>
      <c r="F40" s="697"/>
      <c r="G40" s="697"/>
      <c r="H40" s="697"/>
      <c r="I40" s="697"/>
      <c r="J40" s="697"/>
      <c r="K40" s="697"/>
      <c r="L40" s="697"/>
      <c r="M40" s="697"/>
      <c r="N40" s="697"/>
    </row>
    <row r="41" spans="1:14" ht="12" customHeight="1" x14ac:dyDescent="0.2">
      <c r="A41" s="697"/>
      <c r="B41" s="697"/>
      <c r="C41" s="697"/>
      <c r="D41" s="697"/>
      <c r="E41" s="697"/>
      <c r="F41" s="697"/>
      <c r="G41" s="697"/>
      <c r="H41" s="697"/>
      <c r="I41" s="697"/>
      <c r="J41" s="697"/>
      <c r="K41" s="697"/>
      <c r="L41" s="697"/>
      <c r="M41" s="697"/>
      <c r="N41" s="697"/>
    </row>
    <row r="42" spans="1:14" ht="12" customHeight="1" x14ac:dyDescent="0.2">
      <c r="A42" s="697"/>
      <c r="B42" s="697"/>
      <c r="C42" s="697"/>
      <c r="D42" s="697"/>
      <c r="E42" s="697"/>
      <c r="F42" s="697"/>
      <c r="G42" s="697"/>
      <c r="H42" s="697"/>
      <c r="I42" s="697"/>
      <c r="J42" s="697"/>
      <c r="K42" s="697"/>
      <c r="L42" s="697"/>
      <c r="M42" s="697"/>
      <c r="N42" s="697"/>
    </row>
    <row r="43" spans="1:14" ht="12" customHeight="1" x14ac:dyDescent="0.2">
      <c r="A43" s="655" t="s">
        <v>76</v>
      </c>
      <c r="B43" s="655"/>
      <c r="C43" s="655"/>
      <c r="D43" s="655"/>
      <c r="E43" s="655"/>
      <c r="F43" s="655"/>
      <c r="G43" s="655"/>
      <c r="H43" s="655"/>
      <c r="I43" s="655"/>
      <c r="J43" s="655"/>
      <c r="K43" s="655"/>
      <c r="L43" s="655"/>
      <c r="M43" s="655"/>
      <c r="N43" s="655"/>
    </row>
    <row r="44" spans="1:14" ht="12" customHeight="1" x14ac:dyDescent="0.2">
      <c r="A44" s="697" t="s">
        <v>2772</v>
      </c>
      <c r="B44" s="697"/>
      <c r="C44" s="697"/>
      <c r="D44" s="697"/>
      <c r="E44" s="697"/>
      <c r="F44" s="697"/>
      <c r="G44" s="697"/>
      <c r="H44" s="697"/>
      <c r="I44" s="697"/>
      <c r="J44" s="697"/>
      <c r="K44" s="697"/>
      <c r="L44" s="697"/>
      <c r="M44" s="697"/>
      <c r="N44" s="697"/>
    </row>
    <row r="45" spans="1:14" ht="12" customHeight="1" x14ac:dyDescent="0.2">
      <c r="A45" s="697"/>
      <c r="B45" s="697"/>
      <c r="C45" s="697"/>
      <c r="D45" s="697"/>
      <c r="E45" s="697"/>
      <c r="F45" s="697"/>
      <c r="G45" s="697"/>
      <c r="H45" s="697"/>
      <c r="I45" s="697"/>
      <c r="J45" s="697"/>
      <c r="K45" s="697"/>
      <c r="L45" s="697"/>
      <c r="M45" s="697"/>
      <c r="N45" s="697"/>
    </row>
    <row r="46" spans="1:14" s="255" customFormat="1" ht="12" customHeight="1" x14ac:dyDescent="0.2">
      <c r="A46" s="687" t="str">
        <f>CONCATENATE("5) Figures are for deaths occurring between 1st March 2020 and ",Contents!A41," 2021. Figures only include deaths that were registered by ",Contents!A42,". More information on registration delays can be found on the NRS website.")</f>
        <v>5) Figures are for deaths occurring between 1st March 2020 and 28th February 2021. Figures only include deaths that were registered by 10th March 2021. More information on registration delays can be found on the NRS website.</v>
      </c>
      <c r="B46" s="688"/>
      <c r="C46" s="688"/>
      <c r="D46" s="688"/>
      <c r="E46" s="688"/>
      <c r="F46" s="688"/>
      <c r="G46" s="688"/>
      <c r="H46" s="688"/>
      <c r="I46" s="688"/>
      <c r="J46" s="688"/>
      <c r="K46" s="688"/>
      <c r="L46" s="688"/>
      <c r="M46" s="688"/>
      <c r="N46" s="688"/>
    </row>
    <row r="47" spans="1:14" s="255" customFormat="1" ht="12" customHeight="1" x14ac:dyDescent="0.2">
      <c r="A47" s="688"/>
      <c r="B47" s="688"/>
      <c r="C47" s="688"/>
      <c r="D47" s="688"/>
      <c r="E47" s="688"/>
      <c r="F47" s="688"/>
      <c r="G47" s="688"/>
      <c r="H47" s="688"/>
      <c r="I47" s="688"/>
      <c r="J47" s="688"/>
      <c r="K47" s="688"/>
      <c r="L47" s="688"/>
      <c r="M47" s="688"/>
      <c r="N47" s="688"/>
    </row>
    <row r="48" spans="1:14" ht="12" customHeight="1" x14ac:dyDescent="0.2">
      <c r="A48" s="696" t="s">
        <v>2752</v>
      </c>
      <c r="B48" s="696"/>
      <c r="C48" s="696"/>
      <c r="D48" s="696"/>
      <c r="E48" s="696"/>
      <c r="F48" s="696"/>
      <c r="G48" s="696"/>
      <c r="H48" s="696"/>
      <c r="I48" s="696"/>
      <c r="J48" s="696"/>
      <c r="K48" s="696"/>
      <c r="L48" s="696"/>
      <c r="M48" s="696"/>
      <c r="N48" s="696"/>
    </row>
    <row r="49" spans="1:14" ht="12" customHeight="1" x14ac:dyDescent="0.2">
      <c r="A49" s="253"/>
      <c r="B49" s="253"/>
      <c r="C49" s="253"/>
      <c r="D49" s="6"/>
      <c r="E49" s="6"/>
      <c r="F49" s="6"/>
      <c r="G49" s="6"/>
      <c r="H49" s="6"/>
      <c r="I49" s="6"/>
      <c r="J49" s="6"/>
      <c r="K49" s="6"/>
      <c r="L49" s="6"/>
      <c r="M49" s="6"/>
      <c r="N49" s="6"/>
    </row>
    <row r="50" spans="1:14" ht="12" customHeight="1" x14ac:dyDescent="0.2">
      <c r="A50" s="689" t="s">
        <v>3041</v>
      </c>
      <c r="B50" s="689"/>
      <c r="C50" s="6"/>
      <c r="D50" s="6"/>
      <c r="E50" s="6"/>
      <c r="F50" s="6"/>
      <c r="G50" s="6"/>
      <c r="H50" s="6"/>
      <c r="I50" s="6"/>
      <c r="J50" s="6"/>
      <c r="K50" s="6"/>
      <c r="L50" s="6"/>
      <c r="M50" s="6"/>
      <c r="N50" s="6"/>
    </row>
    <row r="51" spans="1:14" ht="12" customHeight="1" x14ac:dyDescent="0.2"/>
    <row r="52" spans="1:14" ht="12" customHeight="1" x14ac:dyDescent="0.2">
      <c r="A52" s="10" t="str">
        <f>CONCATENATE("Figure 14: Age standardised rates for deaths involving COVID-19 between 1st March 2020 and ",Contents!A41, " 2021 in council areas")</f>
        <v>Figure 14: Age standardised rates for deaths involving COVID-19 between 1st March 2020 and 28th February 2021 in council areas</v>
      </c>
    </row>
  </sheetData>
  <mergeCells count="13">
    <mergeCell ref="Q1:R1"/>
    <mergeCell ref="A50:B50"/>
    <mergeCell ref="A38:N39"/>
    <mergeCell ref="A40:N42"/>
    <mergeCell ref="A44:N45"/>
    <mergeCell ref="A48:N48"/>
    <mergeCell ref="A43:N43"/>
    <mergeCell ref="A46:N47"/>
    <mergeCell ref="A3:A5"/>
    <mergeCell ref="B3:B5"/>
    <mergeCell ref="C3:C5"/>
    <mergeCell ref="D3:D5"/>
    <mergeCell ref="A1:O1"/>
  </mergeCells>
  <hyperlinks>
    <hyperlink ref="A46:N47" r:id="rId1"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27"/>
  <sheetViews>
    <sheetView showGridLines="0" zoomScaleNormal="100" workbookViewId="0">
      <selection sqref="A1:M1"/>
    </sheetView>
  </sheetViews>
  <sheetFormatPr defaultColWidth="9.140625" defaultRowHeight="12.75" x14ac:dyDescent="0.2"/>
  <cols>
    <col min="1" max="1" width="9.5703125" style="518" customWidth="1"/>
    <col min="2" max="2" width="40.28515625" style="518" customWidth="1"/>
    <col min="3" max="55" width="11.28515625" style="518" customWidth="1"/>
    <col min="56" max="56" width="5.5703125" style="518" customWidth="1"/>
    <col min="57" max="57" width="9.42578125" style="518" bestFit="1" customWidth="1"/>
    <col min="58" max="58" width="10.28515625" style="518" bestFit="1" customWidth="1"/>
    <col min="59" max="16384" width="9.140625" style="518"/>
  </cols>
  <sheetData>
    <row r="1" spans="1:59" ht="18" customHeight="1" x14ac:dyDescent="0.25">
      <c r="A1" s="618" t="s">
        <v>3055</v>
      </c>
      <c r="B1" s="618"/>
      <c r="C1" s="618"/>
      <c r="D1" s="618"/>
      <c r="E1" s="618"/>
      <c r="F1" s="618"/>
      <c r="G1" s="618"/>
      <c r="H1" s="618"/>
      <c r="I1" s="618"/>
      <c r="J1" s="618"/>
      <c r="K1" s="618"/>
      <c r="L1" s="618"/>
      <c r="M1" s="618"/>
      <c r="N1" s="589"/>
      <c r="O1" s="737" t="s">
        <v>78</v>
      </c>
      <c r="P1" s="737"/>
      <c r="R1" s="512"/>
      <c r="S1" s="512"/>
    </row>
    <row r="2" spans="1:59" ht="15" customHeight="1" x14ac:dyDescent="0.2">
      <c r="A2" s="611"/>
      <c r="B2" s="611"/>
      <c r="C2" s="611"/>
      <c r="D2" s="611"/>
      <c r="E2" s="611"/>
      <c r="F2" s="611"/>
      <c r="G2" s="611"/>
      <c r="H2" s="611"/>
      <c r="I2" s="611"/>
      <c r="J2" s="611"/>
      <c r="K2" s="611"/>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row>
    <row r="3" spans="1:59" ht="14.1" customHeight="1" x14ac:dyDescent="0.2">
      <c r="A3" s="609" t="s">
        <v>2776</v>
      </c>
      <c r="B3" s="609"/>
      <c r="C3" s="60">
        <v>1</v>
      </c>
      <c r="D3" s="60">
        <v>2</v>
      </c>
      <c r="E3" s="60">
        <v>3</v>
      </c>
      <c r="F3" s="60">
        <v>4</v>
      </c>
      <c r="G3" s="60">
        <v>5</v>
      </c>
      <c r="H3" s="60">
        <v>6</v>
      </c>
      <c r="I3" s="60">
        <v>7</v>
      </c>
      <c r="J3" s="60">
        <v>8</v>
      </c>
      <c r="K3" s="60">
        <v>9</v>
      </c>
      <c r="L3" s="60">
        <v>10</v>
      </c>
      <c r="M3" s="60">
        <v>11</v>
      </c>
      <c r="N3" s="60">
        <v>12</v>
      </c>
      <c r="O3" s="60">
        <v>13</v>
      </c>
      <c r="P3" s="500">
        <v>14</v>
      </c>
      <c r="Q3" s="500">
        <v>15</v>
      </c>
      <c r="R3" s="60">
        <v>16</v>
      </c>
      <c r="S3" s="500">
        <v>17</v>
      </c>
      <c r="T3" s="500">
        <v>18</v>
      </c>
      <c r="U3" s="500">
        <v>19</v>
      </c>
      <c r="V3" s="500">
        <v>20</v>
      </c>
      <c r="W3" s="500">
        <v>21</v>
      </c>
      <c r="X3" s="500">
        <v>22</v>
      </c>
      <c r="Y3" s="500">
        <v>23</v>
      </c>
      <c r="Z3" s="500">
        <v>24</v>
      </c>
      <c r="AA3" s="500">
        <v>25</v>
      </c>
      <c r="AB3" s="500">
        <v>26</v>
      </c>
      <c r="AC3" s="500">
        <v>27</v>
      </c>
      <c r="AD3" s="500">
        <v>28</v>
      </c>
      <c r="AE3" s="500">
        <v>29</v>
      </c>
      <c r="AF3" s="500">
        <v>30</v>
      </c>
      <c r="AG3" s="500">
        <v>31</v>
      </c>
      <c r="AH3" s="500">
        <v>32</v>
      </c>
      <c r="AI3" s="500">
        <v>33</v>
      </c>
      <c r="AJ3" s="500">
        <v>34</v>
      </c>
      <c r="AK3" s="500">
        <v>35</v>
      </c>
      <c r="AL3" s="500">
        <v>36</v>
      </c>
      <c r="AM3" s="500">
        <v>37</v>
      </c>
      <c r="AN3" s="500">
        <v>38</v>
      </c>
      <c r="AO3" s="500">
        <v>39</v>
      </c>
      <c r="AP3" s="500">
        <v>40</v>
      </c>
      <c r="AQ3" s="500">
        <v>41</v>
      </c>
      <c r="AR3" s="500">
        <v>42</v>
      </c>
      <c r="AS3" s="500">
        <v>43</v>
      </c>
      <c r="AT3" s="500">
        <v>44</v>
      </c>
      <c r="AU3" s="500">
        <v>45</v>
      </c>
      <c r="AV3" s="500">
        <v>46</v>
      </c>
      <c r="AW3" s="500">
        <v>47</v>
      </c>
      <c r="AX3" s="500">
        <v>48</v>
      </c>
      <c r="AY3" s="500">
        <v>49</v>
      </c>
      <c r="AZ3" s="500">
        <v>50</v>
      </c>
      <c r="BA3" s="500">
        <v>51</v>
      </c>
      <c r="BB3" s="500">
        <v>52</v>
      </c>
      <c r="BC3" s="500">
        <v>53</v>
      </c>
      <c r="BD3" s="612"/>
      <c r="BE3" s="612"/>
    </row>
    <row r="4" spans="1:59" ht="14.1" customHeight="1" x14ac:dyDescent="0.2">
      <c r="A4" s="610" t="s">
        <v>2777</v>
      </c>
      <c r="B4" s="610"/>
      <c r="C4" s="501">
        <v>43829</v>
      </c>
      <c r="D4" s="501">
        <v>43836</v>
      </c>
      <c r="E4" s="501">
        <v>43843</v>
      </c>
      <c r="F4" s="501">
        <v>43850</v>
      </c>
      <c r="G4" s="501">
        <v>43857</v>
      </c>
      <c r="H4" s="501">
        <v>43864</v>
      </c>
      <c r="I4" s="501">
        <v>43871</v>
      </c>
      <c r="J4" s="501">
        <v>43878</v>
      </c>
      <c r="K4" s="501">
        <v>43885</v>
      </c>
      <c r="L4" s="501">
        <v>43892</v>
      </c>
      <c r="M4" s="501">
        <v>43899</v>
      </c>
      <c r="N4" s="501">
        <v>43906</v>
      </c>
      <c r="O4" s="501">
        <v>43913</v>
      </c>
      <c r="P4" s="501">
        <v>43920</v>
      </c>
      <c r="Q4" s="501">
        <v>43927</v>
      </c>
      <c r="R4" s="501">
        <v>43934</v>
      </c>
      <c r="S4" s="501">
        <v>43941</v>
      </c>
      <c r="T4" s="501">
        <v>43948</v>
      </c>
      <c r="U4" s="501">
        <v>43955</v>
      </c>
      <c r="V4" s="501">
        <v>43962</v>
      </c>
      <c r="W4" s="501">
        <v>43969</v>
      </c>
      <c r="X4" s="501">
        <v>43976</v>
      </c>
      <c r="Y4" s="501">
        <v>43983</v>
      </c>
      <c r="Z4" s="501">
        <v>43990</v>
      </c>
      <c r="AA4" s="501">
        <v>43997</v>
      </c>
      <c r="AB4" s="501">
        <v>44004</v>
      </c>
      <c r="AC4" s="501">
        <v>44011</v>
      </c>
      <c r="AD4" s="501">
        <v>44018</v>
      </c>
      <c r="AE4" s="501">
        <v>44025</v>
      </c>
      <c r="AF4" s="501">
        <v>44032</v>
      </c>
      <c r="AG4" s="501">
        <v>44039</v>
      </c>
      <c r="AH4" s="501">
        <v>44046</v>
      </c>
      <c r="AI4" s="501">
        <v>44053</v>
      </c>
      <c r="AJ4" s="501">
        <v>44060</v>
      </c>
      <c r="AK4" s="501">
        <v>44067</v>
      </c>
      <c r="AL4" s="501">
        <v>44074</v>
      </c>
      <c r="AM4" s="501">
        <v>44081</v>
      </c>
      <c r="AN4" s="501">
        <v>44088</v>
      </c>
      <c r="AO4" s="501">
        <v>44095</v>
      </c>
      <c r="AP4" s="501">
        <v>44102</v>
      </c>
      <c r="AQ4" s="501">
        <v>44109</v>
      </c>
      <c r="AR4" s="501">
        <v>44116</v>
      </c>
      <c r="AS4" s="501">
        <v>44123</v>
      </c>
      <c r="AT4" s="501">
        <v>44130</v>
      </c>
      <c r="AU4" s="501">
        <v>44137</v>
      </c>
      <c r="AV4" s="501">
        <v>44144</v>
      </c>
      <c r="AW4" s="501">
        <v>44151</v>
      </c>
      <c r="AX4" s="501">
        <v>44158</v>
      </c>
      <c r="AY4" s="501">
        <v>44165</v>
      </c>
      <c r="AZ4" s="501">
        <v>44172</v>
      </c>
      <c r="BA4" s="501">
        <v>44179</v>
      </c>
      <c r="BB4" s="501">
        <v>44186</v>
      </c>
      <c r="BC4" s="501">
        <v>44193</v>
      </c>
      <c r="BD4" s="604" t="s">
        <v>3053</v>
      </c>
      <c r="BE4" s="604"/>
    </row>
    <row r="5" spans="1:59" ht="14.1" customHeight="1" thickBot="1" x14ac:dyDescent="0.25">
      <c r="A5" s="61"/>
      <c r="B5" s="61"/>
      <c r="C5" s="62"/>
      <c r="D5" s="62"/>
      <c r="E5" s="62"/>
      <c r="F5" s="62"/>
      <c r="G5" s="62"/>
      <c r="H5" s="62"/>
      <c r="I5" s="62"/>
      <c r="J5" s="62"/>
      <c r="K5" s="63"/>
      <c r="L5" s="63"/>
      <c r="M5" s="64"/>
      <c r="N5" s="64"/>
      <c r="O5" s="64"/>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c r="AQ5" s="65"/>
      <c r="AR5" s="65"/>
      <c r="AS5" s="65"/>
      <c r="AT5" s="65"/>
      <c r="AU5" s="65"/>
      <c r="AV5" s="65"/>
      <c r="AW5" s="65"/>
      <c r="AX5" s="65"/>
      <c r="AY5" s="65"/>
      <c r="AZ5" s="65"/>
      <c r="BA5" s="65"/>
      <c r="BB5" s="65"/>
      <c r="BC5" s="65"/>
      <c r="BD5" s="65"/>
      <c r="BE5" s="65"/>
    </row>
    <row r="6" spans="1:59" ht="14.1" customHeight="1" x14ac:dyDescent="0.2">
      <c r="A6" s="66"/>
      <c r="B6" s="67"/>
      <c r="C6" s="68"/>
      <c r="D6" s="68"/>
      <c r="E6" s="68"/>
      <c r="F6" s="68"/>
      <c r="G6" s="68"/>
      <c r="H6" s="68"/>
      <c r="I6" s="68"/>
      <c r="J6" s="68"/>
      <c r="K6" s="69"/>
      <c r="L6" s="69"/>
      <c r="M6" s="70"/>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row>
    <row r="7" spans="1:59" ht="14.1" customHeight="1" x14ac:dyDescent="0.2">
      <c r="A7" s="606" t="s">
        <v>2778</v>
      </c>
      <c r="B7" s="606"/>
      <c r="C7" s="72">
        <f>SUM(C13:C19)</f>
        <v>0</v>
      </c>
      <c r="D7" s="72">
        <f t="shared" ref="D7:BC7" si="0">SUM(D13:D19)</f>
        <v>0</v>
      </c>
      <c r="E7" s="72">
        <f t="shared" si="0"/>
        <v>0</v>
      </c>
      <c r="F7" s="72">
        <f t="shared" si="0"/>
        <v>0</v>
      </c>
      <c r="G7" s="72">
        <f t="shared" si="0"/>
        <v>0</v>
      </c>
      <c r="H7" s="72">
        <f t="shared" si="0"/>
        <v>0</v>
      </c>
      <c r="I7" s="72">
        <f t="shared" si="0"/>
        <v>0</v>
      </c>
      <c r="J7" s="72">
        <f t="shared" si="0"/>
        <v>0</v>
      </c>
      <c r="K7" s="72">
        <f t="shared" si="0"/>
        <v>0</v>
      </c>
      <c r="L7" s="72">
        <f t="shared" si="0"/>
        <v>0</v>
      </c>
      <c r="M7" s="72">
        <f t="shared" si="0"/>
        <v>0</v>
      </c>
      <c r="N7" s="72">
        <f t="shared" si="0"/>
        <v>11</v>
      </c>
      <c r="O7" s="72">
        <f t="shared" si="0"/>
        <v>62</v>
      </c>
      <c r="P7" s="72">
        <f t="shared" si="0"/>
        <v>282</v>
      </c>
      <c r="Q7" s="72">
        <f t="shared" si="0"/>
        <v>610</v>
      </c>
      <c r="R7" s="72">
        <f t="shared" si="0"/>
        <v>651</v>
      </c>
      <c r="S7" s="72">
        <f t="shared" si="0"/>
        <v>663</v>
      </c>
      <c r="T7" s="72">
        <f t="shared" si="0"/>
        <v>526</v>
      </c>
      <c r="U7" s="72">
        <f t="shared" si="0"/>
        <v>414</v>
      </c>
      <c r="V7" s="72">
        <f t="shared" si="0"/>
        <v>336</v>
      </c>
      <c r="W7" s="72">
        <f t="shared" si="0"/>
        <v>230</v>
      </c>
      <c r="X7" s="72">
        <f t="shared" si="0"/>
        <v>131</v>
      </c>
      <c r="Y7" s="72">
        <f t="shared" si="0"/>
        <v>90</v>
      </c>
      <c r="Z7" s="72">
        <f t="shared" si="0"/>
        <v>68</v>
      </c>
      <c r="AA7" s="72">
        <f t="shared" si="0"/>
        <v>49</v>
      </c>
      <c r="AB7" s="72">
        <f t="shared" si="0"/>
        <v>36</v>
      </c>
      <c r="AC7" s="72">
        <f t="shared" si="0"/>
        <v>19</v>
      </c>
      <c r="AD7" s="72">
        <f t="shared" si="0"/>
        <v>13</v>
      </c>
      <c r="AE7" s="72">
        <f t="shared" si="0"/>
        <v>6</v>
      </c>
      <c r="AF7" s="72">
        <f t="shared" si="0"/>
        <v>8</v>
      </c>
      <c r="AG7" s="72">
        <f t="shared" si="0"/>
        <v>6</v>
      </c>
      <c r="AH7" s="72">
        <f t="shared" si="0"/>
        <v>5</v>
      </c>
      <c r="AI7" s="72">
        <f t="shared" si="0"/>
        <v>3</v>
      </c>
      <c r="AJ7" s="72">
        <f t="shared" si="0"/>
        <v>5</v>
      </c>
      <c r="AK7" s="72">
        <f t="shared" si="0"/>
        <v>7</v>
      </c>
      <c r="AL7" s="72">
        <f t="shared" si="0"/>
        <v>2</v>
      </c>
      <c r="AM7" s="72">
        <f t="shared" si="0"/>
        <v>5</v>
      </c>
      <c r="AN7" s="72">
        <f t="shared" si="0"/>
        <v>11</v>
      </c>
      <c r="AO7" s="72">
        <f t="shared" si="0"/>
        <v>10</v>
      </c>
      <c r="AP7" s="72">
        <f t="shared" si="0"/>
        <v>20</v>
      </c>
      <c r="AQ7" s="72">
        <f t="shared" si="0"/>
        <v>25</v>
      </c>
      <c r="AR7" s="72">
        <f t="shared" si="0"/>
        <v>76</v>
      </c>
      <c r="AS7" s="72">
        <f t="shared" si="0"/>
        <v>107</v>
      </c>
      <c r="AT7" s="72">
        <f t="shared" si="0"/>
        <v>168</v>
      </c>
      <c r="AU7" s="72">
        <f t="shared" si="0"/>
        <v>209</v>
      </c>
      <c r="AV7" s="72">
        <f t="shared" si="0"/>
        <v>280</v>
      </c>
      <c r="AW7" s="72">
        <f t="shared" si="0"/>
        <v>249</v>
      </c>
      <c r="AX7" s="72">
        <f t="shared" si="0"/>
        <v>252</v>
      </c>
      <c r="AY7" s="72">
        <f t="shared" si="0"/>
        <v>233</v>
      </c>
      <c r="AZ7" s="72">
        <f t="shared" si="0"/>
        <v>227</v>
      </c>
      <c r="BA7" s="72">
        <f t="shared" si="0"/>
        <v>208</v>
      </c>
      <c r="BB7" s="72">
        <f t="shared" si="0"/>
        <v>202</v>
      </c>
      <c r="BC7" s="72">
        <f t="shared" si="0"/>
        <v>187</v>
      </c>
      <c r="BD7" s="520"/>
      <c r="BE7" s="72">
        <f>SUM(C7:BC7)</f>
        <v>6702</v>
      </c>
      <c r="BF7" s="521"/>
      <c r="BG7" s="525"/>
    </row>
    <row r="8" spans="1:59" ht="14.1" customHeight="1" x14ac:dyDescent="0.2">
      <c r="A8" s="606" t="s">
        <v>2779</v>
      </c>
      <c r="B8" s="606"/>
      <c r="C8" s="72">
        <f>SUM(C22:C28)</f>
        <v>0</v>
      </c>
      <c r="D8" s="72">
        <f t="shared" ref="D8:BC8" si="1">SUM(D22:D28)</f>
        <v>0</v>
      </c>
      <c r="E8" s="72">
        <f t="shared" si="1"/>
        <v>0</v>
      </c>
      <c r="F8" s="72">
        <f t="shared" si="1"/>
        <v>0</v>
      </c>
      <c r="G8" s="72">
        <f t="shared" si="1"/>
        <v>0</v>
      </c>
      <c r="H8" s="72">
        <f t="shared" si="1"/>
        <v>0</v>
      </c>
      <c r="I8" s="72">
        <f t="shared" si="1"/>
        <v>0</v>
      </c>
      <c r="J8" s="72">
        <f t="shared" si="1"/>
        <v>0</v>
      </c>
      <c r="K8" s="72">
        <f t="shared" si="1"/>
        <v>0</v>
      </c>
      <c r="L8" s="72">
        <f t="shared" si="1"/>
        <v>0</v>
      </c>
      <c r="M8" s="72">
        <f t="shared" si="1"/>
        <v>0</v>
      </c>
      <c r="N8" s="72">
        <f t="shared" si="1"/>
        <v>5</v>
      </c>
      <c r="O8" s="72">
        <f t="shared" si="1"/>
        <v>26</v>
      </c>
      <c r="P8" s="72">
        <f t="shared" si="1"/>
        <v>127</v>
      </c>
      <c r="Q8" s="72">
        <f t="shared" si="1"/>
        <v>262</v>
      </c>
      <c r="R8" s="72">
        <f t="shared" si="1"/>
        <v>310</v>
      </c>
      <c r="S8" s="72">
        <f t="shared" si="1"/>
        <v>346</v>
      </c>
      <c r="T8" s="72">
        <f t="shared" si="1"/>
        <v>279</v>
      </c>
      <c r="U8" s="72">
        <f t="shared" si="1"/>
        <v>220</v>
      </c>
      <c r="V8" s="72">
        <f t="shared" si="1"/>
        <v>181</v>
      </c>
      <c r="W8" s="72">
        <f t="shared" si="1"/>
        <v>123</v>
      </c>
      <c r="X8" s="72">
        <f t="shared" si="1"/>
        <v>69</v>
      </c>
      <c r="Y8" s="72">
        <f t="shared" si="1"/>
        <v>46</v>
      </c>
      <c r="Z8" s="72">
        <f t="shared" si="1"/>
        <v>42</v>
      </c>
      <c r="AA8" s="72">
        <f t="shared" si="1"/>
        <v>30</v>
      </c>
      <c r="AB8" s="72">
        <f t="shared" si="1"/>
        <v>19</v>
      </c>
      <c r="AC8" s="72">
        <f t="shared" si="1"/>
        <v>11</v>
      </c>
      <c r="AD8" s="72">
        <f t="shared" si="1"/>
        <v>8</v>
      </c>
      <c r="AE8" s="72">
        <f t="shared" si="1"/>
        <v>4</v>
      </c>
      <c r="AF8" s="72">
        <f t="shared" si="1"/>
        <v>5</v>
      </c>
      <c r="AG8" s="72">
        <f t="shared" si="1"/>
        <v>4</v>
      </c>
      <c r="AH8" s="72">
        <f t="shared" si="1"/>
        <v>5</v>
      </c>
      <c r="AI8" s="72">
        <f t="shared" si="1"/>
        <v>2</v>
      </c>
      <c r="AJ8" s="72">
        <f t="shared" si="1"/>
        <v>4</v>
      </c>
      <c r="AK8" s="72">
        <f t="shared" si="1"/>
        <v>3</v>
      </c>
      <c r="AL8" s="72">
        <f t="shared" si="1"/>
        <v>2</v>
      </c>
      <c r="AM8" s="72">
        <f t="shared" si="1"/>
        <v>1</v>
      </c>
      <c r="AN8" s="72">
        <f t="shared" si="1"/>
        <v>5</v>
      </c>
      <c r="AO8" s="72">
        <f t="shared" si="1"/>
        <v>3</v>
      </c>
      <c r="AP8" s="72">
        <f t="shared" si="1"/>
        <v>9</v>
      </c>
      <c r="AQ8" s="72">
        <f t="shared" si="1"/>
        <v>11</v>
      </c>
      <c r="AR8" s="72">
        <f t="shared" si="1"/>
        <v>32</v>
      </c>
      <c r="AS8" s="72">
        <f t="shared" si="1"/>
        <v>45</v>
      </c>
      <c r="AT8" s="72">
        <f t="shared" si="1"/>
        <v>70</v>
      </c>
      <c r="AU8" s="72">
        <f t="shared" si="1"/>
        <v>104</v>
      </c>
      <c r="AV8" s="72">
        <f t="shared" si="1"/>
        <v>120</v>
      </c>
      <c r="AW8" s="72">
        <f t="shared" si="1"/>
        <v>121</v>
      </c>
      <c r="AX8" s="72">
        <f t="shared" si="1"/>
        <v>119</v>
      </c>
      <c r="AY8" s="72">
        <f t="shared" si="1"/>
        <v>105</v>
      </c>
      <c r="AZ8" s="72">
        <f t="shared" si="1"/>
        <v>110</v>
      </c>
      <c r="BA8" s="72">
        <f t="shared" si="1"/>
        <v>98</v>
      </c>
      <c r="BB8" s="72">
        <f t="shared" si="1"/>
        <v>100</v>
      </c>
      <c r="BC8" s="72">
        <f t="shared" si="1"/>
        <v>97</v>
      </c>
      <c r="BD8" s="72"/>
      <c r="BE8" s="72">
        <f>SUM(BE22:BE28)</f>
        <v>3283</v>
      </c>
      <c r="BF8" s="523"/>
      <c r="BG8" s="525"/>
    </row>
    <row r="9" spans="1:59" ht="14.1" customHeight="1" x14ac:dyDescent="0.2">
      <c r="A9" s="606" t="s">
        <v>2780</v>
      </c>
      <c r="B9" s="606"/>
      <c r="C9" s="72">
        <f>SUM(C30:C36)</f>
        <v>0</v>
      </c>
      <c r="D9" s="72">
        <f t="shared" ref="D9:BC9" si="2">SUM(D30:D36)</f>
        <v>0</v>
      </c>
      <c r="E9" s="72">
        <f t="shared" si="2"/>
        <v>0</v>
      </c>
      <c r="F9" s="72">
        <f t="shared" si="2"/>
        <v>0</v>
      </c>
      <c r="G9" s="72">
        <f t="shared" si="2"/>
        <v>0</v>
      </c>
      <c r="H9" s="72">
        <f t="shared" si="2"/>
        <v>0</v>
      </c>
      <c r="I9" s="72">
        <f t="shared" si="2"/>
        <v>0</v>
      </c>
      <c r="J9" s="72">
        <f t="shared" si="2"/>
        <v>0</v>
      </c>
      <c r="K9" s="72">
        <f t="shared" si="2"/>
        <v>0</v>
      </c>
      <c r="L9" s="72">
        <f t="shared" si="2"/>
        <v>0</v>
      </c>
      <c r="M9" s="72">
        <f t="shared" si="2"/>
        <v>0</v>
      </c>
      <c r="N9" s="72">
        <f t="shared" si="2"/>
        <v>6</v>
      </c>
      <c r="O9" s="72">
        <f t="shared" si="2"/>
        <v>36</v>
      </c>
      <c r="P9" s="72">
        <f t="shared" si="2"/>
        <v>155</v>
      </c>
      <c r="Q9" s="72">
        <f t="shared" si="2"/>
        <v>348</v>
      </c>
      <c r="R9" s="72">
        <f t="shared" si="2"/>
        <v>341</v>
      </c>
      <c r="S9" s="72">
        <f t="shared" si="2"/>
        <v>317</v>
      </c>
      <c r="T9" s="72">
        <f t="shared" si="2"/>
        <v>247</v>
      </c>
      <c r="U9" s="72">
        <f t="shared" si="2"/>
        <v>194</v>
      </c>
      <c r="V9" s="72">
        <f t="shared" si="2"/>
        <v>155</v>
      </c>
      <c r="W9" s="72">
        <f t="shared" si="2"/>
        <v>107</v>
      </c>
      <c r="X9" s="72">
        <f t="shared" si="2"/>
        <v>62</v>
      </c>
      <c r="Y9" s="72">
        <f t="shared" si="2"/>
        <v>44</v>
      </c>
      <c r="Z9" s="72">
        <f t="shared" si="2"/>
        <v>26</v>
      </c>
      <c r="AA9" s="72">
        <f t="shared" si="2"/>
        <v>19</v>
      </c>
      <c r="AB9" s="72">
        <f t="shared" si="2"/>
        <v>17</v>
      </c>
      <c r="AC9" s="72">
        <f t="shared" si="2"/>
        <v>8</v>
      </c>
      <c r="AD9" s="72">
        <f t="shared" si="2"/>
        <v>5</v>
      </c>
      <c r="AE9" s="72">
        <f t="shared" si="2"/>
        <v>2</v>
      </c>
      <c r="AF9" s="72">
        <f t="shared" si="2"/>
        <v>3</v>
      </c>
      <c r="AG9" s="72">
        <f t="shared" si="2"/>
        <v>2</v>
      </c>
      <c r="AH9" s="72">
        <f t="shared" si="2"/>
        <v>0</v>
      </c>
      <c r="AI9" s="72">
        <f t="shared" si="2"/>
        <v>1</v>
      </c>
      <c r="AJ9" s="72">
        <f t="shared" si="2"/>
        <v>1</v>
      </c>
      <c r="AK9" s="72">
        <f t="shared" si="2"/>
        <v>4</v>
      </c>
      <c r="AL9" s="72">
        <f t="shared" si="2"/>
        <v>0</v>
      </c>
      <c r="AM9" s="72">
        <f t="shared" si="2"/>
        <v>4</v>
      </c>
      <c r="AN9" s="72">
        <f t="shared" si="2"/>
        <v>6</v>
      </c>
      <c r="AO9" s="72">
        <f t="shared" si="2"/>
        <v>7</v>
      </c>
      <c r="AP9" s="72">
        <f t="shared" si="2"/>
        <v>11</v>
      </c>
      <c r="AQ9" s="72">
        <f t="shared" si="2"/>
        <v>14</v>
      </c>
      <c r="AR9" s="72">
        <f t="shared" si="2"/>
        <v>44</v>
      </c>
      <c r="AS9" s="72">
        <f t="shared" si="2"/>
        <v>62</v>
      </c>
      <c r="AT9" s="72">
        <f t="shared" si="2"/>
        <v>98</v>
      </c>
      <c r="AU9" s="72">
        <f t="shared" si="2"/>
        <v>105</v>
      </c>
      <c r="AV9" s="72">
        <f t="shared" si="2"/>
        <v>160</v>
      </c>
      <c r="AW9" s="72">
        <f t="shared" si="2"/>
        <v>128</v>
      </c>
      <c r="AX9" s="72">
        <f t="shared" si="2"/>
        <v>133</v>
      </c>
      <c r="AY9" s="72">
        <f t="shared" si="2"/>
        <v>128</v>
      </c>
      <c r="AZ9" s="72">
        <f t="shared" si="2"/>
        <v>117</v>
      </c>
      <c r="BA9" s="72">
        <f t="shared" si="2"/>
        <v>110</v>
      </c>
      <c r="BB9" s="72">
        <f t="shared" si="2"/>
        <v>102</v>
      </c>
      <c r="BC9" s="72">
        <f t="shared" si="2"/>
        <v>90</v>
      </c>
      <c r="BD9" s="72"/>
      <c r="BE9" s="72">
        <f>SUM(BE30:BE36)</f>
        <v>3419</v>
      </c>
      <c r="BF9" s="523"/>
      <c r="BG9" s="525"/>
    </row>
    <row r="10" spans="1:59" ht="14.1" customHeight="1" x14ac:dyDescent="0.2">
      <c r="A10" s="495"/>
      <c r="B10" s="73"/>
      <c r="C10" s="72"/>
      <c r="D10" s="72"/>
      <c r="E10" s="72"/>
      <c r="F10" s="72"/>
      <c r="G10" s="72"/>
      <c r="H10" s="72"/>
      <c r="I10" s="72"/>
      <c r="J10" s="72"/>
      <c r="K10" s="72"/>
      <c r="L10" s="72"/>
      <c r="M10" s="72"/>
      <c r="N10" s="72"/>
      <c r="O10" s="72"/>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520"/>
      <c r="BE10" s="520"/>
      <c r="BF10" s="523"/>
    </row>
    <row r="11" spans="1:59" ht="14.1" customHeight="1" x14ac:dyDescent="0.2">
      <c r="A11" s="608" t="s">
        <v>0</v>
      </c>
      <c r="B11" s="608"/>
      <c r="C11" s="72"/>
      <c r="D11" s="72"/>
      <c r="E11" s="72"/>
      <c r="F11" s="72"/>
      <c r="G11" s="72"/>
      <c r="H11" s="72"/>
      <c r="I11" s="72"/>
      <c r="J11" s="72"/>
      <c r="K11" s="72"/>
      <c r="L11" s="72"/>
      <c r="M11" s="72"/>
      <c r="N11" s="72"/>
      <c r="O11" s="72"/>
      <c r="P11" s="72"/>
      <c r="Q11" s="72"/>
      <c r="R11" s="72"/>
      <c r="S11" s="72"/>
      <c r="T11" s="72"/>
      <c r="U11" s="72"/>
      <c r="V11" s="72"/>
      <c r="W11" s="72"/>
      <c r="X11" s="72"/>
      <c r="Y11" s="72"/>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520"/>
      <c r="BE11" s="520"/>
    </row>
    <row r="12" spans="1:59" ht="14.1" customHeight="1" x14ac:dyDescent="0.2">
      <c r="A12" s="73"/>
      <c r="B12" s="75" t="s">
        <v>2781</v>
      </c>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520"/>
      <c r="BE12" s="520"/>
    </row>
    <row r="13" spans="1:59" ht="14.1" customHeight="1" x14ac:dyDescent="0.2">
      <c r="A13" s="73"/>
      <c r="B13" s="76" t="s">
        <v>1</v>
      </c>
      <c r="C13" s="78">
        <f t="shared" ref="C13:BC17" si="3">C22+C30</f>
        <v>0</v>
      </c>
      <c r="D13" s="78">
        <f t="shared" si="3"/>
        <v>0</v>
      </c>
      <c r="E13" s="78">
        <f t="shared" si="3"/>
        <v>0</v>
      </c>
      <c r="F13" s="78">
        <f t="shared" si="3"/>
        <v>0</v>
      </c>
      <c r="G13" s="78">
        <f t="shared" si="3"/>
        <v>0</v>
      </c>
      <c r="H13" s="78">
        <f t="shared" si="3"/>
        <v>0</v>
      </c>
      <c r="I13" s="78">
        <f t="shared" si="3"/>
        <v>0</v>
      </c>
      <c r="J13" s="78">
        <f t="shared" si="3"/>
        <v>0</v>
      </c>
      <c r="K13" s="78">
        <f t="shared" si="3"/>
        <v>0</v>
      </c>
      <c r="L13" s="78">
        <f t="shared" si="3"/>
        <v>0</v>
      </c>
      <c r="M13" s="78">
        <f t="shared" si="3"/>
        <v>0</v>
      </c>
      <c r="N13" s="78">
        <f t="shared" si="3"/>
        <v>0</v>
      </c>
      <c r="O13" s="78">
        <f t="shared" si="3"/>
        <v>0</v>
      </c>
      <c r="P13" s="78">
        <f t="shared" si="3"/>
        <v>0</v>
      </c>
      <c r="Q13" s="78">
        <f t="shared" si="3"/>
        <v>0</v>
      </c>
      <c r="R13" s="78">
        <f t="shared" si="3"/>
        <v>0</v>
      </c>
      <c r="S13" s="78">
        <f t="shared" si="3"/>
        <v>0</v>
      </c>
      <c r="T13" s="78">
        <f t="shared" si="3"/>
        <v>0</v>
      </c>
      <c r="U13" s="78">
        <f t="shared" si="3"/>
        <v>0</v>
      </c>
      <c r="V13" s="78">
        <f t="shared" si="3"/>
        <v>0</v>
      </c>
      <c r="W13" s="78">
        <f t="shared" si="3"/>
        <v>0</v>
      </c>
      <c r="X13" s="78">
        <f t="shared" si="3"/>
        <v>0</v>
      </c>
      <c r="Y13" s="78">
        <f t="shared" si="3"/>
        <v>0</v>
      </c>
      <c r="Z13" s="78">
        <f t="shared" si="3"/>
        <v>0</v>
      </c>
      <c r="AA13" s="78">
        <f t="shared" si="3"/>
        <v>0</v>
      </c>
      <c r="AB13" s="78">
        <f t="shared" si="3"/>
        <v>0</v>
      </c>
      <c r="AC13" s="78">
        <f t="shared" si="3"/>
        <v>0</v>
      </c>
      <c r="AD13" s="78">
        <f t="shared" si="3"/>
        <v>0</v>
      </c>
      <c r="AE13" s="78">
        <f t="shared" si="3"/>
        <v>0</v>
      </c>
      <c r="AF13" s="78">
        <f t="shared" si="3"/>
        <v>0</v>
      </c>
      <c r="AG13" s="78">
        <f t="shared" si="3"/>
        <v>0</v>
      </c>
      <c r="AH13" s="78">
        <f t="shared" si="3"/>
        <v>0</v>
      </c>
      <c r="AI13" s="78">
        <f t="shared" si="3"/>
        <v>0</v>
      </c>
      <c r="AJ13" s="78">
        <f t="shared" si="3"/>
        <v>0</v>
      </c>
      <c r="AK13" s="78">
        <f t="shared" si="3"/>
        <v>0</v>
      </c>
      <c r="AL13" s="78">
        <f t="shared" si="3"/>
        <v>0</v>
      </c>
      <c r="AM13" s="78">
        <f t="shared" si="3"/>
        <v>0</v>
      </c>
      <c r="AN13" s="78">
        <f t="shared" si="3"/>
        <v>0</v>
      </c>
      <c r="AO13" s="78">
        <f t="shared" si="3"/>
        <v>0</v>
      </c>
      <c r="AP13" s="78">
        <f t="shared" si="3"/>
        <v>0</v>
      </c>
      <c r="AQ13" s="78">
        <f t="shared" si="3"/>
        <v>0</v>
      </c>
      <c r="AR13" s="78">
        <f t="shared" si="3"/>
        <v>0</v>
      </c>
      <c r="AS13" s="78">
        <f t="shared" si="3"/>
        <v>0</v>
      </c>
      <c r="AT13" s="78">
        <f t="shared" si="3"/>
        <v>0</v>
      </c>
      <c r="AU13" s="78">
        <f t="shared" si="3"/>
        <v>0</v>
      </c>
      <c r="AV13" s="78">
        <f t="shared" si="3"/>
        <v>0</v>
      </c>
      <c r="AW13" s="78">
        <f t="shared" si="3"/>
        <v>0</v>
      </c>
      <c r="AX13" s="78">
        <f t="shared" si="3"/>
        <v>0</v>
      </c>
      <c r="AY13" s="78">
        <f t="shared" si="3"/>
        <v>0</v>
      </c>
      <c r="AZ13" s="78">
        <f t="shared" si="3"/>
        <v>0</v>
      </c>
      <c r="BA13" s="78">
        <f t="shared" si="3"/>
        <v>1</v>
      </c>
      <c r="BB13" s="78">
        <f t="shared" si="3"/>
        <v>0</v>
      </c>
      <c r="BC13" s="78">
        <f t="shared" si="3"/>
        <v>0</v>
      </c>
      <c r="BD13" s="520"/>
      <c r="BE13" s="524">
        <f>SUM(C13:BC13)</f>
        <v>1</v>
      </c>
      <c r="BF13" s="523"/>
      <c r="BG13" s="538"/>
    </row>
    <row r="14" spans="1:59" ht="14.1" customHeight="1" x14ac:dyDescent="0.2">
      <c r="A14" s="73"/>
      <c r="B14" s="77" t="s">
        <v>2782</v>
      </c>
      <c r="C14" s="78">
        <f t="shared" si="3"/>
        <v>0</v>
      </c>
      <c r="D14" s="78">
        <f t="shared" si="3"/>
        <v>0</v>
      </c>
      <c r="E14" s="78">
        <f t="shared" si="3"/>
        <v>0</v>
      </c>
      <c r="F14" s="78">
        <f t="shared" si="3"/>
        <v>0</v>
      </c>
      <c r="G14" s="78">
        <f t="shared" si="3"/>
        <v>0</v>
      </c>
      <c r="H14" s="78">
        <f t="shared" si="3"/>
        <v>0</v>
      </c>
      <c r="I14" s="78">
        <f t="shared" si="3"/>
        <v>0</v>
      </c>
      <c r="J14" s="78">
        <f t="shared" si="3"/>
        <v>0</v>
      </c>
      <c r="K14" s="78">
        <f t="shared" si="3"/>
        <v>0</v>
      </c>
      <c r="L14" s="78">
        <f t="shared" si="3"/>
        <v>0</v>
      </c>
      <c r="M14" s="78">
        <f t="shared" si="3"/>
        <v>0</v>
      </c>
      <c r="N14" s="78">
        <f t="shared" si="3"/>
        <v>0</v>
      </c>
      <c r="O14" s="78">
        <f t="shared" si="3"/>
        <v>0</v>
      </c>
      <c r="P14" s="78">
        <f t="shared" si="3"/>
        <v>0</v>
      </c>
      <c r="Q14" s="78">
        <f t="shared" si="3"/>
        <v>0</v>
      </c>
      <c r="R14" s="78">
        <f t="shared" si="3"/>
        <v>0</v>
      </c>
      <c r="S14" s="78">
        <f t="shared" si="3"/>
        <v>0</v>
      </c>
      <c r="T14" s="78">
        <f t="shared" si="3"/>
        <v>0</v>
      </c>
      <c r="U14" s="78">
        <f t="shared" si="3"/>
        <v>0</v>
      </c>
      <c r="V14" s="78">
        <f t="shared" si="3"/>
        <v>0</v>
      </c>
      <c r="W14" s="78">
        <f t="shared" si="3"/>
        <v>0</v>
      </c>
      <c r="X14" s="78">
        <f t="shared" si="3"/>
        <v>0</v>
      </c>
      <c r="Y14" s="78">
        <f t="shared" si="3"/>
        <v>0</v>
      </c>
      <c r="Z14" s="78">
        <f t="shared" si="3"/>
        <v>0</v>
      </c>
      <c r="AA14" s="78">
        <f t="shared" si="3"/>
        <v>0</v>
      </c>
      <c r="AB14" s="78">
        <f t="shared" si="3"/>
        <v>0</v>
      </c>
      <c r="AC14" s="78">
        <f t="shared" si="3"/>
        <v>0</v>
      </c>
      <c r="AD14" s="78">
        <f t="shared" si="3"/>
        <v>0</v>
      </c>
      <c r="AE14" s="78">
        <f t="shared" si="3"/>
        <v>0</v>
      </c>
      <c r="AF14" s="78">
        <f t="shared" si="3"/>
        <v>0</v>
      </c>
      <c r="AG14" s="78">
        <f t="shared" si="3"/>
        <v>0</v>
      </c>
      <c r="AH14" s="78">
        <f t="shared" si="3"/>
        <v>0</v>
      </c>
      <c r="AI14" s="78">
        <f t="shared" si="3"/>
        <v>0</v>
      </c>
      <c r="AJ14" s="78">
        <f t="shared" si="3"/>
        <v>0</v>
      </c>
      <c r="AK14" s="78">
        <f t="shared" si="3"/>
        <v>0</v>
      </c>
      <c r="AL14" s="78">
        <f t="shared" si="3"/>
        <v>0</v>
      </c>
      <c r="AM14" s="78">
        <f t="shared" si="3"/>
        <v>0</v>
      </c>
      <c r="AN14" s="78">
        <f t="shared" si="3"/>
        <v>0</v>
      </c>
      <c r="AO14" s="78">
        <f t="shared" si="3"/>
        <v>0</v>
      </c>
      <c r="AP14" s="78">
        <f t="shared" si="3"/>
        <v>0</v>
      </c>
      <c r="AQ14" s="78">
        <f t="shared" si="3"/>
        <v>0</v>
      </c>
      <c r="AR14" s="78">
        <f t="shared" si="3"/>
        <v>0</v>
      </c>
      <c r="AS14" s="78">
        <f t="shared" si="3"/>
        <v>0</v>
      </c>
      <c r="AT14" s="78">
        <f t="shared" si="3"/>
        <v>0</v>
      </c>
      <c r="AU14" s="78">
        <f t="shared" si="3"/>
        <v>0</v>
      </c>
      <c r="AV14" s="78">
        <f t="shared" si="3"/>
        <v>0</v>
      </c>
      <c r="AW14" s="78">
        <f t="shared" si="3"/>
        <v>0</v>
      </c>
      <c r="AX14" s="78">
        <f t="shared" si="3"/>
        <v>0</v>
      </c>
      <c r="AY14" s="78">
        <f t="shared" si="3"/>
        <v>0</v>
      </c>
      <c r="AZ14" s="78">
        <f t="shared" si="3"/>
        <v>0</v>
      </c>
      <c r="BA14" s="78">
        <f t="shared" si="3"/>
        <v>0</v>
      </c>
      <c r="BB14" s="78">
        <f t="shared" si="3"/>
        <v>0</v>
      </c>
      <c r="BC14" s="78">
        <f t="shared" si="3"/>
        <v>0</v>
      </c>
      <c r="BD14" s="520"/>
      <c r="BE14" s="524">
        <f t="shared" ref="BE14:BE19" si="4">SUM(C14:BC14)</f>
        <v>0</v>
      </c>
      <c r="BF14" s="523"/>
      <c r="BG14" s="538"/>
    </row>
    <row r="15" spans="1:59" ht="14.1" customHeight="1" x14ac:dyDescent="0.2">
      <c r="A15" s="73"/>
      <c r="B15" s="77" t="s">
        <v>2783</v>
      </c>
      <c r="C15" s="78">
        <f t="shared" si="3"/>
        <v>0</v>
      </c>
      <c r="D15" s="78">
        <f t="shared" si="3"/>
        <v>0</v>
      </c>
      <c r="E15" s="78">
        <f t="shared" si="3"/>
        <v>0</v>
      </c>
      <c r="F15" s="78">
        <f t="shared" si="3"/>
        <v>0</v>
      </c>
      <c r="G15" s="78">
        <f t="shared" si="3"/>
        <v>0</v>
      </c>
      <c r="H15" s="78">
        <f t="shared" si="3"/>
        <v>0</v>
      </c>
      <c r="I15" s="78">
        <f t="shared" si="3"/>
        <v>0</v>
      </c>
      <c r="J15" s="78">
        <f t="shared" si="3"/>
        <v>0</v>
      </c>
      <c r="K15" s="78">
        <f t="shared" si="3"/>
        <v>0</v>
      </c>
      <c r="L15" s="78">
        <f t="shared" si="3"/>
        <v>0</v>
      </c>
      <c r="M15" s="78">
        <f t="shared" si="3"/>
        <v>0</v>
      </c>
      <c r="N15" s="78">
        <f t="shared" si="3"/>
        <v>0</v>
      </c>
      <c r="O15" s="78">
        <f t="shared" si="3"/>
        <v>0</v>
      </c>
      <c r="P15" s="78">
        <f t="shared" si="3"/>
        <v>4</v>
      </c>
      <c r="Q15" s="78">
        <f t="shared" si="3"/>
        <v>5</v>
      </c>
      <c r="R15" s="78">
        <f t="shared" si="3"/>
        <v>2</v>
      </c>
      <c r="S15" s="78">
        <f t="shared" si="3"/>
        <v>7</v>
      </c>
      <c r="T15" s="78">
        <f t="shared" si="3"/>
        <v>2</v>
      </c>
      <c r="U15" s="78">
        <f t="shared" si="3"/>
        <v>2</v>
      </c>
      <c r="V15" s="78">
        <f t="shared" si="3"/>
        <v>2</v>
      </c>
      <c r="W15" s="78">
        <f t="shared" si="3"/>
        <v>0</v>
      </c>
      <c r="X15" s="78">
        <f t="shared" si="3"/>
        <v>1</v>
      </c>
      <c r="Y15" s="78">
        <f t="shared" si="3"/>
        <v>3</v>
      </c>
      <c r="Z15" s="78">
        <f t="shared" si="3"/>
        <v>1</v>
      </c>
      <c r="AA15" s="78">
        <f t="shared" si="3"/>
        <v>0</v>
      </c>
      <c r="AB15" s="78">
        <f t="shared" si="3"/>
        <v>0</v>
      </c>
      <c r="AC15" s="78">
        <f t="shared" si="3"/>
        <v>1</v>
      </c>
      <c r="AD15" s="78">
        <f t="shared" si="3"/>
        <v>0</v>
      </c>
      <c r="AE15" s="78">
        <f t="shared" si="3"/>
        <v>0</v>
      </c>
      <c r="AF15" s="78">
        <f t="shared" si="3"/>
        <v>0</v>
      </c>
      <c r="AG15" s="78">
        <f t="shared" si="3"/>
        <v>0</v>
      </c>
      <c r="AH15" s="78">
        <f t="shared" si="3"/>
        <v>0</v>
      </c>
      <c r="AI15" s="78">
        <f t="shared" si="3"/>
        <v>0</v>
      </c>
      <c r="AJ15" s="78">
        <f t="shared" si="3"/>
        <v>0</v>
      </c>
      <c r="AK15" s="78">
        <f t="shared" si="3"/>
        <v>0</v>
      </c>
      <c r="AL15" s="78">
        <f t="shared" si="3"/>
        <v>0</v>
      </c>
      <c r="AM15" s="78">
        <f t="shared" si="3"/>
        <v>0</v>
      </c>
      <c r="AN15" s="78">
        <f t="shared" si="3"/>
        <v>0</v>
      </c>
      <c r="AO15" s="78">
        <f t="shared" si="3"/>
        <v>0</v>
      </c>
      <c r="AP15" s="78">
        <f t="shared" si="3"/>
        <v>0</v>
      </c>
      <c r="AQ15" s="78">
        <f t="shared" si="3"/>
        <v>1</v>
      </c>
      <c r="AR15" s="78">
        <f t="shared" si="3"/>
        <v>2</v>
      </c>
      <c r="AS15" s="78">
        <f t="shared" si="3"/>
        <v>2</v>
      </c>
      <c r="AT15" s="78">
        <f t="shared" si="3"/>
        <v>0</v>
      </c>
      <c r="AU15" s="78">
        <f t="shared" si="3"/>
        <v>0</v>
      </c>
      <c r="AV15" s="78">
        <f t="shared" si="3"/>
        <v>1</v>
      </c>
      <c r="AW15" s="78">
        <f t="shared" si="3"/>
        <v>2</v>
      </c>
      <c r="AX15" s="78">
        <f t="shared" si="3"/>
        <v>2</v>
      </c>
      <c r="AY15" s="78">
        <f t="shared" si="3"/>
        <v>2</v>
      </c>
      <c r="AZ15" s="78">
        <f t="shared" si="3"/>
        <v>0</v>
      </c>
      <c r="BA15" s="78">
        <f t="shared" si="3"/>
        <v>0</v>
      </c>
      <c r="BB15" s="78">
        <f t="shared" si="3"/>
        <v>0</v>
      </c>
      <c r="BC15" s="78">
        <f t="shared" si="3"/>
        <v>2</v>
      </c>
      <c r="BD15" s="520"/>
      <c r="BE15" s="524">
        <f t="shared" si="4"/>
        <v>44</v>
      </c>
      <c r="BF15" s="523"/>
      <c r="BG15" s="538"/>
    </row>
    <row r="16" spans="1:59" ht="14.1" customHeight="1" x14ac:dyDescent="0.2">
      <c r="A16" s="73"/>
      <c r="B16" s="77" t="s">
        <v>2784</v>
      </c>
      <c r="C16" s="78">
        <f t="shared" si="3"/>
        <v>0</v>
      </c>
      <c r="D16" s="78">
        <f t="shared" si="3"/>
        <v>0</v>
      </c>
      <c r="E16" s="78">
        <f t="shared" si="3"/>
        <v>0</v>
      </c>
      <c r="F16" s="78">
        <f t="shared" si="3"/>
        <v>0</v>
      </c>
      <c r="G16" s="78">
        <f t="shared" si="3"/>
        <v>0</v>
      </c>
      <c r="H16" s="78">
        <f t="shared" si="3"/>
        <v>0</v>
      </c>
      <c r="I16" s="78">
        <f t="shared" si="3"/>
        <v>0</v>
      </c>
      <c r="J16" s="78">
        <f t="shared" si="3"/>
        <v>0</v>
      </c>
      <c r="K16" s="78">
        <f t="shared" si="3"/>
        <v>0</v>
      </c>
      <c r="L16" s="78">
        <f t="shared" si="3"/>
        <v>0</v>
      </c>
      <c r="M16" s="78">
        <f t="shared" si="3"/>
        <v>0</v>
      </c>
      <c r="N16" s="78">
        <f t="shared" si="3"/>
        <v>1</v>
      </c>
      <c r="O16" s="78">
        <f t="shared" si="3"/>
        <v>12</v>
      </c>
      <c r="P16" s="78">
        <f t="shared" si="3"/>
        <v>30</v>
      </c>
      <c r="Q16" s="78">
        <f t="shared" si="3"/>
        <v>64</v>
      </c>
      <c r="R16" s="78">
        <f t="shared" si="3"/>
        <v>47</v>
      </c>
      <c r="S16" s="78">
        <f t="shared" si="3"/>
        <v>55</v>
      </c>
      <c r="T16" s="78">
        <f t="shared" si="3"/>
        <v>37</v>
      </c>
      <c r="U16" s="78">
        <f t="shared" si="3"/>
        <v>35</v>
      </c>
      <c r="V16" s="78">
        <f t="shared" si="3"/>
        <v>25</v>
      </c>
      <c r="W16" s="78">
        <f t="shared" si="3"/>
        <v>12</v>
      </c>
      <c r="X16" s="78">
        <f t="shared" si="3"/>
        <v>9</v>
      </c>
      <c r="Y16" s="78">
        <f t="shared" si="3"/>
        <v>9</v>
      </c>
      <c r="Z16" s="78">
        <f t="shared" si="3"/>
        <v>2</v>
      </c>
      <c r="AA16" s="78">
        <f t="shared" si="3"/>
        <v>3</v>
      </c>
      <c r="AB16" s="78">
        <f t="shared" si="3"/>
        <v>3</v>
      </c>
      <c r="AC16" s="78">
        <f t="shared" si="3"/>
        <v>2</v>
      </c>
      <c r="AD16" s="78">
        <f t="shared" si="3"/>
        <v>0</v>
      </c>
      <c r="AE16" s="78">
        <f t="shared" si="3"/>
        <v>0</v>
      </c>
      <c r="AF16" s="78">
        <f t="shared" si="3"/>
        <v>1</v>
      </c>
      <c r="AG16" s="78">
        <f t="shared" si="3"/>
        <v>2</v>
      </c>
      <c r="AH16" s="78">
        <f t="shared" si="3"/>
        <v>0</v>
      </c>
      <c r="AI16" s="78">
        <f t="shared" si="3"/>
        <v>1</v>
      </c>
      <c r="AJ16" s="78">
        <f t="shared" si="3"/>
        <v>0</v>
      </c>
      <c r="AK16" s="78">
        <f t="shared" si="3"/>
        <v>1</v>
      </c>
      <c r="AL16" s="78">
        <f t="shared" si="3"/>
        <v>0</v>
      </c>
      <c r="AM16" s="78">
        <f t="shared" si="3"/>
        <v>0</v>
      </c>
      <c r="AN16" s="78">
        <f t="shared" si="3"/>
        <v>2</v>
      </c>
      <c r="AO16" s="78">
        <f t="shared" si="3"/>
        <v>1</v>
      </c>
      <c r="AP16" s="78">
        <f t="shared" si="3"/>
        <v>1</v>
      </c>
      <c r="AQ16" s="78">
        <f t="shared" si="3"/>
        <v>4</v>
      </c>
      <c r="AR16" s="78">
        <f t="shared" si="3"/>
        <v>9</v>
      </c>
      <c r="AS16" s="78">
        <f t="shared" si="3"/>
        <v>15</v>
      </c>
      <c r="AT16" s="78">
        <f t="shared" si="3"/>
        <v>13</v>
      </c>
      <c r="AU16" s="78">
        <f t="shared" si="3"/>
        <v>21</v>
      </c>
      <c r="AV16" s="78">
        <f t="shared" si="3"/>
        <v>33</v>
      </c>
      <c r="AW16" s="78">
        <f t="shared" si="3"/>
        <v>31</v>
      </c>
      <c r="AX16" s="78">
        <f t="shared" si="3"/>
        <v>34</v>
      </c>
      <c r="AY16" s="78">
        <f t="shared" si="3"/>
        <v>20</v>
      </c>
      <c r="AZ16" s="78">
        <f t="shared" si="3"/>
        <v>24</v>
      </c>
      <c r="BA16" s="78">
        <f t="shared" si="3"/>
        <v>14</v>
      </c>
      <c r="BB16" s="78">
        <f t="shared" si="3"/>
        <v>18</v>
      </c>
      <c r="BC16" s="78">
        <f t="shared" si="3"/>
        <v>14</v>
      </c>
      <c r="BD16" s="520"/>
      <c r="BE16" s="524">
        <f t="shared" si="4"/>
        <v>605</v>
      </c>
      <c r="BF16" s="523"/>
      <c r="BG16" s="538"/>
    </row>
    <row r="17" spans="1:60" ht="14.1" customHeight="1" x14ac:dyDescent="0.2">
      <c r="A17" s="73"/>
      <c r="B17" s="77" t="s">
        <v>2785</v>
      </c>
      <c r="C17" s="78">
        <f t="shared" si="3"/>
        <v>0</v>
      </c>
      <c r="D17" s="78">
        <f t="shared" si="3"/>
        <v>0</v>
      </c>
      <c r="E17" s="78">
        <f t="shared" si="3"/>
        <v>0</v>
      </c>
      <c r="F17" s="78">
        <f t="shared" si="3"/>
        <v>0</v>
      </c>
      <c r="G17" s="78">
        <f t="shared" si="3"/>
        <v>0</v>
      </c>
      <c r="H17" s="78">
        <f t="shared" si="3"/>
        <v>0</v>
      </c>
      <c r="I17" s="78">
        <f t="shared" si="3"/>
        <v>0</v>
      </c>
      <c r="J17" s="78">
        <f t="shared" si="3"/>
        <v>0</v>
      </c>
      <c r="K17" s="78">
        <f t="shared" si="3"/>
        <v>0</v>
      </c>
      <c r="L17" s="78">
        <f t="shared" si="3"/>
        <v>0</v>
      </c>
      <c r="M17" s="78">
        <f t="shared" si="3"/>
        <v>0</v>
      </c>
      <c r="N17" s="78">
        <f t="shared" si="3"/>
        <v>5</v>
      </c>
      <c r="O17" s="78">
        <f t="shared" si="3"/>
        <v>11</v>
      </c>
      <c r="P17" s="78">
        <f t="shared" si="3"/>
        <v>67</v>
      </c>
      <c r="Q17" s="78">
        <f t="shared" si="3"/>
        <v>100</v>
      </c>
      <c r="R17" s="78">
        <f t="shared" si="3"/>
        <v>81</v>
      </c>
      <c r="S17" s="78">
        <f t="shared" si="3"/>
        <v>100</v>
      </c>
      <c r="T17" s="78">
        <f t="shared" si="3"/>
        <v>74</v>
      </c>
      <c r="U17" s="78">
        <f t="shared" si="3"/>
        <v>50</v>
      </c>
      <c r="V17" s="78">
        <f t="shared" si="3"/>
        <v>47</v>
      </c>
      <c r="W17" s="78">
        <f t="shared" si="3"/>
        <v>23</v>
      </c>
      <c r="X17" s="78">
        <f t="shared" si="3"/>
        <v>16</v>
      </c>
      <c r="Y17" s="78">
        <f t="shared" si="3"/>
        <v>10</v>
      </c>
      <c r="Z17" s="78">
        <f t="shared" si="3"/>
        <v>6</v>
      </c>
      <c r="AA17" s="78">
        <f t="shared" si="3"/>
        <v>4</v>
      </c>
      <c r="AB17" s="78">
        <f t="shared" si="3"/>
        <v>4</v>
      </c>
      <c r="AC17" s="78">
        <f t="shared" si="3"/>
        <v>1</v>
      </c>
      <c r="AD17" s="78">
        <f t="shared" si="3"/>
        <v>2</v>
      </c>
      <c r="AE17" s="78">
        <f t="shared" si="3"/>
        <v>0</v>
      </c>
      <c r="AF17" s="78">
        <f t="shared" si="3"/>
        <v>0</v>
      </c>
      <c r="AG17" s="78">
        <f t="shared" si="3"/>
        <v>1</v>
      </c>
      <c r="AH17" s="78">
        <f t="shared" si="3"/>
        <v>1</v>
      </c>
      <c r="AI17" s="78">
        <f t="shared" si="3"/>
        <v>1</v>
      </c>
      <c r="AJ17" s="78">
        <f t="shared" si="3"/>
        <v>0</v>
      </c>
      <c r="AK17" s="78">
        <f t="shared" si="3"/>
        <v>1</v>
      </c>
      <c r="AL17" s="78">
        <f t="shared" si="3"/>
        <v>0</v>
      </c>
      <c r="AM17" s="78">
        <f t="shared" si="3"/>
        <v>2</v>
      </c>
      <c r="AN17" s="78">
        <f t="shared" si="3"/>
        <v>0</v>
      </c>
      <c r="AO17" s="78">
        <f t="shared" si="3"/>
        <v>0</v>
      </c>
      <c r="AP17" s="78">
        <f t="shared" si="3"/>
        <v>3</v>
      </c>
      <c r="AQ17" s="78">
        <f t="shared" si="3"/>
        <v>4</v>
      </c>
      <c r="AR17" s="78">
        <f t="shared" si="3"/>
        <v>9</v>
      </c>
      <c r="AS17" s="78">
        <f t="shared" si="3"/>
        <v>20</v>
      </c>
      <c r="AT17" s="78">
        <f t="shared" ref="AT17:BC19" si="5">AT26+AT34</f>
        <v>40</v>
      </c>
      <c r="AU17" s="78">
        <f t="shared" si="5"/>
        <v>35</v>
      </c>
      <c r="AV17" s="78">
        <f t="shared" si="5"/>
        <v>53</v>
      </c>
      <c r="AW17" s="78">
        <f t="shared" si="5"/>
        <v>43</v>
      </c>
      <c r="AX17" s="78">
        <f t="shared" si="5"/>
        <v>39</v>
      </c>
      <c r="AY17" s="78">
        <f t="shared" si="5"/>
        <v>40</v>
      </c>
      <c r="AZ17" s="78">
        <f t="shared" si="5"/>
        <v>34</v>
      </c>
      <c r="BA17" s="78">
        <f t="shared" si="5"/>
        <v>24</v>
      </c>
      <c r="BB17" s="78">
        <f t="shared" si="5"/>
        <v>50</v>
      </c>
      <c r="BC17" s="78">
        <f t="shared" si="5"/>
        <v>31</v>
      </c>
      <c r="BD17" s="520"/>
      <c r="BE17" s="524">
        <f t="shared" si="4"/>
        <v>1032</v>
      </c>
      <c r="BF17" s="523"/>
      <c r="BG17" s="538"/>
    </row>
    <row r="18" spans="1:60" ht="14.1" customHeight="1" x14ac:dyDescent="0.2">
      <c r="A18" s="73"/>
      <c r="B18" s="77" t="s">
        <v>2786</v>
      </c>
      <c r="C18" s="78">
        <f t="shared" ref="C18:AT19" si="6">C27+C35</f>
        <v>0</v>
      </c>
      <c r="D18" s="78">
        <f t="shared" si="6"/>
        <v>0</v>
      </c>
      <c r="E18" s="78">
        <f t="shared" si="6"/>
        <v>0</v>
      </c>
      <c r="F18" s="78">
        <f t="shared" si="6"/>
        <v>0</v>
      </c>
      <c r="G18" s="78">
        <f t="shared" si="6"/>
        <v>0</v>
      </c>
      <c r="H18" s="78">
        <f t="shared" si="6"/>
        <v>0</v>
      </c>
      <c r="I18" s="78">
        <f t="shared" si="6"/>
        <v>0</v>
      </c>
      <c r="J18" s="78">
        <f t="shared" si="6"/>
        <v>0</v>
      </c>
      <c r="K18" s="78">
        <f t="shared" si="6"/>
        <v>0</v>
      </c>
      <c r="L18" s="78">
        <f t="shared" si="6"/>
        <v>0</v>
      </c>
      <c r="M18" s="78">
        <f t="shared" si="6"/>
        <v>0</v>
      </c>
      <c r="N18" s="78">
        <f t="shared" si="6"/>
        <v>3</v>
      </c>
      <c r="O18" s="78">
        <f t="shared" si="6"/>
        <v>24</v>
      </c>
      <c r="P18" s="78">
        <f t="shared" si="6"/>
        <v>107</v>
      </c>
      <c r="Q18" s="78">
        <f t="shared" si="6"/>
        <v>228</v>
      </c>
      <c r="R18" s="78">
        <f t="shared" si="6"/>
        <v>222</v>
      </c>
      <c r="S18" s="78">
        <f t="shared" si="6"/>
        <v>227</v>
      </c>
      <c r="T18" s="78">
        <f t="shared" si="6"/>
        <v>144</v>
      </c>
      <c r="U18" s="78">
        <f t="shared" si="6"/>
        <v>144</v>
      </c>
      <c r="V18" s="78">
        <f t="shared" si="6"/>
        <v>93</v>
      </c>
      <c r="W18" s="78">
        <f t="shared" si="6"/>
        <v>71</v>
      </c>
      <c r="X18" s="78">
        <f t="shared" si="6"/>
        <v>45</v>
      </c>
      <c r="Y18" s="78">
        <f t="shared" si="6"/>
        <v>25</v>
      </c>
      <c r="Z18" s="78">
        <f t="shared" si="6"/>
        <v>24</v>
      </c>
      <c r="AA18" s="78">
        <f t="shared" si="6"/>
        <v>16</v>
      </c>
      <c r="AB18" s="78">
        <f t="shared" si="6"/>
        <v>13</v>
      </c>
      <c r="AC18" s="78">
        <f t="shared" si="6"/>
        <v>7</v>
      </c>
      <c r="AD18" s="78">
        <f t="shared" si="6"/>
        <v>4</v>
      </c>
      <c r="AE18" s="78">
        <f t="shared" si="6"/>
        <v>4</v>
      </c>
      <c r="AF18" s="78">
        <f t="shared" si="6"/>
        <v>5</v>
      </c>
      <c r="AG18" s="78">
        <f t="shared" si="6"/>
        <v>2</v>
      </c>
      <c r="AH18" s="78">
        <f t="shared" si="6"/>
        <v>2</v>
      </c>
      <c r="AI18" s="78">
        <f t="shared" si="6"/>
        <v>0</v>
      </c>
      <c r="AJ18" s="78">
        <f t="shared" si="6"/>
        <v>2</v>
      </c>
      <c r="AK18" s="78">
        <f t="shared" si="6"/>
        <v>1</v>
      </c>
      <c r="AL18" s="78">
        <f t="shared" si="6"/>
        <v>0</v>
      </c>
      <c r="AM18" s="78">
        <f t="shared" si="6"/>
        <v>3</v>
      </c>
      <c r="AN18" s="78">
        <f t="shared" si="6"/>
        <v>2</v>
      </c>
      <c r="AO18" s="78">
        <f t="shared" si="6"/>
        <v>4</v>
      </c>
      <c r="AP18" s="78">
        <f t="shared" si="6"/>
        <v>12</v>
      </c>
      <c r="AQ18" s="78">
        <f t="shared" si="6"/>
        <v>9</v>
      </c>
      <c r="AR18" s="78">
        <f t="shared" si="6"/>
        <v>39</v>
      </c>
      <c r="AS18" s="78">
        <f t="shared" si="6"/>
        <v>42</v>
      </c>
      <c r="AT18" s="78">
        <f t="shared" si="6"/>
        <v>58</v>
      </c>
      <c r="AU18" s="78">
        <f t="shared" si="5"/>
        <v>72</v>
      </c>
      <c r="AV18" s="78">
        <f t="shared" si="5"/>
        <v>99</v>
      </c>
      <c r="AW18" s="78">
        <f t="shared" si="5"/>
        <v>68</v>
      </c>
      <c r="AX18" s="78">
        <f t="shared" si="5"/>
        <v>82</v>
      </c>
      <c r="AY18" s="78">
        <f t="shared" si="5"/>
        <v>77</v>
      </c>
      <c r="AZ18" s="78">
        <f t="shared" si="5"/>
        <v>83</v>
      </c>
      <c r="BA18" s="78">
        <f t="shared" si="5"/>
        <v>70</v>
      </c>
      <c r="BB18" s="78">
        <f t="shared" si="5"/>
        <v>58</v>
      </c>
      <c r="BC18" s="78">
        <f t="shared" si="5"/>
        <v>60</v>
      </c>
      <c r="BD18" s="520"/>
      <c r="BE18" s="524">
        <f t="shared" si="4"/>
        <v>2251</v>
      </c>
      <c r="BF18" s="523"/>
      <c r="BG18" s="538"/>
    </row>
    <row r="19" spans="1:60" ht="14.1" customHeight="1" x14ac:dyDescent="0.2">
      <c r="A19" s="73"/>
      <c r="B19" s="76" t="s">
        <v>2787</v>
      </c>
      <c r="C19" s="78">
        <f t="shared" si="6"/>
        <v>0</v>
      </c>
      <c r="D19" s="78">
        <f t="shared" si="6"/>
        <v>0</v>
      </c>
      <c r="E19" s="78">
        <f t="shared" si="6"/>
        <v>0</v>
      </c>
      <c r="F19" s="78">
        <f t="shared" si="6"/>
        <v>0</v>
      </c>
      <c r="G19" s="78">
        <f t="shared" si="6"/>
        <v>0</v>
      </c>
      <c r="H19" s="78">
        <f t="shared" si="6"/>
        <v>0</v>
      </c>
      <c r="I19" s="78">
        <f t="shared" si="6"/>
        <v>0</v>
      </c>
      <c r="J19" s="78">
        <f t="shared" si="6"/>
        <v>0</v>
      </c>
      <c r="K19" s="78">
        <f t="shared" si="6"/>
        <v>0</v>
      </c>
      <c r="L19" s="78">
        <f t="shared" si="6"/>
        <v>0</v>
      </c>
      <c r="M19" s="78">
        <f t="shared" si="6"/>
        <v>0</v>
      </c>
      <c r="N19" s="78">
        <f t="shared" si="6"/>
        <v>2</v>
      </c>
      <c r="O19" s="78">
        <f t="shared" si="6"/>
        <v>15</v>
      </c>
      <c r="P19" s="78">
        <f t="shared" si="6"/>
        <v>74</v>
      </c>
      <c r="Q19" s="78">
        <f t="shared" si="6"/>
        <v>213</v>
      </c>
      <c r="R19" s="78">
        <f t="shared" si="6"/>
        <v>299</v>
      </c>
      <c r="S19" s="78">
        <f t="shared" si="6"/>
        <v>274</v>
      </c>
      <c r="T19" s="78">
        <f t="shared" si="6"/>
        <v>269</v>
      </c>
      <c r="U19" s="78">
        <f t="shared" si="6"/>
        <v>183</v>
      </c>
      <c r="V19" s="78">
        <f t="shared" si="6"/>
        <v>169</v>
      </c>
      <c r="W19" s="78">
        <f t="shared" si="6"/>
        <v>124</v>
      </c>
      <c r="X19" s="78">
        <f t="shared" si="6"/>
        <v>60</v>
      </c>
      <c r="Y19" s="78">
        <f t="shared" si="6"/>
        <v>43</v>
      </c>
      <c r="Z19" s="78">
        <f t="shared" si="6"/>
        <v>35</v>
      </c>
      <c r="AA19" s="78">
        <f t="shared" si="6"/>
        <v>26</v>
      </c>
      <c r="AB19" s="78">
        <f t="shared" si="6"/>
        <v>16</v>
      </c>
      <c r="AC19" s="78">
        <f t="shared" si="6"/>
        <v>8</v>
      </c>
      <c r="AD19" s="78">
        <f t="shared" si="6"/>
        <v>7</v>
      </c>
      <c r="AE19" s="78">
        <f t="shared" si="6"/>
        <v>2</v>
      </c>
      <c r="AF19" s="78">
        <f t="shared" si="6"/>
        <v>2</v>
      </c>
      <c r="AG19" s="78">
        <f t="shared" si="6"/>
        <v>1</v>
      </c>
      <c r="AH19" s="78">
        <f t="shared" si="6"/>
        <v>2</v>
      </c>
      <c r="AI19" s="78">
        <f t="shared" si="6"/>
        <v>1</v>
      </c>
      <c r="AJ19" s="78">
        <f t="shared" si="6"/>
        <v>3</v>
      </c>
      <c r="AK19" s="78">
        <f t="shared" si="6"/>
        <v>4</v>
      </c>
      <c r="AL19" s="78">
        <f t="shared" si="6"/>
        <v>2</v>
      </c>
      <c r="AM19" s="78">
        <f t="shared" si="6"/>
        <v>0</v>
      </c>
      <c r="AN19" s="78">
        <f t="shared" si="6"/>
        <v>7</v>
      </c>
      <c r="AO19" s="78">
        <f t="shared" si="6"/>
        <v>5</v>
      </c>
      <c r="AP19" s="78">
        <f t="shared" si="6"/>
        <v>4</v>
      </c>
      <c r="AQ19" s="78">
        <f t="shared" si="6"/>
        <v>7</v>
      </c>
      <c r="AR19" s="78">
        <f t="shared" si="6"/>
        <v>17</v>
      </c>
      <c r="AS19" s="78">
        <f t="shared" si="6"/>
        <v>28</v>
      </c>
      <c r="AT19" s="78">
        <f t="shared" si="6"/>
        <v>57</v>
      </c>
      <c r="AU19" s="78">
        <f t="shared" si="5"/>
        <v>81</v>
      </c>
      <c r="AV19" s="78">
        <f t="shared" si="5"/>
        <v>94</v>
      </c>
      <c r="AW19" s="78">
        <f t="shared" si="5"/>
        <v>105</v>
      </c>
      <c r="AX19" s="78">
        <f t="shared" si="5"/>
        <v>95</v>
      </c>
      <c r="AY19" s="78">
        <f t="shared" si="5"/>
        <v>94</v>
      </c>
      <c r="AZ19" s="78">
        <f t="shared" si="5"/>
        <v>86</v>
      </c>
      <c r="BA19" s="78">
        <f t="shared" si="5"/>
        <v>99</v>
      </c>
      <c r="BB19" s="78">
        <f t="shared" si="5"/>
        <v>76</v>
      </c>
      <c r="BC19" s="78">
        <f t="shared" si="5"/>
        <v>80</v>
      </c>
      <c r="BD19" s="520"/>
      <c r="BE19" s="524">
        <f t="shared" si="4"/>
        <v>2769</v>
      </c>
      <c r="BF19" s="525"/>
      <c r="BG19" s="538"/>
      <c r="BH19" s="523"/>
    </row>
    <row r="20" spans="1:60" ht="14.1" customHeight="1" x14ac:dyDescent="0.2">
      <c r="A20" s="73"/>
      <c r="B20" s="75"/>
      <c r="C20" s="78"/>
      <c r="D20" s="78"/>
      <c r="E20" s="78"/>
      <c r="F20" s="78"/>
      <c r="G20" s="78"/>
      <c r="H20" s="78"/>
      <c r="I20" s="78"/>
      <c r="J20" s="78"/>
      <c r="K20" s="78"/>
      <c r="L20" s="78"/>
      <c r="M20" s="78"/>
      <c r="N20" s="524"/>
      <c r="O20" s="524"/>
      <c r="P20" s="524"/>
      <c r="Q20" s="524"/>
      <c r="R20" s="524"/>
      <c r="S20" s="524"/>
      <c r="T20" s="524"/>
      <c r="U20" s="524"/>
      <c r="V20" s="524"/>
      <c r="W20" s="524"/>
      <c r="X20" s="524"/>
      <c r="Y20" s="524"/>
      <c r="Z20" s="524"/>
      <c r="AA20" s="524"/>
      <c r="AB20" s="524"/>
      <c r="AC20" s="524"/>
      <c r="AD20" s="524"/>
      <c r="AE20" s="524"/>
      <c r="AF20" s="524"/>
      <c r="AG20" s="524"/>
      <c r="AH20" s="524"/>
      <c r="AI20" s="524"/>
      <c r="AJ20" s="524"/>
      <c r="AK20" s="524"/>
      <c r="AL20" s="524"/>
      <c r="AM20" s="524"/>
      <c r="AN20" s="524"/>
      <c r="AO20" s="524"/>
      <c r="AP20" s="524"/>
      <c r="AQ20" s="524"/>
      <c r="AR20" s="524"/>
      <c r="AS20" s="524"/>
      <c r="AT20" s="524"/>
      <c r="AU20" s="524"/>
      <c r="AV20" s="524"/>
      <c r="AW20" s="524"/>
      <c r="AX20" s="524"/>
      <c r="AY20" s="524"/>
      <c r="AZ20" s="524"/>
      <c r="BA20" s="524"/>
      <c r="BB20" s="524"/>
      <c r="BC20" s="524"/>
      <c r="BD20" s="520"/>
      <c r="BE20" s="524"/>
      <c r="BH20" s="539"/>
    </row>
    <row r="21" spans="1:60" s="170" customFormat="1" ht="3.75" customHeight="1" x14ac:dyDescent="0.2">
      <c r="A21" s="173"/>
      <c r="B21" s="177"/>
      <c r="C21" s="167" t="s">
        <v>3002</v>
      </c>
      <c r="D21" s="167" t="s">
        <v>3001</v>
      </c>
      <c r="E21" s="167" t="s">
        <v>3000</v>
      </c>
      <c r="F21" s="167" t="s">
        <v>2999</v>
      </c>
      <c r="G21" s="167" t="s">
        <v>2998</v>
      </c>
      <c r="H21" s="167" t="s">
        <v>2997</v>
      </c>
      <c r="I21" s="167" t="s">
        <v>2996</v>
      </c>
      <c r="J21" s="167" t="s">
        <v>2995</v>
      </c>
      <c r="K21" s="167" t="s">
        <v>2994</v>
      </c>
      <c r="L21" s="167" t="s">
        <v>2993</v>
      </c>
      <c r="M21" s="167" t="s">
        <v>2992</v>
      </c>
      <c r="N21" s="167" t="s">
        <v>2991</v>
      </c>
      <c r="O21" s="167" t="s">
        <v>2990</v>
      </c>
      <c r="P21" s="167" t="s">
        <v>2989</v>
      </c>
      <c r="Q21" s="167" t="s">
        <v>2988</v>
      </c>
      <c r="R21" s="167" t="s">
        <v>2987</v>
      </c>
      <c r="S21" s="167" t="s">
        <v>2986</v>
      </c>
      <c r="T21" s="167" t="s">
        <v>2985</v>
      </c>
      <c r="U21" s="167" t="s">
        <v>2984</v>
      </c>
      <c r="V21" s="167" t="s">
        <v>2983</v>
      </c>
      <c r="W21" s="167" t="s">
        <v>2982</v>
      </c>
      <c r="X21" s="167" t="s">
        <v>2981</v>
      </c>
      <c r="Y21" s="167" t="s">
        <v>2980</v>
      </c>
      <c r="Z21" s="167" t="s">
        <v>2979</v>
      </c>
      <c r="AA21" s="167" t="s">
        <v>2978</v>
      </c>
      <c r="AB21" s="167" t="s">
        <v>2977</v>
      </c>
      <c r="AC21" s="167" t="s">
        <v>2976</v>
      </c>
      <c r="AD21" s="167" t="s">
        <v>2975</v>
      </c>
      <c r="AE21" s="167" t="s">
        <v>2974</v>
      </c>
      <c r="AF21" s="167" t="s">
        <v>2973</v>
      </c>
      <c r="AG21" s="167" t="s">
        <v>2972</v>
      </c>
      <c r="AH21" s="167" t="s">
        <v>2971</v>
      </c>
      <c r="AI21" s="167" t="s">
        <v>2970</v>
      </c>
      <c r="AJ21" s="167" t="s">
        <v>2969</v>
      </c>
      <c r="AK21" s="167" t="s">
        <v>2968</v>
      </c>
      <c r="AL21" s="167" t="s">
        <v>2967</v>
      </c>
      <c r="AM21" s="167" t="s">
        <v>2966</v>
      </c>
      <c r="AN21" s="167" t="s">
        <v>2965</v>
      </c>
      <c r="AO21" s="167" t="s">
        <v>2964</v>
      </c>
      <c r="AP21" s="167" t="s">
        <v>2963</v>
      </c>
      <c r="AQ21" s="167" t="s">
        <v>2962</v>
      </c>
      <c r="AR21" s="167" t="s">
        <v>2961</v>
      </c>
      <c r="AS21" s="167" t="s">
        <v>2960</v>
      </c>
      <c r="AT21" s="167" t="s">
        <v>2959</v>
      </c>
      <c r="AU21" s="167" t="s">
        <v>2958</v>
      </c>
      <c r="AV21" s="167" t="s">
        <v>3036</v>
      </c>
      <c r="AW21" s="167" t="s">
        <v>3037</v>
      </c>
      <c r="AX21" s="167" t="s">
        <v>3038</v>
      </c>
      <c r="AY21" s="167" t="s">
        <v>3039</v>
      </c>
      <c r="AZ21" s="167" t="s">
        <v>3040</v>
      </c>
      <c r="BA21" s="167" t="s">
        <v>3044</v>
      </c>
      <c r="BB21" s="167" t="s">
        <v>3045</v>
      </c>
      <c r="BC21" s="167" t="s">
        <v>3046</v>
      </c>
      <c r="BD21" s="173"/>
      <c r="BE21" s="172"/>
      <c r="BH21" s="176"/>
    </row>
    <row r="22" spans="1:60" ht="27.75" customHeight="1" x14ac:dyDescent="0.2">
      <c r="A22" s="607" t="s">
        <v>2</v>
      </c>
      <c r="B22" s="76" t="s">
        <v>1</v>
      </c>
      <c r="C22" s="78">
        <v>0</v>
      </c>
      <c r="D22" s="78">
        <v>0</v>
      </c>
      <c r="E22" s="78">
        <v>0</v>
      </c>
      <c r="F22" s="78">
        <v>0</v>
      </c>
      <c r="G22" s="78">
        <v>0</v>
      </c>
      <c r="H22" s="78">
        <v>0</v>
      </c>
      <c r="I22" s="78">
        <v>0</v>
      </c>
      <c r="J22" s="78">
        <v>0</v>
      </c>
      <c r="K22" s="78">
        <v>0</v>
      </c>
      <c r="L22" s="78">
        <v>0</v>
      </c>
      <c r="M22" s="78">
        <v>0</v>
      </c>
      <c r="N22" s="78">
        <v>0</v>
      </c>
      <c r="O22" s="78">
        <v>0</v>
      </c>
      <c r="P22" s="78">
        <v>0</v>
      </c>
      <c r="Q22" s="78">
        <v>0</v>
      </c>
      <c r="R22" s="78">
        <v>0</v>
      </c>
      <c r="S22" s="78">
        <v>0</v>
      </c>
      <c r="T22" s="78">
        <v>0</v>
      </c>
      <c r="U22" s="78">
        <v>0</v>
      </c>
      <c r="V22" s="78">
        <v>0</v>
      </c>
      <c r="W22" s="78">
        <v>0</v>
      </c>
      <c r="X22" s="78">
        <v>0</v>
      </c>
      <c r="Y22" s="78">
        <v>0</v>
      </c>
      <c r="Z22" s="78">
        <v>0</v>
      </c>
      <c r="AA22" s="78">
        <v>0</v>
      </c>
      <c r="AB22" s="78">
        <v>0</v>
      </c>
      <c r="AC22" s="78">
        <v>0</v>
      </c>
      <c r="AD22" s="78">
        <v>0</v>
      </c>
      <c r="AE22" s="78">
        <v>0</v>
      </c>
      <c r="AF22" s="78">
        <v>0</v>
      </c>
      <c r="AG22" s="78">
        <v>0</v>
      </c>
      <c r="AH22" s="78">
        <v>0</v>
      </c>
      <c r="AI22" s="78">
        <v>0</v>
      </c>
      <c r="AJ22" s="78">
        <v>0</v>
      </c>
      <c r="AK22" s="78">
        <v>0</v>
      </c>
      <c r="AL22" s="78">
        <v>0</v>
      </c>
      <c r="AM22" s="78">
        <v>0</v>
      </c>
      <c r="AN22" s="78">
        <v>0</v>
      </c>
      <c r="AO22" s="78">
        <v>0</v>
      </c>
      <c r="AP22" s="78">
        <v>0</v>
      </c>
      <c r="AQ22" s="78">
        <v>0</v>
      </c>
      <c r="AR22" s="78">
        <v>0</v>
      </c>
      <c r="AS22" s="78">
        <v>0</v>
      </c>
      <c r="AT22" s="78">
        <v>0</v>
      </c>
      <c r="AU22" s="78">
        <v>0</v>
      </c>
      <c r="AV22" s="78">
        <v>0</v>
      </c>
      <c r="AW22" s="78">
        <v>0</v>
      </c>
      <c r="AX22" s="78">
        <v>0</v>
      </c>
      <c r="AY22" s="78">
        <v>0</v>
      </c>
      <c r="AZ22" s="78">
        <v>0</v>
      </c>
      <c r="BA22" s="78">
        <v>1</v>
      </c>
      <c r="BB22" s="78">
        <v>0</v>
      </c>
      <c r="BC22" s="78">
        <v>0</v>
      </c>
      <c r="BD22" s="520"/>
      <c r="BE22" s="524">
        <f>SUM(C22:BC22)</f>
        <v>1</v>
      </c>
      <c r="BF22" s="523"/>
    </row>
    <row r="23" spans="1:60" ht="14.1" customHeight="1" x14ac:dyDescent="0.2">
      <c r="A23" s="607"/>
      <c r="B23" s="77" t="s">
        <v>2782</v>
      </c>
      <c r="C23" s="78">
        <v>0</v>
      </c>
      <c r="D23" s="78">
        <v>0</v>
      </c>
      <c r="E23" s="78">
        <v>0</v>
      </c>
      <c r="F23" s="78">
        <v>0</v>
      </c>
      <c r="G23" s="78">
        <v>0</v>
      </c>
      <c r="H23" s="78">
        <v>0</v>
      </c>
      <c r="I23" s="78">
        <v>0</v>
      </c>
      <c r="J23" s="78">
        <v>0</v>
      </c>
      <c r="K23" s="78">
        <v>0</v>
      </c>
      <c r="L23" s="78">
        <v>0</v>
      </c>
      <c r="M23" s="78">
        <v>0</v>
      </c>
      <c r="N23" s="524">
        <v>0</v>
      </c>
      <c r="O23" s="524">
        <v>0</v>
      </c>
      <c r="P23" s="524">
        <v>0</v>
      </c>
      <c r="Q23" s="524">
        <v>0</v>
      </c>
      <c r="R23" s="524">
        <v>0</v>
      </c>
      <c r="S23" s="524">
        <v>0</v>
      </c>
      <c r="T23" s="524">
        <v>0</v>
      </c>
      <c r="U23" s="524">
        <v>0</v>
      </c>
      <c r="V23" s="524">
        <v>0</v>
      </c>
      <c r="W23" s="524">
        <v>0</v>
      </c>
      <c r="X23" s="524">
        <v>0</v>
      </c>
      <c r="Y23" s="524">
        <v>0</v>
      </c>
      <c r="Z23" s="524">
        <v>0</v>
      </c>
      <c r="AA23" s="524">
        <v>0</v>
      </c>
      <c r="AB23" s="524">
        <v>0</v>
      </c>
      <c r="AC23" s="524">
        <v>0</v>
      </c>
      <c r="AD23" s="524">
        <v>0</v>
      </c>
      <c r="AE23" s="524">
        <v>0</v>
      </c>
      <c r="AF23" s="524">
        <v>0</v>
      </c>
      <c r="AG23" s="524">
        <v>0</v>
      </c>
      <c r="AH23" s="524">
        <v>0</v>
      </c>
      <c r="AI23" s="524">
        <v>0</v>
      </c>
      <c r="AJ23" s="524">
        <v>0</v>
      </c>
      <c r="AK23" s="524">
        <v>0</v>
      </c>
      <c r="AL23" s="524">
        <v>0</v>
      </c>
      <c r="AM23" s="524">
        <v>0</v>
      </c>
      <c r="AN23" s="524">
        <v>0</v>
      </c>
      <c r="AO23" s="524">
        <v>0</v>
      </c>
      <c r="AP23" s="524">
        <v>0</v>
      </c>
      <c r="AQ23" s="524">
        <v>0</v>
      </c>
      <c r="AR23" s="524">
        <v>0</v>
      </c>
      <c r="AS23" s="524">
        <v>0</v>
      </c>
      <c r="AT23" s="524">
        <v>0</v>
      </c>
      <c r="AU23" s="524">
        <v>0</v>
      </c>
      <c r="AV23" s="524">
        <v>0</v>
      </c>
      <c r="AW23" s="524">
        <v>0</v>
      </c>
      <c r="AX23" s="524">
        <v>0</v>
      </c>
      <c r="AY23" s="524">
        <v>0</v>
      </c>
      <c r="AZ23" s="524">
        <v>0</v>
      </c>
      <c r="BA23" s="524">
        <v>0</v>
      </c>
      <c r="BB23" s="524">
        <v>0</v>
      </c>
      <c r="BC23" s="524">
        <v>0</v>
      </c>
      <c r="BD23" s="520"/>
      <c r="BE23" s="524">
        <f t="shared" ref="BE23:BE27" si="7">SUM(C23:BC23)</f>
        <v>0</v>
      </c>
      <c r="BF23" s="523"/>
    </row>
    <row r="24" spans="1:60" ht="14.1" customHeight="1" x14ac:dyDescent="0.2">
      <c r="A24" s="607"/>
      <c r="B24" s="77" t="s">
        <v>2783</v>
      </c>
      <c r="C24" s="78">
        <v>0</v>
      </c>
      <c r="D24" s="78">
        <v>0</v>
      </c>
      <c r="E24" s="78">
        <v>0</v>
      </c>
      <c r="F24" s="78">
        <v>0</v>
      </c>
      <c r="G24" s="78">
        <v>0</v>
      </c>
      <c r="H24" s="78">
        <v>0</v>
      </c>
      <c r="I24" s="78">
        <v>0</v>
      </c>
      <c r="J24" s="78">
        <v>0</v>
      </c>
      <c r="K24" s="78">
        <v>0</v>
      </c>
      <c r="L24" s="78">
        <v>0</v>
      </c>
      <c r="M24" s="78">
        <v>0</v>
      </c>
      <c r="N24" s="524">
        <v>0</v>
      </c>
      <c r="O24" s="524">
        <v>0</v>
      </c>
      <c r="P24" s="524">
        <v>2</v>
      </c>
      <c r="Q24" s="524">
        <v>3</v>
      </c>
      <c r="R24" s="524">
        <v>1</v>
      </c>
      <c r="S24" s="524">
        <v>3</v>
      </c>
      <c r="T24" s="524">
        <v>2</v>
      </c>
      <c r="U24" s="524">
        <v>1</v>
      </c>
      <c r="V24" s="524">
        <v>0</v>
      </c>
      <c r="W24" s="524">
        <v>0</v>
      </c>
      <c r="X24" s="524">
        <v>1</v>
      </c>
      <c r="Y24" s="524">
        <v>0</v>
      </c>
      <c r="Z24" s="524">
        <v>1</v>
      </c>
      <c r="AA24" s="524">
        <v>0</v>
      </c>
      <c r="AB24" s="524">
        <v>0</v>
      </c>
      <c r="AC24" s="524">
        <v>1</v>
      </c>
      <c r="AD24" s="524">
        <v>0</v>
      </c>
      <c r="AE24" s="524">
        <v>0</v>
      </c>
      <c r="AF24" s="524">
        <v>0</v>
      </c>
      <c r="AG24" s="524">
        <v>0</v>
      </c>
      <c r="AH24" s="524">
        <v>0</v>
      </c>
      <c r="AI24" s="524">
        <v>0</v>
      </c>
      <c r="AJ24" s="524">
        <v>0</v>
      </c>
      <c r="AK24" s="524">
        <v>0</v>
      </c>
      <c r="AL24" s="524">
        <v>0</v>
      </c>
      <c r="AM24" s="524">
        <v>0</v>
      </c>
      <c r="AN24" s="524">
        <v>0</v>
      </c>
      <c r="AO24" s="524">
        <v>0</v>
      </c>
      <c r="AP24" s="524">
        <v>0</v>
      </c>
      <c r="AQ24" s="524">
        <v>1</v>
      </c>
      <c r="AR24" s="524">
        <v>0</v>
      </c>
      <c r="AS24" s="524">
        <v>0</v>
      </c>
      <c r="AT24" s="524">
        <v>0</v>
      </c>
      <c r="AU24" s="524">
        <v>0</v>
      </c>
      <c r="AV24" s="524">
        <v>0</v>
      </c>
      <c r="AW24" s="524">
        <v>1</v>
      </c>
      <c r="AX24" s="524">
        <v>2</v>
      </c>
      <c r="AY24" s="524">
        <v>0</v>
      </c>
      <c r="AZ24" s="524">
        <v>0</v>
      </c>
      <c r="BA24" s="524">
        <v>0</v>
      </c>
      <c r="BB24" s="524">
        <v>0</v>
      </c>
      <c r="BC24" s="524">
        <v>1</v>
      </c>
      <c r="BD24" s="520"/>
      <c r="BE24" s="524">
        <f t="shared" si="7"/>
        <v>20</v>
      </c>
      <c r="BF24" s="523"/>
    </row>
    <row r="25" spans="1:60" ht="14.1" customHeight="1" x14ac:dyDescent="0.2">
      <c r="A25" s="607"/>
      <c r="B25" s="77" t="s">
        <v>2784</v>
      </c>
      <c r="C25" s="78">
        <v>0</v>
      </c>
      <c r="D25" s="78">
        <v>0</v>
      </c>
      <c r="E25" s="78">
        <v>0</v>
      </c>
      <c r="F25" s="78">
        <v>0</v>
      </c>
      <c r="G25" s="78">
        <v>0</v>
      </c>
      <c r="H25" s="78">
        <v>0</v>
      </c>
      <c r="I25" s="78">
        <v>0</v>
      </c>
      <c r="J25" s="78">
        <v>0</v>
      </c>
      <c r="K25" s="78">
        <v>0</v>
      </c>
      <c r="L25" s="78">
        <v>0</v>
      </c>
      <c r="M25" s="78">
        <v>0</v>
      </c>
      <c r="N25" s="524">
        <v>1</v>
      </c>
      <c r="O25" s="524">
        <v>3</v>
      </c>
      <c r="P25" s="524">
        <v>12</v>
      </c>
      <c r="Q25" s="524">
        <v>17</v>
      </c>
      <c r="R25" s="524">
        <v>16</v>
      </c>
      <c r="S25" s="524">
        <v>17</v>
      </c>
      <c r="T25" s="524">
        <v>12</v>
      </c>
      <c r="U25" s="524">
        <v>16</v>
      </c>
      <c r="V25" s="524">
        <v>10</v>
      </c>
      <c r="W25" s="524">
        <v>5</v>
      </c>
      <c r="X25" s="524">
        <v>5</v>
      </c>
      <c r="Y25" s="524">
        <v>2</v>
      </c>
      <c r="Z25" s="524">
        <v>0</v>
      </c>
      <c r="AA25" s="524">
        <v>2</v>
      </c>
      <c r="AB25" s="524">
        <v>0</v>
      </c>
      <c r="AC25" s="524">
        <v>0</v>
      </c>
      <c r="AD25" s="524">
        <v>0</v>
      </c>
      <c r="AE25" s="524">
        <v>0</v>
      </c>
      <c r="AF25" s="524">
        <v>1</v>
      </c>
      <c r="AG25" s="524">
        <v>1</v>
      </c>
      <c r="AH25" s="524">
        <v>0</v>
      </c>
      <c r="AI25" s="524">
        <v>1</v>
      </c>
      <c r="AJ25" s="524">
        <v>0</v>
      </c>
      <c r="AK25" s="524">
        <v>0</v>
      </c>
      <c r="AL25" s="524">
        <v>0</v>
      </c>
      <c r="AM25" s="524">
        <v>0</v>
      </c>
      <c r="AN25" s="524">
        <v>0</v>
      </c>
      <c r="AO25" s="524">
        <v>0</v>
      </c>
      <c r="AP25" s="524">
        <v>0</v>
      </c>
      <c r="AQ25" s="524">
        <v>3</v>
      </c>
      <c r="AR25" s="524">
        <v>3</v>
      </c>
      <c r="AS25" s="524">
        <v>5</v>
      </c>
      <c r="AT25" s="524">
        <v>5</v>
      </c>
      <c r="AU25" s="524">
        <v>9</v>
      </c>
      <c r="AV25" s="524">
        <v>10</v>
      </c>
      <c r="AW25" s="524">
        <v>8</v>
      </c>
      <c r="AX25" s="524">
        <v>13</v>
      </c>
      <c r="AY25" s="524">
        <v>4</v>
      </c>
      <c r="AZ25" s="524">
        <v>7</v>
      </c>
      <c r="BA25" s="524">
        <v>5</v>
      </c>
      <c r="BB25" s="524">
        <v>10</v>
      </c>
      <c r="BC25" s="524">
        <v>5</v>
      </c>
      <c r="BD25" s="520"/>
      <c r="BE25" s="524">
        <f t="shared" si="7"/>
        <v>208</v>
      </c>
      <c r="BF25" s="523"/>
    </row>
    <row r="26" spans="1:60" ht="14.1" customHeight="1" x14ac:dyDescent="0.2">
      <c r="A26" s="607"/>
      <c r="B26" s="77" t="s">
        <v>2785</v>
      </c>
      <c r="C26" s="78">
        <v>0</v>
      </c>
      <c r="D26" s="78">
        <v>0</v>
      </c>
      <c r="E26" s="78">
        <v>0</v>
      </c>
      <c r="F26" s="78">
        <v>0</v>
      </c>
      <c r="G26" s="78">
        <v>0</v>
      </c>
      <c r="H26" s="78">
        <v>0</v>
      </c>
      <c r="I26" s="78">
        <v>0</v>
      </c>
      <c r="J26" s="78">
        <v>0</v>
      </c>
      <c r="K26" s="78">
        <v>0</v>
      </c>
      <c r="L26" s="78">
        <v>0</v>
      </c>
      <c r="M26" s="78">
        <v>0</v>
      </c>
      <c r="N26" s="524">
        <v>3</v>
      </c>
      <c r="O26" s="524">
        <v>3</v>
      </c>
      <c r="P26" s="524">
        <v>20</v>
      </c>
      <c r="Q26" s="524">
        <v>32</v>
      </c>
      <c r="R26" s="524">
        <v>32</v>
      </c>
      <c r="S26" s="524">
        <v>43</v>
      </c>
      <c r="T26" s="524">
        <v>26</v>
      </c>
      <c r="U26" s="524">
        <v>20</v>
      </c>
      <c r="V26" s="524">
        <v>21</v>
      </c>
      <c r="W26" s="524">
        <v>4</v>
      </c>
      <c r="X26" s="524">
        <v>8</v>
      </c>
      <c r="Y26" s="524">
        <v>6</v>
      </c>
      <c r="Z26" s="524">
        <v>2</v>
      </c>
      <c r="AA26" s="524">
        <v>4</v>
      </c>
      <c r="AB26" s="524">
        <v>0</v>
      </c>
      <c r="AC26" s="524">
        <v>1</v>
      </c>
      <c r="AD26" s="524">
        <v>2</v>
      </c>
      <c r="AE26" s="524">
        <v>0</v>
      </c>
      <c r="AF26" s="524">
        <v>0</v>
      </c>
      <c r="AG26" s="524">
        <v>0</v>
      </c>
      <c r="AH26" s="524">
        <v>1</v>
      </c>
      <c r="AI26" s="524">
        <v>0</v>
      </c>
      <c r="AJ26" s="524">
        <v>0</v>
      </c>
      <c r="AK26" s="524">
        <v>1</v>
      </c>
      <c r="AL26" s="524">
        <v>0</v>
      </c>
      <c r="AM26" s="524">
        <v>1</v>
      </c>
      <c r="AN26" s="524">
        <v>0</v>
      </c>
      <c r="AO26" s="524">
        <v>0</v>
      </c>
      <c r="AP26" s="524">
        <v>0</v>
      </c>
      <c r="AQ26" s="524">
        <v>1</v>
      </c>
      <c r="AR26" s="524">
        <v>7</v>
      </c>
      <c r="AS26" s="524">
        <v>5</v>
      </c>
      <c r="AT26" s="524">
        <v>16</v>
      </c>
      <c r="AU26" s="524">
        <v>18</v>
      </c>
      <c r="AV26" s="524">
        <v>19</v>
      </c>
      <c r="AW26" s="524">
        <v>21</v>
      </c>
      <c r="AX26" s="524">
        <v>16</v>
      </c>
      <c r="AY26" s="524">
        <v>17</v>
      </c>
      <c r="AZ26" s="524">
        <v>17</v>
      </c>
      <c r="BA26" s="524">
        <v>10</v>
      </c>
      <c r="BB26" s="524">
        <v>16</v>
      </c>
      <c r="BC26" s="524">
        <v>13</v>
      </c>
      <c r="BD26" s="520"/>
      <c r="BE26" s="524">
        <f t="shared" si="7"/>
        <v>406</v>
      </c>
      <c r="BF26" s="523"/>
    </row>
    <row r="27" spans="1:60" ht="14.1" customHeight="1" x14ac:dyDescent="0.2">
      <c r="A27" s="607"/>
      <c r="B27" s="77" t="s">
        <v>2786</v>
      </c>
      <c r="C27" s="78">
        <v>0</v>
      </c>
      <c r="D27" s="78">
        <v>0</v>
      </c>
      <c r="E27" s="78">
        <v>0</v>
      </c>
      <c r="F27" s="78">
        <v>0</v>
      </c>
      <c r="G27" s="78">
        <v>0</v>
      </c>
      <c r="H27" s="78">
        <v>0</v>
      </c>
      <c r="I27" s="78">
        <v>0</v>
      </c>
      <c r="J27" s="78">
        <v>0</v>
      </c>
      <c r="K27" s="78">
        <v>0</v>
      </c>
      <c r="L27" s="78">
        <v>0</v>
      </c>
      <c r="M27" s="78">
        <v>0</v>
      </c>
      <c r="N27" s="524">
        <v>0</v>
      </c>
      <c r="O27" s="524">
        <v>9</v>
      </c>
      <c r="P27" s="524">
        <v>50</v>
      </c>
      <c r="Q27" s="524">
        <v>97</v>
      </c>
      <c r="R27" s="524">
        <v>93</v>
      </c>
      <c r="S27" s="524">
        <v>105</v>
      </c>
      <c r="T27" s="524">
        <v>66</v>
      </c>
      <c r="U27" s="524">
        <v>65</v>
      </c>
      <c r="V27" s="524">
        <v>42</v>
      </c>
      <c r="W27" s="524">
        <v>41</v>
      </c>
      <c r="X27" s="524">
        <v>20</v>
      </c>
      <c r="Y27" s="524">
        <v>11</v>
      </c>
      <c r="Z27" s="524">
        <v>12</v>
      </c>
      <c r="AA27" s="524">
        <v>9</v>
      </c>
      <c r="AB27" s="524">
        <v>7</v>
      </c>
      <c r="AC27" s="524">
        <v>2</v>
      </c>
      <c r="AD27" s="524">
        <v>1</v>
      </c>
      <c r="AE27" s="524">
        <v>2</v>
      </c>
      <c r="AF27" s="524">
        <v>2</v>
      </c>
      <c r="AG27" s="524">
        <v>2</v>
      </c>
      <c r="AH27" s="524">
        <v>2</v>
      </c>
      <c r="AI27" s="524">
        <v>0</v>
      </c>
      <c r="AJ27" s="524">
        <v>1</v>
      </c>
      <c r="AK27" s="524">
        <v>0</v>
      </c>
      <c r="AL27" s="524">
        <v>0</v>
      </c>
      <c r="AM27" s="524">
        <v>0</v>
      </c>
      <c r="AN27" s="524">
        <v>1</v>
      </c>
      <c r="AO27" s="524">
        <v>1</v>
      </c>
      <c r="AP27" s="524">
        <v>5</v>
      </c>
      <c r="AQ27" s="524">
        <v>3</v>
      </c>
      <c r="AR27" s="524">
        <v>13</v>
      </c>
      <c r="AS27" s="524">
        <v>20</v>
      </c>
      <c r="AT27" s="524">
        <v>25</v>
      </c>
      <c r="AU27" s="524">
        <v>32</v>
      </c>
      <c r="AV27" s="524">
        <v>37</v>
      </c>
      <c r="AW27" s="524">
        <v>19</v>
      </c>
      <c r="AX27" s="524">
        <v>37</v>
      </c>
      <c r="AY27" s="524">
        <v>40</v>
      </c>
      <c r="AZ27" s="524">
        <v>40</v>
      </c>
      <c r="BA27" s="524">
        <v>25</v>
      </c>
      <c r="BB27" s="524">
        <v>27</v>
      </c>
      <c r="BC27" s="524">
        <v>31</v>
      </c>
      <c r="BD27" s="520"/>
      <c r="BE27" s="524">
        <f t="shared" si="7"/>
        <v>995</v>
      </c>
      <c r="BF27" s="523"/>
    </row>
    <row r="28" spans="1:60" ht="14.1" customHeight="1" x14ac:dyDescent="0.2">
      <c r="A28" s="607"/>
      <c r="B28" s="76" t="s">
        <v>2787</v>
      </c>
      <c r="C28" s="78">
        <v>0</v>
      </c>
      <c r="D28" s="78">
        <v>0</v>
      </c>
      <c r="E28" s="78">
        <v>0</v>
      </c>
      <c r="F28" s="78">
        <v>0</v>
      </c>
      <c r="G28" s="78">
        <v>0</v>
      </c>
      <c r="H28" s="78">
        <v>0</v>
      </c>
      <c r="I28" s="78">
        <v>0</v>
      </c>
      <c r="J28" s="78">
        <v>0</v>
      </c>
      <c r="K28" s="78">
        <v>0</v>
      </c>
      <c r="L28" s="78">
        <v>0</v>
      </c>
      <c r="M28" s="78">
        <v>0</v>
      </c>
      <c r="N28" s="524">
        <v>1</v>
      </c>
      <c r="O28" s="524">
        <v>11</v>
      </c>
      <c r="P28" s="524">
        <v>43</v>
      </c>
      <c r="Q28" s="524">
        <v>113</v>
      </c>
      <c r="R28" s="524">
        <v>168</v>
      </c>
      <c r="S28" s="524">
        <v>178</v>
      </c>
      <c r="T28" s="524">
        <v>173</v>
      </c>
      <c r="U28" s="524">
        <v>118</v>
      </c>
      <c r="V28" s="524">
        <v>108</v>
      </c>
      <c r="W28" s="524">
        <v>73</v>
      </c>
      <c r="X28" s="524">
        <v>35</v>
      </c>
      <c r="Y28" s="524">
        <v>27</v>
      </c>
      <c r="Z28" s="524">
        <v>27</v>
      </c>
      <c r="AA28" s="524">
        <v>15</v>
      </c>
      <c r="AB28" s="524">
        <v>12</v>
      </c>
      <c r="AC28" s="524">
        <v>7</v>
      </c>
      <c r="AD28" s="524">
        <v>5</v>
      </c>
      <c r="AE28" s="524">
        <v>2</v>
      </c>
      <c r="AF28" s="524">
        <v>2</v>
      </c>
      <c r="AG28" s="524">
        <v>1</v>
      </c>
      <c r="AH28" s="524">
        <v>2</v>
      </c>
      <c r="AI28" s="524">
        <v>1</v>
      </c>
      <c r="AJ28" s="524">
        <v>3</v>
      </c>
      <c r="AK28" s="524">
        <v>2</v>
      </c>
      <c r="AL28" s="524">
        <v>2</v>
      </c>
      <c r="AM28" s="524">
        <v>0</v>
      </c>
      <c r="AN28" s="524">
        <v>4</v>
      </c>
      <c r="AO28" s="524">
        <v>2</v>
      </c>
      <c r="AP28" s="524">
        <v>4</v>
      </c>
      <c r="AQ28" s="524">
        <v>3</v>
      </c>
      <c r="AR28" s="524">
        <v>9</v>
      </c>
      <c r="AS28" s="524">
        <v>15</v>
      </c>
      <c r="AT28" s="524">
        <v>24</v>
      </c>
      <c r="AU28" s="524">
        <v>45</v>
      </c>
      <c r="AV28" s="524">
        <v>54</v>
      </c>
      <c r="AW28" s="524">
        <v>72</v>
      </c>
      <c r="AX28" s="524">
        <v>51</v>
      </c>
      <c r="AY28" s="524">
        <v>44</v>
      </c>
      <c r="AZ28" s="524">
        <v>46</v>
      </c>
      <c r="BA28" s="524">
        <v>57</v>
      </c>
      <c r="BB28" s="524">
        <v>47</v>
      </c>
      <c r="BC28" s="524">
        <v>47</v>
      </c>
      <c r="BD28" s="520"/>
      <c r="BE28" s="524">
        <f>SUM(C28:BC28)</f>
        <v>1653</v>
      </c>
      <c r="BF28" s="523"/>
    </row>
    <row r="29" spans="1:60" s="170" customFormat="1" ht="3.75" customHeight="1" x14ac:dyDescent="0.2">
      <c r="A29" s="175"/>
      <c r="B29" s="174"/>
      <c r="C29" s="167" t="s">
        <v>3002</v>
      </c>
      <c r="D29" s="167" t="s">
        <v>3001</v>
      </c>
      <c r="E29" s="167" t="s">
        <v>3000</v>
      </c>
      <c r="F29" s="167" t="s">
        <v>2999</v>
      </c>
      <c r="G29" s="167" t="s">
        <v>2998</v>
      </c>
      <c r="H29" s="167" t="s">
        <v>2997</v>
      </c>
      <c r="I29" s="167" t="s">
        <v>2996</v>
      </c>
      <c r="J29" s="167" t="s">
        <v>2995</v>
      </c>
      <c r="K29" s="167" t="s">
        <v>2994</v>
      </c>
      <c r="L29" s="167" t="s">
        <v>2993</v>
      </c>
      <c r="M29" s="167" t="s">
        <v>2992</v>
      </c>
      <c r="N29" s="167" t="s">
        <v>2991</v>
      </c>
      <c r="O29" s="167" t="s">
        <v>2990</v>
      </c>
      <c r="P29" s="167" t="s">
        <v>2989</v>
      </c>
      <c r="Q29" s="167" t="s">
        <v>2988</v>
      </c>
      <c r="R29" s="167" t="s">
        <v>2987</v>
      </c>
      <c r="S29" s="167" t="s">
        <v>2986</v>
      </c>
      <c r="T29" s="167" t="s">
        <v>2985</v>
      </c>
      <c r="U29" s="167" t="s">
        <v>2984</v>
      </c>
      <c r="V29" s="167" t="s">
        <v>2983</v>
      </c>
      <c r="W29" s="167" t="s">
        <v>2982</v>
      </c>
      <c r="X29" s="167" t="s">
        <v>2981</v>
      </c>
      <c r="Y29" s="167" t="s">
        <v>2980</v>
      </c>
      <c r="Z29" s="167" t="s">
        <v>2979</v>
      </c>
      <c r="AA29" s="167" t="s">
        <v>2978</v>
      </c>
      <c r="AB29" s="167" t="s">
        <v>2977</v>
      </c>
      <c r="AC29" s="167" t="s">
        <v>2976</v>
      </c>
      <c r="AD29" s="167" t="s">
        <v>2975</v>
      </c>
      <c r="AE29" s="167" t="s">
        <v>2974</v>
      </c>
      <c r="AF29" s="167" t="s">
        <v>2973</v>
      </c>
      <c r="AG29" s="167" t="s">
        <v>2972</v>
      </c>
      <c r="AH29" s="167" t="s">
        <v>2971</v>
      </c>
      <c r="AI29" s="167" t="s">
        <v>2970</v>
      </c>
      <c r="AJ29" s="167" t="s">
        <v>2969</v>
      </c>
      <c r="AK29" s="167" t="s">
        <v>2968</v>
      </c>
      <c r="AL29" s="167" t="s">
        <v>2967</v>
      </c>
      <c r="AM29" s="167" t="s">
        <v>2966</v>
      </c>
      <c r="AN29" s="167" t="s">
        <v>2965</v>
      </c>
      <c r="AO29" s="167" t="s">
        <v>2964</v>
      </c>
      <c r="AP29" s="167" t="s">
        <v>2963</v>
      </c>
      <c r="AQ29" s="167" t="s">
        <v>2962</v>
      </c>
      <c r="AR29" s="167" t="s">
        <v>2961</v>
      </c>
      <c r="AS29" s="167" t="s">
        <v>2960</v>
      </c>
      <c r="AT29" s="167" t="s">
        <v>2959</v>
      </c>
      <c r="AU29" s="167" t="s">
        <v>2958</v>
      </c>
      <c r="AV29" s="167" t="s">
        <v>3036</v>
      </c>
      <c r="AW29" s="167" t="s">
        <v>3037</v>
      </c>
      <c r="AX29" s="167" t="s">
        <v>3038</v>
      </c>
      <c r="AY29" s="167" t="s">
        <v>3039</v>
      </c>
      <c r="AZ29" s="167" t="s">
        <v>3040</v>
      </c>
      <c r="BA29" s="167" t="s">
        <v>3044</v>
      </c>
      <c r="BB29" s="167" t="s">
        <v>3045</v>
      </c>
      <c r="BC29" s="167" t="s">
        <v>3046</v>
      </c>
      <c r="BD29" s="173"/>
      <c r="BE29" s="172"/>
      <c r="BF29" s="171"/>
    </row>
    <row r="30" spans="1:60" ht="30.75" customHeight="1" x14ac:dyDescent="0.2">
      <c r="A30" s="607" t="s">
        <v>3</v>
      </c>
      <c r="B30" s="76" t="s">
        <v>1</v>
      </c>
      <c r="C30" s="78">
        <v>0</v>
      </c>
      <c r="D30" s="78">
        <v>0</v>
      </c>
      <c r="E30" s="78">
        <v>0</v>
      </c>
      <c r="F30" s="78">
        <v>0</v>
      </c>
      <c r="G30" s="78">
        <v>0</v>
      </c>
      <c r="H30" s="78">
        <v>0</v>
      </c>
      <c r="I30" s="78">
        <v>0</v>
      </c>
      <c r="J30" s="78">
        <v>0</v>
      </c>
      <c r="K30" s="78">
        <v>0</v>
      </c>
      <c r="L30" s="78">
        <v>0</v>
      </c>
      <c r="M30" s="78">
        <v>0</v>
      </c>
      <c r="N30" s="524">
        <v>0</v>
      </c>
      <c r="O30" s="524">
        <v>0</v>
      </c>
      <c r="P30" s="524">
        <v>0</v>
      </c>
      <c r="Q30" s="524">
        <v>0</v>
      </c>
      <c r="R30" s="524">
        <v>0</v>
      </c>
      <c r="S30" s="524">
        <v>0</v>
      </c>
      <c r="T30" s="524">
        <v>0</v>
      </c>
      <c r="U30" s="524">
        <v>0</v>
      </c>
      <c r="V30" s="524">
        <v>0</v>
      </c>
      <c r="W30" s="524">
        <v>0</v>
      </c>
      <c r="X30" s="524">
        <v>0</v>
      </c>
      <c r="Y30" s="524">
        <v>0</v>
      </c>
      <c r="Z30" s="524">
        <v>0</v>
      </c>
      <c r="AA30" s="524">
        <v>0</v>
      </c>
      <c r="AB30" s="524">
        <v>0</v>
      </c>
      <c r="AC30" s="524">
        <v>0</v>
      </c>
      <c r="AD30" s="524">
        <v>0</v>
      </c>
      <c r="AE30" s="524">
        <v>0</v>
      </c>
      <c r="AF30" s="524">
        <v>0</v>
      </c>
      <c r="AG30" s="524">
        <v>0</v>
      </c>
      <c r="AH30" s="524">
        <v>0</v>
      </c>
      <c r="AI30" s="524">
        <v>0</v>
      </c>
      <c r="AJ30" s="524">
        <v>0</v>
      </c>
      <c r="AK30" s="524">
        <v>0</v>
      </c>
      <c r="AL30" s="524">
        <v>0</v>
      </c>
      <c r="AM30" s="524">
        <v>0</v>
      </c>
      <c r="AN30" s="524">
        <v>0</v>
      </c>
      <c r="AO30" s="524">
        <v>0</v>
      </c>
      <c r="AP30" s="524">
        <v>0</v>
      </c>
      <c r="AQ30" s="524">
        <v>0</v>
      </c>
      <c r="AR30" s="524">
        <v>0</v>
      </c>
      <c r="AS30" s="524">
        <v>0</v>
      </c>
      <c r="AT30" s="524">
        <v>0</v>
      </c>
      <c r="AU30" s="524">
        <v>0</v>
      </c>
      <c r="AV30" s="524">
        <v>0</v>
      </c>
      <c r="AW30" s="524">
        <v>0</v>
      </c>
      <c r="AX30" s="524">
        <v>0</v>
      </c>
      <c r="AY30" s="524">
        <v>0</v>
      </c>
      <c r="AZ30" s="524">
        <v>0</v>
      </c>
      <c r="BA30" s="524">
        <v>0</v>
      </c>
      <c r="BB30" s="524">
        <v>0</v>
      </c>
      <c r="BC30" s="524">
        <v>0</v>
      </c>
      <c r="BD30" s="520"/>
      <c r="BE30" s="524">
        <f t="shared" ref="BE30:BE36" si="8">SUM(C30:BC30)</f>
        <v>0</v>
      </c>
      <c r="BF30" s="523"/>
    </row>
    <row r="31" spans="1:60" ht="14.1" customHeight="1" x14ac:dyDescent="0.2">
      <c r="A31" s="607"/>
      <c r="B31" s="77" t="s">
        <v>2782</v>
      </c>
      <c r="C31" s="78">
        <v>0</v>
      </c>
      <c r="D31" s="78">
        <v>0</v>
      </c>
      <c r="E31" s="78">
        <v>0</v>
      </c>
      <c r="F31" s="78">
        <v>0</v>
      </c>
      <c r="G31" s="78">
        <v>0</v>
      </c>
      <c r="H31" s="78">
        <v>0</v>
      </c>
      <c r="I31" s="78">
        <v>0</v>
      </c>
      <c r="J31" s="78">
        <v>0</v>
      </c>
      <c r="K31" s="78">
        <v>0</v>
      </c>
      <c r="L31" s="78">
        <v>0</v>
      </c>
      <c r="M31" s="78">
        <v>0</v>
      </c>
      <c r="N31" s="524">
        <v>0</v>
      </c>
      <c r="O31" s="524">
        <v>0</v>
      </c>
      <c r="P31" s="524">
        <v>0</v>
      </c>
      <c r="Q31" s="524">
        <v>0</v>
      </c>
      <c r="R31" s="524">
        <v>0</v>
      </c>
      <c r="S31" s="524">
        <v>0</v>
      </c>
      <c r="T31" s="524">
        <v>0</v>
      </c>
      <c r="U31" s="524">
        <v>0</v>
      </c>
      <c r="V31" s="524">
        <v>0</v>
      </c>
      <c r="W31" s="524">
        <v>0</v>
      </c>
      <c r="X31" s="524">
        <v>0</v>
      </c>
      <c r="Y31" s="524">
        <v>0</v>
      </c>
      <c r="Z31" s="524">
        <v>0</v>
      </c>
      <c r="AA31" s="524">
        <v>0</v>
      </c>
      <c r="AB31" s="524">
        <v>0</v>
      </c>
      <c r="AC31" s="524">
        <v>0</v>
      </c>
      <c r="AD31" s="524">
        <v>0</v>
      </c>
      <c r="AE31" s="524">
        <v>0</v>
      </c>
      <c r="AF31" s="524">
        <v>0</v>
      </c>
      <c r="AG31" s="524">
        <v>0</v>
      </c>
      <c r="AH31" s="524">
        <v>0</v>
      </c>
      <c r="AI31" s="524">
        <v>0</v>
      </c>
      <c r="AJ31" s="524">
        <v>0</v>
      </c>
      <c r="AK31" s="524">
        <v>0</v>
      </c>
      <c r="AL31" s="524">
        <v>0</v>
      </c>
      <c r="AM31" s="524">
        <v>0</v>
      </c>
      <c r="AN31" s="524">
        <v>0</v>
      </c>
      <c r="AO31" s="524">
        <v>0</v>
      </c>
      <c r="AP31" s="524">
        <v>0</v>
      </c>
      <c r="AQ31" s="524">
        <v>0</v>
      </c>
      <c r="AR31" s="524">
        <v>0</v>
      </c>
      <c r="AS31" s="524">
        <v>0</v>
      </c>
      <c r="AT31" s="524">
        <v>0</v>
      </c>
      <c r="AU31" s="524">
        <v>0</v>
      </c>
      <c r="AV31" s="524">
        <v>0</v>
      </c>
      <c r="AW31" s="524">
        <v>0</v>
      </c>
      <c r="AX31" s="524">
        <v>0</v>
      </c>
      <c r="AY31" s="524">
        <v>0</v>
      </c>
      <c r="AZ31" s="524">
        <v>0</v>
      </c>
      <c r="BA31" s="524">
        <v>0</v>
      </c>
      <c r="BB31" s="524">
        <v>0</v>
      </c>
      <c r="BC31" s="524">
        <v>0</v>
      </c>
      <c r="BD31" s="520"/>
      <c r="BE31" s="524">
        <f t="shared" si="8"/>
        <v>0</v>
      </c>
      <c r="BF31" s="523"/>
    </row>
    <row r="32" spans="1:60" ht="14.1" customHeight="1" x14ac:dyDescent="0.2">
      <c r="A32" s="607"/>
      <c r="B32" s="77" t="s">
        <v>2783</v>
      </c>
      <c r="C32" s="78">
        <v>0</v>
      </c>
      <c r="D32" s="78">
        <v>0</v>
      </c>
      <c r="E32" s="78">
        <v>0</v>
      </c>
      <c r="F32" s="78">
        <v>0</v>
      </c>
      <c r="G32" s="78">
        <v>0</v>
      </c>
      <c r="H32" s="78">
        <v>0</v>
      </c>
      <c r="I32" s="78">
        <v>0</v>
      </c>
      <c r="J32" s="78">
        <v>0</v>
      </c>
      <c r="K32" s="78">
        <v>0</v>
      </c>
      <c r="L32" s="78">
        <v>0</v>
      </c>
      <c r="M32" s="78">
        <v>0</v>
      </c>
      <c r="N32" s="78">
        <v>0</v>
      </c>
      <c r="O32" s="78">
        <v>0</v>
      </c>
      <c r="P32" s="524">
        <v>2</v>
      </c>
      <c r="Q32" s="524">
        <v>2</v>
      </c>
      <c r="R32" s="524">
        <v>1</v>
      </c>
      <c r="S32" s="524">
        <v>4</v>
      </c>
      <c r="T32" s="524">
        <v>0</v>
      </c>
      <c r="U32" s="524">
        <v>1</v>
      </c>
      <c r="V32" s="524">
        <v>2</v>
      </c>
      <c r="W32" s="524">
        <v>0</v>
      </c>
      <c r="X32" s="524">
        <v>0</v>
      </c>
      <c r="Y32" s="524">
        <v>3</v>
      </c>
      <c r="Z32" s="524">
        <v>0</v>
      </c>
      <c r="AA32" s="524">
        <v>0</v>
      </c>
      <c r="AB32" s="524">
        <v>0</v>
      </c>
      <c r="AC32" s="524">
        <v>0</v>
      </c>
      <c r="AD32" s="524">
        <v>0</v>
      </c>
      <c r="AE32" s="524">
        <v>0</v>
      </c>
      <c r="AF32" s="524">
        <v>0</v>
      </c>
      <c r="AG32" s="524">
        <v>0</v>
      </c>
      <c r="AH32" s="524">
        <v>0</v>
      </c>
      <c r="AI32" s="524">
        <v>0</v>
      </c>
      <c r="AJ32" s="524">
        <v>0</v>
      </c>
      <c r="AK32" s="524">
        <v>0</v>
      </c>
      <c r="AL32" s="524">
        <v>0</v>
      </c>
      <c r="AM32" s="524">
        <v>0</v>
      </c>
      <c r="AN32" s="524">
        <v>0</v>
      </c>
      <c r="AO32" s="524">
        <v>0</v>
      </c>
      <c r="AP32" s="524">
        <v>0</v>
      </c>
      <c r="AQ32" s="524">
        <v>0</v>
      </c>
      <c r="AR32" s="524">
        <v>2</v>
      </c>
      <c r="AS32" s="524">
        <v>2</v>
      </c>
      <c r="AT32" s="524">
        <v>0</v>
      </c>
      <c r="AU32" s="524">
        <v>0</v>
      </c>
      <c r="AV32" s="524">
        <v>1</v>
      </c>
      <c r="AW32" s="524">
        <v>1</v>
      </c>
      <c r="AX32" s="524">
        <v>0</v>
      </c>
      <c r="AY32" s="524">
        <v>2</v>
      </c>
      <c r="AZ32" s="524">
        <v>0</v>
      </c>
      <c r="BA32" s="524">
        <v>0</v>
      </c>
      <c r="BB32" s="524">
        <v>0</v>
      </c>
      <c r="BC32" s="524">
        <v>1</v>
      </c>
      <c r="BD32" s="520"/>
      <c r="BE32" s="524">
        <f t="shared" si="8"/>
        <v>24</v>
      </c>
      <c r="BF32" s="523"/>
    </row>
    <row r="33" spans="1:58" ht="14.1" customHeight="1" x14ac:dyDescent="0.2">
      <c r="A33" s="607"/>
      <c r="B33" s="77" t="s">
        <v>2784</v>
      </c>
      <c r="C33" s="78">
        <v>0</v>
      </c>
      <c r="D33" s="78">
        <v>0</v>
      </c>
      <c r="E33" s="78">
        <v>0</v>
      </c>
      <c r="F33" s="78">
        <v>0</v>
      </c>
      <c r="G33" s="78">
        <v>0</v>
      </c>
      <c r="H33" s="78">
        <v>0</v>
      </c>
      <c r="I33" s="78">
        <v>0</v>
      </c>
      <c r="J33" s="78">
        <v>0</v>
      </c>
      <c r="K33" s="78">
        <v>0</v>
      </c>
      <c r="L33" s="78">
        <v>0</v>
      </c>
      <c r="M33" s="78">
        <v>0</v>
      </c>
      <c r="N33" s="78">
        <v>0</v>
      </c>
      <c r="O33" s="524">
        <v>9</v>
      </c>
      <c r="P33" s="524">
        <v>18</v>
      </c>
      <c r="Q33" s="524">
        <v>47</v>
      </c>
      <c r="R33" s="524">
        <v>31</v>
      </c>
      <c r="S33" s="524">
        <v>38</v>
      </c>
      <c r="T33" s="524">
        <v>25</v>
      </c>
      <c r="U33" s="524">
        <v>19</v>
      </c>
      <c r="V33" s="524">
        <v>15</v>
      </c>
      <c r="W33" s="524">
        <v>7</v>
      </c>
      <c r="X33" s="524">
        <v>4</v>
      </c>
      <c r="Y33" s="524">
        <v>7</v>
      </c>
      <c r="Z33" s="524">
        <v>2</v>
      </c>
      <c r="AA33" s="524">
        <v>1</v>
      </c>
      <c r="AB33" s="524">
        <v>3</v>
      </c>
      <c r="AC33" s="524">
        <v>2</v>
      </c>
      <c r="AD33" s="524">
        <v>0</v>
      </c>
      <c r="AE33" s="524">
        <v>0</v>
      </c>
      <c r="AF33" s="524">
        <v>0</v>
      </c>
      <c r="AG33" s="524">
        <v>1</v>
      </c>
      <c r="AH33" s="524">
        <v>0</v>
      </c>
      <c r="AI33" s="524">
        <v>0</v>
      </c>
      <c r="AJ33" s="524">
        <v>0</v>
      </c>
      <c r="AK33" s="524">
        <v>1</v>
      </c>
      <c r="AL33" s="524">
        <v>0</v>
      </c>
      <c r="AM33" s="524">
        <v>0</v>
      </c>
      <c r="AN33" s="524">
        <v>2</v>
      </c>
      <c r="AO33" s="524">
        <v>1</v>
      </c>
      <c r="AP33" s="524">
        <v>1</v>
      </c>
      <c r="AQ33" s="524">
        <v>1</v>
      </c>
      <c r="AR33" s="524">
        <v>6</v>
      </c>
      <c r="AS33" s="524">
        <v>10</v>
      </c>
      <c r="AT33" s="524">
        <v>8</v>
      </c>
      <c r="AU33" s="524">
        <v>12</v>
      </c>
      <c r="AV33" s="524">
        <v>23</v>
      </c>
      <c r="AW33" s="524">
        <v>23</v>
      </c>
      <c r="AX33" s="524">
        <v>21</v>
      </c>
      <c r="AY33" s="524">
        <v>16</v>
      </c>
      <c r="AZ33" s="524">
        <v>17</v>
      </c>
      <c r="BA33" s="524">
        <v>9</v>
      </c>
      <c r="BB33" s="524">
        <v>8</v>
      </c>
      <c r="BC33" s="524">
        <v>9</v>
      </c>
      <c r="BD33" s="520"/>
      <c r="BE33" s="524">
        <f t="shared" si="8"/>
        <v>397</v>
      </c>
      <c r="BF33" s="523"/>
    </row>
    <row r="34" spans="1:58" ht="14.1" customHeight="1" x14ac:dyDescent="0.2">
      <c r="A34" s="607"/>
      <c r="B34" s="77" t="s">
        <v>2785</v>
      </c>
      <c r="C34" s="78">
        <v>0</v>
      </c>
      <c r="D34" s="78">
        <v>0</v>
      </c>
      <c r="E34" s="78">
        <v>0</v>
      </c>
      <c r="F34" s="78">
        <v>0</v>
      </c>
      <c r="G34" s="78">
        <v>0</v>
      </c>
      <c r="H34" s="78">
        <v>0</v>
      </c>
      <c r="I34" s="78">
        <v>0</v>
      </c>
      <c r="J34" s="78">
        <v>0</v>
      </c>
      <c r="K34" s="78">
        <v>0</v>
      </c>
      <c r="L34" s="78">
        <v>0</v>
      </c>
      <c r="M34" s="78">
        <v>0</v>
      </c>
      <c r="N34" s="524">
        <v>2</v>
      </c>
      <c r="O34" s="524">
        <v>8</v>
      </c>
      <c r="P34" s="524">
        <v>47</v>
      </c>
      <c r="Q34" s="524">
        <v>68</v>
      </c>
      <c r="R34" s="524">
        <v>49</v>
      </c>
      <c r="S34" s="524">
        <v>57</v>
      </c>
      <c r="T34" s="524">
        <v>48</v>
      </c>
      <c r="U34" s="524">
        <v>30</v>
      </c>
      <c r="V34" s="524">
        <v>26</v>
      </c>
      <c r="W34" s="524">
        <v>19</v>
      </c>
      <c r="X34" s="524">
        <v>8</v>
      </c>
      <c r="Y34" s="524">
        <v>4</v>
      </c>
      <c r="Z34" s="524">
        <v>4</v>
      </c>
      <c r="AA34" s="524">
        <v>0</v>
      </c>
      <c r="AB34" s="524">
        <v>4</v>
      </c>
      <c r="AC34" s="524">
        <v>0</v>
      </c>
      <c r="AD34" s="524">
        <v>0</v>
      </c>
      <c r="AE34" s="524">
        <v>0</v>
      </c>
      <c r="AF34" s="524">
        <v>0</v>
      </c>
      <c r="AG34" s="524">
        <v>1</v>
      </c>
      <c r="AH34" s="524">
        <v>0</v>
      </c>
      <c r="AI34" s="524">
        <v>1</v>
      </c>
      <c r="AJ34" s="524">
        <v>0</v>
      </c>
      <c r="AK34" s="524">
        <v>0</v>
      </c>
      <c r="AL34" s="524">
        <v>0</v>
      </c>
      <c r="AM34" s="524">
        <v>1</v>
      </c>
      <c r="AN34" s="524">
        <v>0</v>
      </c>
      <c r="AO34" s="524">
        <v>0</v>
      </c>
      <c r="AP34" s="524">
        <v>3</v>
      </c>
      <c r="AQ34" s="524">
        <v>3</v>
      </c>
      <c r="AR34" s="524">
        <v>2</v>
      </c>
      <c r="AS34" s="524">
        <v>15</v>
      </c>
      <c r="AT34" s="524">
        <v>24</v>
      </c>
      <c r="AU34" s="524">
        <v>17</v>
      </c>
      <c r="AV34" s="524">
        <v>34</v>
      </c>
      <c r="AW34" s="524">
        <v>22</v>
      </c>
      <c r="AX34" s="524">
        <v>23</v>
      </c>
      <c r="AY34" s="524">
        <v>23</v>
      </c>
      <c r="AZ34" s="524">
        <v>17</v>
      </c>
      <c r="BA34" s="524">
        <v>14</v>
      </c>
      <c r="BB34" s="524">
        <v>34</v>
      </c>
      <c r="BC34" s="524">
        <v>18</v>
      </c>
      <c r="BD34" s="520"/>
      <c r="BE34" s="524">
        <f t="shared" si="8"/>
        <v>626</v>
      </c>
      <c r="BF34" s="523"/>
    </row>
    <row r="35" spans="1:58" ht="14.1" customHeight="1" x14ac:dyDescent="0.2">
      <c r="A35" s="607"/>
      <c r="B35" s="77" t="s">
        <v>2786</v>
      </c>
      <c r="C35" s="78">
        <v>0</v>
      </c>
      <c r="D35" s="78">
        <v>0</v>
      </c>
      <c r="E35" s="78">
        <v>0</v>
      </c>
      <c r="F35" s="78">
        <v>0</v>
      </c>
      <c r="G35" s="78">
        <v>0</v>
      </c>
      <c r="H35" s="78">
        <v>0</v>
      </c>
      <c r="I35" s="78">
        <v>0</v>
      </c>
      <c r="J35" s="78">
        <v>0</v>
      </c>
      <c r="K35" s="78">
        <v>0</v>
      </c>
      <c r="L35" s="78">
        <v>0</v>
      </c>
      <c r="M35" s="78">
        <v>0</v>
      </c>
      <c r="N35" s="524">
        <v>3</v>
      </c>
      <c r="O35" s="524">
        <v>15</v>
      </c>
      <c r="P35" s="524">
        <v>57</v>
      </c>
      <c r="Q35" s="524">
        <v>131</v>
      </c>
      <c r="R35" s="524">
        <v>129</v>
      </c>
      <c r="S35" s="524">
        <v>122</v>
      </c>
      <c r="T35" s="524">
        <v>78</v>
      </c>
      <c r="U35" s="524">
        <v>79</v>
      </c>
      <c r="V35" s="524">
        <v>51</v>
      </c>
      <c r="W35" s="524">
        <v>30</v>
      </c>
      <c r="X35" s="524">
        <v>25</v>
      </c>
      <c r="Y35" s="524">
        <v>14</v>
      </c>
      <c r="Z35" s="524">
        <v>12</v>
      </c>
      <c r="AA35" s="524">
        <v>7</v>
      </c>
      <c r="AB35" s="524">
        <v>6</v>
      </c>
      <c r="AC35" s="524">
        <v>5</v>
      </c>
      <c r="AD35" s="524">
        <v>3</v>
      </c>
      <c r="AE35" s="524">
        <v>2</v>
      </c>
      <c r="AF35" s="524">
        <v>3</v>
      </c>
      <c r="AG35" s="524">
        <v>0</v>
      </c>
      <c r="AH35" s="524">
        <v>0</v>
      </c>
      <c r="AI35" s="524">
        <v>0</v>
      </c>
      <c r="AJ35" s="524">
        <v>1</v>
      </c>
      <c r="AK35" s="524">
        <v>1</v>
      </c>
      <c r="AL35" s="524">
        <v>0</v>
      </c>
      <c r="AM35" s="524">
        <v>3</v>
      </c>
      <c r="AN35" s="524">
        <v>1</v>
      </c>
      <c r="AO35" s="524">
        <v>3</v>
      </c>
      <c r="AP35" s="524">
        <v>7</v>
      </c>
      <c r="AQ35" s="524">
        <v>6</v>
      </c>
      <c r="AR35" s="524">
        <v>26</v>
      </c>
      <c r="AS35" s="524">
        <v>22</v>
      </c>
      <c r="AT35" s="524">
        <v>33</v>
      </c>
      <c r="AU35" s="524">
        <v>40</v>
      </c>
      <c r="AV35" s="524">
        <v>62</v>
      </c>
      <c r="AW35" s="524">
        <v>49</v>
      </c>
      <c r="AX35" s="524">
        <v>45</v>
      </c>
      <c r="AY35" s="524">
        <v>37</v>
      </c>
      <c r="AZ35" s="524">
        <v>43</v>
      </c>
      <c r="BA35" s="524">
        <v>45</v>
      </c>
      <c r="BB35" s="524">
        <v>31</v>
      </c>
      <c r="BC35" s="524">
        <v>29</v>
      </c>
      <c r="BD35" s="520"/>
      <c r="BE35" s="524">
        <f t="shared" si="8"/>
        <v>1256</v>
      </c>
      <c r="BF35" s="523"/>
    </row>
    <row r="36" spans="1:58" ht="14.1" customHeight="1" x14ac:dyDescent="0.2">
      <c r="A36" s="607"/>
      <c r="B36" s="76" t="s">
        <v>2787</v>
      </c>
      <c r="C36" s="78">
        <v>0</v>
      </c>
      <c r="D36" s="78">
        <v>0</v>
      </c>
      <c r="E36" s="78">
        <v>0</v>
      </c>
      <c r="F36" s="78">
        <v>0</v>
      </c>
      <c r="G36" s="78">
        <v>0</v>
      </c>
      <c r="H36" s="78">
        <v>0</v>
      </c>
      <c r="I36" s="78">
        <v>0</v>
      </c>
      <c r="J36" s="78">
        <v>0</v>
      </c>
      <c r="K36" s="78">
        <v>0</v>
      </c>
      <c r="L36" s="78">
        <v>0</v>
      </c>
      <c r="M36" s="78">
        <v>0</v>
      </c>
      <c r="N36" s="524">
        <v>1</v>
      </c>
      <c r="O36" s="524">
        <v>4</v>
      </c>
      <c r="P36" s="524">
        <v>31</v>
      </c>
      <c r="Q36" s="524">
        <v>100</v>
      </c>
      <c r="R36" s="524">
        <v>131</v>
      </c>
      <c r="S36" s="524">
        <v>96</v>
      </c>
      <c r="T36" s="524">
        <v>96</v>
      </c>
      <c r="U36" s="524">
        <v>65</v>
      </c>
      <c r="V36" s="524">
        <v>61</v>
      </c>
      <c r="W36" s="524">
        <v>51</v>
      </c>
      <c r="X36" s="524">
        <v>25</v>
      </c>
      <c r="Y36" s="524">
        <v>16</v>
      </c>
      <c r="Z36" s="524">
        <v>8</v>
      </c>
      <c r="AA36" s="524">
        <v>11</v>
      </c>
      <c r="AB36" s="524">
        <v>4</v>
      </c>
      <c r="AC36" s="524">
        <v>1</v>
      </c>
      <c r="AD36" s="524">
        <v>2</v>
      </c>
      <c r="AE36" s="524">
        <v>0</v>
      </c>
      <c r="AF36" s="524">
        <v>0</v>
      </c>
      <c r="AG36" s="524">
        <v>0</v>
      </c>
      <c r="AH36" s="524">
        <v>0</v>
      </c>
      <c r="AI36" s="524">
        <v>0</v>
      </c>
      <c r="AJ36" s="524">
        <v>0</v>
      </c>
      <c r="AK36" s="524">
        <v>2</v>
      </c>
      <c r="AL36" s="524">
        <v>0</v>
      </c>
      <c r="AM36" s="524">
        <v>0</v>
      </c>
      <c r="AN36" s="524">
        <v>3</v>
      </c>
      <c r="AO36" s="524">
        <v>3</v>
      </c>
      <c r="AP36" s="524">
        <v>0</v>
      </c>
      <c r="AQ36" s="524">
        <v>4</v>
      </c>
      <c r="AR36" s="524">
        <v>8</v>
      </c>
      <c r="AS36" s="524">
        <v>13</v>
      </c>
      <c r="AT36" s="524">
        <v>33</v>
      </c>
      <c r="AU36" s="524">
        <v>36</v>
      </c>
      <c r="AV36" s="524">
        <v>40</v>
      </c>
      <c r="AW36" s="524">
        <v>33</v>
      </c>
      <c r="AX36" s="524">
        <v>44</v>
      </c>
      <c r="AY36" s="524">
        <v>50</v>
      </c>
      <c r="AZ36" s="524">
        <v>40</v>
      </c>
      <c r="BA36" s="524">
        <v>42</v>
      </c>
      <c r="BB36" s="524">
        <v>29</v>
      </c>
      <c r="BC36" s="524">
        <v>33</v>
      </c>
      <c r="BD36" s="520"/>
      <c r="BE36" s="524">
        <f t="shared" si="8"/>
        <v>1116</v>
      </c>
      <c r="BF36" s="523"/>
    </row>
    <row r="37" spans="1:58" ht="32.25" customHeight="1" x14ac:dyDescent="0.2">
      <c r="A37" s="606" t="s">
        <v>2788</v>
      </c>
      <c r="B37" s="606"/>
      <c r="C37" s="169"/>
      <c r="D37" s="169"/>
      <c r="E37" s="78"/>
      <c r="F37" s="78"/>
      <c r="G37" s="78"/>
      <c r="H37" s="78"/>
      <c r="I37" s="78"/>
      <c r="J37" s="78"/>
      <c r="K37" s="169"/>
      <c r="L37" s="169"/>
      <c r="M37" s="169"/>
      <c r="N37" s="540"/>
      <c r="O37" s="540"/>
      <c r="P37" s="540"/>
      <c r="Q37" s="540"/>
      <c r="R37" s="540"/>
      <c r="S37" s="540"/>
      <c r="T37" s="540"/>
      <c r="U37" s="540"/>
      <c r="V37" s="540"/>
      <c r="W37" s="540"/>
      <c r="X37" s="540"/>
      <c r="Y37" s="540"/>
      <c r="Z37" s="540"/>
      <c r="AA37" s="540"/>
      <c r="AB37" s="540"/>
      <c r="AC37" s="540"/>
      <c r="AD37" s="540"/>
      <c r="AE37" s="540"/>
      <c r="AF37" s="540"/>
      <c r="AG37" s="540"/>
      <c r="AH37" s="540"/>
      <c r="AI37" s="540"/>
      <c r="AJ37" s="540"/>
      <c r="AK37" s="540"/>
      <c r="AL37" s="540"/>
      <c r="AM37" s="540"/>
      <c r="AN37" s="540"/>
      <c r="AO37" s="540"/>
      <c r="AP37" s="540"/>
      <c r="AQ37" s="540"/>
      <c r="AR37" s="540"/>
      <c r="AS37" s="540"/>
      <c r="AT37" s="540"/>
      <c r="AU37" s="540"/>
      <c r="AV37" s="540"/>
      <c r="AW37" s="540"/>
      <c r="AX37" s="540"/>
      <c r="AY37" s="540"/>
      <c r="AZ37" s="540"/>
      <c r="BA37" s="540"/>
      <c r="BB37" s="540"/>
      <c r="BC37" s="540"/>
      <c r="BD37" s="520"/>
      <c r="BE37" s="524"/>
    </row>
    <row r="38" spans="1:58" ht="14.1" customHeight="1" x14ac:dyDescent="0.2">
      <c r="A38" s="73"/>
      <c r="B38" s="526" t="s">
        <v>156</v>
      </c>
      <c r="C38" s="524">
        <f>C74+C81+C62</f>
        <v>0</v>
      </c>
      <c r="D38" s="524">
        <f t="shared" ref="D38:BC38" si="9">D74+D81+D62</f>
        <v>0</v>
      </c>
      <c r="E38" s="524">
        <f t="shared" si="9"/>
        <v>0</v>
      </c>
      <c r="F38" s="524">
        <f t="shared" si="9"/>
        <v>0</v>
      </c>
      <c r="G38" s="524">
        <f t="shared" si="9"/>
        <v>0</v>
      </c>
      <c r="H38" s="524">
        <f t="shared" si="9"/>
        <v>0</v>
      </c>
      <c r="I38" s="524">
        <f t="shared" si="9"/>
        <v>0</v>
      </c>
      <c r="J38" s="524">
        <f t="shared" si="9"/>
        <v>0</v>
      </c>
      <c r="K38" s="524">
        <f t="shared" si="9"/>
        <v>0</v>
      </c>
      <c r="L38" s="524">
        <f t="shared" si="9"/>
        <v>0</v>
      </c>
      <c r="M38" s="524">
        <f t="shared" si="9"/>
        <v>0</v>
      </c>
      <c r="N38" s="524">
        <f t="shared" si="9"/>
        <v>1</v>
      </c>
      <c r="O38" s="524">
        <f t="shared" si="9"/>
        <v>9</v>
      </c>
      <c r="P38" s="524">
        <f t="shared" si="9"/>
        <v>17</v>
      </c>
      <c r="Q38" s="524">
        <f t="shared" si="9"/>
        <v>40</v>
      </c>
      <c r="R38" s="524">
        <f t="shared" si="9"/>
        <v>51</v>
      </c>
      <c r="S38" s="524">
        <f t="shared" si="9"/>
        <v>39</v>
      </c>
      <c r="T38" s="524">
        <f t="shared" si="9"/>
        <v>34</v>
      </c>
      <c r="U38" s="524">
        <f t="shared" si="9"/>
        <v>28</v>
      </c>
      <c r="V38" s="524">
        <f t="shared" si="9"/>
        <v>21</v>
      </c>
      <c r="W38" s="524">
        <f t="shared" si="9"/>
        <v>21</v>
      </c>
      <c r="X38" s="524">
        <f t="shared" si="9"/>
        <v>14</v>
      </c>
      <c r="Y38" s="524">
        <f t="shared" si="9"/>
        <v>6</v>
      </c>
      <c r="Z38" s="524">
        <f t="shared" si="9"/>
        <v>6</v>
      </c>
      <c r="AA38" s="524">
        <f t="shared" si="9"/>
        <v>4</v>
      </c>
      <c r="AB38" s="524">
        <f t="shared" si="9"/>
        <v>1</v>
      </c>
      <c r="AC38" s="524">
        <f t="shared" si="9"/>
        <v>0</v>
      </c>
      <c r="AD38" s="524">
        <f t="shared" si="9"/>
        <v>0</v>
      </c>
      <c r="AE38" s="524">
        <f t="shared" si="9"/>
        <v>0</v>
      </c>
      <c r="AF38" s="524">
        <f t="shared" si="9"/>
        <v>1</v>
      </c>
      <c r="AG38" s="524">
        <f t="shared" si="9"/>
        <v>0</v>
      </c>
      <c r="AH38" s="524">
        <f t="shared" si="9"/>
        <v>0</v>
      </c>
      <c r="AI38" s="524">
        <f t="shared" si="9"/>
        <v>0</v>
      </c>
      <c r="AJ38" s="524">
        <f t="shared" si="9"/>
        <v>0</v>
      </c>
      <c r="AK38" s="524">
        <f t="shared" si="9"/>
        <v>0</v>
      </c>
      <c r="AL38" s="524">
        <f t="shared" si="9"/>
        <v>0</v>
      </c>
      <c r="AM38" s="524">
        <f t="shared" si="9"/>
        <v>0</v>
      </c>
      <c r="AN38" s="524">
        <f t="shared" si="9"/>
        <v>1</v>
      </c>
      <c r="AO38" s="524">
        <f t="shared" si="9"/>
        <v>0</v>
      </c>
      <c r="AP38" s="524">
        <f t="shared" si="9"/>
        <v>1</v>
      </c>
      <c r="AQ38" s="524">
        <f t="shared" si="9"/>
        <v>1</v>
      </c>
      <c r="AR38" s="524">
        <f t="shared" si="9"/>
        <v>10</v>
      </c>
      <c r="AS38" s="524">
        <f t="shared" si="9"/>
        <v>9</v>
      </c>
      <c r="AT38" s="524">
        <f t="shared" si="9"/>
        <v>18</v>
      </c>
      <c r="AU38" s="524">
        <f t="shared" si="9"/>
        <v>22</v>
      </c>
      <c r="AV38" s="524">
        <f t="shared" si="9"/>
        <v>29</v>
      </c>
      <c r="AW38" s="524">
        <f t="shared" si="9"/>
        <v>38</v>
      </c>
      <c r="AX38" s="524">
        <f t="shared" si="9"/>
        <v>31</v>
      </c>
      <c r="AY38" s="524">
        <f t="shared" si="9"/>
        <v>34</v>
      </c>
      <c r="AZ38" s="524">
        <f t="shared" si="9"/>
        <v>28</v>
      </c>
      <c r="BA38" s="524">
        <f t="shared" si="9"/>
        <v>22</v>
      </c>
      <c r="BB38" s="524">
        <f t="shared" si="9"/>
        <v>21</v>
      </c>
      <c r="BC38" s="524">
        <f t="shared" si="9"/>
        <v>19</v>
      </c>
      <c r="BD38" s="520"/>
      <c r="BE38" s="524">
        <f>SUM(C38:BC38)</f>
        <v>577</v>
      </c>
      <c r="BF38" s="523"/>
    </row>
    <row r="39" spans="1:58" ht="14.1" customHeight="1" x14ac:dyDescent="0.2">
      <c r="A39" s="73"/>
      <c r="B39" s="526" t="s">
        <v>108</v>
      </c>
      <c r="C39" s="524">
        <f>C79</f>
        <v>0</v>
      </c>
      <c r="D39" s="524">
        <f t="shared" ref="D39:BC39" si="10">D79</f>
        <v>0</v>
      </c>
      <c r="E39" s="524">
        <f t="shared" si="10"/>
        <v>0</v>
      </c>
      <c r="F39" s="524">
        <f t="shared" si="10"/>
        <v>0</v>
      </c>
      <c r="G39" s="524">
        <f t="shared" si="10"/>
        <v>0</v>
      </c>
      <c r="H39" s="524">
        <f t="shared" si="10"/>
        <v>0</v>
      </c>
      <c r="I39" s="524">
        <f t="shared" si="10"/>
        <v>0</v>
      </c>
      <c r="J39" s="524">
        <f t="shared" si="10"/>
        <v>0</v>
      </c>
      <c r="K39" s="524">
        <f t="shared" si="10"/>
        <v>0</v>
      </c>
      <c r="L39" s="524">
        <f t="shared" si="10"/>
        <v>0</v>
      </c>
      <c r="M39" s="524">
        <f t="shared" si="10"/>
        <v>0</v>
      </c>
      <c r="N39" s="524">
        <f t="shared" si="10"/>
        <v>0</v>
      </c>
      <c r="O39" s="524">
        <f t="shared" si="10"/>
        <v>3</v>
      </c>
      <c r="P39" s="524">
        <f t="shared" si="10"/>
        <v>13</v>
      </c>
      <c r="Q39" s="524">
        <f t="shared" si="10"/>
        <v>15</v>
      </c>
      <c r="R39" s="524">
        <f t="shared" si="10"/>
        <v>7</v>
      </c>
      <c r="S39" s="524">
        <f t="shared" si="10"/>
        <v>3</v>
      </c>
      <c r="T39" s="524">
        <f t="shared" si="10"/>
        <v>4</v>
      </c>
      <c r="U39" s="524">
        <f t="shared" si="10"/>
        <v>3</v>
      </c>
      <c r="V39" s="524">
        <f t="shared" si="10"/>
        <v>6</v>
      </c>
      <c r="W39" s="524">
        <f t="shared" si="10"/>
        <v>4</v>
      </c>
      <c r="X39" s="524">
        <f t="shared" si="10"/>
        <v>4</v>
      </c>
      <c r="Y39" s="524">
        <f t="shared" si="10"/>
        <v>6</v>
      </c>
      <c r="Z39" s="524">
        <f t="shared" si="10"/>
        <v>3</v>
      </c>
      <c r="AA39" s="524">
        <f t="shared" si="10"/>
        <v>1</v>
      </c>
      <c r="AB39" s="524">
        <f t="shared" si="10"/>
        <v>0</v>
      </c>
      <c r="AC39" s="524">
        <f t="shared" si="10"/>
        <v>1</v>
      </c>
      <c r="AD39" s="524">
        <f t="shared" si="10"/>
        <v>1</v>
      </c>
      <c r="AE39" s="524">
        <f t="shared" si="10"/>
        <v>0</v>
      </c>
      <c r="AF39" s="524">
        <f t="shared" si="10"/>
        <v>0</v>
      </c>
      <c r="AG39" s="524">
        <f t="shared" si="10"/>
        <v>0</v>
      </c>
      <c r="AH39" s="524">
        <f t="shared" si="10"/>
        <v>0</v>
      </c>
      <c r="AI39" s="524">
        <f t="shared" si="10"/>
        <v>0</v>
      </c>
      <c r="AJ39" s="524">
        <f t="shared" si="10"/>
        <v>0</v>
      </c>
      <c r="AK39" s="524">
        <f t="shared" si="10"/>
        <v>1</v>
      </c>
      <c r="AL39" s="524">
        <f t="shared" si="10"/>
        <v>0</v>
      </c>
      <c r="AM39" s="524">
        <f t="shared" si="10"/>
        <v>0</v>
      </c>
      <c r="AN39" s="524">
        <f t="shared" si="10"/>
        <v>0</v>
      </c>
      <c r="AO39" s="524">
        <f t="shared" si="10"/>
        <v>0</v>
      </c>
      <c r="AP39" s="524">
        <f t="shared" si="10"/>
        <v>2</v>
      </c>
      <c r="AQ39" s="524">
        <f t="shared" si="10"/>
        <v>0</v>
      </c>
      <c r="AR39" s="524">
        <f t="shared" si="10"/>
        <v>0</v>
      </c>
      <c r="AS39" s="524">
        <f t="shared" si="10"/>
        <v>1</v>
      </c>
      <c r="AT39" s="524">
        <f t="shared" si="10"/>
        <v>2</v>
      </c>
      <c r="AU39" s="524">
        <f t="shared" si="10"/>
        <v>1</v>
      </c>
      <c r="AV39" s="524">
        <f t="shared" si="10"/>
        <v>2</v>
      </c>
      <c r="AW39" s="524">
        <f t="shared" si="10"/>
        <v>1</v>
      </c>
      <c r="AX39" s="524">
        <f t="shared" si="10"/>
        <v>2</v>
      </c>
      <c r="AY39" s="524">
        <f t="shared" si="10"/>
        <v>1</v>
      </c>
      <c r="AZ39" s="524">
        <f t="shared" si="10"/>
        <v>2</v>
      </c>
      <c r="BA39" s="524">
        <f t="shared" si="10"/>
        <v>5</v>
      </c>
      <c r="BB39" s="524">
        <f t="shared" si="10"/>
        <v>1</v>
      </c>
      <c r="BC39" s="524">
        <f t="shared" si="10"/>
        <v>9</v>
      </c>
      <c r="BD39" s="520"/>
      <c r="BE39" s="524">
        <f t="shared" ref="BE39:BE91" si="11">SUM(C39:BC39)</f>
        <v>104</v>
      </c>
      <c r="BF39" s="523"/>
    </row>
    <row r="40" spans="1:58" ht="14.1" customHeight="1" x14ac:dyDescent="0.2">
      <c r="A40" s="73"/>
      <c r="B40" s="526" t="s">
        <v>153</v>
      </c>
      <c r="C40" s="524">
        <f>C60</f>
        <v>0</v>
      </c>
      <c r="D40" s="524">
        <f t="shared" ref="D40:BC40" si="12">D60</f>
        <v>0</v>
      </c>
      <c r="E40" s="524">
        <f t="shared" si="12"/>
        <v>0</v>
      </c>
      <c r="F40" s="524">
        <f t="shared" si="12"/>
        <v>0</v>
      </c>
      <c r="G40" s="524">
        <f t="shared" si="12"/>
        <v>0</v>
      </c>
      <c r="H40" s="524">
        <f t="shared" si="12"/>
        <v>0</v>
      </c>
      <c r="I40" s="524">
        <f t="shared" si="12"/>
        <v>0</v>
      </c>
      <c r="J40" s="524">
        <f t="shared" si="12"/>
        <v>0</v>
      </c>
      <c r="K40" s="524">
        <f t="shared" si="12"/>
        <v>0</v>
      </c>
      <c r="L40" s="524">
        <f t="shared" si="12"/>
        <v>0</v>
      </c>
      <c r="M40" s="524">
        <f t="shared" si="12"/>
        <v>0</v>
      </c>
      <c r="N40" s="524">
        <f t="shared" si="12"/>
        <v>0</v>
      </c>
      <c r="O40" s="524">
        <f t="shared" si="12"/>
        <v>0</v>
      </c>
      <c r="P40" s="524">
        <f t="shared" si="12"/>
        <v>12</v>
      </c>
      <c r="Q40" s="524">
        <f t="shared" si="12"/>
        <v>9</v>
      </c>
      <c r="R40" s="524">
        <f t="shared" si="12"/>
        <v>10</v>
      </c>
      <c r="S40" s="524">
        <f t="shared" si="12"/>
        <v>3</v>
      </c>
      <c r="T40" s="524">
        <f t="shared" si="12"/>
        <v>6</v>
      </c>
      <c r="U40" s="524">
        <f t="shared" si="12"/>
        <v>6</v>
      </c>
      <c r="V40" s="524">
        <f t="shared" si="12"/>
        <v>1</v>
      </c>
      <c r="W40" s="524">
        <f t="shared" si="12"/>
        <v>0</v>
      </c>
      <c r="X40" s="524">
        <f t="shared" si="12"/>
        <v>0</v>
      </c>
      <c r="Y40" s="524">
        <f t="shared" si="12"/>
        <v>0</v>
      </c>
      <c r="Z40" s="524">
        <f t="shared" si="12"/>
        <v>0</v>
      </c>
      <c r="AA40" s="524">
        <f t="shared" si="12"/>
        <v>0</v>
      </c>
      <c r="AB40" s="524">
        <f t="shared" si="12"/>
        <v>0</v>
      </c>
      <c r="AC40" s="524">
        <f t="shared" si="12"/>
        <v>0</v>
      </c>
      <c r="AD40" s="524">
        <f t="shared" si="12"/>
        <v>0</v>
      </c>
      <c r="AE40" s="524">
        <f t="shared" si="12"/>
        <v>0</v>
      </c>
      <c r="AF40" s="524">
        <f t="shared" si="12"/>
        <v>0</v>
      </c>
      <c r="AG40" s="524">
        <f t="shared" si="12"/>
        <v>0</v>
      </c>
      <c r="AH40" s="524">
        <f t="shared" si="12"/>
        <v>0</v>
      </c>
      <c r="AI40" s="524">
        <f t="shared" si="12"/>
        <v>0</v>
      </c>
      <c r="AJ40" s="524">
        <f t="shared" si="12"/>
        <v>0</v>
      </c>
      <c r="AK40" s="524">
        <f t="shared" si="12"/>
        <v>1</v>
      </c>
      <c r="AL40" s="524">
        <f t="shared" si="12"/>
        <v>0</v>
      </c>
      <c r="AM40" s="524">
        <f t="shared" si="12"/>
        <v>0</v>
      </c>
      <c r="AN40" s="524">
        <f t="shared" si="12"/>
        <v>0</v>
      </c>
      <c r="AO40" s="524">
        <f t="shared" si="12"/>
        <v>0</v>
      </c>
      <c r="AP40" s="524">
        <f t="shared" si="12"/>
        <v>1</v>
      </c>
      <c r="AQ40" s="524">
        <f t="shared" si="12"/>
        <v>0</v>
      </c>
      <c r="AR40" s="524">
        <f t="shared" si="12"/>
        <v>1</v>
      </c>
      <c r="AS40" s="524">
        <f t="shared" si="12"/>
        <v>4</v>
      </c>
      <c r="AT40" s="524">
        <f t="shared" si="12"/>
        <v>10</v>
      </c>
      <c r="AU40" s="524">
        <f t="shared" si="12"/>
        <v>2</v>
      </c>
      <c r="AV40" s="524">
        <f t="shared" si="12"/>
        <v>3</v>
      </c>
      <c r="AW40" s="524">
        <f t="shared" si="12"/>
        <v>4</v>
      </c>
      <c r="AX40" s="524">
        <f t="shared" si="12"/>
        <v>5</v>
      </c>
      <c r="AY40" s="524">
        <f t="shared" si="12"/>
        <v>0</v>
      </c>
      <c r="AZ40" s="524">
        <f t="shared" si="12"/>
        <v>1</v>
      </c>
      <c r="BA40" s="524">
        <f t="shared" si="12"/>
        <v>0</v>
      </c>
      <c r="BB40" s="524">
        <f t="shared" si="12"/>
        <v>0</v>
      </c>
      <c r="BC40" s="524">
        <f t="shared" si="12"/>
        <v>0</v>
      </c>
      <c r="BD40" s="520"/>
      <c r="BE40" s="524">
        <f t="shared" si="11"/>
        <v>79</v>
      </c>
      <c r="BF40" s="523"/>
    </row>
    <row r="41" spans="1:58" ht="14.1" customHeight="1" x14ac:dyDescent="0.2">
      <c r="A41" s="73"/>
      <c r="B41" s="526" t="s">
        <v>135</v>
      </c>
      <c r="C41" s="524">
        <f>C67</f>
        <v>0</v>
      </c>
      <c r="D41" s="524">
        <f t="shared" ref="D41:BC41" si="13">D67</f>
        <v>0</v>
      </c>
      <c r="E41" s="524">
        <f t="shared" si="13"/>
        <v>0</v>
      </c>
      <c r="F41" s="524">
        <f t="shared" si="13"/>
        <v>0</v>
      </c>
      <c r="G41" s="524">
        <f t="shared" si="13"/>
        <v>0</v>
      </c>
      <c r="H41" s="524">
        <f t="shared" si="13"/>
        <v>0</v>
      </c>
      <c r="I41" s="524">
        <f t="shared" si="13"/>
        <v>0</v>
      </c>
      <c r="J41" s="524">
        <f t="shared" si="13"/>
        <v>0</v>
      </c>
      <c r="K41" s="524">
        <f t="shared" si="13"/>
        <v>0</v>
      </c>
      <c r="L41" s="524">
        <f t="shared" si="13"/>
        <v>0</v>
      </c>
      <c r="M41" s="524">
        <f t="shared" si="13"/>
        <v>0</v>
      </c>
      <c r="N41" s="524">
        <f t="shared" si="13"/>
        <v>2</v>
      </c>
      <c r="O41" s="524">
        <f t="shared" si="13"/>
        <v>4</v>
      </c>
      <c r="P41" s="524">
        <f t="shared" si="13"/>
        <v>9</v>
      </c>
      <c r="Q41" s="524">
        <f t="shared" si="13"/>
        <v>31</v>
      </c>
      <c r="R41" s="524">
        <f t="shared" si="13"/>
        <v>39</v>
      </c>
      <c r="S41" s="524">
        <f t="shared" si="13"/>
        <v>33</v>
      </c>
      <c r="T41" s="524">
        <f t="shared" si="13"/>
        <v>25</v>
      </c>
      <c r="U41" s="524">
        <f t="shared" si="13"/>
        <v>19</v>
      </c>
      <c r="V41" s="524">
        <f t="shared" si="13"/>
        <v>15</v>
      </c>
      <c r="W41" s="524">
        <f t="shared" si="13"/>
        <v>4</v>
      </c>
      <c r="X41" s="524">
        <f t="shared" si="13"/>
        <v>8</v>
      </c>
      <c r="Y41" s="524">
        <f t="shared" si="13"/>
        <v>3</v>
      </c>
      <c r="Z41" s="524">
        <f t="shared" si="13"/>
        <v>3</v>
      </c>
      <c r="AA41" s="524">
        <f t="shared" si="13"/>
        <v>2</v>
      </c>
      <c r="AB41" s="524">
        <f t="shared" si="13"/>
        <v>3</v>
      </c>
      <c r="AC41" s="524">
        <f t="shared" si="13"/>
        <v>0</v>
      </c>
      <c r="AD41" s="524">
        <f t="shared" si="13"/>
        <v>1</v>
      </c>
      <c r="AE41" s="524">
        <f t="shared" si="13"/>
        <v>0</v>
      </c>
      <c r="AF41" s="524">
        <f t="shared" si="13"/>
        <v>2</v>
      </c>
      <c r="AG41" s="524">
        <f t="shared" si="13"/>
        <v>0</v>
      </c>
      <c r="AH41" s="524">
        <f t="shared" si="13"/>
        <v>0</v>
      </c>
      <c r="AI41" s="524">
        <f t="shared" si="13"/>
        <v>0</v>
      </c>
      <c r="AJ41" s="524">
        <f t="shared" si="13"/>
        <v>0</v>
      </c>
      <c r="AK41" s="524">
        <f t="shared" si="13"/>
        <v>0</v>
      </c>
      <c r="AL41" s="524">
        <f t="shared" si="13"/>
        <v>0</v>
      </c>
      <c r="AM41" s="524">
        <f t="shared" si="13"/>
        <v>1</v>
      </c>
      <c r="AN41" s="524">
        <f t="shared" si="13"/>
        <v>1</v>
      </c>
      <c r="AO41" s="524">
        <f t="shared" si="13"/>
        <v>1</v>
      </c>
      <c r="AP41" s="524">
        <f t="shared" si="13"/>
        <v>0</v>
      </c>
      <c r="AQ41" s="524">
        <f t="shared" si="13"/>
        <v>0</v>
      </c>
      <c r="AR41" s="524">
        <f t="shared" si="13"/>
        <v>2</v>
      </c>
      <c r="AS41" s="524">
        <f t="shared" si="13"/>
        <v>1</v>
      </c>
      <c r="AT41" s="524">
        <f t="shared" si="13"/>
        <v>4</v>
      </c>
      <c r="AU41" s="524">
        <f t="shared" si="13"/>
        <v>1</v>
      </c>
      <c r="AV41" s="524">
        <f t="shared" si="13"/>
        <v>10</v>
      </c>
      <c r="AW41" s="524">
        <f t="shared" si="13"/>
        <v>8</v>
      </c>
      <c r="AX41" s="524">
        <f t="shared" si="13"/>
        <v>11</v>
      </c>
      <c r="AY41" s="524">
        <f t="shared" si="13"/>
        <v>4</v>
      </c>
      <c r="AZ41" s="524">
        <f t="shared" si="13"/>
        <v>12</v>
      </c>
      <c r="BA41" s="524">
        <f t="shared" si="13"/>
        <v>12</v>
      </c>
      <c r="BB41" s="524">
        <f t="shared" si="13"/>
        <v>23</v>
      </c>
      <c r="BC41" s="524">
        <f t="shared" si="13"/>
        <v>16</v>
      </c>
      <c r="BD41" s="520"/>
      <c r="BE41" s="524">
        <f t="shared" si="11"/>
        <v>310</v>
      </c>
      <c r="BF41" s="523"/>
    </row>
    <row r="42" spans="1:58" ht="14.1" customHeight="1" x14ac:dyDescent="0.2">
      <c r="A42" s="73"/>
      <c r="B42" s="526" t="s">
        <v>109</v>
      </c>
      <c r="C42" s="524">
        <f>C59+C66+C83</f>
        <v>0</v>
      </c>
      <c r="D42" s="524">
        <f t="shared" ref="D42:BC42" si="14">D59+D66+D83</f>
        <v>0</v>
      </c>
      <c r="E42" s="524">
        <f t="shared" si="14"/>
        <v>0</v>
      </c>
      <c r="F42" s="524">
        <f t="shared" si="14"/>
        <v>0</v>
      </c>
      <c r="G42" s="524">
        <f t="shared" si="14"/>
        <v>0</v>
      </c>
      <c r="H42" s="524">
        <f t="shared" si="14"/>
        <v>0</v>
      </c>
      <c r="I42" s="524">
        <f t="shared" si="14"/>
        <v>0</v>
      </c>
      <c r="J42" s="524">
        <f t="shared" si="14"/>
        <v>0</v>
      </c>
      <c r="K42" s="524">
        <f t="shared" si="14"/>
        <v>0</v>
      </c>
      <c r="L42" s="524">
        <f t="shared" si="14"/>
        <v>0</v>
      </c>
      <c r="M42" s="524">
        <f t="shared" si="14"/>
        <v>0</v>
      </c>
      <c r="N42" s="524">
        <f t="shared" si="14"/>
        <v>0</v>
      </c>
      <c r="O42" s="524">
        <f t="shared" si="14"/>
        <v>7</v>
      </c>
      <c r="P42" s="524">
        <f t="shared" si="14"/>
        <v>20</v>
      </c>
      <c r="Q42" s="524">
        <f t="shared" si="14"/>
        <v>32</v>
      </c>
      <c r="R42" s="524">
        <f t="shared" si="14"/>
        <v>31</v>
      </c>
      <c r="S42" s="524">
        <f t="shared" si="14"/>
        <v>34</v>
      </c>
      <c r="T42" s="524">
        <f t="shared" si="14"/>
        <v>32</v>
      </c>
      <c r="U42" s="524">
        <f t="shared" si="14"/>
        <v>31</v>
      </c>
      <c r="V42" s="524">
        <f t="shared" si="14"/>
        <v>17</v>
      </c>
      <c r="W42" s="524">
        <f t="shared" si="14"/>
        <v>12</v>
      </c>
      <c r="X42" s="524">
        <f t="shared" si="14"/>
        <v>3</v>
      </c>
      <c r="Y42" s="524">
        <f t="shared" si="14"/>
        <v>4</v>
      </c>
      <c r="Z42" s="524">
        <f t="shared" si="14"/>
        <v>5</v>
      </c>
      <c r="AA42" s="524">
        <f t="shared" si="14"/>
        <v>4</v>
      </c>
      <c r="AB42" s="524">
        <f t="shared" si="14"/>
        <v>3</v>
      </c>
      <c r="AC42" s="524">
        <f t="shared" si="14"/>
        <v>1</v>
      </c>
      <c r="AD42" s="524">
        <f t="shared" si="14"/>
        <v>0</v>
      </c>
      <c r="AE42" s="524">
        <f t="shared" si="14"/>
        <v>2</v>
      </c>
      <c r="AF42" s="524">
        <f t="shared" si="14"/>
        <v>0</v>
      </c>
      <c r="AG42" s="524">
        <f t="shared" si="14"/>
        <v>2</v>
      </c>
      <c r="AH42" s="524">
        <f t="shared" si="14"/>
        <v>1</v>
      </c>
      <c r="AI42" s="524">
        <f t="shared" si="14"/>
        <v>0</v>
      </c>
      <c r="AJ42" s="524">
        <f t="shared" si="14"/>
        <v>1</v>
      </c>
      <c r="AK42" s="524">
        <f t="shared" si="14"/>
        <v>0</v>
      </c>
      <c r="AL42" s="524">
        <f t="shared" si="14"/>
        <v>0</v>
      </c>
      <c r="AM42" s="524">
        <f t="shared" si="14"/>
        <v>0</v>
      </c>
      <c r="AN42" s="524">
        <f t="shared" si="14"/>
        <v>0</v>
      </c>
      <c r="AO42" s="524">
        <f t="shared" si="14"/>
        <v>1</v>
      </c>
      <c r="AP42" s="524">
        <f t="shared" si="14"/>
        <v>1</v>
      </c>
      <c r="AQ42" s="524">
        <f t="shared" si="14"/>
        <v>0</v>
      </c>
      <c r="AR42" s="524">
        <f t="shared" si="14"/>
        <v>2</v>
      </c>
      <c r="AS42" s="524">
        <f t="shared" si="14"/>
        <v>2</v>
      </c>
      <c r="AT42" s="524">
        <f t="shared" si="14"/>
        <v>2</v>
      </c>
      <c r="AU42" s="524">
        <f t="shared" si="14"/>
        <v>15</v>
      </c>
      <c r="AV42" s="524">
        <f t="shared" si="14"/>
        <v>16</v>
      </c>
      <c r="AW42" s="524">
        <f t="shared" si="14"/>
        <v>15</v>
      </c>
      <c r="AX42" s="524">
        <f t="shared" si="14"/>
        <v>13</v>
      </c>
      <c r="AY42" s="524">
        <f t="shared" si="14"/>
        <v>8</v>
      </c>
      <c r="AZ42" s="524">
        <f t="shared" si="14"/>
        <v>6</v>
      </c>
      <c r="BA42" s="524">
        <f t="shared" si="14"/>
        <v>7</v>
      </c>
      <c r="BB42" s="524">
        <f t="shared" si="14"/>
        <v>13</v>
      </c>
      <c r="BC42" s="524">
        <f t="shared" si="14"/>
        <v>6</v>
      </c>
      <c r="BD42" s="520"/>
      <c r="BE42" s="524">
        <f t="shared" si="11"/>
        <v>349</v>
      </c>
      <c r="BF42" s="523"/>
    </row>
    <row r="43" spans="1:58" ht="14.1" customHeight="1" x14ac:dyDescent="0.2">
      <c r="A43" s="73"/>
      <c r="B43" s="526" t="s">
        <v>110</v>
      </c>
      <c r="C43" s="524">
        <f>C54+C55+C72</f>
        <v>0</v>
      </c>
      <c r="D43" s="524">
        <f t="shared" ref="D43:BC43" si="15">D54+D55+D72</f>
        <v>0</v>
      </c>
      <c r="E43" s="524">
        <f t="shared" si="15"/>
        <v>0</v>
      </c>
      <c r="F43" s="524">
        <f t="shared" si="15"/>
        <v>0</v>
      </c>
      <c r="G43" s="524">
        <f t="shared" si="15"/>
        <v>0</v>
      </c>
      <c r="H43" s="524">
        <f t="shared" si="15"/>
        <v>0</v>
      </c>
      <c r="I43" s="524">
        <f t="shared" si="15"/>
        <v>0</v>
      </c>
      <c r="J43" s="524">
        <f t="shared" si="15"/>
        <v>0</v>
      </c>
      <c r="K43" s="524">
        <f t="shared" si="15"/>
        <v>0</v>
      </c>
      <c r="L43" s="524">
        <f t="shared" si="15"/>
        <v>0</v>
      </c>
      <c r="M43" s="524">
        <f t="shared" si="15"/>
        <v>0</v>
      </c>
      <c r="N43" s="524">
        <f t="shared" si="15"/>
        <v>2</v>
      </c>
      <c r="O43" s="524">
        <f t="shared" si="15"/>
        <v>3</v>
      </c>
      <c r="P43" s="524">
        <f t="shared" si="15"/>
        <v>6</v>
      </c>
      <c r="Q43" s="524">
        <f t="shared" si="15"/>
        <v>35</v>
      </c>
      <c r="R43" s="524">
        <f t="shared" si="15"/>
        <v>43</v>
      </c>
      <c r="S43" s="524">
        <f t="shared" si="15"/>
        <v>40</v>
      </c>
      <c r="T43" s="524">
        <f t="shared" si="15"/>
        <v>30</v>
      </c>
      <c r="U43" s="524">
        <f t="shared" si="15"/>
        <v>28</v>
      </c>
      <c r="V43" s="524">
        <f t="shared" si="15"/>
        <v>27</v>
      </c>
      <c r="W43" s="524">
        <f t="shared" si="15"/>
        <v>17</v>
      </c>
      <c r="X43" s="524">
        <f t="shared" si="15"/>
        <v>9</v>
      </c>
      <c r="Y43" s="524">
        <f t="shared" si="15"/>
        <v>5</v>
      </c>
      <c r="Z43" s="524">
        <f t="shared" si="15"/>
        <v>6</v>
      </c>
      <c r="AA43" s="524">
        <f t="shared" si="15"/>
        <v>4</v>
      </c>
      <c r="AB43" s="524">
        <f t="shared" si="15"/>
        <v>3</v>
      </c>
      <c r="AC43" s="524">
        <f t="shared" si="15"/>
        <v>0</v>
      </c>
      <c r="AD43" s="524">
        <f t="shared" si="15"/>
        <v>1</v>
      </c>
      <c r="AE43" s="524">
        <f t="shared" si="15"/>
        <v>1</v>
      </c>
      <c r="AF43" s="524">
        <f t="shared" si="15"/>
        <v>0</v>
      </c>
      <c r="AG43" s="524">
        <f t="shared" si="15"/>
        <v>0</v>
      </c>
      <c r="AH43" s="524">
        <f t="shared" si="15"/>
        <v>0</v>
      </c>
      <c r="AI43" s="524">
        <f t="shared" si="15"/>
        <v>0</v>
      </c>
      <c r="AJ43" s="524">
        <f t="shared" si="15"/>
        <v>1</v>
      </c>
      <c r="AK43" s="524">
        <f t="shared" si="15"/>
        <v>1</v>
      </c>
      <c r="AL43" s="524">
        <f t="shared" si="15"/>
        <v>0</v>
      </c>
      <c r="AM43" s="524">
        <f t="shared" si="15"/>
        <v>1</v>
      </c>
      <c r="AN43" s="524">
        <f t="shared" si="15"/>
        <v>1</v>
      </c>
      <c r="AO43" s="524">
        <f t="shared" si="15"/>
        <v>0</v>
      </c>
      <c r="AP43" s="524">
        <f t="shared" si="15"/>
        <v>0</v>
      </c>
      <c r="AQ43" s="524">
        <f t="shared" si="15"/>
        <v>0</v>
      </c>
      <c r="AR43" s="524">
        <f t="shared" si="15"/>
        <v>1</v>
      </c>
      <c r="AS43" s="524">
        <f t="shared" si="15"/>
        <v>5</v>
      </c>
      <c r="AT43" s="524">
        <f t="shared" si="15"/>
        <v>5</v>
      </c>
      <c r="AU43" s="524">
        <f t="shared" si="15"/>
        <v>3</v>
      </c>
      <c r="AV43" s="524">
        <f t="shared" si="15"/>
        <v>4</v>
      </c>
      <c r="AW43" s="524">
        <f t="shared" si="15"/>
        <v>7</v>
      </c>
      <c r="AX43" s="524">
        <f t="shared" si="15"/>
        <v>7</v>
      </c>
      <c r="AY43" s="524">
        <f t="shared" si="15"/>
        <v>10</v>
      </c>
      <c r="AZ43" s="524">
        <f t="shared" si="15"/>
        <v>18</v>
      </c>
      <c r="BA43" s="524">
        <f t="shared" si="15"/>
        <v>20</v>
      </c>
      <c r="BB43" s="524">
        <f t="shared" si="15"/>
        <v>16</v>
      </c>
      <c r="BC43" s="524">
        <f t="shared" si="15"/>
        <v>15</v>
      </c>
      <c r="BD43" s="520"/>
      <c r="BE43" s="524">
        <f t="shared" si="11"/>
        <v>375</v>
      </c>
      <c r="BF43" s="523"/>
    </row>
    <row r="44" spans="1:58" ht="14.1" customHeight="1" x14ac:dyDescent="0.2">
      <c r="A44" s="73"/>
      <c r="B44" s="526" t="s">
        <v>158</v>
      </c>
      <c r="C44" s="524">
        <f>C63+C65+C68+C70+C78+C84</f>
        <v>0</v>
      </c>
      <c r="D44" s="524">
        <f t="shared" ref="D44:BC44" si="16">D63+D65+D68+D70+D78+D84</f>
        <v>0</v>
      </c>
      <c r="E44" s="524">
        <f t="shared" si="16"/>
        <v>0</v>
      </c>
      <c r="F44" s="524">
        <f t="shared" si="16"/>
        <v>0</v>
      </c>
      <c r="G44" s="524">
        <f t="shared" si="16"/>
        <v>0</v>
      </c>
      <c r="H44" s="524">
        <f t="shared" si="16"/>
        <v>0</v>
      </c>
      <c r="I44" s="524">
        <f t="shared" si="16"/>
        <v>0</v>
      </c>
      <c r="J44" s="524">
        <f t="shared" si="16"/>
        <v>0</v>
      </c>
      <c r="K44" s="524">
        <f t="shared" si="16"/>
        <v>0</v>
      </c>
      <c r="L44" s="524">
        <f t="shared" si="16"/>
        <v>0</v>
      </c>
      <c r="M44" s="524">
        <f t="shared" si="16"/>
        <v>0</v>
      </c>
      <c r="N44" s="524">
        <f t="shared" si="16"/>
        <v>3</v>
      </c>
      <c r="O44" s="524">
        <f t="shared" si="16"/>
        <v>13</v>
      </c>
      <c r="P44" s="524">
        <f t="shared" si="16"/>
        <v>107</v>
      </c>
      <c r="Q44" s="524">
        <f t="shared" si="16"/>
        <v>194</v>
      </c>
      <c r="R44" s="524">
        <f t="shared" si="16"/>
        <v>198</v>
      </c>
      <c r="S44" s="524">
        <f t="shared" si="16"/>
        <v>232</v>
      </c>
      <c r="T44" s="524">
        <f t="shared" si="16"/>
        <v>171</v>
      </c>
      <c r="U44" s="524">
        <f t="shared" si="16"/>
        <v>125</v>
      </c>
      <c r="V44" s="524">
        <f t="shared" si="16"/>
        <v>118</v>
      </c>
      <c r="W44" s="524">
        <f t="shared" si="16"/>
        <v>75</v>
      </c>
      <c r="X44" s="524">
        <f t="shared" si="16"/>
        <v>30</v>
      </c>
      <c r="Y44" s="524">
        <f t="shared" si="16"/>
        <v>21</v>
      </c>
      <c r="Z44" s="524">
        <f t="shared" si="16"/>
        <v>17</v>
      </c>
      <c r="AA44" s="524">
        <f t="shared" si="16"/>
        <v>15</v>
      </c>
      <c r="AB44" s="524">
        <f t="shared" si="16"/>
        <v>8</v>
      </c>
      <c r="AC44" s="524">
        <f t="shared" si="16"/>
        <v>4</v>
      </c>
      <c r="AD44" s="524">
        <f t="shared" si="16"/>
        <v>1</v>
      </c>
      <c r="AE44" s="524">
        <f t="shared" si="16"/>
        <v>0</v>
      </c>
      <c r="AF44" s="524">
        <f t="shared" si="16"/>
        <v>3</v>
      </c>
      <c r="AG44" s="524">
        <f t="shared" si="16"/>
        <v>2</v>
      </c>
      <c r="AH44" s="524">
        <f t="shared" si="16"/>
        <v>3</v>
      </c>
      <c r="AI44" s="524">
        <f t="shared" si="16"/>
        <v>1</v>
      </c>
      <c r="AJ44" s="524">
        <f t="shared" si="16"/>
        <v>1</v>
      </c>
      <c r="AK44" s="524">
        <f t="shared" si="16"/>
        <v>2</v>
      </c>
      <c r="AL44" s="524">
        <f t="shared" si="16"/>
        <v>1</v>
      </c>
      <c r="AM44" s="524">
        <f t="shared" si="16"/>
        <v>3</v>
      </c>
      <c r="AN44" s="524">
        <f t="shared" si="16"/>
        <v>3</v>
      </c>
      <c r="AO44" s="524">
        <f t="shared" si="16"/>
        <v>3</v>
      </c>
      <c r="AP44" s="524">
        <f t="shared" si="16"/>
        <v>6</v>
      </c>
      <c r="AQ44" s="524">
        <f t="shared" si="16"/>
        <v>7</v>
      </c>
      <c r="AR44" s="524">
        <f t="shared" si="16"/>
        <v>31</v>
      </c>
      <c r="AS44" s="524">
        <f t="shared" si="16"/>
        <v>45</v>
      </c>
      <c r="AT44" s="524">
        <f t="shared" si="16"/>
        <v>51</v>
      </c>
      <c r="AU44" s="524">
        <f t="shared" si="16"/>
        <v>86</v>
      </c>
      <c r="AV44" s="524">
        <f t="shared" si="16"/>
        <v>106</v>
      </c>
      <c r="AW44" s="524">
        <f t="shared" si="16"/>
        <v>82</v>
      </c>
      <c r="AX44" s="524">
        <f t="shared" si="16"/>
        <v>82</v>
      </c>
      <c r="AY44" s="524">
        <f t="shared" si="16"/>
        <v>73</v>
      </c>
      <c r="AZ44" s="524">
        <f t="shared" si="16"/>
        <v>60</v>
      </c>
      <c r="BA44" s="524">
        <f t="shared" si="16"/>
        <v>60</v>
      </c>
      <c r="BB44" s="524">
        <f t="shared" si="16"/>
        <v>50</v>
      </c>
      <c r="BC44" s="524">
        <f t="shared" si="16"/>
        <v>44</v>
      </c>
      <c r="BD44" s="520"/>
      <c r="BE44" s="524">
        <f t="shared" si="11"/>
        <v>2137</v>
      </c>
      <c r="BF44" s="523"/>
    </row>
    <row r="45" spans="1:58" ht="14.1" customHeight="1" x14ac:dyDescent="0.2">
      <c r="A45" s="73"/>
      <c r="B45" s="526" t="s">
        <v>120</v>
      </c>
      <c r="C45" s="524">
        <f>C57+C69</f>
        <v>0</v>
      </c>
      <c r="D45" s="524">
        <f t="shared" ref="D45:BC45" si="17">D57+D69</f>
        <v>0</v>
      </c>
      <c r="E45" s="524">
        <f t="shared" si="17"/>
        <v>0</v>
      </c>
      <c r="F45" s="524">
        <f t="shared" si="17"/>
        <v>0</v>
      </c>
      <c r="G45" s="524">
        <f t="shared" si="17"/>
        <v>0</v>
      </c>
      <c r="H45" s="524">
        <f t="shared" si="17"/>
        <v>0</v>
      </c>
      <c r="I45" s="524">
        <f t="shared" si="17"/>
        <v>0</v>
      </c>
      <c r="J45" s="524">
        <f t="shared" si="17"/>
        <v>0</v>
      </c>
      <c r="K45" s="524">
        <f t="shared" si="17"/>
        <v>0</v>
      </c>
      <c r="L45" s="524">
        <f t="shared" si="17"/>
        <v>0</v>
      </c>
      <c r="M45" s="524">
        <f t="shared" si="17"/>
        <v>0</v>
      </c>
      <c r="N45" s="524">
        <f t="shared" si="17"/>
        <v>1</v>
      </c>
      <c r="O45" s="524">
        <f t="shared" si="17"/>
        <v>5</v>
      </c>
      <c r="P45" s="524">
        <f t="shared" si="17"/>
        <v>11</v>
      </c>
      <c r="Q45" s="524">
        <f t="shared" si="17"/>
        <v>13</v>
      </c>
      <c r="R45" s="524">
        <f t="shared" si="17"/>
        <v>21</v>
      </c>
      <c r="S45" s="524">
        <f t="shared" si="17"/>
        <v>22</v>
      </c>
      <c r="T45" s="524">
        <f t="shared" si="17"/>
        <v>16</v>
      </c>
      <c r="U45" s="524">
        <f t="shared" si="17"/>
        <v>9</v>
      </c>
      <c r="V45" s="524">
        <f t="shared" si="17"/>
        <v>6</v>
      </c>
      <c r="W45" s="524">
        <f t="shared" si="17"/>
        <v>4</v>
      </c>
      <c r="X45" s="524">
        <f t="shared" si="17"/>
        <v>4</v>
      </c>
      <c r="Y45" s="524">
        <f t="shared" si="17"/>
        <v>2</v>
      </c>
      <c r="Z45" s="524">
        <f t="shared" si="17"/>
        <v>0</v>
      </c>
      <c r="AA45" s="524">
        <f t="shared" si="17"/>
        <v>0</v>
      </c>
      <c r="AB45" s="524">
        <f t="shared" si="17"/>
        <v>0</v>
      </c>
      <c r="AC45" s="524">
        <f t="shared" si="17"/>
        <v>0</v>
      </c>
      <c r="AD45" s="524">
        <f t="shared" si="17"/>
        <v>1</v>
      </c>
      <c r="AE45" s="524">
        <f t="shared" si="17"/>
        <v>0</v>
      </c>
      <c r="AF45" s="524">
        <f t="shared" si="17"/>
        <v>0</v>
      </c>
      <c r="AG45" s="524">
        <f t="shared" si="17"/>
        <v>0</v>
      </c>
      <c r="AH45" s="524">
        <f t="shared" si="17"/>
        <v>0</v>
      </c>
      <c r="AI45" s="524">
        <f t="shared" si="17"/>
        <v>0</v>
      </c>
      <c r="AJ45" s="524">
        <f t="shared" si="17"/>
        <v>0</v>
      </c>
      <c r="AK45" s="524">
        <f t="shared" si="17"/>
        <v>0</v>
      </c>
      <c r="AL45" s="524">
        <f t="shared" si="17"/>
        <v>0</v>
      </c>
      <c r="AM45" s="524">
        <f t="shared" si="17"/>
        <v>0</v>
      </c>
      <c r="AN45" s="524">
        <f t="shared" si="17"/>
        <v>1</v>
      </c>
      <c r="AO45" s="524">
        <f t="shared" si="17"/>
        <v>1</v>
      </c>
      <c r="AP45" s="524">
        <f t="shared" si="17"/>
        <v>1</v>
      </c>
      <c r="AQ45" s="524">
        <f t="shared" si="17"/>
        <v>0</v>
      </c>
      <c r="AR45" s="524">
        <f t="shared" si="17"/>
        <v>1</v>
      </c>
      <c r="AS45" s="524">
        <f t="shared" si="17"/>
        <v>3</v>
      </c>
      <c r="AT45" s="524">
        <f t="shared" si="17"/>
        <v>0</v>
      </c>
      <c r="AU45" s="524">
        <f t="shared" si="17"/>
        <v>5</v>
      </c>
      <c r="AV45" s="524">
        <f t="shared" si="17"/>
        <v>0</v>
      </c>
      <c r="AW45" s="524">
        <f t="shared" si="17"/>
        <v>2</v>
      </c>
      <c r="AX45" s="524">
        <f t="shared" si="17"/>
        <v>0</v>
      </c>
      <c r="AY45" s="524">
        <f t="shared" si="17"/>
        <v>2</v>
      </c>
      <c r="AZ45" s="524">
        <f t="shared" si="17"/>
        <v>2</v>
      </c>
      <c r="BA45" s="524">
        <f t="shared" si="17"/>
        <v>2</v>
      </c>
      <c r="BB45" s="524">
        <f t="shared" si="17"/>
        <v>3</v>
      </c>
      <c r="BC45" s="524">
        <f t="shared" si="17"/>
        <v>2</v>
      </c>
      <c r="BD45" s="520"/>
      <c r="BE45" s="524">
        <f t="shared" si="11"/>
        <v>140</v>
      </c>
      <c r="BF45" s="523"/>
    </row>
    <row r="46" spans="1:58" ht="14.1" customHeight="1" x14ac:dyDescent="0.2">
      <c r="A46" s="73"/>
      <c r="B46" s="526" t="s">
        <v>111</v>
      </c>
      <c r="C46" s="524">
        <f>C75+C82</f>
        <v>0</v>
      </c>
      <c r="D46" s="524">
        <f t="shared" ref="D46:BC46" si="18">D75+D82</f>
        <v>0</v>
      </c>
      <c r="E46" s="524">
        <f t="shared" si="18"/>
        <v>0</v>
      </c>
      <c r="F46" s="524">
        <f t="shared" si="18"/>
        <v>0</v>
      </c>
      <c r="G46" s="524">
        <f t="shared" si="18"/>
        <v>0</v>
      </c>
      <c r="H46" s="524">
        <f t="shared" si="18"/>
        <v>0</v>
      </c>
      <c r="I46" s="524">
        <f t="shared" si="18"/>
        <v>0</v>
      </c>
      <c r="J46" s="524">
        <f t="shared" si="18"/>
        <v>0</v>
      </c>
      <c r="K46" s="524">
        <f t="shared" si="18"/>
        <v>0</v>
      </c>
      <c r="L46" s="524">
        <f t="shared" si="18"/>
        <v>0</v>
      </c>
      <c r="M46" s="524">
        <f t="shared" si="18"/>
        <v>0</v>
      </c>
      <c r="N46" s="524">
        <f t="shared" si="18"/>
        <v>0</v>
      </c>
      <c r="O46" s="524">
        <f t="shared" si="18"/>
        <v>8</v>
      </c>
      <c r="P46" s="524">
        <f t="shared" si="18"/>
        <v>40</v>
      </c>
      <c r="Q46" s="524">
        <f t="shared" si="18"/>
        <v>90</v>
      </c>
      <c r="R46" s="524">
        <f t="shared" si="18"/>
        <v>90</v>
      </c>
      <c r="S46" s="524">
        <f t="shared" si="18"/>
        <v>83</v>
      </c>
      <c r="T46" s="524">
        <f t="shared" si="18"/>
        <v>74</v>
      </c>
      <c r="U46" s="524">
        <f t="shared" si="18"/>
        <v>51</v>
      </c>
      <c r="V46" s="524">
        <f t="shared" si="18"/>
        <v>46</v>
      </c>
      <c r="W46" s="524">
        <f t="shared" si="18"/>
        <v>30</v>
      </c>
      <c r="X46" s="524">
        <f t="shared" si="18"/>
        <v>22</v>
      </c>
      <c r="Y46" s="524">
        <f t="shared" si="18"/>
        <v>19</v>
      </c>
      <c r="Z46" s="524">
        <f t="shared" si="18"/>
        <v>8</v>
      </c>
      <c r="AA46" s="524">
        <f t="shared" si="18"/>
        <v>8</v>
      </c>
      <c r="AB46" s="524">
        <f t="shared" si="18"/>
        <v>12</v>
      </c>
      <c r="AC46" s="524">
        <f t="shared" si="18"/>
        <v>3</v>
      </c>
      <c r="AD46" s="524">
        <f t="shared" si="18"/>
        <v>1</v>
      </c>
      <c r="AE46" s="524">
        <f t="shared" si="18"/>
        <v>1</v>
      </c>
      <c r="AF46" s="524">
        <f t="shared" si="18"/>
        <v>2</v>
      </c>
      <c r="AG46" s="524">
        <f t="shared" si="18"/>
        <v>1</v>
      </c>
      <c r="AH46" s="524">
        <f t="shared" si="18"/>
        <v>0</v>
      </c>
      <c r="AI46" s="524">
        <f t="shared" si="18"/>
        <v>0</v>
      </c>
      <c r="AJ46" s="524">
        <f t="shared" si="18"/>
        <v>1</v>
      </c>
      <c r="AK46" s="524">
        <f t="shared" si="18"/>
        <v>1</v>
      </c>
      <c r="AL46" s="524">
        <f t="shared" si="18"/>
        <v>0</v>
      </c>
      <c r="AM46" s="524">
        <f t="shared" si="18"/>
        <v>0</v>
      </c>
      <c r="AN46" s="524">
        <f t="shared" si="18"/>
        <v>4</v>
      </c>
      <c r="AO46" s="524">
        <f t="shared" si="18"/>
        <v>3</v>
      </c>
      <c r="AP46" s="524">
        <f t="shared" si="18"/>
        <v>5</v>
      </c>
      <c r="AQ46" s="524">
        <f t="shared" si="18"/>
        <v>9</v>
      </c>
      <c r="AR46" s="524">
        <f t="shared" si="18"/>
        <v>8</v>
      </c>
      <c r="AS46" s="524">
        <f t="shared" si="18"/>
        <v>20</v>
      </c>
      <c r="AT46" s="524">
        <f t="shared" si="18"/>
        <v>52</v>
      </c>
      <c r="AU46" s="524">
        <f t="shared" si="18"/>
        <v>43</v>
      </c>
      <c r="AV46" s="524">
        <f t="shared" si="18"/>
        <v>64</v>
      </c>
      <c r="AW46" s="524">
        <f t="shared" si="18"/>
        <v>51</v>
      </c>
      <c r="AX46" s="524">
        <f t="shared" si="18"/>
        <v>54</v>
      </c>
      <c r="AY46" s="524">
        <f t="shared" si="18"/>
        <v>54</v>
      </c>
      <c r="AZ46" s="524">
        <f t="shared" si="18"/>
        <v>48</v>
      </c>
      <c r="BA46" s="524">
        <f t="shared" si="18"/>
        <v>37</v>
      </c>
      <c r="BB46" s="524">
        <f t="shared" si="18"/>
        <v>37</v>
      </c>
      <c r="BC46" s="524">
        <f t="shared" si="18"/>
        <v>28</v>
      </c>
      <c r="BD46" s="520"/>
      <c r="BE46" s="524">
        <f t="shared" si="11"/>
        <v>1108</v>
      </c>
      <c r="BF46" s="523"/>
    </row>
    <row r="47" spans="1:58" ht="14.1" customHeight="1" x14ac:dyDescent="0.2">
      <c r="A47" s="73"/>
      <c r="B47" s="526" t="s">
        <v>112</v>
      </c>
      <c r="C47" s="524">
        <f>C58+C64+C71+C85</f>
        <v>0</v>
      </c>
      <c r="D47" s="524">
        <f t="shared" ref="D47:BC47" si="19">D58+D64+D71+D85</f>
        <v>0</v>
      </c>
      <c r="E47" s="524">
        <f t="shared" si="19"/>
        <v>0</v>
      </c>
      <c r="F47" s="524">
        <f t="shared" si="19"/>
        <v>0</v>
      </c>
      <c r="G47" s="524">
        <f t="shared" si="19"/>
        <v>0</v>
      </c>
      <c r="H47" s="524">
        <f t="shared" si="19"/>
        <v>0</v>
      </c>
      <c r="I47" s="524">
        <f t="shared" si="19"/>
        <v>0</v>
      </c>
      <c r="J47" s="524">
        <f t="shared" si="19"/>
        <v>0</v>
      </c>
      <c r="K47" s="524">
        <f t="shared" si="19"/>
        <v>0</v>
      </c>
      <c r="L47" s="524">
        <f t="shared" si="19"/>
        <v>0</v>
      </c>
      <c r="M47" s="524">
        <f t="shared" si="19"/>
        <v>0</v>
      </c>
      <c r="N47" s="524">
        <f t="shared" si="19"/>
        <v>2</v>
      </c>
      <c r="O47" s="524">
        <f t="shared" si="19"/>
        <v>7</v>
      </c>
      <c r="P47" s="524">
        <f t="shared" si="19"/>
        <v>32</v>
      </c>
      <c r="Q47" s="524">
        <f t="shared" si="19"/>
        <v>108</v>
      </c>
      <c r="R47" s="524">
        <f t="shared" si="19"/>
        <v>109</v>
      </c>
      <c r="S47" s="524">
        <f t="shared" si="19"/>
        <v>115</v>
      </c>
      <c r="T47" s="524">
        <f t="shared" si="19"/>
        <v>99</v>
      </c>
      <c r="U47" s="524">
        <f t="shared" si="19"/>
        <v>81</v>
      </c>
      <c r="V47" s="524">
        <f t="shared" si="19"/>
        <v>54</v>
      </c>
      <c r="W47" s="524">
        <f t="shared" si="19"/>
        <v>44</v>
      </c>
      <c r="X47" s="524">
        <f t="shared" si="19"/>
        <v>24</v>
      </c>
      <c r="Y47" s="524">
        <f t="shared" si="19"/>
        <v>15</v>
      </c>
      <c r="Z47" s="524">
        <f t="shared" si="19"/>
        <v>11</v>
      </c>
      <c r="AA47" s="524">
        <f t="shared" si="19"/>
        <v>9</v>
      </c>
      <c r="AB47" s="524">
        <f t="shared" si="19"/>
        <v>4</v>
      </c>
      <c r="AC47" s="524">
        <f t="shared" si="19"/>
        <v>7</v>
      </c>
      <c r="AD47" s="524">
        <f t="shared" si="19"/>
        <v>5</v>
      </c>
      <c r="AE47" s="524">
        <f t="shared" si="19"/>
        <v>2</v>
      </c>
      <c r="AF47" s="524">
        <f t="shared" si="19"/>
        <v>0</v>
      </c>
      <c r="AG47" s="524">
        <f t="shared" si="19"/>
        <v>1</v>
      </c>
      <c r="AH47" s="524">
        <f t="shared" si="19"/>
        <v>0</v>
      </c>
      <c r="AI47" s="524">
        <f t="shared" si="19"/>
        <v>2</v>
      </c>
      <c r="AJ47" s="524">
        <f t="shared" si="19"/>
        <v>1</v>
      </c>
      <c r="AK47" s="524">
        <f t="shared" si="19"/>
        <v>1</v>
      </c>
      <c r="AL47" s="524">
        <f t="shared" si="19"/>
        <v>0</v>
      </c>
      <c r="AM47" s="524">
        <f t="shared" si="19"/>
        <v>0</v>
      </c>
      <c r="AN47" s="524">
        <f t="shared" si="19"/>
        <v>0</v>
      </c>
      <c r="AO47" s="524">
        <f t="shared" si="19"/>
        <v>0</v>
      </c>
      <c r="AP47" s="524">
        <f t="shared" si="19"/>
        <v>3</v>
      </c>
      <c r="AQ47" s="524">
        <f t="shared" si="19"/>
        <v>8</v>
      </c>
      <c r="AR47" s="524">
        <f t="shared" si="19"/>
        <v>17</v>
      </c>
      <c r="AS47" s="524">
        <f t="shared" si="19"/>
        <v>14</v>
      </c>
      <c r="AT47" s="524">
        <f t="shared" si="19"/>
        <v>16</v>
      </c>
      <c r="AU47" s="524">
        <f t="shared" si="19"/>
        <v>19</v>
      </c>
      <c r="AV47" s="524">
        <f t="shared" si="19"/>
        <v>31</v>
      </c>
      <c r="AW47" s="524">
        <f t="shared" si="19"/>
        <v>31</v>
      </c>
      <c r="AX47" s="524">
        <f t="shared" si="19"/>
        <v>28</v>
      </c>
      <c r="AY47" s="524">
        <f t="shared" si="19"/>
        <v>29</v>
      </c>
      <c r="AZ47" s="524">
        <f t="shared" si="19"/>
        <v>40</v>
      </c>
      <c r="BA47" s="524">
        <f t="shared" si="19"/>
        <v>32</v>
      </c>
      <c r="BB47" s="524">
        <f t="shared" si="19"/>
        <v>24</v>
      </c>
      <c r="BC47" s="524">
        <f t="shared" si="19"/>
        <v>32</v>
      </c>
      <c r="BD47" s="520"/>
      <c r="BE47" s="524">
        <f t="shared" si="11"/>
        <v>1057</v>
      </c>
      <c r="BF47" s="523"/>
    </row>
    <row r="48" spans="1:58" ht="14.1" customHeight="1" x14ac:dyDescent="0.2">
      <c r="A48" s="73"/>
      <c r="B48" s="526" t="s">
        <v>2789</v>
      </c>
      <c r="C48" s="524">
        <f>C76</f>
        <v>0</v>
      </c>
      <c r="D48" s="524">
        <f t="shared" ref="D48:BC48" si="20">D76</f>
        <v>0</v>
      </c>
      <c r="E48" s="524">
        <f t="shared" si="20"/>
        <v>0</v>
      </c>
      <c r="F48" s="524">
        <f t="shared" si="20"/>
        <v>0</v>
      </c>
      <c r="G48" s="524">
        <f t="shared" si="20"/>
        <v>0</v>
      </c>
      <c r="H48" s="524">
        <f t="shared" si="20"/>
        <v>0</v>
      </c>
      <c r="I48" s="524">
        <f t="shared" si="20"/>
        <v>0</v>
      </c>
      <c r="J48" s="524">
        <f t="shared" si="20"/>
        <v>0</v>
      </c>
      <c r="K48" s="524">
        <f t="shared" si="20"/>
        <v>0</v>
      </c>
      <c r="L48" s="524">
        <f t="shared" si="20"/>
        <v>0</v>
      </c>
      <c r="M48" s="524">
        <f t="shared" si="20"/>
        <v>0</v>
      </c>
      <c r="N48" s="524">
        <f t="shared" si="20"/>
        <v>0</v>
      </c>
      <c r="O48" s="524">
        <f t="shared" si="20"/>
        <v>0</v>
      </c>
      <c r="P48" s="524">
        <f t="shared" si="20"/>
        <v>0</v>
      </c>
      <c r="Q48" s="524">
        <f t="shared" si="20"/>
        <v>2</v>
      </c>
      <c r="R48" s="524">
        <f t="shared" si="20"/>
        <v>0</v>
      </c>
      <c r="S48" s="524">
        <f t="shared" si="20"/>
        <v>0</v>
      </c>
      <c r="T48" s="524">
        <f t="shared" si="20"/>
        <v>0</v>
      </c>
      <c r="U48" s="524">
        <f t="shared" si="20"/>
        <v>0</v>
      </c>
      <c r="V48" s="524">
        <f t="shared" si="20"/>
        <v>0</v>
      </c>
      <c r="W48" s="524">
        <f t="shared" si="20"/>
        <v>0</v>
      </c>
      <c r="X48" s="524">
        <f t="shared" si="20"/>
        <v>0</v>
      </c>
      <c r="Y48" s="524">
        <f t="shared" si="20"/>
        <v>0</v>
      </c>
      <c r="Z48" s="524">
        <f t="shared" si="20"/>
        <v>0</v>
      </c>
      <c r="AA48" s="524">
        <f t="shared" si="20"/>
        <v>0</v>
      </c>
      <c r="AB48" s="524">
        <f t="shared" si="20"/>
        <v>0</v>
      </c>
      <c r="AC48" s="524">
        <f t="shared" si="20"/>
        <v>0</v>
      </c>
      <c r="AD48" s="524">
        <f t="shared" si="20"/>
        <v>0</v>
      </c>
      <c r="AE48" s="524">
        <f t="shared" si="20"/>
        <v>0</v>
      </c>
      <c r="AF48" s="524">
        <f t="shared" si="20"/>
        <v>0</v>
      </c>
      <c r="AG48" s="524">
        <f t="shared" si="20"/>
        <v>0</v>
      </c>
      <c r="AH48" s="524">
        <f t="shared" si="20"/>
        <v>0</v>
      </c>
      <c r="AI48" s="524">
        <f t="shared" si="20"/>
        <v>0</v>
      </c>
      <c r="AJ48" s="524">
        <f t="shared" si="20"/>
        <v>0</v>
      </c>
      <c r="AK48" s="524">
        <f t="shared" si="20"/>
        <v>0</v>
      </c>
      <c r="AL48" s="524">
        <f t="shared" si="20"/>
        <v>0</v>
      </c>
      <c r="AM48" s="524">
        <f t="shared" si="20"/>
        <v>0</v>
      </c>
      <c r="AN48" s="524">
        <f t="shared" si="20"/>
        <v>0</v>
      </c>
      <c r="AO48" s="524">
        <f t="shared" si="20"/>
        <v>0</v>
      </c>
      <c r="AP48" s="524">
        <f t="shared" si="20"/>
        <v>0</v>
      </c>
      <c r="AQ48" s="524">
        <f t="shared" si="20"/>
        <v>0</v>
      </c>
      <c r="AR48" s="524">
        <f t="shared" si="20"/>
        <v>0</v>
      </c>
      <c r="AS48" s="524">
        <f t="shared" si="20"/>
        <v>0</v>
      </c>
      <c r="AT48" s="524">
        <f t="shared" si="20"/>
        <v>0</v>
      </c>
      <c r="AU48" s="524">
        <f t="shared" si="20"/>
        <v>0</v>
      </c>
      <c r="AV48" s="524">
        <f t="shared" si="20"/>
        <v>1</v>
      </c>
      <c r="AW48" s="524">
        <f t="shared" si="20"/>
        <v>0</v>
      </c>
      <c r="AX48" s="524">
        <f t="shared" si="20"/>
        <v>0</v>
      </c>
      <c r="AY48" s="524">
        <f t="shared" si="20"/>
        <v>0</v>
      </c>
      <c r="AZ48" s="524">
        <f t="shared" si="20"/>
        <v>0</v>
      </c>
      <c r="BA48" s="524">
        <f t="shared" si="20"/>
        <v>0</v>
      </c>
      <c r="BB48" s="524">
        <f t="shared" si="20"/>
        <v>0</v>
      </c>
      <c r="BC48" s="524">
        <f t="shared" si="20"/>
        <v>0</v>
      </c>
      <c r="BD48" s="520"/>
      <c r="BE48" s="524">
        <f t="shared" si="11"/>
        <v>3</v>
      </c>
      <c r="BF48" s="523"/>
    </row>
    <row r="49" spans="1:71" ht="14.1" customHeight="1" x14ac:dyDescent="0.2">
      <c r="A49" s="73"/>
      <c r="B49" s="526" t="s">
        <v>2790</v>
      </c>
      <c r="C49" s="524">
        <f>C80</f>
        <v>0</v>
      </c>
      <c r="D49" s="524">
        <f t="shared" ref="D49:BC49" si="21">D80</f>
        <v>0</v>
      </c>
      <c r="E49" s="524">
        <f t="shared" si="21"/>
        <v>0</v>
      </c>
      <c r="F49" s="524">
        <f t="shared" si="21"/>
        <v>0</v>
      </c>
      <c r="G49" s="524">
        <f t="shared" si="21"/>
        <v>0</v>
      </c>
      <c r="H49" s="524">
        <f t="shared" si="21"/>
        <v>0</v>
      </c>
      <c r="I49" s="524">
        <f t="shared" si="21"/>
        <v>0</v>
      </c>
      <c r="J49" s="524">
        <f t="shared" si="21"/>
        <v>0</v>
      </c>
      <c r="K49" s="524">
        <f t="shared" si="21"/>
        <v>0</v>
      </c>
      <c r="L49" s="524">
        <f t="shared" si="21"/>
        <v>0</v>
      </c>
      <c r="M49" s="524">
        <f t="shared" si="21"/>
        <v>0</v>
      </c>
      <c r="N49" s="524">
        <f t="shared" si="21"/>
        <v>0</v>
      </c>
      <c r="O49" s="524">
        <f t="shared" si="21"/>
        <v>0</v>
      </c>
      <c r="P49" s="524">
        <f t="shared" si="21"/>
        <v>1</v>
      </c>
      <c r="Q49" s="524">
        <f t="shared" si="21"/>
        <v>4</v>
      </c>
      <c r="R49" s="524">
        <f t="shared" si="21"/>
        <v>1</v>
      </c>
      <c r="S49" s="524">
        <f t="shared" si="21"/>
        <v>0</v>
      </c>
      <c r="T49" s="524">
        <f t="shared" si="21"/>
        <v>1</v>
      </c>
      <c r="U49" s="524">
        <f t="shared" si="21"/>
        <v>0</v>
      </c>
      <c r="V49" s="524">
        <f t="shared" si="21"/>
        <v>0</v>
      </c>
      <c r="W49" s="524">
        <f t="shared" si="21"/>
        <v>0</v>
      </c>
      <c r="X49" s="524">
        <f t="shared" si="21"/>
        <v>0</v>
      </c>
      <c r="Y49" s="524">
        <f t="shared" si="21"/>
        <v>0</v>
      </c>
      <c r="Z49" s="524">
        <f t="shared" si="21"/>
        <v>0</v>
      </c>
      <c r="AA49" s="524">
        <f t="shared" si="21"/>
        <v>0</v>
      </c>
      <c r="AB49" s="524">
        <f t="shared" si="21"/>
        <v>0</v>
      </c>
      <c r="AC49" s="524">
        <f t="shared" si="21"/>
        <v>0</v>
      </c>
      <c r="AD49" s="524">
        <f t="shared" si="21"/>
        <v>0</v>
      </c>
      <c r="AE49" s="524">
        <f t="shared" si="21"/>
        <v>0</v>
      </c>
      <c r="AF49" s="524">
        <f t="shared" si="21"/>
        <v>0</v>
      </c>
      <c r="AG49" s="524">
        <f t="shared" si="21"/>
        <v>0</v>
      </c>
      <c r="AH49" s="524">
        <f t="shared" si="21"/>
        <v>0</v>
      </c>
      <c r="AI49" s="524">
        <f t="shared" si="21"/>
        <v>0</v>
      </c>
      <c r="AJ49" s="524">
        <f t="shared" si="21"/>
        <v>0</v>
      </c>
      <c r="AK49" s="524">
        <f t="shared" si="21"/>
        <v>0</v>
      </c>
      <c r="AL49" s="524">
        <f t="shared" si="21"/>
        <v>0</v>
      </c>
      <c r="AM49" s="524">
        <f t="shared" si="21"/>
        <v>0</v>
      </c>
      <c r="AN49" s="524">
        <f t="shared" si="21"/>
        <v>0</v>
      </c>
      <c r="AO49" s="524">
        <f t="shared" si="21"/>
        <v>0</v>
      </c>
      <c r="AP49" s="524">
        <f t="shared" si="21"/>
        <v>0</v>
      </c>
      <c r="AQ49" s="524">
        <f t="shared" si="21"/>
        <v>0</v>
      </c>
      <c r="AR49" s="524">
        <f t="shared" si="21"/>
        <v>0</v>
      </c>
      <c r="AS49" s="524">
        <f t="shared" si="21"/>
        <v>0</v>
      </c>
      <c r="AT49" s="524">
        <f t="shared" si="21"/>
        <v>0</v>
      </c>
      <c r="AU49" s="524">
        <f t="shared" si="21"/>
        <v>0</v>
      </c>
      <c r="AV49" s="524">
        <f t="shared" si="21"/>
        <v>1</v>
      </c>
      <c r="AW49" s="524">
        <f t="shared" si="21"/>
        <v>0</v>
      </c>
      <c r="AX49" s="524">
        <f t="shared" si="21"/>
        <v>0</v>
      </c>
      <c r="AY49" s="524">
        <f t="shared" si="21"/>
        <v>0</v>
      </c>
      <c r="AZ49" s="524">
        <f t="shared" si="21"/>
        <v>0</v>
      </c>
      <c r="BA49" s="524">
        <f t="shared" si="21"/>
        <v>0</v>
      </c>
      <c r="BB49" s="524">
        <f t="shared" si="21"/>
        <v>0</v>
      </c>
      <c r="BC49" s="524">
        <f t="shared" si="21"/>
        <v>0</v>
      </c>
      <c r="BD49" s="520"/>
      <c r="BE49" s="524">
        <f t="shared" si="11"/>
        <v>8</v>
      </c>
      <c r="BF49" s="523"/>
    </row>
    <row r="50" spans="1:71" ht="14.1" customHeight="1" x14ac:dyDescent="0.2">
      <c r="A50" s="79"/>
      <c r="B50" s="526" t="s">
        <v>113</v>
      </c>
      <c r="C50" s="524">
        <f>C56+C61+C77</f>
        <v>0</v>
      </c>
      <c r="D50" s="524">
        <f t="shared" ref="D50:BC50" si="22">D56+D61+D77</f>
        <v>0</v>
      </c>
      <c r="E50" s="524">
        <f t="shared" si="22"/>
        <v>0</v>
      </c>
      <c r="F50" s="524">
        <f t="shared" si="22"/>
        <v>0</v>
      </c>
      <c r="G50" s="524">
        <f t="shared" si="22"/>
        <v>0</v>
      </c>
      <c r="H50" s="524">
        <f t="shared" si="22"/>
        <v>0</v>
      </c>
      <c r="I50" s="524">
        <f t="shared" si="22"/>
        <v>0</v>
      </c>
      <c r="J50" s="524">
        <f t="shared" si="22"/>
        <v>0</v>
      </c>
      <c r="K50" s="524">
        <f t="shared" si="22"/>
        <v>0</v>
      </c>
      <c r="L50" s="524">
        <f t="shared" si="22"/>
        <v>0</v>
      </c>
      <c r="M50" s="524">
        <f t="shared" si="22"/>
        <v>0</v>
      </c>
      <c r="N50" s="524">
        <f t="shared" si="22"/>
        <v>0</v>
      </c>
      <c r="O50" s="524">
        <f t="shared" si="22"/>
        <v>3</v>
      </c>
      <c r="P50" s="524">
        <f t="shared" si="22"/>
        <v>14</v>
      </c>
      <c r="Q50" s="524">
        <f t="shared" si="22"/>
        <v>37</v>
      </c>
      <c r="R50" s="524">
        <f t="shared" si="22"/>
        <v>51</v>
      </c>
      <c r="S50" s="524">
        <f t="shared" si="22"/>
        <v>59</v>
      </c>
      <c r="T50" s="524">
        <f t="shared" si="22"/>
        <v>34</v>
      </c>
      <c r="U50" s="524">
        <f t="shared" si="22"/>
        <v>33</v>
      </c>
      <c r="V50" s="524">
        <f t="shared" si="22"/>
        <v>25</v>
      </c>
      <c r="W50" s="524">
        <f t="shared" si="22"/>
        <v>19</v>
      </c>
      <c r="X50" s="524">
        <f t="shared" si="22"/>
        <v>13</v>
      </c>
      <c r="Y50" s="524">
        <f t="shared" si="22"/>
        <v>9</v>
      </c>
      <c r="Z50" s="524">
        <f t="shared" si="22"/>
        <v>9</v>
      </c>
      <c r="AA50" s="524">
        <f t="shared" si="22"/>
        <v>2</v>
      </c>
      <c r="AB50" s="524">
        <f t="shared" si="22"/>
        <v>2</v>
      </c>
      <c r="AC50" s="524">
        <f t="shared" si="22"/>
        <v>3</v>
      </c>
      <c r="AD50" s="524">
        <f t="shared" si="22"/>
        <v>2</v>
      </c>
      <c r="AE50" s="524">
        <f t="shared" si="22"/>
        <v>0</v>
      </c>
      <c r="AF50" s="524">
        <f t="shared" si="22"/>
        <v>0</v>
      </c>
      <c r="AG50" s="524">
        <f t="shared" si="22"/>
        <v>0</v>
      </c>
      <c r="AH50" s="524">
        <f t="shared" si="22"/>
        <v>1</v>
      </c>
      <c r="AI50" s="524">
        <f t="shared" si="22"/>
        <v>0</v>
      </c>
      <c r="AJ50" s="524">
        <f t="shared" si="22"/>
        <v>0</v>
      </c>
      <c r="AK50" s="524">
        <f t="shared" si="22"/>
        <v>0</v>
      </c>
      <c r="AL50" s="524">
        <f t="shared" si="22"/>
        <v>1</v>
      </c>
      <c r="AM50" s="524">
        <f t="shared" si="22"/>
        <v>0</v>
      </c>
      <c r="AN50" s="524">
        <f t="shared" si="22"/>
        <v>0</v>
      </c>
      <c r="AO50" s="524">
        <f t="shared" si="22"/>
        <v>1</v>
      </c>
      <c r="AP50" s="524">
        <f t="shared" si="22"/>
        <v>0</v>
      </c>
      <c r="AQ50" s="524">
        <f t="shared" si="22"/>
        <v>0</v>
      </c>
      <c r="AR50" s="524">
        <f t="shared" si="22"/>
        <v>2</v>
      </c>
      <c r="AS50" s="524">
        <f t="shared" si="22"/>
        <v>3</v>
      </c>
      <c r="AT50" s="524">
        <f t="shared" si="22"/>
        <v>8</v>
      </c>
      <c r="AU50" s="524">
        <f t="shared" si="22"/>
        <v>12</v>
      </c>
      <c r="AV50" s="524">
        <f t="shared" si="22"/>
        <v>13</v>
      </c>
      <c r="AW50" s="524">
        <f t="shared" si="22"/>
        <v>10</v>
      </c>
      <c r="AX50" s="524">
        <f t="shared" si="22"/>
        <v>19</v>
      </c>
      <c r="AY50" s="524">
        <f t="shared" si="22"/>
        <v>18</v>
      </c>
      <c r="AZ50" s="524">
        <f t="shared" si="22"/>
        <v>10</v>
      </c>
      <c r="BA50" s="524">
        <f t="shared" si="22"/>
        <v>11</v>
      </c>
      <c r="BB50" s="524">
        <f t="shared" si="22"/>
        <v>14</v>
      </c>
      <c r="BC50" s="524">
        <f t="shared" si="22"/>
        <v>16</v>
      </c>
      <c r="BD50" s="520"/>
      <c r="BE50" s="524">
        <f t="shared" si="11"/>
        <v>454</v>
      </c>
      <c r="BF50" s="523"/>
    </row>
    <row r="51" spans="1:71" ht="14.1" customHeight="1" x14ac:dyDescent="0.2">
      <c r="A51" s="79"/>
      <c r="B51" s="526" t="s">
        <v>121</v>
      </c>
      <c r="C51" s="524">
        <f>C73</f>
        <v>0</v>
      </c>
      <c r="D51" s="524">
        <f t="shared" ref="D51:BC51" si="23">D73</f>
        <v>0</v>
      </c>
      <c r="E51" s="524">
        <f t="shared" si="23"/>
        <v>0</v>
      </c>
      <c r="F51" s="524">
        <f t="shared" si="23"/>
        <v>0</v>
      </c>
      <c r="G51" s="524">
        <f t="shared" si="23"/>
        <v>0</v>
      </c>
      <c r="H51" s="524">
        <f t="shared" si="23"/>
        <v>0</v>
      </c>
      <c r="I51" s="524">
        <f t="shared" si="23"/>
        <v>0</v>
      </c>
      <c r="J51" s="524">
        <f t="shared" si="23"/>
        <v>0</v>
      </c>
      <c r="K51" s="524">
        <f t="shared" si="23"/>
        <v>0</v>
      </c>
      <c r="L51" s="524">
        <f t="shared" si="23"/>
        <v>0</v>
      </c>
      <c r="M51" s="524">
        <f t="shared" si="23"/>
        <v>0</v>
      </c>
      <c r="N51" s="524">
        <f t="shared" si="23"/>
        <v>0</v>
      </c>
      <c r="O51" s="524">
        <f t="shared" si="23"/>
        <v>0</v>
      </c>
      <c r="P51" s="524">
        <f t="shared" si="23"/>
        <v>0</v>
      </c>
      <c r="Q51" s="524">
        <f t="shared" si="23"/>
        <v>0</v>
      </c>
      <c r="R51" s="524">
        <f t="shared" si="23"/>
        <v>0</v>
      </c>
      <c r="S51" s="524">
        <f t="shared" si="23"/>
        <v>0</v>
      </c>
      <c r="T51" s="524">
        <f t="shared" si="23"/>
        <v>0</v>
      </c>
      <c r="U51" s="524">
        <f t="shared" si="23"/>
        <v>0</v>
      </c>
      <c r="V51" s="524">
        <f t="shared" si="23"/>
        <v>0</v>
      </c>
      <c r="W51" s="524">
        <f t="shared" si="23"/>
        <v>0</v>
      </c>
      <c r="X51" s="524">
        <f t="shared" si="23"/>
        <v>0</v>
      </c>
      <c r="Y51" s="524">
        <f t="shared" si="23"/>
        <v>0</v>
      </c>
      <c r="Z51" s="524">
        <f t="shared" si="23"/>
        <v>0</v>
      </c>
      <c r="AA51" s="524">
        <f t="shared" si="23"/>
        <v>0</v>
      </c>
      <c r="AB51" s="524">
        <f t="shared" si="23"/>
        <v>0</v>
      </c>
      <c r="AC51" s="524">
        <f t="shared" si="23"/>
        <v>0</v>
      </c>
      <c r="AD51" s="524">
        <f t="shared" si="23"/>
        <v>0</v>
      </c>
      <c r="AE51" s="524">
        <f t="shared" si="23"/>
        <v>0</v>
      </c>
      <c r="AF51" s="524">
        <f t="shared" si="23"/>
        <v>0</v>
      </c>
      <c r="AG51" s="524">
        <f t="shared" si="23"/>
        <v>0</v>
      </c>
      <c r="AH51" s="524">
        <f t="shared" si="23"/>
        <v>0</v>
      </c>
      <c r="AI51" s="524">
        <f t="shared" si="23"/>
        <v>0</v>
      </c>
      <c r="AJ51" s="524">
        <f t="shared" si="23"/>
        <v>0</v>
      </c>
      <c r="AK51" s="524">
        <f t="shared" si="23"/>
        <v>0</v>
      </c>
      <c r="AL51" s="524">
        <f t="shared" si="23"/>
        <v>0</v>
      </c>
      <c r="AM51" s="524">
        <f t="shared" si="23"/>
        <v>0</v>
      </c>
      <c r="AN51" s="524">
        <f t="shared" si="23"/>
        <v>0</v>
      </c>
      <c r="AO51" s="524">
        <f t="shared" si="23"/>
        <v>0</v>
      </c>
      <c r="AP51" s="524">
        <f t="shared" si="23"/>
        <v>0</v>
      </c>
      <c r="AQ51" s="524">
        <f t="shared" si="23"/>
        <v>0</v>
      </c>
      <c r="AR51" s="524">
        <f t="shared" si="23"/>
        <v>1</v>
      </c>
      <c r="AS51" s="524">
        <f t="shared" si="23"/>
        <v>0</v>
      </c>
      <c r="AT51" s="524">
        <f t="shared" si="23"/>
        <v>0</v>
      </c>
      <c r="AU51" s="524">
        <f t="shared" si="23"/>
        <v>0</v>
      </c>
      <c r="AV51" s="524">
        <f t="shared" si="23"/>
        <v>0</v>
      </c>
      <c r="AW51" s="524">
        <f t="shared" si="23"/>
        <v>0</v>
      </c>
      <c r="AX51" s="524">
        <f t="shared" si="23"/>
        <v>0</v>
      </c>
      <c r="AY51" s="524">
        <f t="shared" si="23"/>
        <v>0</v>
      </c>
      <c r="AZ51" s="524">
        <f t="shared" si="23"/>
        <v>0</v>
      </c>
      <c r="BA51" s="524">
        <f t="shared" si="23"/>
        <v>0</v>
      </c>
      <c r="BB51" s="524">
        <f t="shared" si="23"/>
        <v>0</v>
      </c>
      <c r="BC51" s="524">
        <f t="shared" si="23"/>
        <v>0</v>
      </c>
      <c r="BD51" s="527"/>
      <c r="BE51" s="524">
        <f t="shared" si="11"/>
        <v>1</v>
      </c>
      <c r="BF51" s="523"/>
    </row>
    <row r="52" spans="1:71" ht="14.1" customHeight="1" x14ac:dyDescent="0.2">
      <c r="A52" s="79"/>
      <c r="B52" s="526"/>
      <c r="C52" s="524"/>
      <c r="D52" s="524"/>
      <c r="E52" s="524"/>
      <c r="F52" s="524"/>
      <c r="G52" s="524"/>
      <c r="H52" s="524"/>
      <c r="I52" s="524"/>
      <c r="J52" s="524"/>
      <c r="K52" s="524"/>
      <c r="L52" s="524"/>
      <c r="M52" s="524"/>
      <c r="N52" s="524"/>
      <c r="O52" s="524"/>
      <c r="P52" s="524"/>
      <c r="Q52" s="524"/>
      <c r="R52" s="524"/>
      <c r="S52" s="524"/>
      <c r="T52" s="524"/>
      <c r="U52" s="524"/>
      <c r="V52" s="524"/>
      <c r="W52" s="524"/>
      <c r="X52" s="524"/>
      <c r="Y52" s="524"/>
      <c r="Z52" s="524"/>
      <c r="AA52" s="524"/>
      <c r="AB52" s="524"/>
      <c r="AC52" s="524"/>
      <c r="AD52" s="524"/>
      <c r="AE52" s="524"/>
      <c r="AF52" s="524"/>
      <c r="AG52" s="524"/>
      <c r="AH52" s="524"/>
      <c r="AI52" s="524"/>
      <c r="AJ52" s="524"/>
      <c r="AK52" s="524"/>
      <c r="AL52" s="524"/>
      <c r="AM52" s="524"/>
      <c r="AN52" s="524"/>
      <c r="AO52" s="524"/>
      <c r="AP52" s="524"/>
      <c r="AQ52" s="524"/>
      <c r="AR52" s="524"/>
      <c r="AS52" s="524"/>
      <c r="AT52" s="524"/>
      <c r="AU52" s="524"/>
      <c r="AV52" s="524"/>
      <c r="AW52" s="524"/>
      <c r="AX52" s="524"/>
      <c r="AY52" s="524"/>
      <c r="AZ52" s="524"/>
      <c r="BA52" s="524"/>
      <c r="BB52" s="524"/>
      <c r="BC52" s="524"/>
      <c r="BD52" s="527"/>
      <c r="BE52" s="524"/>
      <c r="BF52" s="523"/>
    </row>
    <row r="53" spans="1:71" ht="32.25" customHeight="1" x14ac:dyDescent="0.2">
      <c r="A53" s="606" t="s">
        <v>2791</v>
      </c>
      <c r="B53" s="606"/>
      <c r="C53" s="168" t="s">
        <v>3002</v>
      </c>
      <c r="D53" s="167" t="s">
        <v>3001</v>
      </c>
      <c r="E53" s="167" t="s">
        <v>3000</v>
      </c>
      <c r="F53" s="167" t="s">
        <v>2999</v>
      </c>
      <c r="G53" s="167" t="s">
        <v>2998</v>
      </c>
      <c r="H53" s="167" t="s">
        <v>2997</v>
      </c>
      <c r="I53" s="167" t="s">
        <v>2996</v>
      </c>
      <c r="J53" s="167" t="s">
        <v>2995</v>
      </c>
      <c r="K53" s="167" t="s">
        <v>2994</v>
      </c>
      <c r="L53" s="167" t="s">
        <v>2993</v>
      </c>
      <c r="M53" s="167" t="s">
        <v>2992</v>
      </c>
      <c r="N53" s="167" t="s">
        <v>2991</v>
      </c>
      <c r="O53" s="167" t="s">
        <v>2990</v>
      </c>
      <c r="P53" s="167" t="s">
        <v>2989</v>
      </c>
      <c r="Q53" s="167" t="s">
        <v>2988</v>
      </c>
      <c r="R53" s="167" t="s">
        <v>2987</v>
      </c>
      <c r="S53" s="167" t="s">
        <v>2986</v>
      </c>
      <c r="T53" s="167" t="s">
        <v>2985</v>
      </c>
      <c r="U53" s="167" t="s">
        <v>2984</v>
      </c>
      <c r="V53" s="167" t="s">
        <v>2983</v>
      </c>
      <c r="W53" s="167" t="s">
        <v>2982</v>
      </c>
      <c r="X53" s="167" t="s">
        <v>2981</v>
      </c>
      <c r="Y53" s="167" t="s">
        <v>2980</v>
      </c>
      <c r="Z53" s="167" t="s">
        <v>2979</v>
      </c>
      <c r="AA53" s="167" t="s">
        <v>2978</v>
      </c>
      <c r="AB53" s="167" t="s">
        <v>2977</v>
      </c>
      <c r="AC53" s="167" t="s">
        <v>2976</v>
      </c>
      <c r="AD53" s="167" t="s">
        <v>2975</v>
      </c>
      <c r="AE53" s="167" t="s">
        <v>2974</v>
      </c>
      <c r="AF53" s="167" t="s">
        <v>2973</v>
      </c>
      <c r="AG53" s="167" t="s">
        <v>2972</v>
      </c>
      <c r="AH53" s="167" t="s">
        <v>2971</v>
      </c>
      <c r="AI53" s="167" t="s">
        <v>2970</v>
      </c>
      <c r="AJ53" s="167" t="s">
        <v>2969</v>
      </c>
      <c r="AK53" s="167" t="s">
        <v>2968</v>
      </c>
      <c r="AL53" s="167" t="s">
        <v>2967</v>
      </c>
      <c r="AM53" s="167" t="s">
        <v>2966</v>
      </c>
      <c r="AN53" s="167" t="s">
        <v>2965</v>
      </c>
      <c r="AO53" s="167" t="s">
        <v>2964</v>
      </c>
      <c r="AP53" s="167" t="s">
        <v>2963</v>
      </c>
      <c r="AQ53" s="167" t="s">
        <v>2962</v>
      </c>
      <c r="AR53" s="167" t="s">
        <v>2961</v>
      </c>
      <c r="AS53" s="167" t="s">
        <v>2960</v>
      </c>
      <c r="AT53" s="167" t="s">
        <v>2959</v>
      </c>
      <c r="AU53" s="167" t="s">
        <v>2958</v>
      </c>
      <c r="AV53" s="167" t="s">
        <v>3036</v>
      </c>
      <c r="AW53" s="167" t="s">
        <v>3037</v>
      </c>
      <c r="AX53" s="167" t="s">
        <v>3038</v>
      </c>
      <c r="AY53" s="167" t="s">
        <v>3039</v>
      </c>
      <c r="AZ53" s="167" t="s">
        <v>3040</v>
      </c>
      <c r="BA53" s="167" t="s">
        <v>3044</v>
      </c>
      <c r="BB53" s="167" t="s">
        <v>3045</v>
      </c>
      <c r="BC53" s="167" t="s">
        <v>3046</v>
      </c>
      <c r="BD53" s="527"/>
      <c r="BE53" s="524"/>
      <c r="BF53" s="523"/>
    </row>
    <row r="54" spans="1:71" ht="14.1" customHeight="1" x14ac:dyDescent="0.2">
      <c r="A54" s="79"/>
      <c r="B54" s="528" t="s">
        <v>124</v>
      </c>
      <c r="C54" s="529">
        <v>0</v>
      </c>
      <c r="D54" s="529">
        <v>0</v>
      </c>
      <c r="E54" s="524">
        <v>0</v>
      </c>
      <c r="F54" s="524">
        <v>0</v>
      </c>
      <c r="G54" s="524">
        <v>0</v>
      </c>
      <c r="H54" s="524">
        <v>0</v>
      </c>
      <c r="I54" s="524">
        <v>0</v>
      </c>
      <c r="J54" s="524">
        <v>0</v>
      </c>
      <c r="K54" s="524">
        <v>0</v>
      </c>
      <c r="L54" s="524">
        <v>0</v>
      </c>
      <c r="M54" s="524">
        <v>0</v>
      </c>
      <c r="N54" s="541">
        <v>1</v>
      </c>
      <c r="O54" s="541">
        <v>0</v>
      </c>
      <c r="P54" s="541">
        <v>2</v>
      </c>
      <c r="Q54" s="541">
        <v>12</v>
      </c>
      <c r="R54" s="541">
        <v>18</v>
      </c>
      <c r="S54" s="541">
        <v>15</v>
      </c>
      <c r="T54" s="541">
        <v>15</v>
      </c>
      <c r="U54" s="541">
        <v>15</v>
      </c>
      <c r="V54" s="541">
        <v>16</v>
      </c>
      <c r="W54" s="541">
        <v>13</v>
      </c>
      <c r="X54" s="541">
        <v>3</v>
      </c>
      <c r="Y54" s="541">
        <v>5</v>
      </c>
      <c r="Z54" s="541">
        <v>5</v>
      </c>
      <c r="AA54" s="541">
        <v>1</v>
      </c>
      <c r="AB54" s="541">
        <v>1</v>
      </c>
      <c r="AC54" s="541">
        <v>0</v>
      </c>
      <c r="AD54" s="541">
        <v>0</v>
      </c>
      <c r="AE54" s="541">
        <v>1</v>
      </c>
      <c r="AF54" s="541">
        <v>0</v>
      </c>
      <c r="AG54" s="541">
        <v>0</v>
      </c>
      <c r="AH54" s="541">
        <v>0</v>
      </c>
      <c r="AI54" s="541">
        <v>0</v>
      </c>
      <c r="AJ54" s="541">
        <v>0</v>
      </c>
      <c r="AK54" s="541">
        <v>0</v>
      </c>
      <c r="AL54" s="541">
        <v>0</v>
      </c>
      <c r="AM54" s="541">
        <v>1</v>
      </c>
      <c r="AN54" s="541">
        <v>1</v>
      </c>
      <c r="AO54" s="541">
        <v>0</v>
      </c>
      <c r="AP54" s="541">
        <v>0</v>
      </c>
      <c r="AQ54" s="541">
        <v>0</v>
      </c>
      <c r="AR54" s="541">
        <v>1</v>
      </c>
      <c r="AS54" s="541">
        <v>3</v>
      </c>
      <c r="AT54" s="541">
        <v>4</v>
      </c>
      <c r="AU54" s="541">
        <v>1</v>
      </c>
      <c r="AV54" s="541">
        <v>3</v>
      </c>
      <c r="AW54" s="541">
        <v>5</v>
      </c>
      <c r="AX54" s="541">
        <v>7</v>
      </c>
      <c r="AY54" s="541">
        <v>9</v>
      </c>
      <c r="AZ54" s="541">
        <v>7</v>
      </c>
      <c r="BA54" s="541">
        <v>12</v>
      </c>
      <c r="BB54" s="541">
        <v>7</v>
      </c>
      <c r="BC54" s="541">
        <v>8</v>
      </c>
      <c r="BD54" s="527"/>
      <c r="BE54" s="524">
        <f t="shared" si="11"/>
        <v>192</v>
      </c>
      <c r="BF54" s="523"/>
    </row>
    <row r="55" spans="1:71" ht="14.1" customHeight="1" x14ac:dyDescent="0.2">
      <c r="A55" s="79"/>
      <c r="B55" s="528" t="s">
        <v>125</v>
      </c>
      <c r="C55" s="524">
        <v>0</v>
      </c>
      <c r="D55" s="524">
        <v>0</v>
      </c>
      <c r="E55" s="524">
        <v>0</v>
      </c>
      <c r="F55" s="524">
        <v>0</v>
      </c>
      <c r="G55" s="524">
        <v>0</v>
      </c>
      <c r="H55" s="524">
        <v>0</v>
      </c>
      <c r="I55" s="524">
        <v>0</v>
      </c>
      <c r="J55" s="524">
        <v>0</v>
      </c>
      <c r="K55" s="524">
        <v>0</v>
      </c>
      <c r="L55" s="524">
        <v>0</v>
      </c>
      <c r="M55" s="524">
        <v>0</v>
      </c>
      <c r="N55" s="524">
        <v>1</v>
      </c>
      <c r="O55" s="524">
        <v>1</v>
      </c>
      <c r="P55" s="524">
        <v>4</v>
      </c>
      <c r="Q55" s="524">
        <v>21</v>
      </c>
      <c r="R55" s="524">
        <v>25</v>
      </c>
      <c r="S55" s="524">
        <v>23</v>
      </c>
      <c r="T55" s="524">
        <v>13</v>
      </c>
      <c r="U55" s="524">
        <v>11</v>
      </c>
      <c r="V55" s="524">
        <v>8</v>
      </c>
      <c r="W55" s="524">
        <v>3</v>
      </c>
      <c r="X55" s="524">
        <v>1</v>
      </c>
      <c r="Y55" s="524">
        <v>0</v>
      </c>
      <c r="Z55" s="524">
        <v>0</v>
      </c>
      <c r="AA55" s="524">
        <v>3</v>
      </c>
      <c r="AB55" s="524">
        <v>2</v>
      </c>
      <c r="AC55" s="524">
        <v>0</v>
      </c>
      <c r="AD55" s="524">
        <v>1</v>
      </c>
      <c r="AE55" s="524">
        <v>0</v>
      </c>
      <c r="AF55" s="524">
        <v>0</v>
      </c>
      <c r="AG55" s="524">
        <v>0</v>
      </c>
      <c r="AH55" s="524">
        <v>0</v>
      </c>
      <c r="AI55" s="524">
        <v>0</v>
      </c>
      <c r="AJ55" s="524">
        <v>0</v>
      </c>
      <c r="AK55" s="524">
        <v>1</v>
      </c>
      <c r="AL55" s="524">
        <v>0</v>
      </c>
      <c r="AM55" s="524">
        <v>0</v>
      </c>
      <c r="AN55" s="524">
        <v>0</v>
      </c>
      <c r="AO55" s="524">
        <v>0</v>
      </c>
      <c r="AP55" s="524">
        <v>0</v>
      </c>
      <c r="AQ55" s="524">
        <v>0</v>
      </c>
      <c r="AR55" s="524">
        <v>0</v>
      </c>
      <c r="AS55" s="524">
        <v>1</v>
      </c>
      <c r="AT55" s="524">
        <v>1</v>
      </c>
      <c r="AU55" s="524">
        <v>2</v>
      </c>
      <c r="AV55" s="524">
        <v>1</v>
      </c>
      <c r="AW55" s="524">
        <v>2</v>
      </c>
      <c r="AX55" s="524">
        <v>0</v>
      </c>
      <c r="AY55" s="524">
        <v>1</v>
      </c>
      <c r="AZ55" s="524">
        <v>11</v>
      </c>
      <c r="BA55" s="524">
        <v>8</v>
      </c>
      <c r="BB55" s="524">
        <v>9</v>
      </c>
      <c r="BC55" s="524">
        <v>7</v>
      </c>
      <c r="BD55" s="524"/>
      <c r="BE55" s="524">
        <f t="shared" si="11"/>
        <v>161</v>
      </c>
      <c r="BF55" s="523"/>
    </row>
    <row r="56" spans="1:71" ht="14.1" customHeight="1" x14ac:dyDescent="0.2">
      <c r="A56" s="79"/>
      <c r="B56" s="528" t="s">
        <v>126</v>
      </c>
      <c r="C56" s="524">
        <v>0</v>
      </c>
      <c r="D56" s="524">
        <v>0</v>
      </c>
      <c r="E56" s="524">
        <v>0</v>
      </c>
      <c r="F56" s="524">
        <v>0</v>
      </c>
      <c r="G56" s="524">
        <v>0</v>
      </c>
      <c r="H56" s="524">
        <v>0</v>
      </c>
      <c r="I56" s="524">
        <v>0</v>
      </c>
      <c r="J56" s="524">
        <v>0</v>
      </c>
      <c r="K56" s="524">
        <v>0</v>
      </c>
      <c r="L56" s="524">
        <v>0</v>
      </c>
      <c r="M56" s="524">
        <v>0</v>
      </c>
      <c r="N56" s="524">
        <v>0</v>
      </c>
      <c r="O56" s="524">
        <v>1</v>
      </c>
      <c r="P56" s="524">
        <v>2</v>
      </c>
      <c r="Q56" s="524">
        <v>7</v>
      </c>
      <c r="R56" s="524">
        <v>12</v>
      </c>
      <c r="S56" s="524">
        <v>19</v>
      </c>
      <c r="T56" s="524">
        <v>7</v>
      </c>
      <c r="U56" s="524">
        <v>5</v>
      </c>
      <c r="V56" s="524">
        <v>5</v>
      </c>
      <c r="W56" s="524">
        <v>3</v>
      </c>
      <c r="X56" s="524">
        <v>4</v>
      </c>
      <c r="Y56" s="524">
        <v>6</v>
      </c>
      <c r="Z56" s="524">
        <v>3</v>
      </c>
      <c r="AA56" s="524">
        <v>1</v>
      </c>
      <c r="AB56" s="524">
        <v>0</v>
      </c>
      <c r="AC56" s="524">
        <v>1</v>
      </c>
      <c r="AD56" s="524">
        <v>0</v>
      </c>
      <c r="AE56" s="524">
        <v>0</v>
      </c>
      <c r="AF56" s="524">
        <v>0</v>
      </c>
      <c r="AG56" s="524">
        <v>0</v>
      </c>
      <c r="AH56" s="524">
        <v>0</v>
      </c>
      <c r="AI56" s="524">
        <v>0</v>
      </c>
      <c r="AJ56" s="524">
        <v>0</v>
      </c>
      <c r="AK56" s="524">
        <v>0</v>
      </c>
      <c r="AL56" s="524">
        <v>0</v>
      </c>
      <c r="AM56" s="524">
        <v>0</v>
      </c>
      <c r="AN56" s="524">
        <v>0</v>
      </c>
      <c r="AO56" s="524">
        <v>1</v>
      </c>
      <c r="AP56" s="524">
        <v>0</v>
      </c>
      <c r="AQ56" s="524">
        <v>0</v>
      </c>
      <c r="AR56" s="524">
        <v>0</v>
      </c>
      <c r="AS56" s="524">
        <v>2</v>
      </c>
      <c r="AT56" s="524">
        <v>0</v>
      </c>
      <c r="AU56" s="524">
        <v>2</v>
      </c>
      <c r="AV56" s="524">
        <v>3</v>
      </c>
      <c r="AW56" s="524">
        <v>3</v>
      </c>
      <c r="AX56" s="524">
        <v>3</v>
      </c>
      <c r="AY56" s="524">
        <v>1</v>
      </c>
      <c r="AZ56" s="524">
        <v>3</v>
      </c>
      <c r="BA56" s="524">
        <v>1</v>
      </c>
      <c r="BB56" s="524">
        <v>2</v>
      </c>
      <c r="BC56" s="524">
        <v>2</v>
      </c>
      <c r="BD56" s="524"/>
      <c r="BE56" s="524">
        <f t="shared" si="11"/>
        <v>99</v>
      </c>
      <c r="BF56" s="523"/>
      <c r="BG56" s="502"/>
      <c r="BH56" s="502"/>
      <c r="BI56" s="502"/>
      <c r="BJ56" s="502"/>
      <c r="BK56" s="502"/>
      <c r="BL56" s="502"/>
      <c r="BN56" s="530"/>
      <c r="BO56" s="530"/>
      <c r="BP56" s="530"/>
      <c r="BQ56" s="530"/>
      <c r="BR56" s="530"/>
      <c r="BS56" s="530"/>
    </row>
    <row r="57" spans="1:71" ht="14.1" customHeight="1" x14ac:dyDescent="0.2">
      <c r="A57" s="79"/>
      <c r="B57" s="528" t="s">
        <v>152</v>
      </c>
      <c r="C57" s="524">
        <v>0</v>
      </c>
      <c r="D57" s="524">
        <v>0</v>
      </c>
      <c r="E57" s="524">
        <v>0</v>
      </c>
      <c r="F57" s="524">
        <v>0</v>
      </c>
      <c r="G57" s="524">
        <v>0</v>
      </c>
      <c r="H57" s="524">
        <v>0</v>
      </c>
      <c r="I57" s="524">
        <v>0</v>
      </c>
      <c r="J57" s="524">
        <v>0</v>
      </c>
      <c r="K57" s="524">
        <v>0</v>
      </c>
      <c r="L57" s="524">
        <v>0</v>
      </c>
      <c r="M57" s="524">
        <v>0</v>
      </c>
      <c r="N57" s="524">
        <v>0</v>
      </c>
      <c r="O57" s="524">
        <v>5</v>
      </c>
      <c r="P57" s="524">
        <v>4</v>
      </c>
      <c r="Q57" s="524">
        <v>7</v>
      </c>
      <c r="R57" s="524">
        <v>12</v>
      </c>
      <c r="S57" s="524">
        <v>14</v>
      </c>
      <c r="T57" s="524">
        <v>13</v>
      </c>
      <c r="U57" s="524">
        <v>3</v>
      </c>
      <c r="V57" s="524">
        <v>1</v>
      </c>
      <c r="W57" s="524">
        <v>2</v>
      </c>
      <c r="X57" s="524">
        <v>3</v>
      </c>
      <c r="Y57" s="524">
        <v>0</v>
      </c>
      <c r="Z57" s="524">
        <v>0</v>
      </c>
      <c r="AA57" s="524">
        <v>0</v>
      </c>
      <c r="AB57" s="524">
        <v>0</v>
      </c>
      <c r="AC57" s="524">
        <v>0</v>
      </c>
      <c r="AD57" s="524">
        <v>0</v>
      </c>
      <c r="AE57" s="524">
        <v>0</v>
      </c>
      <c r="AF57" s="524">
        <v>0</v>
      </c>
      <c r="AG57" s="524">
        <v>0</v>
      </c>
      <c r="AH57" s="524">
        <v>0</v>
      </c>
      <c r="AI57" s="524">
        <v>0</v>
      </c>
      <c r="AJ57" s="524">
        <v>0</v>
      </c>
      <c r="AK57" s="524">
        <v>0</v>
      </c>
      <c r="AL57" s="524">
        <v>0</v>
      </c>
      <c r="AM57" s="524">
        <v>0</v>
      </c>
      <c r="AN57" s="524">
        <v>1</v>
      </c>
      <c r="AO57" s="524">
        <v>1</v>
      </c>
      <c r="AP57" s="524">
        <v>1</v>
      </c>
      <c r="AQ57" s="524">
        <v>0</v>
      </c>
      <c r="AR57" s="524">
        <v>1</v>
      </c>
      <c r="AS57" s="524">
        <v>2</v>
      </c>
      <c r="AT57" s="524">
        <v>0</v>
      </c>
      <c r="AU57" s="524">
        <v>4</v>
      </c>
      <c r="AV57" s="524">
        <v>0</v>
      </c>
      <c r="AW57" s="524">
        <v>1</v>
      </c>
      <c r="AX57" s="524">
        <v>0</v>
      </c>
      <c r="AY57" s="524">
        <v>2</v>
      </c>
      <c r="AZ57" s="524">
        <v>2</v>
      </c>
      <c r="BA57" s="524">
        <v>2</v>
      </c>
      <c r="BB57" s="524">
        <v>3</v>
      </c>
      <c r="BC57" s="524">
        <v>2</v>
      </c>
      <c r="BD57" s="524"/>
      <c r="BE57" s="524">
        <f t="shared" si="11"/>
        <v>86</v>
      </c>
      <c r="BF57" s="523"/>
      <c r="BG57" s="502"/>
      <c r="BH57" s="502"/>
      <c r="BI57" s="502"/>
      <c r="BJ57" s="502"/>
      <c r="BK57" s="502"/>
      <c r="BL57" s="502"/>
      <c r="BN57" s="530"/>
      <c r="BO57" s="530"/>
      <c r="BP57" s="530"/>
      <c r="BQ57" s="530"/>
      <c r="BR57" s="530"/>
      <c r="BS57" s="530"/>
    </row>
    <row r="58" spans="1:71" ht="14.1" customHeight="1" x14ac:dyDescent="0.2">
      <c r="A58" s="79"/>
      <c r="B58" s="528" t="s">
        <v>127</v>
      </c>
      <c r="C58" s="524">
        <v>0</v>
      </c>
      <c r="D58" s="524">
        <v>0</v>
      </c>
      <c r="E58" s="524">
        <v>0</v>
      </c>
      <c r="F58" s="524">
        <v>0</v>
      </c>
      <c r="G58" s="524">
        <v>0</v>
      </c>
      <c r="H58" s="524">
        <v>0</v>
      </c>
      <c r="I58" s="524">
        <v>0</v>
      </c>
      <c r="J58" s="524">
        <v>0</v>
      </c>
      <c r="K58" s="524">
        <v>0</v>
      </c>
      <c r="L58" s="524">
        <v>0</v>
      </c>
      <c r="M58" s="524">
        <v>0</v>
      </c>
      <c r="N58" s="524">
        <v>1</v>
      </c>
      <c r="O58" s="524">
        <v>3</v>
      </c>
      <c r="P58" s="524">
        <v>17</v>
      </c>
      <c r="Q58" s="524">
        <v>61</v>
      </c>
      <c r="R58" s="524">
        <v>64</v>
      </c>
      <c r="S58" s="524">
        <v>73</v>
      </c>
      <c r="T58" s="524">
        <v>61</v>
      </c>
      <c r="U58" s="524">
        <v>43</v>
      </c>
      <c r="V58" s="524">
        <v>39</v>
      </c>
      <c r="W58" s="524">
        <v>26</v>
      </c>
      <c r="X58" s="524">
        <v>13</v>
      </c>
      <c r="Y58" s="524">
        <v>8</v>
      </c>
      <c r="Z58" s="524">
        <v>6</v>
      </c>
      <c r="AA58" s="524">
        <v>6</v>
      </c>
      <c r="AB58" s="524">
        <v>2</v>
      </c>
      <c r="AC58" s="524">
        <v>1</v>
      </c>
      <c r="AD58" s="524">
        <v>3</v>
      </c>
      <c r="AE58" s="524">
        <v>1</v>
      </c>
      <c r="AF58" s="524">
        <v>0</v>
      </c>
      <c r="AG58" s="524">
        <v>1</v>
      </c>
      <c r="AH58" s="524">
        <v>0</v>
      </c>
      <c r="AI58" s="524">
        <v>0</v>
      </c>
      <c r="AJ58" s="524">
        <v>1</v>
      </c>
      <c r="AK58" s="524">
        <v>0</v>
      </c>
      <c r="AL58" s="524">
        <v>0</v>
      </c>
      <c r="AM58" s="524">
        <v>0</v>
      </c>
      <c r="AN58" s="524">
        <v>0</v>
      </c>
      <c r="AO58" s="524">
        <v>0</v>
      </c>
      <c r="AP58" s="524">
        <v>0</v>
      </c>
      <c r="AQ58" s="524">
        <v>3</v>
      </c>
      <c r="AR58" s="524">
        <v>5</v>
      </c>
      <c r="AS58" s="524">
        <v>6</v>
      </c>
      <c r="AT58" s="524">
        <v>4</v>
      </c>
      <c r="AU58" s="524">
        <v>12</v>
      </c>
      <c r="AV58" s="524">
        <v>8</v>
      </c>
      <c r="AW58" s="524">
        <v>10</v>
      </c>
      <c r="AX58" s="524">
        <v>6</v>
      </c>
      <c r="AY58" s="524">
        <v>7</v>
      </c>
      <c r="AZ58" s="524">
        <v>19</v>
      </c>
      <c r="BA58" s="524">
        <v>12</v>
      </c>
      <c r="BB58" s="524">
        <v>11</v>
      </c>
      <c r="BC58" s="524">
        <v>24</v>
      </c>
      <c r="BD58" s="524"/>
      <c r="BE58" s="524">
        <f t="shared" si="11"/>
        <v>557</v>
      </c>
      <c r="BF58" s="523"/>
      <c r="BG58" s="502"/>
      <c r="BH58" s="502"/>
      <c r="BI58" s="502"/>
      <c r="BJ58" s="502"/>
      <c r="BK58" s="502"/>
      <c r="BL58" s="502"/>
      <c r="BN58" s="530"/>
      <c r="BO58" s="530"/>
      <c r="BP58" s="530"/>
      <c r="BQ58" s="530"/>
      <c r="BR58" s="530"/>
      <c r="BS58" s="530"/>
    </row>
    <row r="59" spans="1:71" ht="14.1" customHeight="1" x14ac:dyDescent="0.2">
      <c r="A59" s="79"/>
      <c r="B59" s="528" t="s">
        <v>128</v>
      </c>
      <c r="C59" s="524">
        <v>0</v>
      </c>
      <c r="D59" s="524">
        <v>0</v>
      </c>
      <c r="E59" s="524">
        <v>0</v>
      </c>
      <c r="F59" s="524">
        <v>0</v>
      </c>
      <c r="G59" s="524">
        <v>0</v>
      </c>
      <c r="H59" s="524">
        <v>0</v>
      </c>
      <c r="I59" s="524">
        <v>0</v>
      </c>
      <c r="J59" s="524">
        <v>0</v>
      </c>
      <c r="K59" s="524">
        <v>0</v>
      </c>
      <c r="L59" s="524">
        <v>0</v>
      </c>
      <c r="M59" s="524">
        <v>0</v>
      </c>
      <c r="N59" s="524">
        <v>0</v>
      </c>
      <c r="O59" s="524">
        <v>1</v>
      </c>
      <c r="P59" s="524">
        <v>3</v>
      </c>
      <c r="Q59" s="524">
        <v>3</v>
      </c>
      <c r="R59" s="524">
        <v>4</v>
      </c>
      <c r="S59" s="524">
        <v>4</v>
      </c>
      <c r="T59" s="524">
        <v>11</v>
      </c>
      <c r="U59" s="524">
        <v>9</v>
      </c>
      <c r="V59" s="524">
        <v>6</v>
      </c>
      <c r="W59" s="524">
        <v>2</v>
      </c>
      <c r="X59" s="524">
        <v>0</v>
      </c>
      <c r="Y59" s="524">
        <v>0</v>
      </c>
      <c r="Z59" s="524">
        <v>2</v>
      </c>
      <c r="AA59" s="524">
        <v>2</v>
      </c>
      <c r="AB59" s="524">
        <v>0</v>
      </c>
      <c r="AC59" s="524">
        <v>1</v>
      </c>
      <c r="AD59" s="524">
        <v>0</v>
      </c>
      <c r="AE59" s="524">
        <v>0</v>
      </c>
      <c r="AF59" s="524">
        <v>0</v>
      </c>
      <c r="AG59" s="524">
        <v>0</v>
      </c>
      <c r="AH59" s="524">
        <v>0</v>
      </c>
      <c r="AI59" s="524">
        <v>0</v>
      </c>
      <c r="AJ59" s="524">
        <v>0</v>
      </c>
      <c r="AK59" s="524">
        <v>0</v>
      </c>
      <c r="AL59" s="524">
        <v>0</v>
      </c>
      <c r="AM59" s="524">
        <v>0</v>
      </c>
      <c r="AN59" s="524">
        <v>0</v>
      </c>
      <c r="AO59" s="524">
        <v>0</v>
      </c>
      <c r="AP59" s="524">
        <v>0</v>
      </c>
      <c r="AQ59" s="524">
        <v>0</v>
      </c>
      <c r="AR59" s="524">
        <v>0</v>
      </c>
      <c r="AS59" s="524">
        <v>0</v>
      </c>
      <c r="AT59" s="524">
        <v>0</v>
      </c>
      <c r="AU59" s="524">
        <v>4</v>
      </c>
      <c r="AV59" s="524">
        <v>0</v>
      </c>
      <c r="AW59" s="524">
        <v>1</v>
      </c>
      <c r="AX59" s="524">
        <v>0</v>
      </c>
      <c r="AY59" s="524">
        <v>2</v>
      </c>
      <c r="AZ59" s="524">
        <v>1</v>
      </c>
      <c r="BA59" s="524">
        <v>1</v>
      </c>
      <c r="BB59" s="524">
        <v>7</v>
      </c>
      <c r="BC59" s="524">
        <v>2</v>
      </c>
      <c r="BD59" s="524"/>
      <c r="BE59" s="524">
        <f t="shared" si="11"/>
        <v>66</v>
      </c>
      <c r="BF59" s="523"/>
      <c r="BG59" s="502"/>
      <c r="BH59" s="502"/>
      <c r="BI59" s="502"/>
      <c r="BJ59" s="502"/>
      <c r="BK59" s="502"/>
      <c r="BL59" s="502"/>
      <c r="BN59" s="530"/>
      <c r="BO59" s="530"/>
      <c r="BP59" s="530"/>
      <c r="BQ59" s="530"/>
      <c r="BR59" s="530"/>
      <c r="BS59" s="530"/>
    </row>
    <row r="60" spans="1:71" ht="14.1" customHeight="1" x14ac:dyDescent="0.2">
      <c r="A60" s="79"/>
      <c r="B60" s="528" t="s">
        <v>153</v>
      </c>
      <c r="C60" s="524">
        <v>0</v>
      </c>
      <c r="D60" s="524">
        <v>0</v>
      </c>
      <c r="E60" s="524">
        <v>0</v>
      </c>
      <c r="F60" s="524">
        <v>0</v>
      </c>
      <c r="G60" s="524">
        <v>0</v>
      </c>
      <c r="H60" s="524">
        <v>0</v>
      </c>
      <c r="I60" s="524">
        <v>0</v>
      </c>
      <c r="J60" s="524">
        <v>0</v>
      </c>
      <c r="K60" s="524">
        <v>0</v>
      </c>
      <c r="L60" s="524">
        <v>0</v>
      </c>
      <c r="M60" s="524">
        <v>0</v>
      </c>
      <c r="N60" s="524">
        <v>0</v>
      </c>
      <c r="O60" s="524">
        <v>0</v>
      </c>
      <c r="P60" s="524">
        <v>12</v>
      </c>
      <c r="Q60" s="524">
        <v>9</v>
      </c>
      <c r="R60" s="524">
        <v>10</v>
      </c>
      <c r="S60" s="524">
        <v>3</v>
      </c>
      <c r="T60" s="524">
        <v>6</v>
      </c>
      <c r="U60" s="524">
        <v>6</v>
      </c>
      <c r="V60" s="524">
        <v>1</v>
      </c>
      <c r="W60" s="524">
        <v>0</v>
      </c>
      <c r="X60" s="524">
        <v>0</v>
      </c>
      <c r="Y60" s="524">
        <v>0</v>
      </c>
      <c r="Z60" s="524">
        <v>0</v>
      </c>
      <c r="AA60" s="524">
        <v>0</v>
      </c>
      <c r="AB60" s="524">
        <v>0</v>
      </c>
      <c r="AC60" s="524">
        <v>0</v>
      </c>
      <c r="AD60" s="524">
        <v>0</v>
      </c>
      <c r="AE60" s="524">
        <v>0</v>
      </c>
      <c r="AF60" s="524">
        <v>0</v>
      </c>
      <c r="AG60" s="524">
        <v>0</v>
      </c>
      <c r="AH60" s="524">
        <v>0</v>
      </c>
      <c r="AI60" s="524">
        <v>0</v>
      </c>
      <c r="AJ60" s="524">
        <v>0</v>
      </c>
      <c r="AK60" s="524">
        <v>1</v>
      </c>
      <c r="AL60" s="524">
        <v>0</v>
      </c>
      <c r="AM60" s="524">
        <v>0</v>
      </c>
      <c r="AN60" s="524">
        <v>0</v>
      </c>
      <c r="AO60" s="524">
        <v>0</v>
      </c>
      <c r="AP60" s="524">
        <v>1</v>
      </c>
      <c r="AQ60" s="524">
        <v>0</v>
      </c>
      <c r="AR60" s="524">
        <v>1</v>
      </c>
      <c r="AS60" s="524">
        <v>4</v>
      </c>
      <c r="AT60" s="524">
        <v>10</v>
      </c>
      <c r="AU60" s="524">
        <v>2</v>
      </c>
      <c r="AV60" s="524">
        <v>3</v>
      </c>
      <c r="AW60" s="524">
        <v>4</v>
      </c>
      <c r="AX60" s="524">
        <v>5</v>
      </c>
      <c r="AY60" s="524">
        <v>0</v>
      </c>
      <c r="AZ60" s="524">
        <v>1</v>
      </c>
      <c r="BA60" s="524">
        <v>0</v>
      </c>
      <c r="BB60" s="524">
        <v>0</v>
      </c>
      <c r="BC60" s="524">
        <v>0</v>
      </c>
      <c r="BD60" s="524"/>
      <c r="BE60" s="524">
        <f t="shared" si="11"/>
        <v>79</v>
      </c>
      <c r="BF60" s="523"/>
      <c r="BG60" s="502"/>
      <c r="BH60" s="502"/>
      <c r="BI60" s="502"/>
      <c r="BJ60" s="502"/>
      <c r="BK60" s="502"/>
      <c r="BL60" s="502"/>
      <c r="BN60" s="530"/>
      <c r="BO60" s="530"/>
      <c r="BP60" s="530"/>
      <c r="BQ60" s="530"/>
      <c r="BR60" s="530"/>
      <c r="BS60" s="530"/>
    </row>
    <row r="61" spans="1:71" ht="14.1" customHeight="1" x14ac:dyDescent="0.2">
      <c r="A61" s="79"/>
      <c r="B61" s="528" t="s">
        <v>129</v>
      </c>
      <c r="C61" s="524">
        <v>0</v>
      </c>
      <c r="D61" s="524">
        <v>0</v>
      </c>
      <c r="E61" s="524">
        <v>0</v>
      </c>
      <c r="F61" s="524">
        <v>0</v>
      </c>
      <c r="G61" s="524">
        <v>0</v>
      </c>
      <c r="H61" s="524">
        <v>0</v>
      </c>
      <c r="I61" s="524">
        <v>0</v>
      </c>
      <c r="J61" s="524">
        <v>0</v>
      </c>
      <c r="K61" s="524">
        <v>0</v>
      </c>
      <c r="L61" s="524">
        <v>0</v>
      </c>
      <c r="M61" s="524">
        <v>0</v>
      </c>
      <c r="N61" s="524">
        <v>0</v>
      </c>
      <c r="O61" s="524">
        <v>0</v>
      </c>
      <c r="P61" s="524">
        <v>8</v>
      </c>
      <c r="Q61" s="524">
        <v>21</v>
      </c>
      <c r="R61" s="524">
        <v>29</v>
      </c>
      <c r="S61" s="524">
        <v>27</v>
      </c>
      <c r="T61" s="524">
        <v>22</v>
      </c>
      <c r="U61" s="524">
        <v>17</v>
      </c>
      <c r="V61" s="524">
        <v>12</v>
      </c>
      <c r="W61" s="524">
        <v>13</v>
      </c>
      <c r="X61" s="524">
        <v>8</v>
      </c>
      <c r="Y61" s="524">
        <v>3</v>
      </c>
      <c r="Z61" s="524">
        <v>4</v>
      </c>
      <c r="AA61" s="524">
        <v>1</v>
      </c>
      <c r="AB61" s="524">
        <v>1</v>
      </c>
      <c r="AC61" s="524">
        <v>2</v>
      </c>
      <c r="AD61" s="524">
        <v>1</v>
      </c>
      <c r="AE61" s="524">
        <v>0</v>
      </c>
      <c r="AF61" s="524">
        <v>0</v>
      </c>
      <c r="AG61" s="524">
        <v>0</v>
      </c>
      <c r="AH61" s="524">
        <v>1</v>
      </c>
      <c r="AI61" s="524">
        <v>0</v>
      </c>
      <c r="AJ61" s="524">
        <v>0</v>
      </c>
      <c r="AK61" s="524">
        <v>0</v>
      </c>
      <c r="AL61" s="524">
        <v>0</v>
      </c>
      <c r="AM61" s="524">
        <v>0</v>
      </c>
      <c r="AN61" s="524">
        <v>0</v>
      </c>
      <c r="AO61" s="524">
        <v>0</v>
      </c>
      <c r="AP61" s="524">
        <v>0</v>
      </c>
      <c r="AQ61" s="524">
        <v>0</v>
      </c>
      <c r="AR61" s="524">
        <v>1</v>
      </c>
      <c r="AS61" s="524">
        <v>1</v>
      </c>
      <c r="AT61" s="524">
        <v>4</v>
      </c>
      <c r="AU61" s="524">
        <v>7</v>
      </c>
      <c r="AV61" s="524">
        <v>7</v>
      </c>
      <c r="AW61" s="524">
        <v>6</v>
      </c>
      <c r="AX61" s="524">
        <v>9</v>
      </c>
      <c r="AY61" s="524">
        <v>9</v>
      </c>
      <c r="AZ61" s="524">
        <v>0</v>
      </c>
      <c r="BA61" s="524">
        <v>2</v>
      </c>
      <c r="BB61" s="524">
        <v>0</v>
      </c>
      <c r="BC61" s="524">
        <v>5</v>
      </c>
      <c r="BD61" s="524"/>
      <c r="BE61" s="524">
        <f t="shared" si="11"/>
        <v>221</v>
      </c>
      <c r="BF61" s="523"/>
      <c r="BG61" s="502"/>
      <c r="BH61" s="502"/>
      <c r="BI61" s="502"/>
      <c r="BJ61" s="502"/>
      <c r="BK61" s="502"/>
      <c r="BL61" s="502"/>
      <c r="BN61" s="530"/>
      <c r="BO61" s="530"/>
      <c r="BP61" s="530"/>
      <c r="BQ61" s="530"/>
      <c r="BR61" s="530"/>
      <c r="BS61" s="530"/>
    </row>
    <row r="62" spans="1:71" ht="14.1" customHeight="1" x14ac:dyDescent="0.2">
      <c r="A62" s="79"/>
      <c r="B62" s="528" t="s">
        <v>130</v>
      </c>
      <c r="C62" s="524">
        <v>0</v>
      </c>
      <c r="D62" s="524">
        <v>0</v>
      </c>
      <c r="E62" s="524">
        <v>0</v>
      </c>
      <c r="F62" s="524">
        <v>0</v>
      </c>
      <c r="G62" s="524">
        <v>0</v>
      </c>
      <c r="H62" s="524">
        <v>0</v>
      </c>
      <c r="I62" s="524">
        <v>0</v>
      </c>
      <c r="J62" s="524">
        <v>0</v>
      </c>
      <c r="K62" s="524">
        <v>0</v>
      </c>
      <c r="L62" s="524">
        <v>0</v>
      </c>
      <c r="M62" s="524">
        <v>0</v>
      </c>
      <c r="N62" s="524">
        <v>0</v>
      </c>
      <c r="O62" s="524">
        <v>3</v>
      </c>
      <c r="P62" s="524">
        <v>3</v>
      </c>
      <c r="Q62" s="524">
        <v>10</v>
      </c>
      <c r="R62" s="524">
        <v>12</v>
      </c>
      <c r="S62" s="524">
        <v>11</v>
      </c>
      <c r="T62" s="524">
        <v>10</v>
      </c>
      <c r="U62" s="524">
        <v>12</v>
      </c>
      <c r="V62" s="524">
        <v>4</v>
      </c>
      <c r="W62" s="524">
        <v>3</v>
      </c>
      <c r="X62" s="524">
        <v>2</v>
      </c>
      <c r="Y62" s="524">
        <v>2</v>
      </c>
      <c r="Z62" s="524">
        <v>3</v>
      </c>
      <c r="AA62" s="524">
        <v>0</v>
      </c>
      <c r="AB62" s="524">
        <v>0</v>
      </c>
      <c r="AC62" s="524">
        <v>0</v>
      </c>
      <c r="AD62" s="524">
        <v>0</v>
      </c>
      <c r="AE62" s="524">
        <v>0</v>
      </c>
      <c r="AF62" s="524">
        <v>0</v>
      </c>
      <c r="AG62" s="524">
        <v>0</v>
      </c>
      <c r="AH62" s="524">
        <v>0</v>
      </c>
      <c r="AI62" s="524">
        <v>0</v>
      </c>
      <c r="AJ62" s="524">
        <v>0</v>
      </c>
      <c r="AK62" s="524">
        <v>0</v>
      </c>
      <c r="AL62" s="524">
        <v>0</v>
      </c>
      <c r="AM62" s="524">
        <v>0</v>
      </c>
      <c r="AN62" s="524">
        <v>0</v>
      </c>
      <c r="AO62" s="524">
        <v>0</v>
      </c>
      <c r="AP62" s="524">
        <v>1</v>
      </c>
      <c r="AQ62" s="524">
        <v>1</v>
      </c>
      <c r="AR62" s="524">
        <v>6</v>
      </c>
      <c r="AS62" s="524">
        <v>4</v>
      </c>
      <c r="AT62" s="524">
        <v>8</v>
      </c>
      <c r="AU62" s="524">
        <v>8</v>
      </c>
      <c r="AV62" s="524">
        <v>9</v>
      </c>
      <c r="AW62" s="524">
        <v>7</v>
      </c>
      <c r="AX62" s="524">
        <v>5</v>
      </c>
      <c r="AY62" s="524">
        <v>8</v>
      </c>
      <c r="AZ62" s="524">
        <v>7</v>
      </c>
      <c r="BA62" s="524">
        <v>7</v>
      </c>
      <c r="BB62" s="524">
        <v>7</v>
      </c>
      <c r="BC62" s="524">
        <v>6</v>
      </c>
      <c r="BD62" s="524"/>
      <c r="BE62" s="524">
        <f t="shared" si="11"/>
        <v>159</v>
      </c>
      <c r="BF62" s="523"/>
      <c r="BG62" s="502"/>
      <c r="BH62" s="502"/>
      <c r="BI62" s="502"/>
      <c r="BJ62" s="502"/>
      <c r="BK62" s="502"/>
      <c r="BL62" s="502"/>
      <c r="BN62" s="530"/>
      <c r="BO62" s="530"/>
      <c r="BP62" s="530"/>
      <c r="BQ62" s="530"/>
      <c r="BR62" s="530"/>
      <c r="BS62" s="530"/>
    </row>
    <row r="63" spans="1:71" ht="14.1" customHeight="1" x14ac:dyDescent="0.2">
      <c r="A63" s="79"/>
      <c r="B63" s="528" t="s">
        <v>131</v>
      </c>
      <c r="C63" s="524">
        <v>0</v>
      </c>
      <c r="D63" s="524">
        <v>0</v>
      </c>
      <c r="E63" s="524">
        <v>0</v>
      </c>
      <c r="F63" s="524">
        <v>0</v>
      </c>
      <c r="G63" s="524">
        <v>0</v>
      </c>
      <c r="H63" s="524">
        <v>0</v>
      </c>
      <c r="I63" s="524">
        <v>0</v>
      </c>
      <c r="J63" s="524">
        <v>0</v>
      </c>
      <c r="K63" s="524">
        <v>0</v>
      </c>
      <c r="L63" s="524">
        <v>0</v>
      </c>
      <c r="M63" s="524">
        <v>0</v>
      </c>
      <c r="N63" s="524">
        <v>0</v>
      </c>
      <c r="O63" s="524">
        <v>0</v>
      </c>
      <c r="P63" s="524">
        <v>7</v>
      </c>
      <c r="Q63" s="524">
        <v>9</v>
      </c>
      <c r="R63" s="524">
        <v>12</v>
      </c>
      <c r="S63" s="524">
        <v>18</v>
      </c>
      <c r="T63" s="524">
        <v>20</v>
      </c>
      <c r="U63" s="524">
        <v>22</v>
      </c>
      <c r="V63" s="524">
        <v>16</v>
      </c>
      <c r="W63" s="524">
        <v>18</v>
      </c>
      <c r="X63" s="524">
        <v>6</v>
      </c>
      <c r="Y63" s="524">
        <v>6</v>
      </c>
      <c r="Z63" s="524">
        <v>2</v>
      </c>
      <c r="AA63" s="524">
        <v>0</v>
      </c>
      <c r="AB63" s="524">
        <v>1</v>
      </c>
      <c r="AC63" s="524">
        <v>0</v>
      </c>
      <c r="AD63" s="524">
        <v>0</v>
      </c>
      <c r="AE63" s="524">
        <v>0</v>
      </c>
      <c r="AF63" s="524">
        <v>0</v>
      </c>
      <c r="AG63" s="524">
        <v>0</v>
      </c>
      <c r="AH63" s="524">
        <v>0</v>
      </c>
      <c r="AI63" s="524">
        <v>0</v>
      </c>
      <c r="AJ63" s="524">
        <v>0</v>
      </c>
      <c r="AK63" s="524">
        <v>1</v>
      </c>
      <c r="AL63" s="524">
        <v>0</v>
      </c>
      <c r="AM63" s="524">
        <v>0</v>
      </c>
      <c r="AN63" s="524">
        <v>0</v>
      </c>
      <c r="AO63" s="524">
        <v>1</v>
      </c>
      <c r="AP63" s="524">
        <v>0</v>
      </c>
      <c r="AQ63" s="524">
        <v>0</v>
      </c>
      <c r="AR63" s="524">
        <v>3</v>
      </c>
      <c r="AS63" s="524">
        <v>4</v>
      </c>
      <c r="AT63" s="524">
        <v>5</v>
      </c>
      <c r="AU63" s="524">
        <v>6</v>
      </c>
      <c r="AV63" s="524">
        <v>15</v>
      </c>
      <c r="AW63" s="524">
        <v>12</v>
      </c>
      <c r="AX63" s="524">
        <v>6</v>
      </c>
      <c r="AY63" s="524">
        <v>5</v>
      </c>
      <c r="AZ63" s="524">
        <v>2</v>
      </c>
      <c r="BA63" s="524">
        <v>4</v>
      </c>
      <c r="BB63" s="524">
        <v>1</v>
      </c>
      <c r="BC63" s="524">
        <v>6</v>
      </c>
      <c r="BD63" s="524"/>
      <c r="BE63" s="524">
        <f t="shared" si="11"/>
        <v>208</v>
      </c>
      <c r="BF63" s="523"/>
      <c r="BG63" s="502"/>
      <c r="BH63" s="502"/>
      <c r="BI63" s="502"/>
      <c r="BJ63" s="502"/>
      <c r="BK63" s="502"/>
      <c r="BL63" s="502"/>
      <c r="BN63" s="530"/>
      <c r="BO63" s="530"/>
      <c r="BP63" s="530"/>
      <c r="BQ63" s="530"/>
      <c r="BR63" s="530"/>
      <c r="BS63" s="530"/>
    </row>
    <row r="64" spans="1:71" ht="14.1" customHeight="1" x14ac:dyDescent="0.2">
      <c r="A64" s="79"/>
      <c r="B64" s="528" t="s">
        <v>132</v>
      </c>
      <c r="C64" s="524">
        <v>0</v>
      </c>
      <c r="D64" s="524">
        <v>0</v>
      </c>
      <c r="E64" s="524">
        <v>0</v>
      </c>
      <c r="F64" s="524">
        <v>0</v>
      </c>
      <c r="G64" s="524">
        <v>0</v>
      </c>
      <c r="H64" s="524">
        <v>0</v>
      </c>
      <c r="I64" s="524">
        <v>0</v>
      </c>
      <c r="J64" s="524">
        <v>0</v>
      </c>
      <c r="K64" s="524">
        <v>0</v>
      </c>
      <c r="L64" s="524">
        <v>0</v>
      </c>
      <c r="M64" s="524">
        <v>0</v>
      </c>
      <c r="N64" s="524">
        <v>0</v>
      </c>
      <c r="O64" s="524">
        <v>0</v>
      </c>
      <c r="P64" s="524">
        <v>2</v>
      </c>
      <c r="Q64" s="524">
        <v>21</v>
      </c>
      <c r="R64" s="524">
        <v>21</v>
      </c>
      <c r="S64" s="524">
        <v>15</v>
      </c>
      <c r="T64" s="524">
        <v>5</v>
      </c>
      <c r="U64" s="524">
        <v>7</v>
      </c>
      <c r="V64" s="524">
        <v>3</v>
      </c>
      <c r="W64" s="524">
        <v>2</v>
      </c>
      <c r="X64" s="524">
        <v>1</v>
      </c>
      <c r="Y64" s="524">
        <v>1</v>
      </c>
      <c r="Z64" s="524">
        <v>2</v>
      </c>
      <c r="AA64" s="524">
        <v>0</v>
      </c>
      <c r="AB64" s="524">
        <v>0</v>
      </c>
      <c r="AC64" s="524">
        <v>1</v>
      </c>
      <c r="AD64" s="524">
        <v>0</v>
      </c>
      <c r="AE64" s="524">
        <v>1</v>
      </c>
      <c r="AF64" s="524">
        <v>0</v>
      </c>
      <c r="AG64" s="524">
        <v>0</v>
      </c>
      <c r="AH64" s="524">
        <v>0</v>
      </c>
      <c r="AI64" s="524">
        <v>0</v>
      </c>
      <c r="AJ64" s="524">
        <v>0</v>
      </c>
      <c r="AK64" s="524">
        <v>0</v>
      </c>
      <c r="AL64" s="524">
        <v>0</v>
      </c>
      <c r="AM64" s="524">
        <v>0</v>
      </c>
      <c r="AN64" s="524">
        <v>0</v>
      </c>
      <c r="AO64" s="524">
        <v>0</v>
      </c>
      <c r="AP64" s="524">
        <v>0</v>
      </c>
      <c r="AQ64" s="524">
        <v>0</v>
      </c>
      <c r="AR64" s="524">
        <v>1</v>
      </c>
      <c r="AS64" s="524">
        <v>1</v>
      </c>
      <c r="AT64" s="524">
        <v>2</v>
      </c>
      <c r="AU64" s="524">
        <v>0</v>
      </c>
      <c r="AV64" s="524">
        <v>1</v>
      </c>
      <c r="AW64" s="524">
        <v>2</v>
      </c>
      <c r="AX64" s="524">
        <v>0</v>
      </c>
      <c r="AY64" s="524">
        <v>1</v>
      </c>
      <c r="AZ64" s="524">
        <v>0</v>
      </c>
      <c r="BA64" s="524">
        <v>0</v>
      </c>
      <c r="BB64" s="524">
        <v>3</v>
      </c>
      <c r="BC64" s="524">
        <v>2</v>
      </c>
      <c r="BD64" s="524"/>
      <c r="BE64" s="524">
        <f t="shared" si="11"/>
        <v>95</v>
      </c>
      <c r="BF64" s="523"/>
      <c r="BG64" s="502"/>
      <c r="BH64" s="502"/>
      <c r="BI64" s="502"/>
      <c r="BJ64" s="502"/>
      <c r="BK64" s="502"/>
      <c r="BL64" s="502"/>
      <c r="BN64" s="530"/>
      <c r="BO64" s="530"/>
      <c r="BP64" s="530"/>
      <c r="BQ64" s="530"/>
      <c r="BR64" s="530"/>
      <c r="BS64" s="530"/>
    </row>
    <row r="65" spans="1:71" ht="14.1" customHeight="1" x14ac:dyDescent="0.2">
      <c r="A65" s="79"/>
      <c r="B65" s="528" t="s">
        <v>133</v>
      </c>
      <c r="C65" s="524">
        <v>0</v>
      </c>
      <c r="D65" s="524">
        <v>0</v>
      </c>
      <c r="E65" s="524">
        <v>0</v>
      </c>
      <c r="F65" s="524">
        <v>0</v>
      </c>
      <c r="G65" s="524">
        <v>0</v>
      </c>
      <c r="H65" s="524">
        <v>0</v>
      </c>
      <c r="I65" s="524">
        <v>0</v>
      </c>
      <c r="J65" s="524">
        <v>0</v>
      </c>
      <c r="K65" s="524">
        <v>0</v>
      </c>
      <c r="L65" s="524">
        <v>0</v>
      </c>
      <c r="M65" s="524">
        <v>0</v>
      </c>
      <c r="N65" s="524">
        <v>0</v>
      </c>
      <c r="O65" s="524">
        <v>1</v>
      </c>
      <c r="P65" s="524">
        <v>5</v>
      </c>
      <c r="Q65" s="524">
        <v>15</v>
      </c>
      <c r="R65" s="524">
        <v>14</v>
      </c>
      <c r="S65" s="524">
        <v>13</v>
      </c>
      <c r="T65" s="524">
        <v>10</v>
      </c>
      <c r="U65" s="524">
        <v>19</v>
      </c>
      <c r="V65" s="524">
        <v>11</v>
      </c>
      <c r="W65" s="524">
        <v>5</v>
      </c>
      <c r="X65" s="524">
        <v>1</v>
      </c>
      <c r="Y65" s="524">
        <v>3</v>
      </c>
      <c r="Z65" s="524">
        <v>1</v>
      </c>
      <c r="AA65" s="524">
        <v>1</v>
      </c>
      <c r="AB65" s="524">
        <v>0</v>
      </c>
      <c r="AC65" s="524">
        <v>0</v>
      </c>
      <c r="AD65" s="524">
        <v>0</v>
      </c>
      <c r="AE65" s="524">
        <v>0</v>
      </c>
      <c r="AF65" s="524">
        <v>0</v>
      </c>
      <c r="AG65" s="524">
        <v>1</v>
      </c>
      <c r="AH65" s="524">
        <v>0</v>
      </c>
      <c r="AI65" s="524">
        <v>0</v>
      </c>
      <c r="AJ65" s="524">
        <v>0</v>
      </c>
      <c r="AK65" s="524">
        <v>0</v>
      </c>
      <c r="AL65" s="524">
        <v>0</v>
      </c>
      <c r="AM65" s="524">
        <v>0</v>
      </c>
      <c r="AN65" s="524">
        <v>2</v>
      </c>
      <c r="AO65" s="524">
        <v>1</v>
      </c>
      <c r="AP65" s="524">
        <v>0</v>
      </c>
      <c r="AQ65" s="524">
        <v>1</v>
      </c>
      <c r="AR65" s="524">
        <v>2</v>
      </c>
      <c r="AS65" s="524">
        <v>3</v>
      </c>
      <c r="AT65" s="524">
        <v>2</v>
      </c>
      <c r="AU65" s="524">
        <v>6</v>
      </c>
      <c r="AV65" s="524">
        <v>13</v>
      </c>
      <c r="AW65" s="524">
        <v>5</v>
      </c>
      <c r="AX65" s="524">
        <v>3</v>
      </c>
      <c r="AY65" s="524">
        <v>4</v>
      </c>
      <c r="AZ65" s="524">
        <v>5</v>
      </c>
      <c r="BA65" s="524">
        <v>7</v>
      </c>
      <c r="BB65" s="524">
        <v>6</v>
      </c>
      <c r="BC65" s="524">
        <v>5</v>
      </c>
      <c r="BD65" s="524"/>
      <c r="BE65" s="524">
        <f t="shared" si="11"/>
        <v>165</v>
      </c>
      <c r="BF65" s="523"/>
      <c r="BG65" s="502"/>
      <c r="BH65" s="502"/>
      <c r="BI65" s="502"/>
      <c r="BJ65" s="502"/>
      <c r="BK65" s="502"/>
      <c r="BL65" s="502"/>
      <c r="BN65" s="530"/>
      <c r="BO65" s="530"/>
      <c r="BP65" s="530"/>
      <c r="BQ65" s="530"/>
      <c r="BR65" s="530"/>
      <c r="BS65" s="530"/>
    </row>
    <row r="66" spans="1:71" ht="14.1" customHeight="1" x14ac:dyDescent="0.2">
      <c r="A66" s="79"/>
      <c r="B66" s="528" t="s">
        <v>134</v>
      </c>
      <c r="C66" s="524">
        <v>0</v>
      </c>
      <c r="D66" s="524">
        <v>0</v>
      </c>
      <c r="E66" s="524">
        <v>0</v>
      </c>
      <c r="F66" s="524">
        <v>0</v>
      </c>
      <c r="G66" s="524">
        <v>0</v>
      </c>
      <c r="H66" s="524">
        <v>0</v>
      </c>
      <c r="I66" s="524">
        <v>0</v>
      </c>
      <c r="J66" s="524">
        <v>0</v>
      </c>
      <c r="K66" s="524">
        <v>0</v>
      </c>
      <c r="L66" s="524">
        <v>0</v>
      </c>
      <c r="M66" s="524">
        <v>0</v>
      </c>
      <c r="N66" s="524">
        <v>0</v>
      </c>
      <c r="O66" s="524">
        <v>6</v>
      </c>
      <c r="P66" s="524">
        <v>6</v>
      </c>
      <c r="Q66" s="524">
        <v>17</v>
      </c>
      <c r="R66" s="524">
        <v>16</v>
      </c>
      <c r="S66" s="524">
        <v>25</v>
      </c>
      <c r="T66" s="524">
        <v>16</v>
      </c>
      <c r="U66" s="524">
        <v>17</v>
      </c>
      <c r="V66" s="524">
        <v>9</v>
      </c>
      <c r="W66" s="524">
        <v>8</v>
      </c>
      <c r="X66" s="524">
        <v>3</v>
      </c>
      <c r="Y66" s="524">
        <v>3</v>
      </c>
      <c r="Z66" s="524">
        <v>2</v>
      </c>
      <c r="AA66" s="524">
        <v>2</v>
      </c>
      <c r="AB66" s="524">
        <v>3</v>
      </c>
      <c r="AC66" s="524">
        <v>0</v>
      </c>
      <c r="AD66" s="524">
        <v>0</v>
      </c>
      <c r="AE66" s="524">
        <v>2</v>
      </c>
      <c r="AF66" s="524">
        <v>0</v>
      </c>
      <c r="AG66" s="524">
        <v>2</v>
      </c>
      <c r="AH66" s="524">
        <v>1</v>
      </c>
      <c r="AI66" s="524">
        <v>0</v>
      </c>
      <c r="AJ66" s="524">
        <v>1</v>
      </c>
      <c r="AK66" s="524">
        <v>0</v>
      </c>
      <c r="AL66" s="524">
        <v>0</v>
      </c>
      <c r="AM66" s="524">
        <v>0</v>
      </c>
      <c r="AN66" s="524">
        <v>0</v>
      </c>
      <c r="AO66" s="524">
        <v>1</v>
      </c>
      <c r="AP66" s="524">
        <v>1</v>
      </c>
      <c r="AQ66" s="524">
        <v>0</v>
      </c>
      <c r="AR66" s="524">
        <v>2</v>
      </c>
      <c r="AS66" s="524">
        <v>1</v>
      </c>
      <c r="AT66" s="524">
        <v>2</v>
      </c>
      <c r="AU66" s="524">
        <v>8</v>
      </c>
      <c r="AV66" s="524">
        <v>9</v>
      </c>
      <c r="AW66" s="524">
        <v>5</v>
      </c>
      <c r="AX66" s="524">
        <v>5</v>
      </c>
      <c r="AY66" s="524">
        <v>2</v>
      </c>
      <c r="AZ66" s="524">
        <v>1</v>
      </c>
      <c r="BA66" s="524">
        <v>1</v>
      </c>
      <c r="BB66" s="524">
        <v>2</v>
      </c>
      <c r="BC66" s="524">
        <v>2</v>
      </c>
      <c r="BD66" s="524"/>
      <c r="BE66" s="524">
        <f t="shared" si="11"/>
        <v>181</v>
      </c>
      <c r="BF66" s="523"/>
      <c r="BG66" s="502"/>
      <c r="BH66" s="502"/>
      <c r="BI66" s="502"/>
      <c r="BJ66" s="502"/>
      <c r="BK66" s="502"/>
      <c r="BL66" s="502"/>
      <c r="BN66" s="530"/>
      <c r="BO66" s="530"/>
      <c r="BP66" s="530"/>
      <c r="BQ66" s="530"/>
      <c r="BR66" s="530"/>
      <c r="BS66" s="530"/>
    </row>
    <row r="67" spans="1:71" ht="14.1" customHeight="1" x14ac:dyDescent="0.2">
      <c r="A67" s="79"/>
      <c r="B67" s="528" t="s">
        <v>135</v>
      </c>
      <c r="C67" s="524">
        <v>0</v>
      </c>
      <c r="D67" s="524">
        <v>0</v>
      </c>
      <c r="E67" s="524">
        <v>0</v>
      </c>
      <c r="F67" s="524">
        <v>0</v>
      </c>
      <c r="G67" s="524">
        <v>0</v>
      </c>
      <c r="H67" s="524">
        <v>0</v>
      </c>
      <c r="I67" s="524">
        <v>0</v>
      </c>
      <c r="J67" s="524">
        <v>0</v>
      </c>
      <c r="K67" s="524">
        <v>0</v>
      </c>
      <c r="L67" s="524">
        <v>0</v>
      </c>
      <c r="M67" s="524">
        <v>0</v>
      </c>
      <c r="N67" s="524">
        <v>2</v>
      </c>
      <c r="O67" s="524">
        <v>4</v>
      </c>
      <c r="P67" s="524">
        <v>9</v>
      </c>
      <c r="Q67" s="524">
        <v>31</v>
      </c>
      <c r="R67" s="524">
        <v>39</v>
      </c>
      <c r="S67" s="524">
        <v>33</v>
      </c>
      <c r="T67" s="524">
        <v>25</v>
      </c>
      <c r="U67" s="524">
        <v>19</v>
      </c>
      <c r="V67" s="524">
        <v>15</v>
      </c>
      <c r="W67" s="524">
        <v>4</v>
      </c>
      <c r="X67" s="524">
        <v>8</v>
      </c>
      <c r="Y67" s="524">
        <v>3</v>
      </c>
      <c r="Z67" s="524">
        <v>3</v>
      </c>
      <c r="AA67" s="524">
        <v>2</v>
      </c>
      <c r="AB67" s="524">
        <v>3</v>
      </c>
      <c r="AC67" s="524">
        <v>0</v>
      </c>
      <c r="AD67" s="524">
        <v>1</v>
      </c>
      <c r="AE67" s="524">
        <v>0</v>
      </c>
      <c r="AF67" s="524">
        <v>2</v>
      </c>
      <c r="AG67" s="524">
        <v>0</v>
      </c>
      <c r="AH67" s="524">
        <v>0</v>
      </c>
      <c r="AI67" s="524">
        <v>0</v>
      </c>
      <c r="AJ67" s="524">
        <v>0</v>
      </c>
      <c r="AK67" s="524">
        <v>0</v>
      </c>
      <c r="AL67" s="524">
        <v>0</v>
      </c>
      <c r="AM67" s="524">
        <v>1</v>
      </c>
      <c r="AN67" s="524">
        <v>1</v>
      </c>
      <c r="AO67" s="524">
        <v>1</v>
      </c>
      <c r="AP67" s="524">
        <v>0</v>
      </c>
      <c r="AQ67" s="524">
        <v>0</v>
      </c>
      <c r="AR67" s="524">
        <v>2</v>
      </c>
      <c r="AS67" s="524">
        <v>1</v>
      </c>
      <c r="AT67" s="524">
        <v>4</v>
      </c>
      <c r="AU67" s="524">
        <v>1</v>
      </c>
      <c r="AV67" s="524">
        <v>10</v>
      </c>
      <c r="AW67" s="524">
        <v>8</v>
      </c>
      <c r="AX67" s="524">
        <v>11</v>
      </c>
      <c r="AY67" s="524">
        <v>4</v>
      </c>
      <c r="AZ67" s="524">
        <v>12</v>
      </c>
      <c r="BA67" s="524">
        <v>12</v>
      </c>
      <c r="BB67" s="524">
        <v>23</v>
      </c>
      <c r="BC67" s="524">
        <v>16</v>
      </c>
      <c r="BD67" s="524"/>
      <c r="BE67" s="524">
        <f t="shared" si="11"/>
        <v>310</v>
      </c>
      <c r="BF67" s="523"/>
      <c r="BG67" s="502"/>
      <c r="BH67" s="502"/>
      <c r="BI67" s="502"/>
      <c r="BJ67" s="502"/>
      <c r="BK67" s="502"/>
      <c r="BL67" s="502"/>
      <c r="BN67" s="530"/>
      <c r="BO67" s="530"/>
      <c r="BP67" s="530"/>
      <c r="BQ67" s="530"/>
      <c r="BR67" s="530"/>
      <c r="BS67" s="530"/>
    </row>
    <row r="68" spans="1:71" ht="14.1" customHeight="1" x14ac:dyDescent="0.2">
      <c r="A68" s="79"/>
      <c r="B68" s="528" t="s">
        <v>136</v>
      </c>
      <c r="C68" s="524">
        <v>0</v>
      </c>
      <c r="D68" s="524">
        <v>0</v>
      </c>
      <c r="E68" s="524">
        <v>0</v>
      </c>
      <c r="F68" s="524">
        <v>0</v>
      </c>
      <c r="G68" s="524">
        <v>0</v>
      </c>
      <c r="H68" s="524">
        <v>0</v>
      </c>
      <c r="I68" s="524">
        <v>0</v>
      </c>
      <c r="J68" s="524">
        <v>0</v>
      </c>
      <c r="K68" s="524">
        <v>0</v>
      </c>
      <c r="L68" s="524">
        <v>0</v>
      </c>
      <c r="M68" s="524">
        <v>0</v>
      </c>
      <c r="N68" s="524">
        <v>1</v>
      </c>
      <c r="O68" s="524">
        <v>7</v>
      </c>
      <c r="P68" s="524">
        <v>46</v>
      </c>
      <c r="Q68" s="524">
        <v>98</v>
      </c>
      <c r="R68" s="524">
        <v>96</v>
      </c>
      <c r="S68" s="524">
        <v>125</v>
      </c>
      <c r="T68" s="524">
        <v>85</v>
      </c>
      <c r="U68" s="524">
        <v>58</v>
      </c>
      <c r="V68" s="524">
        <v>59</v>
      </c>
      <c r="W68" s="524">
        <v>32</v>
      </c>
      <c r="X68" s="524">
        <v>13</v>
      </c>
      <c r="Y68" s="524">
        <v>5</v>
      </c>
      <c r="Z68" s="524">
        <v>10</v>
      </c>
      <c r="AA68" s="524">
        <v>9</v>
      </c>
      <c r="AB68" s="524">
        <v>3</v>
      </c>
      <c r="AC68" s="524">
        <v>2</v>
      </c>
      <c r="AD68" s="524">
        <v>1</v>
      </c>
      <c r="AE68" s="524">
        <v>0</v>
      </c>
      <c r="AF68" s="524">
        <v>1</v>
      </c>
      <c r="AG68" s="524">
        <v>0</v>
      </c>
      <c r="AH68" s="524">
        <v>2</v>
      </c>
      <c r="AI68" s="524">
        <v>0</v>
      </c>
      <c r="AJ68" s="524">
        <v>0</v>
      </c>
      <c r="AK68" s="524">
        <v>1</v>
      </c>
      <c r="AL68" s="524">
        <v>1</v>
      </c>
      <c r="AM68" s="524">
        <v>2</v>
      </c>
      <c r="AN68" s="524">
        <v>1</v>
      </c>
      <c r="AO68" s="524">
        <v>0</v>
      </c>
      <c r="AP68" s="524">
        <v>5</v>
      </c>
      <c r="AQ68" s="524">
        <v>6</v>
      </c>
      <c r="AR68" s="524">
        <v>18</v>
      </c>
      <c r="AS68" s="524">
        <v>30</v>
      </c>
      <c r="AT68" s="524">
        <v>34</v>
      </c>
      <c r="AU68" s="524">
        <v>61</v>
      </c>
      <c r="AV68" s="524">
        <v>64</v>
      </c>
      <c r="AW68" s="524">
        <v>39</v>
      </c>
      <c r="AX68" s="524">
        <v>51</v>
      </c>
      <c r="AY68" s="524">
        <v>38</v>
      </c>
      <c r="AZ68" s="524">
        <v>30</v>
      </c>
      <c r="BA68" s="524">
        <v>32</v>
      </c>
      <c r="BB68" s="524">
        <v>25</v>
      </c>
      <c r="BC68" s="524">
        <v>21</v>
      </c>
      <c r="BD68" s="524"/>
      <c r="BE68" s="524">
        <f t="shared" si="11"/>
        <v>1112</v>
      </c>
      <c r="BF68" s="523"/>
      <c r="BG68" s="502"/>
      <c r="BH68" s="502"/>
      <c r="BI68" s="502"/>
      <c r="BJ68" s="502"/>
      <c r="BK68" s="502"/>
      <c r="BL68" s="502"/>
      <c r="BN68" s="530"/>
      <c r="BO68" s="530"/>
      <c r="BP68" s="530"/>
      <c r="BQ68" s="530"/>
      <c r="BR68" s="530"/>
      <c r="BS68" s="530"/>
    </row>
    <row r="69" spans="1:71" ht="14.1" customHeight="1" x14ac:dyDescent="0.2">
      <c r="A69" s="79"/>
      <c r="B69" s="528" t="s">
        <v>120</v>
      </c>
      <c r="C69" s="524">
        <v>0</v>
      </c>
      <c r="D69" s="524">
        <v>0</v>
      </c>
      <c r="E69" s="524">
        <v>0</v>
      </c>
      <c r="F69" s="524">
        <v>0</v>
      </c>
      <c r="G69" s="524">
        <v>0</v>
      </c>
      <c r="H69" s="524">
        <v>0</v>
      </c>
      <c r="I69" s="524">
        <v>0</v>
      </c>
      <c r="J69" s="524">
        <v>0</v>
      </c>
      <c r="K69" s="524">
        <v>0</v>
      </c>
      <c r="L69" s="524">
        <v>0</v>
      </c>
      <c r="M69" s="524">
        <v>0</v>
      </c>
      <c r="N69" s="524">
        <v>1</v>
      </c>
      <c r="O69" s="524">
        <v>0</v>
      </c>
      <c r="P69" s="524">
        <v>7</v>
      </c>
      <c r="Q69" s="524">
        <v>6</v>
      </c>
      <c r="R69" s="524">
        <v>9</v>
      </c>
      <c r="S69" s="524">
        <v>8</v>
      </c>
      <c r="T69" s="524">
        <v>3</v>
      </c>
      <c r="U69" s="524">
        <v>6</v>
      </c>
      <c r="V69" s="524">
        <v>5</v>
      </c>
      <c r="W69" s="524">
        <v>2</v>
      </c>
      <c r="X69" s="524">
        <v>1</v>
      </c>
      <c r="Y69" s="524">
        <v>2</v>
      </c>
      <c r="Z69" s="524">
        <v>0</v>
      </c>
      <c r="AA69" s="524">
        <v>0</v>
      </c>
      <c r="AB69" s="524">
        <v>0</v>
      </c>
      <c r="AC69" s="524">
        <v>0</v>
      </c>
      <c r="AD69" s="524">
        <v>1</v>
      </c>
      <c r="AE69" s="524">
        <v>0</v>
      </c>
      <c r="AF69" s="524">
        <v>0</v>
      </c>
      <c r="AG69" s="524">
        <v>0</v>
      </c>
      <c r="AH69" s="524">
        <v>0</v>
      </c>
      <c r="AI69" s="524">
        <v>0</v>
      </c>
      <c r="AJ69" s="524">
        <v>0</v>
      </c>
      <c r="AK69" s="524">
        <v>0</v>
      </c>
      <c r="AL69" s="524">
        <v>0</v>
      </c>
      <c r="AM69" s="524">
        <v>0</v>
      </c>
      <c r="AN69" s="524">
        <v>0</v>
      </c>
      <c r="AO69" s="524">
        <v>0</v>
      </c>
      <c r="AP69" s="524">
        <v>0</v>
      </c>
      <c r="AQ69" s="524">
        <v>0</v>
      </c>
      <c r="AR69" s="524">
        <v>0</v>
      </c>
      <c r="AS69" s="524">
        <v>1</v>
      </c>
      <c r="AT69" s="524">
        <v>0</v>
      </c>
      <c r="AU69" s="524">
        <v>1</v>
      </c>
      <c r="AV69" s="524">
        <v>0</v>
      </c>
      <c r="AW69" s="524">
        <v>1</v>
      </c>
      <c r="AX69" s="524">
        <v>0</v>
      </c>
      <c r="AY69" s="524">
        <v>0</v>
      </c>
      <c r="AZ69" s="524">
        <v>0</v>
      </c>
      <c r="BA69" s="524">
        <v>0</v>
      </c>
      <c r="BB69" s="524">
        <v>0</v>
      </c>
      <c r="BC69" s="524">
        <v>0</v>
      </c>
      <c r="BD69" s="524"/>
      <c r="BE69" s="524">
        <f t="shared" si="11"/>
        <v>54</v>
      </c>
      <c r="BF69" s="531"/>
      <c r="BG69" s="80"/>
      <c r="BH69" s="502"/>
      <c r="BI69" s="80"/>
      <c r="BJ69" s="502"/>
      <c r="BK69" s="502"/>
      <c r="BL69" s="502"/>
      <c r="BN69" s="530"/>
      <c r="BO69" s="530"/>
      <c r="BP69" s="530"/>
      <c r="BQ69" s="530"/>
      <c r="BR69" s="530"/>
      <c r="BS69" s="530"/>
    </row>
    <row r="70" spans="1:71" ht="14.1" customHeight="1" x14ac:dyDescent="0.2">
      <c r="A70" s="79"/>
      <c r="B70" s="528" t="s">
        <v>137</v>
      </c>
      <c r="C70" s="524">
        <v>0</v>
      </c>
      <c r="D70" s="524">
        <v>0</v>
      </c>
      <c r="E70" s="524">
        <v>0</v>
      </c>
      <c r="F70" s="524">
        <v>0</v>
      </c>
      <c r="G70" s="524">
        <v>0</v>
      </c>
      <c r="H70" s="524">
        <v>0</v>
      </c>
      <c r="I70" s="524">
        <v>0</v>
      </c>
      <c r="J70" s="524">
        <v>0</v>
      </c>
      <c r="K70" s="524">
        <v>0</v>
      </c>
      <c r="L70" s="524">
        <v>0</v>
      </c>
      <c r="M70" s="524">
        <v>0</v>
      </c>
      <c r="N70" s="524">
        <v>0</v>
      </c>
      <c r="O70" s="524">
        <v>3</v>
      </c>
      <c r="P70" s="524">
        <v>18</v>
      </c>
      <c r="Q70" s="524">
        <v>29</v>
      </c>
      <c r="R70" s="524">
        <v>26</v>
      </c>
      <c r="S70" s="524">
        <v>17</v>
      </c>
      <c r="T70" s="524">
        <v>6</v>
      </c>
      <c r="U70" s="524">
        <v>4</v>
      </c>
      <c r="V70" s="524">
        <v>3</v>
      </c>
      <c r="W70" s="524">
        <v>3</v>
      </c>
      <c r="X70" s="524">
        <v>1</v>
      </c>
      <c r="Y70" s="524">
        <v>2</v>
      </c>
      <c r="Z70" s="524">
        <v>0</v>
      </c>
      <c r="AA70" s="524">
        <v>2</v>
      </c>
      <c r="AB70" s="524">
        <v>2</v>
      </c>
      <c r="AC70" s="524">
        <v>0</v>
      </c>
      <c r="AD70" s="524">
        <v>0</v>
      </c>
      <c r="AE70" s="524">
        <v>0</v>
      </c>
      <c r="AF70" s="524">
        <v>2</v>
      </c>
      <c r="AG70" s="524">
        <v>1</v>
      </c>
      <c r="AH70" s="524">
        <v>1</v>
      </c>
      <c r="AI70" s="524">
        <v>1</v>
      </c>
      <c r="AJ70" s="524">
        <v>0</v>
      </c>
      <c r="AK70" s="524">
        <v>0</v>
      </c>
      <c r="AL70" s="524">
        <v>0</v>
      </c>
      <c r="AM70" s="524">
        <v>0</v>
      </c>
      <c r="AN70" s="524">
        <v>0</v>
      </c>
      <c r="AO70" s="524">
        <v>0</v>
      </c>
      <c r="AP70" s="524">
        <v>0</v>
      </c>
      <c r="AQ70" s="524">
        <v>0</v>
      </c>
      <c r="AR70" s="524">
        <v>0</v>
      </c>
      <c r="AS70" s="524">
        <v>0</v>
      </c>
      <c r="AT70" s="524">
        <v>0</v>
      </c>
      <c r="AU70" s="524">
        <v>1</v>
      </c>
      <c r="AV70" s="524">
        <v>1</v>
      </c>
      <c r="AW70" s="524">
        <v>2</v>
      </c>
      <c r="AX70" s="524">
        <v>1</v>
      </c>
      <c r="AY70" s="524">
        <v>0</v>
      </c>
      <c r="AZ70" s="524">
        <v>3</v>
      </c>
      <c r="BA70" s="524">
        <v>1</v>
      </c>
      <c r="BB70" s="524">
        <v>1</v>
      </c>
      <c r="BC70" s="524">
        <v>1</v>
      </c>
      <c r="BD70" s="524"/>
      <c r="BE70" s="524">
        <f t="shared" si="11"/>
        <v>132</v>
      </c>
      <c r="BF70" s="523"/>
      <c r="BG70" s="80"/>
      <c r="BH70" s="502"/>
      <c r="BI70" s="502"/>
      <c r="BJ70" s="502"/>
      <c r="BK70" s="502"/>
      <c r="BL70" s="502"/>
      <c r="BN70" s="530"/>
      <c r="BO70" s="530"/>
      <c r="BP70" s="530"/>
      <c r="BQ70" s="530"/>
      <c r="BR70" s="530"/>
      <c r="BS70" s="530"/>
    </row>
    <row r="71" spans="1:71" ht="14.1" customHeight="1" x14ac:dyDescent="0.2">
      <c r="A71" s="79"/>
      <c r="B71" s="528" t="s">
        <v>138</v>
      </c>
      <c r="C71" s="524">
        <v>0</v>
      </c>
      <c r="D71" s="524">
        <v>0</v>
      </c>
      <c r="E71" s="524">
        <v>0</v>
      </c>
      <c r="F71" s="524">
        <v>0</v>
      </c>
      <c r="G71" s="524">
        <v>0</v>
      </c>
      <c r="H71" s="524">
        <v>0</v>
      </c>
      <c r="I71" s="524">
        <v>0</v>
      </c>
      <c r="J71" s="524">
        <v>0</v>
      </c>
      <c r="K71" s="524">
        <v>0</v>
      </c>
      <c r="L71" s="524">
        <v>0</v>
      </c>
      <c r="M71" s="524">
        <v>0</v>
      </c>
      <c r="N71" s="524">
        <v>0</v>
      </c>
      <c r="O71" s="524">
        <v>2</v>
      </c>
      <c r="P71" s="524">
        <v>5</v>
      </c>
      <c r="Q71" s="524">
        <v>11</v>
      </c>
      <c r="R71" s="524">
        <v>16</v>
      </c>
      <c r="S71" s="524">
        <v>15</v>
      </c>
      <c r="T71" s="524">
        <v>27</v>
      </c>
      <c r="U71" s="524">
        <v>18</v>
      </c>
      <c r="V71" s="524">
        <v>9</v>
      </c>
      <c r="W71" s="524">
        <v>7</v>
      </c>
      <c r="X71" s="524">
        <v>4</v>
      </c>
      <c r="Y71" s="524">
        <v>2</v>
      </c>
      <c r="Z71" s="524">
        <v>0</v>
      </c>
      <c r="AA71" s="524">
        <v>1</v>
      </c>
      <c r="AB71" s="524">
        <v>0</v>
      </c>
      <c r="AC71" s="524">
        <v>1</v>
      </c>
      <c r="AD71" s="524">
        <v>0</v>
      </c>
      <c r="AE71" s="524">
        <v>0</v>
      </c>
      <c r="AF71" s="524">
        <v>0</v>
      </c>
      <c r="AG71" s="524">
        <v>0</v>
      </c>
      <c r="AH71" s="524">
        <v>0</v>
      </c>
      <c r="AI71" s="524">
        <v>2</v>
      </c>
      <c r="AJ71" s="524">
        <v>0</v>
      </c>
      <c r="AK71" s="524">
        <v>1</v>
      </c>
      <c r="AL71" s="524">
        <v>0</v>
      </c>
      <c r="AM71" s="524">
        <v>0</v>
      </c>
      <c r="AN71" s="524">
        <v>0</v>
      </c>
      <c r="AO71" s="524">
        <v>0</v>
      </c>
      <c r="AP71" s="524">
        <v>0</v>
      </c>
      <c r="AQ71" s="524">
        <v>1</v>
      </c>
      <c r="AR71" s="524">
        <v>0</v>
      </c>
      <c r="AS71" s="524">
        <v>1</v>
      </c>
      <c r="AT71" s="524">
        <v>1</v>
      </c>
      <c r="AU71" s="524">
        <v>1</v>
      </c>
      <c r="AV71" s="524">
        <v>3</v>
      </c>
      <c r="AW71" s="524">
        <v>5</v>
      </c>
      <c r="AX71" s="524">
        <v>3</v>
      </c>
      <c r="AY71" s="524">
        <v>1</v>
      </c>
      <c r="AZ71" s="524">
        <v>9</v>
      </c>
      <c r="BA71" s="524">
        <v>10</v>
      </c>
      <c r="BB71" s="524">
        <v>4</v>
      </c>
      <c r="BC71" s="524">
        <v>1</v>
      </c>
      <c r="BD71" s="524"/>
      <c r="BE71" s="524">
        <f t="shared" si="11"/>
        <v>161</v>
      </c>
      <c r="BF71" s="531"/>
      <c r="BG71" s="80"/>
      <c r="BH71" s="502"/>
      <c r="BI71" s="80"/>
      <c r="BJ71" s="502"/>
      <c r="BK71" s="502"/>
      <c r="BL71" s="502"/>
      <c r="BN71" s="530"/>
      <c r="BO71" s="530"/>
      <c r="BP71" s="530"/>
      <c r="BQ71" s="530"/>
      <c r="BR71" s="530"/>
      <c r="BS71" s="530"/>
    </row>
    <row r="72" spans="1:71" ht="14.1" customHeight="1" x14ac:dyDescent="0.2">
      <c r="A72" s="79"/>
      <c r="B72" s="528" t="s">
        <v>139</v>
      </c>
      <c r="C72" s="524">
        <v>0</v>
      </c>
      <c r="D72" s="524">
        <v>0</v>
      </c>
      <c r="E72" s="524">
        <v>0</v>
      </c>
      <c r="F72" s="524">
        <v>0</v>
      </c>
      <c r="G72" s="524">
        <v>0</v>
      </c>
      <c r="H72" s="524">
        <v>0</v>
      </c>
      <c r="I72" s="524">
        <v>0</v>
      </c>
      <c r="J72" s="524">
        <v>0</v>
      </c>
      <c r="K72" s="524">
        <v>0</v>
      </c>
      <c r="L72" s="524">
        <v>0</v>
      </c>
      <c r="M72" s="524">
        <v>0</v>
      </c>
      <c r="N72" s="524">
        <v>0</v>
      </c>
      <c r="O72" s="524">
        <v>2</v>
      </c>
      <c r="P72" s="524">
        <v>0</v>
      </c>
      <c r="Q72" s="524">
        <v>2</v>
      </c>
      <c r="R72" s="524">
        <v>0</v>
      </c>
      <c r="S72" s="524">
        <v>2</v>
      </c>
      <c r="T72" s="524">
        <v>2</v>
      </c>
      <c r="U72" s="524">
        <v>2</v>
      </c>
      <c r="V72" s="524">
        <v>3</v>
      </c>
      <c r="W72" s="524">
        <v>1</v>
      </c>
      <c r="X72" s="524">
        <v>5</v>
      </c>
      <c r="Y72" s="524">
        <v>0</v>
      </c>
      <c r="Z72" s="524">
        <v>1</v>
      </c>
      <c r="AA72" s="524">
        <v>0</v>
      </c>
      <c r="AB72" s="524">
        <v>0</v>
      </c>
      <c r="AC72" s="524">
        <v>0</v>
      </c>
      <c r="AD72" s="524">
        <v>0</v>
      </c>
      <c r="AE72" s="524">
        <v>0</v>
      </c>
      <c r="AF72" s="524">
        <v>0</v>
      </c>
      <c r="AG72" s="524">
        <v>0</v>
      </c>
      <c r="AH72" s="524">
        <v>0</v>
      </c>
      <c r="AI72" s="524">
        <v>0</v>
      </c>
      <c r="AJ72" s="524">
        <v>1</v>
      </c>
      <c r="AK72" s="524">
        <v>0</v>
      </c>
      <c r="AL72" s="524">
        <v>0</v>
      </c>
      <c r="AM72" s="524">
        <v>0</v>
      </c>
      <c r="AN72" s="524">
        <v>0</v>
      </c>
      <c r="AO72" s="524">
        <v>0</v>
      </c>
      <c r="AP72" s="524">
        <v>0</v>
      </c>
      <c r="AQ72" s="524">
        <v>0</v>
      </c>
      <c r="AR72" s="524">
        <v>0</v>
      </c>
      <c r="AS72" s="524">
        <v>1</v>
      </c>
      <c r="AT72" s="524">
        <v>0</v>
      </c>
      <c r="AU72" s="524">
        <v>0</v>
      </c>
      <c r="AV72" s="524">
        <v>0</v>
      </c>
      <c r="AW72" s="524">
        <v>0</v>
      </c>
      <c r="AX72" s="524">
        <v>0</v>
      </c>
      <c r="AY72" s="524">
        <v>0</v>
      </c>
      <c r="AZ72" s="524">
        <v>0</v>
      </c>
      <c r="BA72" s="524">
        <v>0</v>
      </c>
      <c r="BB72" s="524">
        <v>0</v>
      </c>
      <c r="BC72" s="524">
        <v>0</v>
      </c>
      <c r="BD72" s="524"/>
      <c r="BE72" s="524">
        <f t="shared" si="11"/>
        <v>22</v>
      </c>
      <c r="BF72" s="523"/>
      <c r="BG72" s="502"/>
      <c r="BH72" s="502"/>
      <c r="BI72" s="502"/>
      <c r="BJ72" s="502"/>
      <c r="BK72" s="502"/>
      <c r="BL72" s="502"/>
      <c r="BN72" s="530"/>
      <c r="BO72" s="530"/>
      <c r="BP72" s="530"/>
      <c r="BQ72" s="530"/>
      <c r="BR72" s="530"/>
      <c r="BS72" s="530"/>
    </row>
    <row r="73" spans="1:71" ht="14.1" customHeight="1" x14ac:dyDescent="0.2">
      <c r="A73" s="79"/>
      <c r="B73" s="528" t="s">
        <v>151</v>
      </c>
      <c r="C73" s="524">
        <v>0</v>
      </c>
      <c r="D73" s="524">
        <v>0</v>
      </c>
      <c r="E73" s="524">
        <v>0</v>
      </c>
      <c r="F73" s="524">
        <v>0</v>
      </c>
      <c r="G73" s="524">
        <v>0</v>
      </c>
      <c r="H73" s="524">
        <v>0</v>
      </c>
      <c r="I73" s="524">
        <v>0</v>
      </c>
      <c r="J73" s="524">
        <v>0</v>
      </c>
      <c r="K73" s="524">
        <v>0</v>
      </c>
      <c r="L73" s="524">
        <v>0</v>
      </c>
      <c r="M73" s="524">
        <v>0</v>
      </c>
      <c r="N73" s="524">
        <v>0</v>
      </c>
      <c r="O73" s="524">
        <v>0</v>
      </c>
      <c r="P73" s="524">
        <v>0</v>
      </c>
      <c r="Q73" s="524">
        <v>0</v>
      </c>
      <c r="R73" s="524">
        <v>0</v>
      </c>
      <c r="S73" s="524">
        <v>0</v>
      </c>
      <c r="T73" s="524">
        <v>0</v>
      </c>
      <c r="U73" s="524">
        <v>0</v>
      </c>
      <c r="V73" s="524">
        <v>0</v>
      </c>
      <c r="W73" s="524">
        <v>0</v>
      </c>
      <c r="X73" s="524">
        <v>0</v>
      </c>
      <c r="Y73" s="524">
        <v>0</v>
      </c>
      <c r="Z73" s="524">
        <v>0</v>
      </c>
      <c r="AA73" s="524">
        <v>0</v>
      </c>
      <c r="AB73" s="524">
        <v>0</v>
      </c>
      <c r="AC73" s="524">
        <v>0</v>
      </c>
      <c r="AD73" s="524">
        <v>0</v>
      </c>
      <c r="AE73" s="524">
        <v>0</v>
      </c>
      <c r="AF73" s="524">
        <v>0</v>
      </c>
      <c r="AG73" s="524">
        <v>0</v>
      </c>
      <c r="AH73" s="524">
        <v>0</v>
      </c>
      <c r="AI73" s="524">
        <v>0</v>
      </c>
      <c r="AJ73" s="524">
        <v>0</v>
      </c>
      <c r="AK73" s="524">
        <v>0</v>
      </c>
      <c r="AL73" s="524">
        <v>0</v>
      </c>
      <c r="AM73" s="524">
        <v>0</v>
      </c>
      <c r="AN73" s="524">
        <v>0</v>
      </c>
      <c r="AO73" s="524">
        <v>0</v>
      </c>
      <c r="AP73" s="524">
        <v>0</v>
      </c>
      <c r="AQ73" s="524">
        <v>0</v>
      </c>
      <c r="AR73" s="524">
        <v>1</v>
      </c>
      <c r="AS73" s="524">
        <v>0</v>
      </c>
      <c r="AT73" s="524">
        <v>0</v>
      </c>
      <c r="AU73" s="524">
        <v>0</v>
      </c>
      <c r="AV73" s="524">
        <v>0</v>
      </c>
      <c r="AW73" s="524">
        <v>0</v>
      </c>
      <c r="AX73" s="524">
        <v>0</v>
      </c>
      <c r="AY73" s="524">
        <v>0</v>
      </c>
      <c r="AZ73" s="524">
        <v>0</v>
      </c>
      <c r="BA73" s="524">
        <v>0</v>
      </c>
      <c r="BB73" s="524">
        <v>0</v>
      </c>
      <c r="BC73" s="524">
        <v>0</v>
      </c>
      <c r="BD73" s="524"/>
      <c r="BE73" s="524">
        <f t="shared" si="11"/>
        <v>1</v>
      </c>
      <c r="BF73" s="523"/>
      <c r="BG73" s="502"/>
      <c r="BH73" s="502"/>
      <c r="BI73" s="502"/>
      <c r="BJ73" s="502"/>
      <c r="BK73" s="502"/>
      <c r="BL73" s="502"/>
      <c r="BN73" s="530"/>
      <c r="BO73" s="530"/>
      <c r="BP73" s="530"/>
      <c r="BQ73" s="530"/>
      <c r="BR73" s="530"/>
      <c r="BS73" s="530"/>
    </row>
    <row r="74" spans="1:71" ht="14.1" customHeight="1" x14ac:dyDescent="0.2">
      <c r="A74" s="79"/>
      <c r="B74" s="528" t="s">
        <v>140</v>
      </c>
      <c r="C74" s="524">
        <v>0</v>
      </c>
      <c r="D74" s="524">
        <v>0</v>
      </c>
      <c r="E74" s="524">
        <v>0</v>
      </c>
      <c r="F74" s="524">
        <v>0</v>
      </c>
      <c r="G74" s="524">
        <v>0</v>
      </c>
      <c r="H74" s="524">
        <v>0</v>
      </c>
      <c r="I74" s="524">
        <v>0</v>
      </c>
      <c r="J74" s="524">
        <v>0</v>
      </c>
      <c r="K74" s="524">
        <v>0</v>
      </c>
      <c r="L74" s="524">
        <v>0</v>
      </c>
      <c r="M74" s="524">
        <v>0</v>
      </c>
      <c r="N74" s="524">
        <v>1</v>
      </c>
      <c r="O74" s="524">
        <v>5</v>
      </c>
      <c r="P74" s="524">
        <v>10</v>
      </c>
      <c r="Q74" s="524">
        <v>15</v>
      </c>
      <c r="R74" s="524">
        <v>13</v>
      </c>
      <c r="S74" s="524">
        <v>11</v>
      </c>
      <c r="T74" s="524">
        <v>12</v>
      </c>
      <c r="U74" s="524">
        <v>7</v>
      </c>
      <c r="V74" s="524">
        <v>8</v>
      </c>
      <c r="W74" s="524">
        <v>12</v>
      </c>
      <c r="X74" s="524">
        <v>6</v>
      </c>
      <c r="Y74" s="524">
        <v>3</v>
      </c>
      <c r="Z74" s="524">
        <v>1</v>
      </c>
      <c r="AA74" s="524">
        <v>0</v>
      </c>
      <c r="AB74" s="524">
        <v>1</v>
      </c>
      <c r="AC74" s="524">
        <v>0</v>
      </c>
      <c r="AD74" s="524">
        <v>0</v>
      </c>
      <c r="AE74" s="524">
        <v>0</v>
      </c>
      <c r="AF74" s="524">
        <v>1</v>
      </c>
      <c r="AG74" s="524">
        <v>0</v>
      </c>
      <c r="AH74" s="524">
        <v>0</v>
      </c>
      <c r="AI74" s="524">
        <v>0</v>
      </c>
      <c r="AJ74" s="524">
        <v>0</v>
      </c>
      <c r="AK74" s="524">
        <v>0</v>
      </c>
      <c r="AL74" s="524">
        <v>0</v>
      </c>
      <c r="AM74" s="524">
        <v>0</v>
      </c>
      <c r="AN74" s="524">
        <v>1</v>
      </c>
      <c r="AO74" s="524">
        <v>0</v>
      </c>
      <c r="AP74" s="524">
        <v>0</v>
      </c>
      <c r="AQ74" s="524">
        <v>0</v>
      </c>
      <c r="AR74" s="524">
        <v>1</v>
      </c>
      <c r="AS74" s="524">
        <v>4</v>
      </c>
      <c r="AT74" s="524">
        <v>7</v>
      </c>
      <c r="AU74" s="524">
        <v>6</v>
      </c>
      <c r="AV74" s="524">
        <v>13</v>
      </c>
      <c r="AW74" s="524">
        <v>12</v>
      </c>
      <c r="AX74" s="524">
        <v>8</v>
      </c>
      <c r="AY74" s="524">
        <v>12</v>
      </c>
      <c r="AZ74" s="524">
        <v>13</v>
      </c>
      <c r="BA74" s="524">
        <v>11</v>
      </c>
      <c r="BB74" s="524">
        <v>7</v>
      </c>
      <c r="BC74" s="524">
        <v>6</v>
      </c>
      <c r="BD74" s="524"/>
      <c r="BE74" s="524">
        <f t="shared" si="11"/>
        <v>207</v>
      </c>
      <c r="BF74" s="523"/>
      <c r="BG74" s="502"/>
      <c r="BH74" s="502"/>
      <c r="BI74" s="502"/>
      <c r="BJ74" s="502"/>
      <c r="BK74" s="502"/>
      <c r="BL74" s="502"/>
      <c r="BN74" s="530"/>
      <c r="BO74" s="530"/>
      <c r="BP74" s="530"/>
      <c r="BQ74" s="530"/>
      <c r="BR74" s="530"/>
      <c r="BS74" s="530"/>
    </row>
    <row r="75" spans="1:71" ht="14.1" customHeight="1" x14ac:dyDescent="0.2">
      <c r="A75" s="79"/>
      <c r="B75" s="528" t="s">
        <v>141</v>
      </c>
      <c r="C75" s="524">
        <v>0</v>
      </c>
      <c r="D75" s="524">
        <v>0</v>
      </c>
      <c r="E75" s="524">
        <v>0</v>
      </c>
      <c r="F75" s="524">
        <v>0</v>
      </c>
      <c r="G75" s="524">
        <v>0</v>
      </c>
      <c r="H75" s="524">
        <v>0</v>
      </c>
      <c r="I75" s="524">
        <v>0</v>
      </c>
      <c r="J75" s="524">
        <v>0</v>
      </c>
      <c r="K75" s="524">
        <v>0</v>
      </c>
      <c r="L75" s="524">
        <v>0</v>
      </c>
      <c r="M75" s="524">
        <v>0</v>
      </c>
      <c r="N75" s="524">
        <v>0</v>
      </c>
      <c r="O75" s="524">
        <v>5</v>
      </c>
      <c r="P75" s="524">
        <v>28</v>
      </c>
      <c r="Q75" s="524">
        <v>46</v>
      </c>
      <c r="R75" s="524">
        <v>46</v>
      </c>
      <c r="S75" s="524">
        <v>33</v>
      </c>
      <c r="T75" s="524">
        <v>37</v>
      </c>
      <c r="U75" s="524">
        <v>15</v>
      </c>
      <c r="V75" s="524">
        <v>20</v>
      </c>
      <c r="W75" s="524">
        <v>8</v>
      </c>
      <c r="X75" s="524">
        <v>14</v>
      </c>
      <c r="Y75" s="524">
        <v>6</v>
      </c>
      <c r="Z75" s="524">
        <v>3</v>
      </c>
      <c r="AA75" s="524">
        <v>3</v>
      </c>
      <c r="AB75" s="524">
        <v>4</v>
      </c>
      <c r="AC75" s="524">
        <v>0</v>
      </c>
      <c r="AD75" s="524">
        <v>1</v>
      </c>
      <c r="AE75" s="524">
        <v>1</v>
      </c>
      <c r="AF75" s="524">
        <v>1</v>
      </c>
      <c r="AG75" s="524">
        <v>0</v>
      </c>
      <c r="AH75" s="524">
        <v>0</v>
      </c>
      <c r="AI75" s="524">
        <v>0</v>
      </c>
      <c r="AJ75" s="524">
        <v>1</v>
      </c>
      <c r="AK75" s="524">
        <v>1</v>
      </c>
      <c r="AL75" s="524">
        <v>0</v>
      </c>
      <c r="AM75" s="524">
        <v>0</v>
      </c>
      <c r="AN75" s="524">
        <v>4</v>
      </c>
      <c r="AO75" s="524">
        <v>2</v>
      </c>
      <c r="AP75" s="524">
        <v>5</v>
      </c>
      <c r="AQ75" s="524">
        <v>8</v>
      </c>
      <c r="AR75" s="524">
        <v>5</v>
      </c>
      <c r="AS75" s="524">
        <v>6</v>
      </c>
      <c r="AT75" s="524">
        <v>29</v>
      </c>
      <c r="AU75" s="524">
        <v>20</v>
      </c>
      <c r="AV75" s="524">
        <v>32</v>
      </c>
      <c r="AW75" s="524">
        <v>21</v>
      </c>
      <c r="AX75" s="524">
        <v>24</v>
      </c>
      <c r="AY75" s="524">
        <v>22</v>
      </c>
      <c r="AZ75" s="524">
        <v>14</v>
      </c>
      <c r="BA75" s="524">
        <v>12</v>
      </c>
      <c r="BB75" s="524">
        <v>21</v>
      </c>
      <c r="BC75" s="524">
        <v>14</v>
      </c>
      <c r="BD75" s="524"/>
      <c r="BE75" s="524">
        <f t="shared" si="11"/>
        <v>512</v>
      </c>
      <c r="BF75" s="523"/>
      <c r="BG75" s="502"/>
      <c r="BH75" s="502"/>
      <c r="BI75" s="502"/>
      <c r="BJ75" s="502"/>
      <c r="BK75" s="502"/>
      <c r="BL75" s="502"/>
      <c r="BN75" s="530"/>
      <c r="BO75" s="530"/>
      <c r="BP75" s="530"/>
      <c r="BQ75" s="530"/>
      <c r="BR75" s="530"/>
      <c r="BS75" s="530"/>
    </row>
    <row r="76" spans="1:71" ht="14.1" customHeight="1" x14ac:dyDescent="0.2">
      <c r="A76" s="79"/>
      <c r="B76" s="528" t="s">
        <v>142</v>
      </c>
      <c r="C76" s="524">
        <v>0</v>
      </c>
      <c r="D76" s="524">
        <v>0</v>
      </c>
      <c r="E76" s="524">
        <v>0</v>
      </c>
      <c r="F76" s="524">
        <v>0</v>
      </c>
      <c r="G76" s="524">
        <v>0</v>
      </c>
      <c r="H76" s="524">
        <v>0</v>
      </c>
      <c r="I76" s="524">
        <v>0</v>
      </c>
      <c r="J76" s="524">
        <v>0</v>
      </c>
      <c r="K76" s="524">
        <v>0</v>
      </c>
      <c r="L76" s="524">
        <v>0</v>
      </c>
      <c r="M76" s="524">
        <v>0</v>
      </c>
      <c r="N76" s="524">
        <v>0</v>
      </c>
      <c r="O76" s="524">
        <v>0</v>
      </c>
      <c r="P76" s="524">
        <v>0</v>
      </c>
      <c r="Q76" s="524">
        <v>2</v>
      </c>
      <c r="R76" s="524">
        <v>0</v>
      </c>
      <c r="S76" s="524">
        <v>0</v>
      </c>
      <c r="T76" s="524">
        <v>0</v>
      </c>
      <c r="U76" s="524">
        <v>0</v>
      </c>
      <c r="V76" s="524">
        <v>0</v>
      </c>
      <c r="W76" s="524">
        <v>0</v>
      </c>
      <c r="X76" s="524">
        <v>0</v>
      </c>
      <c r="Y76" s="524">
        <v>0</v>
      </c>
      <c r="Z76" s="524">
        <v>0</v>
      </c>
      <c r="AA76" s="524">
        <v>0</v>
      </c>
      <c r="AB76" s="524">
        <v>0</v>
      </c>
      <c r="AC76" s="524">
        <v>0</v>
      </c>
      <c r="AD76" s="524">
        <v>0</v>
      </c>
      <c r="AE76" s="524">
        <v>0</v>
      </c>
      <c r="AF76" s="524">
        <v>0</v>
      </c>
      <c r="AG76" s="524">
        <v>0</v>
      </c>
      <c r="AH76" s="524">
        <v>0</v>
      </c>
      <c r="AI76" s="524">
        <v>0</v>
      </c>
      <c r="AJ76" s="524">
        <v>0</v>
      </c>
      <c r="AK76" s="524">
        <v>0</v>
      </c>
      <c r="AL76" s="524">
        <v>0</v>
      </c>
      <c r="AM76" s="524">
        <v>0</v>
      </c>
      <c r="AN76" s="524">
        <v>0</v>
      </c>
      <c r="AO76" s="524">
        <v>0</v>
      </c>
      <c r="AP76" s="524">
        <v>0</v>
      </c>
      <c r="AQ76" s="524">
        <v>0</v>
      </c>
      <c r="AR76" s="524">
        <v>0</v>
      </c>
      <c r="AS76" s="524">
        <v>0</v>
      </c>
      <c r="AT76" s="524">
        <v>0</v>
      </c>
      <c r="AU76" s="524">
        <v>0</v>
      </c>
      <c r="AV76" s="524">
        <v>1</v>
      </c>
      <c r="AW76" s="524">
        <v>0</v>
      </c>
      <c r="AX76" s="524">
        <v>0</v>
      </c>
      <c r="AY76" s="524">
        <v>0</v>
      </c>
      <c r="AZ76" s="524">
        <v>0</v>
      </c>
      <c r="BA76" s="524">
        <v>0</v>
      </c>
      <c r="BB76" s="524">
        <v>0</v>
      </c>
      <c r="BC76" s="524">
        <v>0</v>
      </c>
      <c r="BD76" s="524"/>
      <c r="BE76" s="524">
        <f t="shared" si="11"/>
        <v>3</v>
      </c>
      <c r="BF76" s="523"/>
      <c r="BG76" s="502"/>
      <c r="BH76" s="502"/>
      <c r="BI76" s="502"/>
      <c r="BJ76" s="502"/>
      <c r="BK76" s="502"/>
      <c r="BL76" s="502"/>
      <c r="BN76" s="530"/>
      <c r="BO76" s="530"/>
      <c r="BP76" s="530"/>
      <c r="BQ76" s="530"/>
      <c r="BR76" s="530"/>
      <c r="BS76" s="530"/>
    </row>
    <row r="77" spans="1:71" ht="14.1" customHeight="1" x14ac:dyDescent="0.2">
      <c r="A77" s="79"/>
      <c r="B77" s="528" t="s">
        <v>154</v>
      </c>
      <c r="C77" s="524">
        <v>0</v>
      </c>
      <c r="D77" s="524">
        <v>0</v>
      </c>
      <c r="E77" s="524">
        <v>0</v>
      </c>
      <c r="F77" s="524">
        <v>0</v>
      </c>
      <c r="G77" s="524">
        <v>0</v>
      </c>
      <c r="H77" s="524">
        <v>0</v>
      </c>
      <c r="I77" s="524">
        <v>0</v>
      </c>
      <c r="J77" s="524">
        <v>0</v>
      </c>
      <c r="K77" s="524">
        <v>0</v>
      </c>
      <c r="L77" s="524">
        <v>0</v>
      </c>
      <c r="M77" s="524">
        <v>0</v>
      </c>
      <c r="N77" s="524">
        <v>0</v>
      </c>
      <c r="O77" s="524">
        <v>2</v>
      </c>
      <c r="P77" s="524">
        <v>4</v>
      </c>
      <c r="Q77" s="524">
        <v>9</v>
      </c>
      <c r="R77" s="524">
        <v>10</v>
      </c>
      <c r="S77" s="524">
        <v>13</v>
      </c>
      <c r="T77" s="524">
        <v>5</v>
      </c>
      <c r="U77" s="524">
        <v>11</v>
      </c>
      <c r="V77" s="524">
        <v>8</v>
      </c>
      <c r="W77" s="524">
        <v>3</v>
      </c>
      <c r="X77" s="524">
        <v>1</v>
      </c>
      <c r="Y77" s="524">
        <v>0</v>
      </c>
      <c r="Z77" s="524">
        <v>2</v>
      </c>
      <c r="AA77" s="524">
        <v>0</v>
      </c>
      <c r="AB77" s="524">
        <v>1</v>
      </c>
      <c r="AC77" s="524">
        <v>0</v>
      </c>
      <c r="AD77" s="524">
        <v>1</v>
      </c>
      <c r="AE77" s="524">
        <v>0</v>
      </c>
      <c r="AF77" s="524">
        <v>0</v>
      </c>
      <c r="AG77" s="524">
        <v>0</v>
      </c>
      <c r="AH77" s="524">
        <v>0</v>
      </c>
      <c r="AI77" s="524">
        <v>0</v>
      </c>
      <c r="AJ77" s="524">
        <v>0</v>
      </c>
      <c r="AK77" s="524">
        <v>0</v>
      </c>
      <c r="AL77" s="524">
        <v>1</v>
      </c>
      <c r="AM77" s="524">
        <v>0</v>
      </c>
      <c r="AN77" s="524">
        <v>0</v>
      </c>
      <c r="AO77" s="524">
        <v>0</v>
      </c>
      <c r="AP77" s="524">
        <v>0</v>
      </c>
      <c r="AQ77" s="524">
        <v>0</v>
      </c>
      <c r="AR77" s="524">
        <v>1</v>
      </c>
      <c r="AS77" s="524">
        <v>0</v>
      </c>
      <c r="AT77" s="524">
        <v>4</v>
      </c>
      <c r="AU77" s="524">
        <v>3</v>
      </c>
      <c r="AV77" s="524">
        <v>3</v>
      </c>
      <c r="AW77" s="524">
        <v>1</v>
      </c>
      <c r="AX77" s="524">
        <v>7</v>
      </c>
      <c r="AY77" s="524">
        <v>8</v>
      </c>
      <c r="AZ77" s="524">
        <v>7</v>
      </c>
      <c r="BA77" s="524">
        <v>8</v>
      </c>
      <c r="BB77" s="524">
        <v>12</v>
      </c>
      <c r="BC77" s="524">
        <v>9</v>
      </c>
      <c r="BD77" s="524"/>
      <c r="BE77" s="524">
        <f t="shared" si="11"/>
        <v>134</v>
      </c>
      <c r="BF77" s="523"/>
      <c r="BG77" s="502"/>
      <c r="BH77" s="502"/>
      <c r="BI77" s="502"/>
      <c r="BJ77" s="502"/>
      <c r="BK77" s="502"/>
      <c r="BL77" s="502"/>
      <c r="BN77" s="530"/>
      <c r="BO77" s="530"/>
      <c r="BP77" s="530"/>
      <c r="BQ77" s="530"/>
      <c r="BR77" s="530"/>
      <c r="BS77" s="530"/>
    </row>
    <row r="78" spans="1:71" ht="14.1" customHeight="1" x14ac:dyDescent="0.2">
      <c r="A78" s="79"/>
      <c r="B78" s="528" t="s">
        <v>143</v>
      </c>
      <c r="C78" s="524">
        <v>0</v>
      </c>
      <c r="D78" s="524">
        <v>0</v>
      </c>
      <c r="E78" s="524">
        <v>0</v>
      </c>
      <c r="F78" s="524">
        <v>0</v>
      </c>
      <c r="G78" s="524">
        <v>0</v>
      </c>
      <c r="H78" s="524">
        <v>0</v>
      </c>
      <c r="I78" s="524">
        <v>0</v>
      </c>
      <c r="J78" s="524">
        <v>0</v>
      </c>
      <c r="K78" s="524">
        <v>0</v>
      </c>
      <c r="L78" s="524">
        <v>0</v>
      </c>
      <c r="M78" s="524">
        <v>0</v>
      </c>
      <c r="N78" s="524">
        <v>2</v>
      </c>
      <c r="O78" s="524">
        <v>0</v>
      </c>
      <c r="P78" s="524">
        <v>15</v>
      </c>
      <c r="Q78" s="524">
        <v>26</v>
      </c>
      <c r="R78" s="524">
        <v>33</v>
      </c>
      <c r="S78" s="524">
        <v>40</v>
      </c>
      <c r="T78" s="524">
        <v>33</v>
      </c>
      <c r="U78" s="524">
        <v>11</v>
      </c>
      <c r="V78" s="524">
        <v>17</v>
      </c>
      <c r="W78" s="524">
        <v>13</v>
      </c>
      <c r="X78" s="524">
        <v>4</v>
      </c>
      <c r="Y78" s="524">
        <v>4</v>
      </c>
      <c r="Z78" s="524">
        <v>3</v>
      </c>
      <c r="AA78" s="524">
        <v>3</v>
      </c>
      <c r="AB78" s="524">
        <v>1</v>
      </c>
      <c r="AC78" s="524">
        <v>1</v>
      </c>
      <c r="AD78" s="524">
        <v>0</v>
      </c>
      <c r="AE78" s="524">
        <v>0</v>
      </c>
      <c r="AF78" s="524">
        <v>0</v>
      </c>
      <c r="AG78" s="524">
        <v>0</v>
      </c>
      <c r="AH78" s="524">
        <v>0</v>
      </c>
      <c r="AI78" s="524">
        <v>0</v>
      </c>
      <c r="AJ78" s="524">
        <v>0</v>
      </c>
      <c r="AK78" s="524">
        <v>0</v>
      </c>
      <c r="AL78" s="524">
        <v>0</v>
      </c>
      <c r="AM78" s="524">
        <v>0</v>
      </c>
      <c r="AN78" s="524">
        <v>0</v>
      </c>
      <c r="AO78" s="524">
        <v>1</v>
      </c>
      <c r="AP78" s="524">
        <v>0</v>
      </c>
      <c r="AQ78" s="524">
        <v>0</v>
      </c>
      <c r="AR78" s="524">
        <v>3</v>
      </c>
      <c r="AS78" s="524">
        <v>6</v>
      </c>
      <c r="AT78" s="524">
        <v>7</v>
      </c>
      <c r="AU78" s="524">
        <v>8</v>
      </c>
      <c r="AV78" s="524">
        <v>7</v>
      </c>
      <c r="AW78" s="524">
        <v>17</v>
      </c>
      <c r="AX78" s="524">
        <v>17</v>
      </c>
      <c r="AY78" s="524">
        <v>22</v>
      </c>
      <c r="AZ78" s="524">
        <v>15</v>
      </c>
      <c r="BA78" s="524">
        <v>12</v>
      </c>
      <c r="BB78" s="524">
        <v>15</v>
      </c>
      <c r="BC78" s="524">
        <v>6</v>
      </c>
      <c r="BD78" s="524"/>
      <c r="BE78" s="524">
        <f t="shared" si="11"/>
        <v>342</v>
      </c>
      <c r="BF78" s="523"/>
      <c r="BG78" s="502"/>
      <c r="BH78" s="502"/>
      <c r="BI78" s="502"/>
      <c r="BJ78" s="502"/>
      <c r="BK78" s="502"/>
      <c r="BL78" s="502"/>
      <c r="BN78" s="530"/>
      <c r="BO78" s="530"/>
      <c r="BP78" s="530"/>
      <c r="BQ78" s="530"/>
      <c r="BR78" s="530"/>
      <c r="BS78" s="530"/>
    </row>
    <row r="79" spans="1:71" ht="14.1" customHeight="1" x14ac:dyDescent="0.2">
      <c r="A79" s="79"/>
      <c r="B79" s="528" t="s">
        <v>144</v>
      </c>
      <c r="C79" s="524">
        <v>0</v>
      </c>
      <c r="D79" s="524">
        <v>0</v>
      </c>
      <c r="E79" s="524">
        <v>0</v>
      </c>
      <c r="F79" s="524">
        <v>0</v>
      </c>
      <c r="G79" s="524">
        <v>0</v>
      </c>
      <c r="H79" s="524">
        <v>0</v>
      </c>
      <c r="I79" s="524">
        <v>0</v>
      </c>
      <c r="J79" s="524">
        <v>0</v>
      </c>
      <c r="K79" s="524">
        <v>0</v>
      </c>
      <c r="L79" s="524">
        <v>0</v>
      </c>
      <c r="M79" s="524">
        <v>0</v>
      </c>
      <c r="N79" s="524">
        <v>0</v>
      </c>
      <c r="O79" s="524">
        <v>3</v>
      </c>
      <c r="P79" s="524">
        <v>13</v>
      </c>
      <c r="Q79" s="524">
        <v>15</v>
      </c>
      <c r="R79" s="524">
        <v>7</v>
      </c>
      <c r="S79" s="524">
        <v>3</v>
      </c>
      <c r="T79" s="524">
        <v>4</v>
      </c>
      <c r="U79" s="524">
        <v>3</v>
      </c>
      <c r="V79" s="524">
        <v>6</v>
      </c>
      <c r="W79" s="524">
        <v>4</v>
      </c>
      <c r="X79" s="524">
        <v>4</v>
      </c>
      <c r="Y79" s="524">
        <v>6</v>
      </c>
      <c r="Z79" s="524">
        <v>3</v>
      </c>
      <c r="AA79" s="524">
        <v>1</v>
      </c>
      <c r="AB79" s="524">
        <v>0</v>
      </c>
      <c r="AC79" s="524">
        <v>1</v>
      </c>
      <c r="AD79" s="524">
        <v>1</v>
      </c>
      <c r="AE79" s="524">
        <v>0</v>
      </c>
      <c r="AF79" s="524">
        <v>0</v>
      </c>
      <c r="AG79" s="524">
        <v>0</v>
      </c>
      <c r="AH79" s="524">
        <v>0</v>
      </c>
      <c r="AI79" s="524">
        <v>0</v>
      </c>
      <c r="AJ79" s="524">
        <v>0</v>
      </c>
      <c r="AK79" s="524">
        <v>1</v>
      </c>
      <c r="AL79" s="524">
        <v>0</v>
      </c>
      <c r="AM79" s="524">
        <v>0</v>
      </c>
      <c r="AN79" s="524">
        <v>0</v>
      </c>
      <c r="AO79" s="524">
        <v>0</v>
      </c>
      <c r="AP79" s="524">
        <v>2</v>
      </c>
      <c r="AQ79" s="524">
        <v>0</v>
      </c>
      <c r="AR79" s="524">
        <v>0</v>
      </c>
      <c r="AS79" s="524">
        <v>1</v>
      </c>
      <c r="AT79" s="524">
        <v>2</v>
      </c>
      <c r="AU79" s="524">
        <v>1</v>
      </c>
      <c r="AV79" s="524">
        <v>2</v>
      </c>
      <c r="AW79" s="524">
        <v>1</v>
      </c>
      <c r="AX79" s="524">
        <v>2</v>
      </c>
      <c r="AY79" s="524">
        <v>1</v>
      </c>
      <c r="AZ79" s="524">
        <v>2</v>
      </c>
      <c r="BA79" s="524">
        <v>5</v>
      </c>
      <c r="BB79" s="524">
        <v>1</v>
      </c>
      <c r="BC79" s="524">
        <v>9</v>
      </c>
      <c r="BD79" s="524"/>
      <c r="BE79" s="524">
        <f t="shared" si="11"/>
        <v>104</v>
      </c>
      <c r="BF79" s="523"/>
      <c r="BG79" s="502"/>
      <c r="BH79" s="502"/>
      <c r="BI79" s="502"/>
      <c r="BJ79" s="502"/>
      <c r="BK79" s="502"/>
      <c r="BL79" s="502"/>
      <c r="BN79" s="530"/>
      <c r="BO79" s="530"/>
      <c r="BP79" s="530"/>
      <c r="BQ79" s="530"/>
      <c r="BR79" s="530"/>
      <c r="BS79" s="530"/>
    </row>
    <row r="80" spans="1:71" ht="14.1" customHeight="1" x14ac:dyDescent="0.2">
      <c r="A80" s="79"/>
      <c r="B80" s="528" t="s">
        <v>145</v>
      </c>
      <c r="C80" s="524">
        <v>0</v>
      </c>
      <c r="D80" s="524">
        <v>0</v>
      </c>
      <c r="E80" s="524">
        <v>0</v>
      </c>
      <c r="F80" s="524">
        <v>0</v>
      </c>
      <c r="G80" s="524">
        <v>0</v>
      </c>
      <c r="H80" s="524">
        <v>0</v>
      </c>
      <c r="I80" s="524">
        <v>0</v>
      </c>
      <c r="J80" s="524">
        <v>0</v>
      </c>
      <c r="K80" s="524">
        <v>0</v>
      </c>
      <c r="L80" s="524">
        <v>0</v>
      </c>
      <c r="M80" s="524">
        <v>0</v>
      </c>
      <c r="N80" s="524">
        <v>0</v>
      </c>
      <c r="O80" s="524">
        <v>0</v>
      </c>
      <c r="P80" s="524">
        <v>1</v>
      </c>
      <c r="Q80" s="524">
        <v>4</v>
      </c>
      <c r="R80" s="524">
        <v>1</v>
      </c>
      <c r="S80" s="524">
        <v>0</v>
      </c>
      <c r="T80" s="524">
        <v>1</v>
      </c>
      <c r="U80" s="524">
        <v>0</v>
      </c>
      <c r="V80" s="524">
        <v>0</v>
      </c>
      <c r="W80" s="524">
        <v>0</v>
      </c>
      <c r="X80" s="524">
        <v>0</v>
      </c>
      <c r="Y80" s="524">
        <v>0</v>
      </c>
      <c r="Z80" s="524">
        <v>0</v>
      </c>
      <c r="AA80" s="524">
        <v>0</v>
      </c>
      <c r="AB80" s="524">
        <v>0</v>
      </c>
      <c r="AC80" s="524">
        <v>0</v>
      </c>
      <c r="AD80" s="524">
        <v>0</v>
      </c>
      <c r="AE80" s="524">
        <v>0</v>
      </c>
      <c r="AF80" s="524">
        <v>0</v>
      </c>
      <c r="AG80" s="524">
        <v>0</v>
      </c>
      <c r="AH80" s="524">
        <v>0</v>
      </c>
      <c r="AI80" s="524">
        <v>0</v>
      </c>
      <c r="AJ80" s="524">
        <v>0</v>
      </c>
      <c r="AK80" s="524">
        <v>0</v>
      </c>
      <c r="AL80" s="524">
        <v>0</v>
      </c>
      <c r="AM80" s="524">
        <v>0</v>
      </c>
      <c r="AN80" s="524">
        <v>0</v>
      </c>
      <c r="AO80" s="524">
        <v>0</v>
      </c>
      <c r="AP80" s="524">
        <v>0</v>
      </c>
      <c r="AQ80" s="524">
        <v>0</v>
      </c>
      <c r="AR80" s="524">
        <v>0</v>
      </c>
      <c r="AS80" s="524">
        <v>0</v>
      </c>
      <c r="AT80" s="524">
        <v>0</v>
      </c>
      <c r="AU80" s="524">
        <v>0</v>
      </c>
      <c r="AV80" s="524">
        <v>1</v>
      </c>
      <c r="AW80" s="524">
        <v>0</v>
      </c>
      <c r="AX80" s="524">
        <v>0</v>
      </c>
      <c r="AY80" s="524">
        <v>0</v>
      </c>
      <c r="AZ80" s="524">
        <v>0</v>
      </c>
      <c r="BA80" s="524">
        <v>0</v>
      </c>
      <c r="BB80" s="524">
        <v>0</v>
      </c>
      <c r="BC80" s="524">
        <v>0</v>
      </c>
      <c r="BD80" s="524"/>
      <c r="BE80" s="524">
        <f t="shared" si="11"/>
        <v>8</v>
      </c>
      <c r="BF80" s="523"/>
      <c r="BG80" s="502"/>
      <c r="BH80" s="502"/>
      <c r="BI80" s="502"/>
      <c r="BJ80" s="502"/>
      <c r="BK80" s="502"/>
      <c r="BL80" s="502"/>
      <c r="BN80" s="530"/>
      <c r="BO80" s="530"/>
      <c r="BP80" s="530"/>
      <c r="BQ80" s="530"/>
      <c r="BR80" s="530"/>
      <c r="BS80" s="530"/>
    </row>
    <row r="81" spans="1:71" ht="14.1" customHeight="1" x14ac:dyDescent="0.2">
      <c r="A81" s="79"/>
      <c r="B81" s="528" t="s">
        <v>146</v>
      </c>
      <c r="C81" s="524">
        <v>0</v>
      </c>
      <c r="D81" s="524">
        <v>0</v>
      </c>
      <c r="E81" s="524">
        <v>0</v>
      </c>
      <c r="F81" s="524">
        <v>0</v>
      </c>
      <c r="G81" s="524">
        <v>0</v>
      </c>
      <c r="H81" s="524">
        <v>0</v>
      </c>
      <c r="I81" s="524">
        <v>0</v>
      </c>
      <c r="J81" s="524">
        <v>0</v>
      </c>
      <c r="K81" s="524">
        <v>0</v>
      </c>
      <c r="L81" s="524">
        <v>0</v>
      </c>
      <c r="M81" s="524">
        <v>0</v>
      </c>
      <c r="N81" s="524">
        <v>0</v>
      </c>
      <c r="O81" s="524">
        <v>1</v>
      </c>
      <c r="P81" s="524">
        <v>4</v>
      </c>
      <c r="Q81" s="524">
        <v>15</v>
      </c>
      <c r="R81" s="524">
        <v>26</v>
      </c>
      <c r="S81" s="524">
        <v>17</v>
      </c>
      <c r="T81" s="524">
        <v>12</v>
      </c>
      <c r="U81" s="524">
        <v>9</v>
      </c>
      <c r="V81" s="524">
        <v>9</v>
      </c>
      <c r="W81" s="524">
        <v>6</v>
      </c>
      <c r="X81" s="524">
        <v>6</v>
      </c>
      <c r="Y81" s="524">
        <v>1</v>
      </c>
      <c r="Z81" s="524">
        <v>2</v>
      </c>
      <c r="AA81" s="524">
        <v>4</v>
      </c>
      <c r="AB81" s="524">
        <v>0</v>
      </c>
      <c r="AC81" s="524">
        <v>0</v>
      </c>
      <c r="AD81" s="524">
        <v>0</v>
      </c>
      <c r="AE81" s="524">
        <v>0</v>
      </c>
      <c r="AF81" s="524">
        <v>0</v>
      </c>
      <c r="AG81" s="524">
        <v>0</v>
      </c>
      <c r="AH81" s="524">
        <v>0</v>
      </c>
      <c r="AI81" s="524">
        <v>0</v>
      </c>
      <c r="AJ81" s="524">
        <v>0</v>
      </c>
      <c r="AK81" s="524">
        <v>0</v>
      </c>
      <c r="AL81" s="524">
        <v>0</v>
      </c>
      <c r="AM81" s="524">
        <v>0</v>
      </c>
      <c r="AN81" s="524">
        <v>0</v>
      </c>
      <c r="AO81" s="524">
        <v>0</v>
      </c>
      <c r="AP81" s="524">
        <v>0</v>
      </c>
      <c r="AQ81" s="524">
        <v>0</v>
      </c>
      <c r="AR81" s="524">
        <v>3</v>
      </c>
      <c r="AS81" s="524">
        <v>1</v>
      </c>
      <c r="AT81" s="524">
        <v>3</v>
      </c>
      <c r="AU81" s="524">
        <v>8</v>
      </c>
      <c r="AV81" s="524">
        <v>7</v>
      </c>
      <c r="AW81" s="524">
        <v>19</v>
      </c>
      <c r="AX81" s="524">
        <v>18</v>
      </c>
      <c r="AY81" s="524">
        <v>14</v>
      </c>
      <c r="AZ81" s="524">
        <v>8</v>
      </c>
      <c r="BA81" s="524">
        <v>4</v>
      </c>
      <c r="BB81" s="524">
        <v>7</v>
      </c>
      <c r="BC81" s="524">
        <v>7</v>
      </c>
      <c r="BD81" s="524"/>
      <c r="BE81" s="524">
        <f t="shared" si="11"/>
        <v>211</v>
      </c>
      <c r="BF81" s="523"/>
      <c r="BG81" s="502"/>
      <c r="BH81" s="502"/>
      <c r="BI81" s="502"/>
      <c r="BJ81" s="502"/>
      <c r="BK81" s="502"/>
      <c r="BL81" s="502"/>
      <c r="BN81" s="530"/>
      <c r="BO81" s="530"/>
      <c r="BP81" s="530"/>
      <c r="BQ81" s="530"/>
      <c r="BR81" s="530"/>
      <c r="BS81" s="530"/>
    </row>
    <row r="82" spans="1:71" ht="14.1" customHeight="1" x14ac:dyDescent="0.2">
      <c r="A82" s="79"/>
      <c r="B82" s="528" t="s">
        <v>147</v>
      </c>
      <c r="C82" s="524">
        <v>0</v>
      </c>
      <c r="D82" s="524">
        <v>0</v>
      </c>
      <c r="E82" s="524">
        <v>0</v>
      </c>
      <c r="F82" s="524">
        <v>0</v>
      </c>
      <c r="G82" s="524">
        <v>0</v>
      </c>
      <c r="H82" s="524">
        <v>0</v>
      </c>
      <c r="I82" s="524">
        <v>0</v>
      </c>
      <c r="J82" s="524">
        <v>0</v>
      </c>
      <c r="K82" s="524">
        <v>0</v>
      </c>
      <c r="L82" s="524">
        <v>0</v>
      </c>
      <c r="M82" s="524">
        <v>0</v>
      </c>
      <c r="N82" s="524">
        <v>0</v>
      </c>
      <c r="O82" s="524">
        <v>3</v>
      </c>
      <c r="P82" s="524">
        <v>12</v>
      </c>
      <c r="Q82" s="524">
        <v>44</v>
      </c>
      <c r="R82" s="524">
        <v>44</v>
      </c>
      <c r="S82" s="524">
        <v>50</v>
      </c>
      <c r="T82" s="524">
        <v>37</v>
      </c>
      <c r="U82" s="524">
        <v>36</v>
      </c>
      <c r="V82" s="524">
        <v>26</v>
      </c>
      <c r="W82" s="524">
        <v>22</v>
      </c>
      <c r="X82" s="524">
        <v>8</v>
      </c>
      <c r="Y82" s="524">
        <v>13</v>
      </c>
      <c r="Z82" s="524">
        <v>5</v>
      </c>
      <c r="AA82" s="524">
        <v>5</v>
      </c>
      <c r="AB82" s="524">
        <v>8</v>
      </c>
      <c r="AC82" s="524">
        <v>3</v>
      </c>
      <c r="AD82" s="524">
        <v>0</v>
      </c>
      <c r="AE82" s="524">
        <v>0</v>
      </c>
      <c r="AF82" s="524">
        <v>1</v>
      </c>
      <c r="AG82" s="524">
        <v>1</v>
      </c>
      <c r="AH82" s="524">
        <v>0</v>
      </c>
      <c r="AI82" s="524">
        <v>0</v>
      </c>
      <c r="AJ82" s="524">
        <v>0</v>
      </c>
      <c r="AK82" s="524">
        <v>0</v>
      </c>
      <c r="AL82" s="524">
        <v>0</v>
      </c>
      <c r="AM82" s="524">
        <v>0</v>
      </c>
      <c r="AN82" s="524">
        <v>0</v>
      </c>
      <c r="AO82" s="524">
        <v>1</v>
      </c>
      <c r="AP82" s="524">
        <v>0</v>
      </c>
      <c r="AQ82" s="524">
        <v>1</v>
      </c>
      <c r="AR82" s="524">
        <v>3</v>
      </c>
      <c r="AS82" s="524">
        <v>14</v>
      </c>
      <c r="AT82" s="524">
        <v>23</v>
      </c>
      <c r="AU82" s="524">
        <v>23</v>
      </c>
      <c r="AV82" s="524">
        <v>32</v>
      </c>
      <c r="AW82" s="524">
        <v>30</v>
      </c>
      <c r="AX82" s="524">
        <v>30</v>
      </c>
      <c r="AY82" s="524">
        <v>32</v>
      </c>
      <c r="AZ82" s="524">
        <v>34</v>
      </c>
      <c r="BA82" s="524">
        <v>25</v>
      </c>
      <c r="BB82" s="524">
        <v>16</v>
      </c>
      <c r="BC82" s="524">
        <v>14</v>
      </c>
      <c r="BD82" s="524"/>
      <c r="BE82" s="524">
        <f t="shared" si="11"/>
        <v>596</v>
      </c>
      <c r="BF82" s="523"/>
      <c r="BG82" s="502"/>
      <c r="BH82" s="502"/>
      <c r="BI82" s="502"/>
      <c r="BJ82" s="502"/>
      <c r="BK82" s="502"/>
      <c r="BL82" s="502"/>
      <c r="BN82" s="530"/>
      <c r="BO82" s="530"/>
      <c r="BP82" s="530"/>
      <c r="BQ82" s="530"/>
      <c r="BR82" s="530"/>
      <c r="BS82" s="530"/>
    </row>
    <row r="83" spans="1:71" ht="14.1" customHeight="1" x14ac:dyDescent="0.2">
      <c r="A83" s="79"/>
      <c r="B83" s="528" t="s">
        <v>148</v>
      </c>
      <c r="C83" s="524">
        <v>0</v>
      </c>
      <c r="D83" s="524">
        <v>0</v>
      </c>
      <c r="E83" s="524">
        <v>0</v>
      </c>
      <c r="F83" s="524">
        <v>0</v>
      </c>
      <c r="G83" s="524">
        <v>0</v>
      </c>
      <c r="H83" s="524">
        <v>0</v>
      </c>
      <c r="I83" s="524">
        <v>0</v>
      </c>
      <c r="J83" s="524">
        <v>0</v>
      </c>
      <c r="K83" s="524">
        <v>0</v>
      </c>
      <c r="L83" s="524">
        <v>0</v>
      </c>
      <c r="M83" s="524">
        <v>0</v>
      </c>
      <c r="N83" s="524">
        <v>0</v>
      </c>
      <c r="O83" s="524">
        <v>0</v>
      </c>
      <c r="P83" s="524">
        <v>11</v>
      </c>
      <c r="Q83" s="524">
        <v>12</v>
      </c>
      <c r="R83" s="524">
        <v>11</v>
      </c>
      <c r="S83" s="524">
        <v>5</v>
      </c>
      <c r="T83" s="524">
        <v>5</v>
      </c>
      <c r="U83" s="524">
        <v>5</v>
      </c>
      <c r="V83" s="524">
        <v>2</v>
      </c>
      <c r="W83" s="524">
        <v>2</v>
      </c>
      <c r="X83" s="524">
        <v>0</v>
      </c>
      <c r="Y83" s="524">
        <v>1</v>
      </c>
      <c r="Z83" s="524">
        <v>1</v>
      </c>
      <c r="AA83" s="524">
        <v>0</v>
      </c>
      <c r="AB83" s="524">
        <v>0</v>
      </c>
      <c r="AC83" s="524">
        <v>0</v>
      </c>
      <c r="AD83" s="524">
        <v>0</v>
      </c>
      <c r="AE83" s="524">
        <v>0</v>
      </c>
      <c r="AF83" s="524">
        <v>0</v>
      </c>
      <c r="AG83" s="524">
        <v>0</v>
      </c>
      <c r="AH83" s="524">
        <v>0</v>
      </c>
      <c r="AI83" s="524">
        <v>0</v>
      </c>
      <c r="AJ83" s="524">
        <v>0</v>
      </c>
      <c r="AK83" s="524">
        <v>0</v>
      </c>
      <c r="AL83" s="524">
        <v>0</v>
      </c>
      <c r="AM83" s="524">
        <v>0</v>
      </c>
      <c r="AN83" s="524">
        <v>0</v>
      </c>
      <c r="AO83" s="524">
        <v>0</v>
      </c>
      <c r="AP83" s="524">
        <v>0</v>
      </c>
      <c r="AQ83" s="524">
        <v>0</v>
      </c>
      <c r="AR83" s="524">
        <v>0</v>
      </c>
      <c r="AS83" s="524">
        <v>1</v>
      </c>
      <c r="AT83" s="524">
        <v>0</v>
      </c>
      <c r="AU83" s="524">
        <v>3</v>
      </c>
      <c r="AV83" s="524">
        <v>7</v>
      </c>
      <c r="AW83" s="524">
        <v>9</v>
      </c>
      <c r="AX83" s="524">
        <v>8</v>
      </c>
      <c r="AY83" s="524">
        <v>4</v>
      </c>
      <c r="AZ83" s="524">
        <v>4</v>
      </c>
      <c r="BA83" s="524">
        <v>5</v>
      </c>
      <c r="BB83" s="524">
        <v>4</v>
      </c>
      <c r="BC83" s="524">
        <v>2</v>
      </c>
      <c r="BD83" s="524"/>
      <c r="BE83" s="524">
        <f t="shared" si="11"/>
        <v>102</v>
      </c>
      <c r="BF83" s="523"/>
      <c r="BG83" s="502"/>
      <c r="BH83" s="502"/>
      <c r="BI83" s="502"/>
      <c r="BJ83" s="502"/>
      <c r="BK83" s="502"/>
      <c r="BL83" s="502"/>
      <c r="BN83" s="530"/>
      <c r="BO83" s="530"/>
      <c r="BP83" s="530"/>
      <c r="BQ83" s="530"/>
      <c r="BR83" s="530"/>
      <c r="BS83" s="530"/>
    </row>
    <row r="84" spans="1:71" ht="14.1" customHeight="1" x14ac:dyDescent="0.2">
      <c r="A84" s="79"/>
      <c r="B84" s="528" t="s">
        <v>149</v>
      </c>
      <c r="C84" s="524">
        <v>0</v>
      </c>
      <c r="D84" s="524">
        <v>0</v>
      </c>
      <c r="E84" s="524">
        <v>0</v>
      </c>
      <c r="F84" s="524">
        <v>0</v>
      </c>
      <c r="G84" s="524">
        <v>0</v>
      </c>
      <c r="H84" s="524">
        <v>0</v>
      </c>
      <c r="I84" s="524">
        <v>0</v>
      </c>
      <c r="J84" s="524">
        <v>0</v>
      </c>
      <c r="K84" s="524">
        <v>0</v>
      </c>
      <c r="L84" s="524">
        <v>0</v>
      </c>
      <c r="M84" s="524">
        <v>0</v>
      </c>
      <c r="N84" s="524">
        <v>0</v>
      </c>
      <c r="O84" s="524">
        <v>2</v>
      </c>
      <c r="P84" s="524">
        <v>16</v>
      </c>
      <c r="Q84" s="524">
        <v>17</v>
      </c>
      <c r="R84" s="524">
        <v>17</v>
      </c>
      <c r="S84" s="524">
        <v>19</v>
      </c>
      <c r="T84" s="524">
        <v>17</v>
      </c>
      <c r="U84" s="524">
        <v>11</v>
      </c>
      <c r="V84" s="524">
        <v>12</v>
      </c>
      <c r="W84" s="524">
        <v>4</v>
      </c>
      <c r="X84" s="524">
        <v>5</v>
      </c>
      <c r="Y84" s="524">
        <v>1</v>
      </c>
      <c r="Z84" s="524">
        <v>1</v>
      </c>
      <c r="AA84" s="524">
        <v>0</v>
      </c>
      <c r="AB84" s="524">
        <v>1</v>
      </c>
      <c r="AC84" s="524">
        <v>1</v>
      </c>
      <c r="AD84" s="524">
        <v>0</v>
      </c>
      <c r="AE84" s="524">
        <v>0</v>
      </c>
      <c r="AF84" s="524">
        <v>0</v>
      </c>
      <c r="AG84" s="524">
        <v>0</v>
      </c>
      <c r="AH84" s="524">
        <v>0</v>
      </c>
      <c r="AI84" s="524">
        <v>0</v>
      </c>
      <c r="AJ84" s="524">
        <v>1</v>
      </c>
      <c r="AK84" s="524">
        <v>0</v>
      </c>
      <c r="AL84" s="524">
        <v>0</v>
      </c>
      <c r="AM84" s="524">
        <v>1</v>
      </c>
      <c r="AN84" s="524">
        <v>0</v>
      </c>
      <c r="AO84" s="524">
        <v>0</v>
      </c>
      <c r="AP84" s="524">
        <v>1</v>
      </c>
      <c r="AQ84" s="524">
        <v>0</v>
      </c>
      <c r="AR84" s="524">
        <v>5</v>
      </c>
      <c r="AS84" s="524">
        <v>2</v>
      </c>
      <c r="AT84" s="524">
        <v>3</v>
      </c>
      <c r="AU84" s="524">
        <v>4</v>
      </c>
      <c r="AV84" s="524">
        <v>6</v>
      </c>
      <c r="AW84" s="524">
        <v>7</v>
      </c>
      <c r="AX84" s="524">
        <v>4</v>
      </c>
      <c r="AY84" s="524">
        <v>4</v>
      </c>
      <c r="AZ84" s="524">
        <v>5</v>
      </c>
      <c r="BA84" s="524">
        <v>4</v>
      </c>
      <c r="BB84" s="524">
        <v>2</v>
      </c>
      <c r="BC84" s="524">
        <v>5</v>
      </c>
      <c r="BD84" s="524"/>
      <c r="BE84" s="524">
        <f t="shared" si="11"/>
        <v>178</v>
      </c>
      <c r="BF84" s="523"/>
      <c r="BG84" s="502"/>
      <c r="BH84" s="502"/>
      <c r="BI84" s="502"/>
      <c r="BJ84" s="502"/>
      <c r="BK84" s="502"/>
      <c r="BL84" s="502"/>
      <c r="BN84" s="530"/>
      <c r="BO84" s="530"/>
      <c r="BP84" s="530"/>
      <c r="BQ84" s="530"/>
      <c r="BR84" s="530"/>
      <c r="BS84" s="530"/>
    </row>
    <row r="85" spans="1:71" ht="14.1" customHeight="1" x14ac:dyDescent="0.2">
      <c r="A85" s="79"/>
      <c r="B85" s="528" t="s">
        <v>150</v>
      </c>
      <c r="C85" s="524">
        <v>0</v>
      </c>
      <c r="D85" s="524">
        <v>0</v>
      </c>
      <c r="E85" s="524">
        <v>0</v>
      </c>
      <c r="F85" s="524">
        <v>0</v>
      </c>
      <c r="G85" s="524">
        <v>0</v>
      </c>
      <c r="H85" s="524">
        <v>0</v>
      </c>
      <c r="I85" s="524">
        <v>0</v>
      </c>
      <c r="J85" s="524">
        <v>0</v>
      </c>
      <c r="K85" s="524">
        <v>0</v>
      </c>
      <c r="L85" s="524">
        <v>0</v>
      </c>
      <c r="M85" s="524">
        <v>0</v>
      </c>
      <c r="N85" s="524">
        <v>1</v>
      </c>
      <c r="O85" s="524">
        <v>2</v>
      </c>
      <c r="P85" s="524">
        <v>8</v>
      </c>
      <c r="Q85" s="524">
        <v>15</v>
      </c>
      <c r="R85" s="524">
        <v>8</v>
      </c>
      <c r="S85" s="524">
        <v>12</v>
      </c>
      <c r="T85" s="524">
        <v>6</v>
      </c>
      <c r="U85" s="524">
        <v>13</v>
      </c>
      <c r="V85" s="524">
        <v>3</v>
      </c>
      <c r="W85" s="524">
        <v>9</v>
      </c>
      <c r="X85" s="524">
        <v>6</v>
      </c>
      <c r="Y85" s="524">
        <v>4</v>
      </c>
      <c r="Z85" s="524">
        <v>3</v>
      </c>
      <c r="AA85" s="524">
        <v>2</v>
      </c>
      <c r="AB85" s="524">
        <v>2</v>
      </c>
      <c r="AC85" s="524">
        <v>4</v>
      </c>
      <c r="AD85" s="524">
        <v>2</v>
      </c>
      <c r="AE85" s="524">
        <v>0</v>
      </c>
      <c r="AF85" s="524">
        <v>0</v>
      </c>
      <c r="AG85" s="524">
        <v>0</v>
      </c>
      <c r="AH85" s="524">
        <v>0</v>
      </c>
      <c r="AI85" s="524">
        <v>0</v>
      </c>
      <c r="AJ85" s="524">
        <v>0</v>
      </c>
      <c r="AK85" s="524">
        <v>0</v>
      </c>
      <c r="AL85" s="524">
        <v>0</v>
      </c>
      <c r="AM85" s="524">
        <v>0</v>
      </c>
      <c r="AN85" s="524">
        <v>0</v>
      </c>
      <c r="AO85" s="524">
        <v>0</v>
      </c>
      <c r="AP85" s="524">
        <v>3</v>
      </c>
      <c r="AQ85" s="524">
        <v>4</v>
      </c>
      <c r="AR85" s="524">
        <v>11</v>
      </c>
      <c r="AS85" s="524">
        <v>6</v>
      </c>
      <c r="AT85" s="524">
        <v>9</v>
      </c>
      <c r="AU85" s="524">
        <v>6</v>
      </c>
      <c r="AV85" s="524">
        <v>19</v>
      </c>
      <c r="AW85" s="524">
        <v>14</v>
      </c>
      <c r="AX85" s="524">
        <v>19</v>
      </c>
      <c r="AY85" s="524">
        <v>20</v>
      </c>
      <c r="AZ85" s="524">
        <v>12</v>
      </c>
      <c r="BA85" s="524">
        <v>10</v>
      </c>
      <c r="BB85" s="524">
        <v>6</v>
      </c>
      <c r="BC85" s="524">
        <v>5</v>
      </c>
      <c r="BD85" s="524"/>
      <c r="BE85" s="524">
        <f t="shared" si="11"/>
        <v>244</v>
      </c>
      <c r="BF85" s="523"/>
      <c r="BG85" s="502"/>
      <c r="BH85" s="502"/>
      <c r="BI85" s="502"/>
      <c r="BJ85" s="502"/>
      <c r="BK85" s="502"/>
      <c r="BL85" s="502"/>
      <c r="BN85" s="530"/>
      <c r="BO85" s="530"/>
      <c r="BP85" s="530"/>
      <c r="BQ85" s="530"/>
      <c r="BR85" s="530"/>
      <c r="BS85" s="530"/>
    </row>
    <row r="86" spans="1:71" ht="14.1" customHeight="1" x14ac:dyDescent="0.2">
      <c r="A86" s="79"/>
      <c r="B86" s="528"/>
      <c r="C86" s="524"/>
      <c r="D86" s="524"/>
      <c r="E86" s="524"/>
      <c r="F86" s="524"/>
      <c r="G86" s="524"/>
      <c r="H86" s="524"/>
      <c r="I86" s="524"/>
      <c r="J86" s="524"/>
      <c r="K86" s="524"/>
      <c r="L86" s="524"/>
      <c r="M86" s="524"/>
      <c r="N86" s="524"/>
      <c r="O86" s="524"/>
      <c r="P86" s="524"/>
      <c r="Q86" s="524"/>
      <c r="R86" s="524"/>
      <c r="S86" s="524"/>
      <c r="T86" s="524"/>
      <c r="U86" s="524"/>
      <c r="V86" s="524"/>
      <c r="W86" s="524"/>
      <c r="X86" s="524"/>
      <c r="Y86" s="524"/>
      <c r="Z86" s="524"/>
      <c r="AA86" s="524"/>
      <c r="AB86" s="524"/>
      <c r="AC86" s="524"/>
      <c r="AD86" s="524"/>
      <c r="AE86" s="524"/>
      <c r="AF86" s="524"/>
      <c r="AG86" s="524"/>
      <c r="AH86" s="524"/>
      <c r="AI86" s="524"/>
      <c r="AJ86" s="524"/>
      <c r="AK86" s="524"/>
      <c r="AL86" s="524"/>
      <c r="AM86" s="524"/>
      <c r="AN86" s="524"/>
      <c r="AO86" s="524"/>
      <c r="AP86" s="524"/>
      <c r="AQ86" s="524"/>
      <c r="AR86" s="524"/>
      <c r="AS86" s="524"/>
      <c r="AT86" s="524"/>
      <c r="AU86" s="524"/>
      <c r="AV86" s="524"/>
      <c r="AW86" s="524"/>
      <c r="AX86" s="524"/>
      <c r="AY86" s="524"/>
      <c r="AZ86" s="524"/>
      <c r="BA86" s="524"/>
      <c r="BB86" s="524"/>
      <c r="BC86" s="524"/>
      <c r="BD86" s="524"/>
      <c r="BE86" s="524"/>
      <c r="BF86" s="523"/>
      <c r="BG86" s="502"/>
      <c r="BH86" s="502"/>
      <c r="BI86" s="502"/>
      <c r="BJ86" s="502"/>
      <c r="BK86" s="502"/>
      <c r="BL86" s="502"/>
      <c r="BN86" s="530"/>
      <c r="BO86" s="530"/>
      <c r="BP86" s="530"/>
      <c r="BQ86" s="530"/>
      <c r="BR86" s="530"/>
      <c r="BS86" s="530"/>
    </row>
    <row r="87" spans="1:71" ht="24" customHeight="1" x14ac:dyDescent="0.2">
      <c r="A87" s="605" t="s">
        <v>2792</v>
      </c>
      <c r="B87" s="605"/>
      <c r="C87" s="167" t="s">
        <v>3002</v>
      </c>
      <c r="D87" s="167" t="s">
        <v>3001</v>
      </c>
      <c r="E87" s="167" t="s">
        <v>3000</v>
      </c>
      <c r="F87" s="167" t="s">
        <v>2999</v>
      </c>
      <c r="G87" s="167" t="s">
        <v>2998</v>
      </c>
      <c r="H87" s="167" t="s">
        <v>2997</v>
      </c>
      <c r="I87" s="167" t="s">
        <v>2996</v>
      </c>
      <c r="J87" s="167" t="s">
        <v>2995</v>
      </c>
      <c r="K87" s="167" t="s">
        <v>2994</v>
      </c>
      <c r="L87" s="167" t="s">
        <v>2993</v>
      </c>
      <c r="M87" s="167" t="s">
        <v>2992</v>
      </c>
      <c r="N87" s="167" t="s">
        <v>2991</v>
      </c>
      <c r="O87" s="167" t="s">
        <v>2990</v>
      </c>
      <c r="P87" s="167" t="s">
        <v>2989</v>
      </c>
      <c r="Q87" s="167" t="s">
        <v>2988</v>
      </c>
      <c r="R87" s="167" t="s">
        <v>2987</v>
      </c>
      <c r="S87" s="167" t="s">
        <v>2986</v>
      </c>
      <c r="T87" s="167" t="s">
        <v>2985</v>
      </c>
      <c r="U87" s="167" t="s">
        <v>2984</v>
      </c>
      <c r="V87" s="167" t="s">
        <v>2983</v>
      </c>
      <c r="W87" s="167" t="s">
        <v>2982</v>
      </c>
      <c r="X87" s="167" t="s">
        <v>2981</v>
      </c>
      <c r="Y87" s="167" t="s">
        <v>2980</v>
      </c>
      <c r="Z87" s="167" t="s">
        <v>2979</v>
      </c>
      <c r="AA87" s="167" t="s">
        <v>2978</v>
      </c>
      <c r="AB87" s="167" t="s">
        <v>2977</v>
      </c>
      <c r="AC87" s="167" t="s">
        <v>2976</v>
      </c>
      <c r="AD87" s="167" t="s">
        <v>2975</v>
      </c>
      <c r="AE87" s="167" t="s">
        <v>2974</v>
      </c>
      <c r="AF87" s="167" t="s">
        <v>2973</v>
      </c>
      <c r="AG87" s="167" t="s">
        <v>2972</v>
      </c>
      <c r="AH87" s="167" t="s">
        <v>2971</v>
      </c>
      <c r="AI87" s="167" t="s">
        <v>2970</v>
      </c>
      <c r="AJ87" s="167" t="s">
        <v>2969</v>
      </c>
      <c r="AK87" s="167" t="s">
        <v>2968</v>
      </c>
      <c r="AL87" s="167" t="s">
        <v>2967</v>
      </c>
      <c r="AM87" s="167" t="s">
        <v>2966</v>
      </c>
      <c r="AN87" s="167" t="s">
        <v>2965</v>
      </c>
      <c r="AO87" s="167" t="s">
        <v>2964</v>
      </c>
      <c r="AP87" s="167" t="s">
        <v>2963</v>
      </c>
      <c r="AQ87" s="167" t="s">
        <v>2962</v>
      </c>
      <c r="AR87" s="167" t="s">
        <v>2961</v>
      </c>
      <c r="AS87" s="167" t="s">
        <v>2960</v>
      </c>
      <c r="AT87" s="167" t="s">
        <v>2959</v>
      </c>
      <c r="AU87" s="167" t="s">
        <v>2958</v>
      </c>
      <c r="AV87" s="167" t="s">
        <v>3036</v>
      </c>
      <c r="AW87" s="167" t="s">
        <v>3037</v>
      </c>
      <c r="AX87" s="167" t="s">
        <v>3038</v>
      </c>
      <c r="AY87" s="167" t="s">
        <v>3039</v>
      </c>
      <c r="AZ87" s="167" t="s">
        <v>3040</v>
      </c>
      <c r="BA87" s="167" t="s">
        <v>3044</v>
      </c>
      <c r="BB87" s="167" t="s">
        <v>3045</v>
      </c>
      <c r="BC87" s="167" t="s">
        <v>3046</v>
      </c>
      <c r="BD87" s="167"/>
      <c r="BE87" s="167"/>
      <c r="BF87" s="523"/>
      <c r="BG87" s="502"/>
      <c r="BH87" s="502"/>
      <c r="BI87" s="502"/>
      <c r="BJ87" s="502"/>
      <c r="BK87" s="502"/>
      <c r="BL87" s="502"/>
      <c r="BN87" s="530"/>
      <c r="BO87" s="530"/>
      <c r="BP87" s="530"/>
      <c r="BQ87" s="530"/>
      <c r="BR87" s="530"/>
      <c r="BS87" s="530"/>
    </row>
    <row r="88" spans="1:71" ht="14.1" customHeight="1" x14ac:dyDescent="0.2">
      <c r="A88" s="79"/>
      <c r="B88" s="526" t="s">
        <v>81</v>
      </c>
      <c r="C88" s="524">
        <v>0</v>
      </c>
      <c r="D88" s="524">
        <v>0</v>
      </c>
      <c r="E88" s="524">
        <v>0</v>
      </c>
      <c r="F88" s="524">
        <v>0</v>
      </c>
      <c r="G88" s="524">
        <v>0</v>
      </c>
      <c r="H88" s="524">
        <v>0</v>
      </c>
      <c r="I88" s="524">
        <v>0</v>
      </c>
      <c r="J88" s="524">
        <v>0</v>
      </c>
      <c r="K88" s="524">
        <v>0</v>
      </c>
      <c r="L88" s="524">
        <v>0</v>
      </c>
      <c r="M88" s="524">
        <v>0</v>
      </c>
      <c r="N88" s="524">
        <v>1</v>
      </c>
      <c r="O88" s="524">
        <v>5</v>
      </c>
      <c r="P88" s="524">
        <v>49</v>
      </c>
      <c r="Q88" s="524">
        <v>189</v>
      </c>
      <c r="R88" s="524">
        <v>303</v>
      </c>
      <c r="S88" s="524">
        <v>341</v>
      </c>
      <c r="T88" s="524">
        <v>316</v>
      </c>
      <c r="U88" s="524">
        <v>238</v>
      </c>
      <c r="V88" s="524">
        <v>187</v>
      </c>
      <c r="W88" s="524">
        <v>124</v>
      </c>
      <c r="X88" s="524">
        <v>69</v>
      </c>
      <c r="Y88" s="524">
        <v>42</v>
      </c>
      <c r="Z88" s="524">
        <v>34</v>
      </c>
      <c r="AA88" s="524">
        <v>20</v>
      </c>
      <c r="AB88" s="524">
        <v>17</v>
      </c>
      <c r="AC88" s="524">
        <v>6</v>
      </c>
      <c r="AD88" s="524">
        <v>7</v>
      </c>
      <c r="AE88" s="524">
        <v>3</v>
      </c>
      <c r="AF88" s="524">
        <v>2</v>
      </c>
      <c r="AG88" s="524">
        <v>2</v>
      </c>
      <c r="AH88" s="524">
        <v>2</v>
      </c>
      <c r="AI88" s="524">
        <v>1</v>
      </c>
      <c r="AJ88" s="524">
        <v>3</v>
      </c>
      <c r="AK88" s="524">
        <v>3</v>
      </c>
      <c r="AL88" s="524">
        <v>0</v>
      </c>
      <c r="AM88" s="524">
        <v>2</v>
      </c>
      <c r="AN88" s="524">
        <v>3</v>
      </c>
      <c r="AO88" s="524">
        <v>4</v>
      </c>
      <c r="AP88" s="524">
        <v>6</v>
      </c>
      <c r="AQ88" s="524">
        <v>7</v>
      </c>
      <c r="AR88" s="524">
        <v>13</v>
      </c>
      <c r="AS88" s="524">
        <v>18</v>
      </c>
      <c r="AT88" s="524">
        <v>31</v>
      </c>
      <c r="AU88" s="524">
        <v>53</v>
      </c>
      <c r="AV88" s="524">
        <v>72</v>
      </c>
      <c r="AW88" s="524">
        <v>67</v>
      </c>
      <c r="AX88" s="524">
        <v>75</v>
      </c>
      <c r="AY88" s="524">
        <v>78</v>
      </c>
      <c r="AZ88" s="524">
        <v>63</v>
      </c>
      <c r="BA88" s="524">
        <v>74</v>
      </c>
      <c r="BB88" s="524">
        <v>61</v>
      </c>
      <c r="BC88" s="524">
        <v>63</v>
      </c>
      <c r="BD88" s="527"/>
      <c r="BE88" s="524">
        <f t="shared" si="11"/>
        <v>2654</v>
      </c>
      <c r="BF88" s="523"/>
    </row>
    <row r="89" spans="1:71" ht="14.1" customHeight="1" x14ac:dyDescent="0.2">
      <c r="A89" s="79"/>
      <c r="B89" s="526" t="s">
        <v>83</v>
      </c>
      <c r="C89" s="524">
        <v>0</v>
      </c>
      <c r="D89" s="524">
        <v>0</v>
      </c>
      <c r="E89" s="524">
        <v>0</v>
      </c>
      <c r="F89" s="524">
        <v>0</v>
      </c>
      <c r="G89" s="524">
        <v>0</v>
      </c>
      <c r="H89" s="524">
        <v>0</v>
      </c>
      <c r="I89" s="524">
        <v>0</v>
      </c>
      <c r="J89" s="524">
        <v>0</v>
      </c>
      <c r="K89" s="524">
        <v>0</v>
      </c>
      <c r="L89" s="524">
        <v>0</v>
      </c>
      <c r="M89" s="524">
        <v>0</v>
      </c>
      <c r="N89" s="541">
        <v>2</v>
      </c>
      <c r="O89" s="541">
        <v>14</v>
      </c>
      <c r="P89" s="541">
        <v>39</v>
      </c>
      <c r="Q89" s="541">
        <v>64</v>
      </c>
      <c r="R89" s="541">
        <v>37</v>
      </c>
      <c r="S89" s="541">
        <v>45</v>
      </c>
      <c r="T89" s="541">
        <v>17</v>
      </c>
      <c r="U89" s="541">
        <v>22</v>
      </c>
      <c r="V89" s="541">
        <v>19</v>
      </c>
      <c r="W89" s="541">
        <v>9</v>
      </c>
      <c r="X89" s="541">
        <v>7</v>
      </c>
      <c r="Y89" s="541">
        <v>8</v>
      </c>
      <c r="Z89" s="541">
        <v>7</v>
      </c>
      <c r="AA89" s="541">
        <v>1</v>
      </c>
      <c r="AB89" s="541">
        <v>3</v>
      </c>
      <c r="AC89" s="541">
        <v>1</v>
      </c>
      <c r="AD89" s="541">
        <v>1</v>
      </c>
      <c r="AE89" s="541">
        <v>0</v>
      </c>
      <c r="AF89" s="541">
        <v>2</v>
      </c>
      <c r="AG89" s="541">
        <v>1</v>
      </c>
      <c r="AH89" s="541">
        <v>1</v>
      </c>
      <c r="AI89" s="541">
        <v>0</v>
      </c>
      <c r="AJ89" s="541">
        <v>0</v>
      </c>
      <c r="AK89" s="541">
        <v>1</v>
      </c>
      <c r="AL89" s="541">
        <v>0</v>
      </c>
      <c r="AM89" s="541">
        <v>0</v>
      </c>
      <c r="AN89" s="541">
        <v>0</v>
      </c>
      <c r="AO89" s="541">
        <v>1</v>
      </c>
      <c r="AP89" s="541">
        <v>0</v>
      </c>
      <c r="AQ89" s="541">
        <v>1</v>
      </c>
      <c r="AR89" s="541">
        <v>5</v>
      </c>
      <c r="AS89" s="541">
        <v>7</v>
      </c>
      <c r="AT89" s="541">
        <v>9</v>
      </c>
      <c r="AU89" s="541">
        <v>11</v>
      </c>
      <c r="AV89" s="541">
        <v>9</v>
      </c>
      <c r="AW89" s="541">
        <v>20</v>
      </c>
      <c r="AX89" s="541">
        <v>11</v>
      </c>
      <c r="AY89" s="541">
        <v>10</v>
      </c>
      <c r="AZ89" s="541">
        <v>8</v>
      </c>
      <c r="BA89" s="541">
        <v>8</v>
      </c>
      <c r="BB89" s="541">
        <v>10</v>
      </c>
      <c r="BC89" s="541">
        <v>9</v>
      </c>
      <c r="BD89" s="521"/>
      <c r="BE89" s="524">
        <f t="shared" si="11"/>
        <v>420</v>
      </c>
      <c r="BF89" s="521"/>
    </row>
    <row r="90" spans="1:71" ht="14.1" customHeight="1" x14ac:dyDescent="0.2">
      <c r="A90" s="79"/>
      <c r="B90" s="526" t="s">
        <v>80</v>
      </c>
      <c r="C90" s="524">
        <v>0</v>
      </c>
      <c r="D90" s="524">
        <v>0</v>
      </c>
      <c r="E90" s="524">
        <v>0</v>
      </c>
      <c r="F90" s="524">
        <v>0</v>
      </c>
      <c r="G90" s="524">
        <v>0</v>
      </c>
      <c r="H90" s="524">
        <v>0</v>
      </c>
      <c r="I90" s="524">
        <v>0</v>
      </c>
      <c r="J90" s="524">
        <v>0</v>
      </c>
      <c r="K90" s="524">
        <v>0</v>
      </c>
      <c r="L90" s="524">
        <v>0</v>
      </c>
      <c r="M90" s="524">
        <v>0</v>
      </c>
      <c r="N90" s="524">
        <v>8</v>
      </c>
      <c r="O90" s="524">
        <v>43</v>
      </c>
      <c r="P90" s="524">
        <v>193</v>
      </c>
      <c r="Q90" s="524">
        <v>357</v>
      </c>
      <c r="R90" s="524">
        <v>311</v>
      </c>
      <c r="S90" s="542">
        <v>277</v>
      </c>
      <c r="T90" s="542">
        <v>193</v>
      </c>
      <c r="U90" s="542">
        <v>153</v>
      </c>
      <c r="V90" s="542">
        <v>128</v>
      </c>
      <c r="W90" s="542">
        <v>95</v>
      </c>
      <c r="X90" s="542">
        <v>55</v>
      </c>
      <c r="Y90" s="542">
        <v>39</v>
      </c>
      <c r="Z90" s="542">
        <v>27</v>
      </c>
      <c r="AA90" s="542">
        <v>28</v>
      </c>
      <c r="AB90" s="542">
        <v>16</v>
      </c>
      <c r="AC90" s="542">
        <v>12</v>
      </c>
      <c r="AD90" s="542">
        <v>5</v>
      </c>
      <c r="AE90" s="542">
        <v>3</v>
      </c>
      <c r="AF90" s="542">
        <v>4</v>
      </c>
      <c r="AG90" s="542">
        <v>3</v>
      </c>
      <c r="AH90" s="542">
        <v>2</v>
      </c>
      <c r="AI90" s="542">
        <v>2</v>
      </c>
      <c r="AJ90" s="542">
        <v>2</v>
      </c>
      <c r="AK90" s="542">
        <v>3</v>
      </c>
      <c r="AL90" s="542">
        <v>2</v>
      </c>
      <c r="AM90" s="542">
        <v>3</v>
      </c>
      <c r="AN90" s="542">
        <v>8</v>
      </c>
      <c r="AO90" s="542">
        <v>5</v>
      </c>
      <c r="AP90" s="542">
        <v>13</v>
      </c>
      <c r="AQ90" s="542">
        <v>17</v>
      </c>
      <c r="AR90" s="542">
        <v>58</v>
      </c>
      <c r="AS90" s="542">
        <v>82</v>
      </c>
      <c r="AT90" s="542">
        <v>128</v>
      </c>
      <c r="AU90" s="542">
        <v>144</v>
      </c>
      <c r="AV90" s="542">
        <v>199</v>
      </c>
      <c r="AW90" s="542">
        <v>162</v>
      </c>
      <c r="AX90" s="542">
        <v>165</v>
      </c>
      <c r="AY90" s="542">
        <v>145</v>
      </c>
      <c r="AZ90" s="542">
        <v>156</v>
      </c>
      <c r="BA90" s="542">
        <v>126</v>
      </c>
      <c r="BB90" s="542">
        <v>130</v>
      </c>
      <c r="BC90" s="542">
        <v>115</v>
      </c>
      <c r="BD90" s="525"/>
      <c r="BE90" s="524">
        <f t="shared" si="11"/>
        <v>3617</v>
      </c>
      <c r="BF90" s="525"/>
      <c r="BG90" s="525"/>
      <c r="BH90" s="538"/>
    </row>
    <row r="91" spans="1:71" ht="14.1" customHeight="1" x14ac:dyDescent="0.2">
      <c r="A91" s="79"/>
      <c r="B91" s="526" t="s">
        <v>82</v>
      </c>
      <c r="C91" s="524">
        <v>0</v>
      </c>
      <c r="D91" s="524">
        <v>0</v>
      </c>
      <c r="E91" s="524">
        <v>0</v>
      </c>
      <c r="F91" s="524">
        <v>0</v>
      </c>
      <c r="G91" s="524">
        <v>0</v>
      </c>
      <c r="H91" s="524">
        <v>0</v>
      </c>
      <c r="I91" s="524">
        <v>0</v>
      </c>
      <c r="J91" s="524">
        <v>0</v>
      </c>
      <c r="K91" s="524">
        <v>0</v>
      </c>
      <c r="L91" s="524">
        <v>0</v>
      </c>
      <c r="M91" s="524">
        <v>0</v>
      </c>
      <c r="N91" s="524">
        <v>0</v>
      </c>
      <c r="O91" s="524">
        <v>0</v>
      </c>
      <c r="P91" s="524">
        <v>1</v>
      </c>
      <c r="Q91" s="524">
        <v>0</v>
      </c>
      <c r="R91" s="524">
        <v>0</v>
      </c>
      <c r="S91" s="524">
        <v>0</v>
      </c>
      <c r="T91" s="524">
        <v>0</v>
      </c>
      <c r="U91" s="524">
        <v>1</v>
      </c>
      <c r="V91" s="524">
        <v>2</v>
      </c>
      <c r="W91" s="524">
        <v>2</v>
      </c>
      <c r="X91" s="524">
        <v>0</v>
      </c>
      <c r="Y91" s="524">
        <v>1</v>
      </c>
      <c r="Z91" s="524">
        <v>0</v>
      </c>
      <c r="AA91" s="524">
        <v>0</v>
      </c>
      <c r="AB91" s="524">
        <v>0</v>
      </c>
      <c r="AC91" s="524">
        <v>0</v>
      </c>
      <c r="AD91" s="524">
        <v>0</v>
      </c>
      <c r="AE91" s="524">
        <v>0</v>
      </c>
      <c r="AF91" s="524">
        <v>0</v>
      </c>
      <c r="AG91" s="524">
        <v>0</v>
      </c>
      <c r="AH91" s="524">
        <v>0</v>
      </c>
      <c r="AI91" s="524">
        <v>0</v>
      </c>
      <c r="AJ91" s="524">
        <v>0</v>
      </c>
      <c r="AK91" s="524">
        <v>0</v>
      </c>
      <c r="AL91" s="524">
        <v>0</v>
      </c>
      <c r="AM91" s="524">
        <v>0</v>
      </c>
      <c r="AN91" s="524">
        <v>0</v>
      </c>
      <c r="AO91" s="524">
        <v>0</v>
      </c>
      <c r="AP91" s="524">
        <v>1</v>
      </c>
      <c r="AQ91" s="524">
        <v>0</v>
      </c>
      <c r="AR91" s="524">
        <v>0</v>
      </c>
      <c r="AS91" s="524">
        <v>0</v>
      </c>
      <c r="AT91" s="524">
        <v>0</v>
      </c>
      <c r="AU91" s="524">
        <v>1</v>
      </c>
      <c r="AV91" s="524">
        <v>0</v>
      </c>
      <c r="AW91" s="524">
        <v>0</v>
      </c>
      <c r="AX91" s="524">
        <v>1</v>
      </c>
      <c r="AY91" s="524">
        <v>0</v>
      </c>
      <c r="AZ91" s="524">
        <v>0</v>
      </c>
      <c r="BA91" s="524">
        <v>0</v>
      </c>
      <c r="BB91" s="524">
        <v>1</v>
      </c>
      <c r="BC91" s="524">
        <v>0</v>
      </c>
      <c r="BD91" s="525"/>
      <c r="BE91" s="524">
        <f t="shared" si="11"/>
        <v>11</v>
      </c>
      <c r="BF91" s="525"/>
      <c r="BG91" s="525"/>
      <c r="BH91" s="538"/>
    </row>
    <row r="92" spans="1:71" ht="14.1" customHeight="1" x14ac:dyDescent="0.2">
      <c r="A92" s="81"/>
      <c r="B92" s="532"/>
      <c r="C92" s="532"/>
      <c r="D92" s="532"/>
      <c r="E92" s="532"/>
      <c r="F92" s="532"/>
      <c r="G92" s="532"/>
      <c r="H92" s="532"/>
      <c r="I92" s="532"/>
      <c r="J92" s="532"/>
      <c r="K92" s="532"/>
      <c r="L92" s="532"/>
      <c r="M92" s="532"/>
      <c r="N92" s="532"/>
      <c r="O92" s="532"/>
      <c r="P92" s="532"/>
      <c r="Q92" s="532"/>
      <c r="R92" s="532"/>
      <c r="S92" s="532"/>
      <c r="T92" s="532"/>
      <c r="U92" s="532"/>
      <c r="V92" s="532"/>
      <c r="W92" s="532"/>
      <c r="X92" s="532"/>
      <c r="Y92" s="532"/>
      <c r="Z92" s="532"/>
      <c r="AA92" s="532"/>
      <c r="AB92" s="532"/>
      <c r="AC92" s="532"/>
      <c r="AD92" s="532"/>
      <c r="AE92" s="532"/>
      <c r="AF92" s="532"/>
      <c r="AG92" s="532"/>
      <c r="AH92" s="532"/>
      <c r="AI92" s="532"/>
      <c r="AJ92" s="532"/>
      <c r="AK92" s="532"/>
      <c r="AL92" s="532"/>
      <c r="AM92" s="532"/>
      <c r="AN92" s="532"/>
      <c r="AO92" s="532"/>
      <c r="AP92" s="532"/>
      <c r="AQ92" s="532"/>
      <c r="AR92" s="532"/>
      <c r="AS92" s="532"/>
      <c r="AT92" s="532"/>
      <c r="AU92" s="532"/>
      <c r="AV92" s="532"/>
      <c r="AW92" s="532"/>
      <c r="AX92" s="532"/>
      <c r="AY92" s="532"/>
      <c r="AZ92" s="532"/>
      <c r="BA92" s="532"/>
      <c r="BB92" s="532"/>
      <c r="BC92" s="532"/>
      <c r="BD92" s="533"/>
      <c r="BE92" s="534"/>
      <c r="BF92" s="523"/>
    </row>
    <row r="93" spans="1:71" ht="12" customHeight="1" x14ac:dyDescent="0.2">
      <c r="A93" s="82"/>
      <c r="B93" s="503"/>
      <c r="C93" s="536"/>
      <c r="D93" s="536"/>
      <c r="E93" s="536"/>
      <c r="F93" s="536"/>
      <c r="G93" s="536"/>
      <c r="H93" s="536"/>
      <c r="I93" s="536"/>
      <c r="J93" s="536"/>
      <c r="K93" s="536"/>
      <c r="L93" s="536"/>
      <c r="M93" s="536"/>
      <c r="N93" s="536"/>
      <c r="O93" s="536"/>
      <c r="P93" s="536"/>
      <c r="Q93" s="536"/>
      <c r="R93" s="536"/>
      <c r="S93" s="536"/>
      <c r="T93" s="536"/>
      <c r="U93" s="536"/>
      <c r="V93" s="536"/>
      <c r="W93" s="536"/>
      <c r="X93" s="536"/>
      <c r="Y93" s="536"/>
      <c r="Z93" s="536"/>
      <c r="AA93" s="536"/>
      <c r="AB93" s="536"/>
      <c r="AC93" s="536"/>
      <c r="AD93" s="536"/>
      <c r="AE93" s="536"/>
      <c r="AF93" s="536"/>
      <c r="AG93" s="536"/>
      <c r="AH93" s="536"/>
      <c r="AI93" s="536"/>
      <c r="AJ93" s="536"/>
      <c r="AK93" s="536"/>
      <c r="AL93" s="536"/>
      <c r="AM93" s="536"/>
      <c r="AN93" s="536"/>
      <c r="AO93" s="536"/>
      <c r="AP93" s="536"/>
      <c r="AQ93" s="536"/>
      <c r="AR93" s="536"/>
      <c r="AS93" s="536"/>
      <c r="AT93" s="536"/>
      <c r="AU93" s="536"/>
      <c r="AV93" s="536"/>
      <c r="AW93" s="536"/>
      <c r="AX93" s="536"/>
      <c r="AY93" s="536"/>
      <c r="AZ93" s="536"/>
      <c r="BA93" s="536"/>
      <c r="BB93" s="536"/>
      <c r="BC93" s="536"/>
      <c r="BE93" s="537"/>
      <c r="BF93" s="523"/>
    </row>
    <row r="94" spans="1:71" ht="12" customHeight="1" x14ac:dyDescent="0.2">
      <c r="A94" s="83" t="s">
        <v>42</v>
      </c>
      <c r="B94" s="497"/>
      <c r="C94" s="85"/>
      <c r="D94" s="85"/>
      <c r="E94" s="85"/>
      <c r="F94" s="86"/>
      <c r="G94" s="85"/>
      <c r="H94" s="85"/>
      <c r="I94" s="87"/>
      <c r="J94" s="85"/>
      <c r="K94" s="85"/>
      <c r="L94" s="85"/>
      <c r="M94" s="85"/>
      <c r="N94" s="59"/>
      <c r="O94" s="59"/>
      <c r="P94" s="59"/>
      <c r="Q94" s="59"/>
      <c r="R94" s="59"/>
      <c r="S94" s="59"/>
      <c r="T94" s="59"/>
      <c r="U94" s="59"/>
      <c r="V94" s="59"/>
      <c r="W94" s="59"/>
      <c r="X94" s="59"/>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row>
    <row r="95" spans="1:71" ht="12" customHeight="1" x14ac:dyDescent="0.2">
      <c r="A95" s="614" t="s">
        <v>2793</v>
      </c>
      <c r="B95" s="614"/>
      <c r="C95" s="503"/>
      <c r="D95" s="503"/>
      <c r="E95" s="503"/>
      <c r="F95" s="503"/>
      <c r="G95" s="503"/>
      <c r="H95" s="503"/>
      <c r="I95" s="503"/>
      <c r="J95" s="503"/>
      <c r="K95" s="503"/>
      <c r="L95" s="503"/>
      <c r="M95" s="503"/>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row>
    <row r="96" spans="1:71" ht="12" customHeight="1" x14ac:dyDescent="0.2">
      <c r="A96" s="615" t="s">
        <v>2794</v>
      </c>
      <c r="B96" s="615"/>
      <c r="C96" s="497"/>
      <c r="D96" s="497"/>
      <c r="E96" s="497"/>
      <c r="F96" s="497"/>
      <c r="G96" s="497"/>
      <c r="H96" s="497"/>
      <c r="I96" s="497"/>
      <c r="J96" s="497"/>
      <c r="K96" s="497"/>
      <c r="L96" s="497"/>
      <c r="M96" s="497"/>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row>
    <row r="97" spans="1:56" s="591" customFormat="1" ht="12" customHeight="1" x14ac:dyDescent="0.2">
      <c r="A97" s="615"/>
      <c r="B97" s="615"/>
      <c r="C97" s="587"/>
      <c r="D97" s="587"/>
      <c r="E97" s="587"/>
      <c r="F97" s="587"/>
      <c r="G97" s="587"/>
      <c r="H97" s="587"/>
      <c r="I97" s="587"/>
      <c r="J97" s="587"/>
      <c r="K97" s="587"/>
      <c r="L97" s="587"/>
      <c r="M97" s="587"/>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row>
    <row r="98" spans="1:56" s="591" customFormat="1" ht="12" customHeight="1" x14ac:dyDescent="0.2">
      <c r="A98" s="615"/>
      <c r="B98" s="615"/>
      <c r="C98" s="587"/>
      <c r="D98" s="587"/>
      <c r="E98" s="587"/>
      <c r="F98" s="587"/>
      <c r="G98" s="587"/>
      <c r="H98" s="587"/>
      <c r="I98" s="587"/>
      <c r="J98" s="587"/>
      <c r="K98" s="587"/>
      <c r="L98" s="587"/>
      <c r="M98" s="587"/>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row>
    <row r="99" spans="1:56" s="591" customFormat="1" ht="12" customHeight="1" x14ac:dyDescent="0.2">
      <c r="A99" s="615"/>
      <c r="B99" s="615"/>
      <c r="C99" s="587"/>
      <c r="D99" s="587"/>
      <c r="E99" s="587"/>
      <c r="F99" s="587"/>
      <c r="G99" s="587"/>
      <c r="H99" s="587"/>
      <c r="I99" s="587"/>
      <c r="J99" s="587"/>
      <c r="K99" s="587"/>
      <c r="L99" s="587"/>
      <c r="M99" s="587"/>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row>
    <row r="100" spans="1:56" s="591" customFormat="1" ht="12" customHeight="1" x14ac:dyDescent="0.2">
      <c r="A100" s="615"/>
      <c r="B100" s="615"/>
      <c r="C100" s="587"/>
      <c r="D100" s="587"/>
      <c r="E100" s="587"/>
      <c r="F100" s="587"/>
      <c r="G100" s="587"/>
      <c r="H100" s="587"/>
      <c r="I100" s="587"/>
      <c r="J100" s="587"/>
      <c r="K100" s="587"/>
      <c r="L100" s="587"/>
      <c r="M100" s="587"/>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row>
    <row r="101" spans="1:56" s="591" customFormat="1" ht="12" customHeight="1" x14ac:dyDescent="0.2">
      <c r="A101" s="614" t="s">
        <v>2795</v>
      </c>
      <c r="B101" s="614"/>
      <c r="C101" s="587"/>
      <c r="D101" s="587"/>
      <c r="E101" s="587"/>
      <c r="F101" s="587"/>
      <c r="G101" s="587"/>
      <c r="H101" s="587"/>
      <c r="I101" s="587"/>
      <c r="J101" s="587"/>
      <c r="K101" s="587"/>
      <c r="L101" s="587"/>
      <c r="M101" s="587"/>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row>
    <row r="102" spans="1:56" s="591" customFormat="1" ht="12" customHeight="1" x14ac:dyDescent="0.2">
      <c r="A102" s="614"/>
      <c r="B102" s="614"/>
      <c r="C102" s="587"/>
      <c r="D102" s="587"/>
      <c r="E102" s="587"/>
      <c r="F102" s="587"/>
      <c r="G102" s="587"/>
      <c r="H102" s="587"/>
      <c r="I102" s="587"/>
      <c r="J102" s="587"/>
      <c r="K102" s="587"/>
      <c r="L102" s="587"/>
      <c r="M102" s="587"/>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row>
    <row r="103" spans="1:56" s="591" customFormat="1" ht="12" customHeight="1" x14ac:dyDescent="0.2">
      <c r="A103" s="614"/>
      <c r="B103" s="614"/>
      <c r="C103" s="587"/>
      <c r="D103" s="587"/>
      <c r="E103" s="587"/>
      <c r="F103" s="587"/>
      <c r="G103" s="587"/>
      <c r="H103" s="587"/>
      <c r="I103" s="587"/>
      <c r="J103" s="587"/>
      <c r="K103" s="587"/>
      <c r="L103" s="587"/>
      <c r="M103" s="587"/>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row>
    <row r="104" spans="1:56" s="591" customFormat="1" ht="12" customHeight="1" x14ac:dyDescent="0.2">
      <c r="A104" s="614"/>
      <c r="B104" s="614"/>
      <c r="C104" s="587"/>
      <c r="D104" s="587"/>
      <c r="E104" s="587"/>
      <c r="F104" s="587"/>
      <c r="G104" s="587"/>
      <c r="H104" s="587"/>
      <c r="I104" s="587"/>
      <c r="J104" s="587"/>
      <c r="K104" s="587"/>
      <c r="L104" s="587"/>
      <c r="M104" s="587"/>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row>
    <row r="105" spans="1:56" ht="12" customHeight="1" x14ac:dyDescent="0.2">
      <c r="A105" s="614"/>
      <c r="B105" s="614"/>
      <c r="C105" s="496"/>
      <c r="D105" s="496"/>
      <c r="E105" s="496"/>
      <c r="F105" s="496"/>
      <c r="G105" s="496"/>
      <c r="H105" s="496"/>
      <c r="I105" s="496"/>
      <c r="J105" s="496"/>
      <c r="K105" s="496"/>
      <c r="L105" s="496"/>
      <c r="M105" s="497"/>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row>
    <row r="106" spans="1:56" ht="12" customHeight="1" x14ac:dyDescent="0.2">
      <c r="A106" s="616" t="s">
        <v>2796</v>
      </c>
      <c r="B106" s="616"/>
      <c r="C106" s="499"/>
      <c r="D106" s="499"/>
      <c r="E106" s="499"/>
      <c r="F106" s="499"/>
      <c r="G106" s="499"/>
      <c r="H106" s="499"/>
      <c r="I106" s="499"/>
      <c r="J106" s="499"/>
      <c r="K106" s="499"/>
      <c r="L106" s="499"/>
      <c r="M106" s="496"/>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row>
    <row r="107" spans="1:56" s="591" customFormat="1" ht="12" customHeight="1" x14ac:dyDescent="0.2">
      <c r="A107" s="616"/>
      <c r="B107" s="616"/>
      <c r="C107" s="588"/>
      <c r="D107" s="588"/>
      <c r="E107" s="588"/>
      <c r="F107" s="588"/>
      <c r="G107" s="588"/>
      <c r="H107" s="588"/>
      <c r="I107" s="588"/>
      <c r="J107" s="588"/>
      <c r="K107" s="588"/>
      <c r="L107" s="588"/>
      <c r="M107" s="586"/>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row>
    <row r="108" spans="1:56" s="591" customFormat="1" ht="12" customHeight="1" x14ac:dyDescent="0.2">
      <c r="A108" s="616"/>
      <c r="B108" s="616"/>
      <c r="C108" s="588"/>
      <c r="D108" s="588"/>
      <c r="E108" s="588"/>
      <c r="F108" s="588"/>
      <c r="G108" s="588"/>
      <c r="H108" s="588"/>
      <c r="I108" s="588"/>
      <c r="J108" s="588"/>
      <c r="K108" s="588"/>
      <c r="L108" s="588"/>
      <c r="M108" s="586"/>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row>
    <row r="109" spans="1:56" s="591" customFormat="1" ht="12" customHeight="1" x14ac:dyDescent="0.2">
      <c r="A109" s="614" t="s">
        <v>2797</v>
      </c>
      <c r="B109" s="614"/>
      <c r="C109" s="588"/>
      <c r="D109" s="588"/>
      <c r="E109" s="588"/>
      <c r="F109" s="588"/>
      <c r="G109" s="588"/>
      <c r="H109" s="588"/>
      <c r="I109" s="588"/>
      <c r="J109" s="588"/>
      <c r="K109" s="588"/>
      <c r="L109" s="588"/>
      <c r="M109" s="586"/>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row>
    <row r="110" spans="1:56" s="591" customFormat="1" ht="12" customHeight="1" x14ac:dyDescent="0.2">
      <c r="A110" s="614"/>
      <c r="B110" s="614"/>
      <c r="C110" s="588"/>
      <c r="D110" s="588"/>
      <c r="E110" s="588"/>
      <c r="F110" s="588"/>
      <c r="G110" s="588"/>
      <c r="H110" s="588"/>
      <c r="I110" s="588"/>
      <c r="J110" s="588"/>
      <c r="K110" s="588"/>
      <c r="L110" s="588"/>
      <c r="M110" s="586"/>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row>
    <row r="111" spans="1:56" s="591" customFormat="1" ht="12" customHeight="1" x14ac:dyDescent="0.2">
      <c r="A111" s="614"/>
      <c r="B111" s="614"/>
      <c r="C111" s="588"/>
      <c r="D111" s="588"/>
      <c r="E111" s="588"/>
      <c r="F111" s="588"/>
      <c r="G111" s="588"/>
      <c r="H111" s="588"/>
      <c r="I111" s="588"/>
      <c r="J111" s="588"/>
      <c r="K111" s="588"/>
      <c r="L111" s="588"/>
      <c r="M111" s="586"/>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row>
    <row r="112" spans="1:56" ht="12" customHeight="1" x14ac:dyDescent="0.2">
      <c r="A112" s="614"/>
      <c r="B112" s="614"/>
      <c r="C112" s="503"/>
      <c r="D112" s="503"/>
      <c r="E112" s="503"/>
      <c r="F112" s="503"/>
      <c r="G112" s="503"/>
      <c r="H112" s="503"/>
      <c r="I112" s="503"/>
      <c r="J112" s="503"/>
      <c r="K112" s="503"/>
      <c r="L112" s="503"/>
      <c r="M112" s="496"/>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row>
    <row r="113" spans="1:55" s="591" customFormat="1" ht="12" customHeight="1" x14ac:dyDescent="0.2">
      <c r="A113" s="614" t="s">
        <v>2798</v>
      </c>
      <c r="B113" s="614"/>
      <c r="C113" s="590"/>
      <c r="D113" s="590"/>
      <c r="E113" s="590"/>
      <c r="F113" s="590"/>
      <c r="G113" s="590"/>
      <c r="H113" s="590"/>
      <c r="I113" s="590"/>
      <c r="J113" s="590"/>
      <c r="K113" s="590"/>
      <c r="L113" s="590"/>
      <c r="M113" s="586"/>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row>
    <row r="114" spans="1:55" ht="12" customHeight="1" x14ac:dyDescent="0.2">
      <c r="A114" s="614"/>
      <c r="B114" s="614"/>
      <c r="C114" s="503"/>
      <c r="D114" s="503"/>
      <c r="E114" s="503"/>
      <c r="F114" s="503"/>
      <c r="G114" s="503"/>
      <c r="H114" s="503"/>
      <c r="I114" s="503"/>
      <c r="J114" s="503"/>
      <c r="K114" s="503"/>
      <c r="L114" s="503"/>
      <c r="M114" s="498"/>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row>
    <row r="115" spans="1:55" ht="12" customHeight="1" x14ac:dyDescent="0.2">
      <c r="B115" s="503"/>
      <c r="C115" s="496"/>
      <c r="D115" s="496"/>
      <c r="E115" s="496"/>
      <c r="F115" s="496"/>
      <c r="G115" s="496"/>
      <c r="H115" s="496"/>
      <c r="I115" s="496"/>
      <c r="J115" s="496"/>
      <c r="K115" s="496"/>
      <c r="L115" s="496"/>
      <c r="M115" s="496"/>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row>
    <row r="116" spans="1:55" ht="12" customHeight="1" x14ac:dyDescent="0.2">
      <c r="A116" s="617" t="s">
        <v>2799</v>
      </c>
      <c r="B116" s="617"/>
      <c r="C116" s="496"/>
      <c r="D116" s="496"/>
      <c r="E116" s="496"/>
      <c r="F116" s="496"/>
      <c r="G116" s="496"/>
      <c r="H116" s="496"/>
      <c r="I116" s="496"/>
      <c r="J116" s="496"/>
      <c r="K116" s="496"/>
      <c r="L116" s="496"/>
      <c r="M116" s="496"/>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row>
    <row r="117" spans="1:55" ht="12" customHeight="1" x14ac:dyDescent="0.2">
      <c r="A117" s="91"/>
      <c r="B117" s="499"/>
      <c r="C117" s="503"/>
      <c r="D117" s="503"/>
      <c r="E117" s="503"/>
      <c r="F117" s="503"/>
      <c r="G117" s="503"/>
      <c r="H117" s="503"/>
      <c r="I117" s="503"/>
      <c r="J117" s="503"/>
      <c r="K117" s="503"/>
      <c r="L117" s="503"/>
      <c r="M117" s="503"/>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row>
    <row r="118" spans="1:55" ht="12" customHeight="1" x14ac:dyDescent="0.2">
      <c r="A118" s="617" t="s">
        <v>3041</v>
      </c>
      <c r="B118" s="617"/>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row>
    <row r="119" spans="1:55" ht="12" customHeight="1" x14ac:dyDescent="0.2">
      <c r="A119" s="91"/>
      <c r="B119" s="499"/>
      <c r="C119" s="498"/>
      <c r="D119" s="498"/>
      <c r="E119" s="90"/>
      <c r="F119" s="90"/>
      <c r="G119" s="90"/>
      <c r="H119" s="85"/>
      <c r="I119" s="87"/>
      <c r="J119" s="85"/>
      <c r="K119" s="85"/>
      <c r="L119" s="85"/>
      <c r="M119" s="85"/>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row>
    <row r="120" spans="1:55" ht="12" customHeight="1" x14ac:dyDescent="0.2">
      <c r="A120" s="91"/>
      <c r="B120" s="94"/>
      <c r="C120" s="92"/>
      <c r="D120" s="92"/>
      <c r="E120" s="93"/>
      <c r="F120" s="93"/>
      <c r="G120" s="93"/>
      <c r="H120" s="59"/>
      <c r="I120" s="68"/>
      <c r="J120" s="59"/>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row>
    <row r="121" spans="1:55" ht="12" customHeight="1" x14ac:dyDescent="0.2">
      <c r="B121" s="92"/>
      <c r="C121" s="94"/>
      <c r="D121" s="94"/>
      <c r="E121" s="94"/>
      <c r="F121" s="94"/>
      <c r="G121" s="94"/>
      <c r="H121" s="59"/>
      <c r="I121" s="68"/>
      <c r="J121" s="59"/>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row>
    <row r="122" spans="1:55" ht="12" customHeight="1" x14ac:dyDescent="0.2">
      <c r="C122" s="94"/>
      <c r="D122" s="94"/>
      <c r="E122" s="94"/>
      <c r="F122" s="94"/>
      <c r="G122" s="94"/>
      <c r="H122" s="59"/>
      <c r="I122" s="68"/>
      <c r="J122" s="59"/>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c r="AO122" s="59"/>
      <c r="AP122" s="59"/>
      <c r="AQ122" s="59"/>
      <c r="AR122" s="59"/>
      <c r="AS122" s="59"/>
      <c r="AT122" s="59"/>
      <c r="AU122" s="59"/>
      <c r="AV122" s="59"/>
      <c r="AW122" s="59"/>
      <c r="AX122" s="59"/>
      <c r="AY122" s="59"/>
      <c r="AZ122" s="59"/>
      <c r="BA122" s="59"/>
      <c r="BB122" s="59"/>
      <c r="BC122" s="59"/>
    </row>
    <row r="123" spans="1:55" ht="12" customHeight="1" x14ac:dyDescent="0.2">
      <c r="C123" s="95"/>
      <c r="D123" s="95"/>
      <c r="E123" s="613"/>
      <c r="F123" s="613"/>
      <c r="G123" s="164"/>
      <c r="H123" s="164"/>
      <c r="I123" s="164"/>
      <c r="J123" s="95"/>
      <c r="K123" s="164"/>
      <c r="L123" s="164"/>
      <c r="M123" s="164"/>
      <c r="N123" s="164"/>
      <c r="O123" s="164"/>
      <c r="P123" s="164"/>
      <c r="Q123" s="164"/>
      <c r="R123" s="164"/>
      <c r="S123" s="164"/>
      <c r="T123" s="164"/>
      <c r="U123" s="164"/>
      <c r="V123" s="164"/>
      <c r="W123" s="164"/>
      <c r="X123" s="164"/>
      <c r="Y123" s="164"/>
      <c r="Z123" s="164"/>
      <c r="AA123" s="164"/>
      <c r="AB123" s="164"/>
      <c r="AC123" s="164"/>
      <c r="AD123" s="164"/>
      <c r="AE123" s="164"/>
      <c r="AF123" s="164"/>
      <c r="AG123" s="164"/>
      <c r="AH123" s="164"/>
      <c r="AI123" s="164"/>
      <c r="AJ123" s="164"/>
      <c r="AK123" s="164"/>
      <c r="AL123" s="164"/>
      <c r="AM123" s="164"/>
      <c r="AN123" s="164"/>
      <c r="AO123" s="164"/>
      <c r="AP123" s="164"/>
      <c r="AQ123" s="164"/>
      <c r="AR123" s="164"/>
      <c r="AS123" s="164"/>
      <c r="AT123" s="164"/>
      <c r="AU123" s="164"/>
      <c r="AV123" s="164"/>
      <c r="AW123" s="164"/>
      <c r="AX123" s="164"/>
      <c r="AY123" s="164"/>
      <c r="AZ123" s="164"/>
      <c r="BA123" s="164"/>
      <c r="BB123" s="164"/>
      <c r="BC123" s="164"/>
    </row>
    <row r="124" spans="1:55" ht="12" customHeight="1" x14ac:dyDescent="0.2"/>
    <row r="125" spans="1:55" ht="12" customHeight="1" x14ac:dyDescent="0.2"/>
    <row r="126" spans="1:55" ht="12" customHeight="1" x14ac:dyDescent="0.2"/>
    <row r="127" spans="1:55" ht="12" customHeight="1" x14ac:dyDescent="0.2"/>
  </sheetData>
  <mergeCells count="25">
    <mergeCell ref="A113:B114"/>
    <mergeCell ref="E123:F123"/>
    <mergeCell ref="A37:B37"/>
    <mergeCell ref="A53:B53"/>
    <mergeCell ref="A87:B87"/>
    <mergeCell ref="A95:B95"/>
    <mergeCell ref="A116:B116"/>
    <mergeCell ref="A118:B118"/>
    <mergeCell ref="A96:B100"/>
    <mergeCell ref="A101:B105"/>
    <mergeCell ref="A106:B108"/>
    <mergeCell ref="A109:B112"/>
    <mergeCell ref="A30:A36"/>
    <mergeCell ref="A2:K2"/>
    <mergeCell ref="A3:B3"/>
    <mergeCell ref="BD3:BE3"/>
    <mergeCell ref="A4:B4"/>
    <mergeCell ref="BD4:BE4"/>
    <mergeCell ref="A7:B7"/>
    <mergeCell ref="A8:B8"/>
    <mergeCell ref="A9:B9"/>
    <mergeCell ref="A11:B11"/>
    <mergeCell ref="A22:A28"/>
    <mergeCell ref="A1:M1"/>
    <mergeCell ref="O1:P1"/>
  </mergeCells>
  <hyperlinks>
    <hyperlink ref="O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27"/>
  <sheetViews>
    <sheetView showGridLines="0" zoomScaleNormal="100" workbookViewId="0">
      <selection sqref="A1:G1"/>
    </sheetView>
  </sheetViews>
  <sheetFormatPr defaultColWidth="9.140625" defaultRowHeight="12.75" x14ac:dyDescent="0.2"/>
  <cols>
    <col min="1" max="1" width="9.5703125" style="518" customWidth="1"/>
    <col min="2" max="2" width="40.28515625" style="518" customWidth="1"/>
    <col min="3" max="12" width="11.28515625" style="518" customWidth="1"/>
    <col min="13" max="13" width="5.42578125" style="518" customWidth="1"/>
    <col min="14" max="14" width="12" style="518" customWidth="1"/>
    <col min="15" max="16384" width="9.140625" style="518"/>
  </cols>
  <sheetData>
    <row r="1" spans="1:17" ht="18" customHeight="1" x14ac:dyDescent="0.25">
      <c r="A1" s="618" t="s">
        <v>3058</v>
      </c>
      <c r="B1" s="618"/>
      <c r="C1" s="618"/>
      <c r="D1" s="618"/>
      <c r="E1" s="618"/>
      <c r="F1" s="618"/>
      <c r="G1" s="618"/>
      <c r="H1" s="398"/>
      <c r="I1" s="621" t="s">
        <v>78</v>
      </c>
      <c r="J1" s="621"/>
      <c r="K1" s="59"/>
      <c r="L1" s="59"/>
    </row>
    <row r="2" spans="1:17" s="543" customFormat="1" ht="15" customHeight="1" x14ac:dyDescent="0.2">
      <c r="A2" s="622"/>
      <c r="B2" s="622"/>
      <c r="C2" s="622"/>
      <c r="D2" s="622"/>
      <c r="E2" s="622"/>
      <c r="F2" s="622"/>
      <c r="G2" s="622"/>
      <c r="H2" s="622"/>
      <c r="I2" s="622"/>
      <c r="J2" s="622"/>
      <c r="K2" s="622"/>
      <c r="L2" s="97"/>
    </row>
    <row r="3" spans="1:17" ht="14.1" customHeight="1" x14ac:dyDescent="0.2">
      <c r="A3" s="609" t="s">
        <v>2776</v>
      </c>
      <c r="B3" s="609"/>
      <c r="C3" s="60">
        <v>1</v>
      </c>
      <c r="D3" s="60">
        <v>2</v>
      </c>
      <c r="E3" s="60">
        <v>3</v>
      </c>
      <c r="F3" s="60">
        <v>4</v>
      </c>
      <c r="G3" s="60">
        <v>5</v>
      </c>
      <c r="H3" s="60">
        <v>6</v>
      </c>
      <c r="I3" s="60">
        <v>7</v>
      </c>
      <c r="J3" s="60">
        <v>8</v>
      </c>
      <c r="K3" s="60">
        <v>9</v>
      </c>
      <c r="L3" s="60">
        <v>10</v>
      </c>
      <c r="M3" s="544"/>
      <c r="N3" s="397" t="s">
        <v>3053</v>
      </c>
    </row>
    <row r="4" spans="1:17" ht="14.1" customHeight="1" x14ac:dyDescent="0.2">
      <c r="A4" s="610" t="s">
        <v>2777</v>
      </c>
      <c r="B4" s="610"/>
      <c r="C4" s="501">
        <v>44200</v>
      </c>
      <c r="D4" s="501">
        <v>44207</v>
      </c>
      <c r="E4" s="501">
        <v>44214</v>
      </c>
      <c r="F4" s="501">
        <v>44221</v>
      </c>
      <c r="G4" s="501">
        <v>44228</v>
      </c>
      <c r="H4" s="501">
        <v>44235</v>
      </c>
      <c r="I4" s="501">
        <v>44242</v>
      </c>
      <c r="J4" s="501">
        <v>44249</v>
      </c>
      <c r="K4" s="501">
        <v>44256</v>
      </c>
      <c r="L4" s="501">
        <v>44263</v>
      </c>
      <c r="M4" s="545"/>
      <c r="N4" s="545"/>
    </row>
    <row r="5" spans="1:17" ht="14.1" customHeight="1" thickBot="1" x14ac:dyDescent="0.25">
      <c r="A5" s="61"/>
      <c r="B5" s="61"/>
      <c r="C5" s="62"/>
      <c r="D5" s="62"/>
      <c r="E5" s="62"/>
      <c r="F5" s="62"/>
      <c r="G5" s="62"/>
      <c r="H5" s="62"/>
      <c r="I5" s="62"/>
      <c r="J5" s="62"/>
      <c r="K5" s="63"/>
      <c r="L5" s="63"/>
      <c r="M5" s="546"/>
      <c r="N5" s="546"/>
    </row>
    <row r="6" spans="1:17" ht="14.1" customHeight="1" x14ac:dyDescent="0.2">
      <c r="A6" s="66"/>
      <c r="B6" s="67"/>
      <c r="C6" s="68"/>
      <c r="D6" s="68"/>
      <c r="E6" s="68"/>
      <c r="F6" s="68"/>
      <c r="G6" s="68"/>
      <c r="H6" s="68"/>
      <c r="I6" s="68"/>
      <c r="J6" s="68"/>
      <c r="K6" s="69"/>
      <c r="L6" s="69"/>
      <c r="M6" s="525"/>
    </row>
    <row r="7" spans="1:17" ht="14.1" customHeight="1" x14ac:dyDescent="0.2">
      <c r="A7" s="624" t="s">
        <v>2800</v>
      </c>
      <c r="B7" s="624"/>
      <c r="C7" s="519">
        <f>SUM(C15:C21)</f>
        <v>1720</v>
      </c>
      <c r="D7" s="519">
        <f t="shared" ref="D7:L7" si="0">SUM(D15:D21)</f>
        <v>1550</v>
      </c>
      <c r="E7" s="519">
        <f t="shared" si="0"/>
        <v>1559</v>
      </c>
      <c r="F7" s="519">
        <f t="shared" si="0"/>
        <v>1604</v>
      </c>
      <c r="G7" s="519">
        <f t="shared" si="0"/>
        <v>1506</v>
      </c>
      <c r="H7" s="519">
        <f t="shared" si="0"/>
        <v>1412</v>
      </c>
      <c r="I7" s="519">
        <f t="shared" si="0"/>
        <v>1422</v>
      </c>
      <c r="J7" s="519">
        <f t="shared" si="0"/>
        <v>1325</v>
      </c>
      <c r="K7" s="519">
        <f t="shared" si="0"/>
        <v>1203</v>
      </c>
      <c r="L7" s="519">
        <f t="shared" si="0"/>
        <v>1139</v>
      </c>
      <c r="M7" s="547"/>
      <c r="N7" s="537">
        <f>SUM(C7:L7)</f>
        <v>14440</v>
      </c>
      <c r="P7" s="547"/>
      <c r="Q7" s="548"/>
    </row>
    <row r="8" spans="1:17" ht="14.1" customHeight="1" x14ac:dyDescent="0.2">
      <c r="A8" s="624" t="s">
        <v>2801</v>
      </c>
      <c r="B8" s="624"/>
      <c r="C8" s="519">
        <f>SUM(C24:C30)</f>
        <v>858</v>
      </c>
      <c r="D8" s="519">
        <f t="shared" ref="D8:L8" si="1">SUM(D24:D30)</f>
        <v>767</v>
      </c>
      <c r="E8" s="519">
        <f t="shared" si="1"/>
        <v>764</v>
      </c>
      <c r="F8" s="519">
        <f t="shared" si="1"/>
        <v>804</v>
      </c>
      <c r="G8" s="519">
        <f t="shared" si="1"/>
        <v>762</v>
      </c>
      <c r="H8" s="519">
        <f t="shared" si="1"/>
        <v>694</v>
      </c>
      <c r="I8" s="519">
        <f t="shared" si="1"/>
        <v>715</v>
      </c>
      <c r="J8" s="519">
        <f t="shared" si="1"/>
        <v>694</v>
      </c>
      <c r="K8" s="519">
        <f t="shared" si="1"/>
        <v>606</v>
      </c>
      <c r="L8" s="519">
        <f t="shared" si="1"/>
        <v>556</v>
      </c>
      <c r="M8" s="549"/>
      <c r="N8" s="537">
        <f>SUM(C8:L8)</f>
        <v>7220</v>
      </c>
      <c r="O8" s="547"/>
      <c r="P8" s="547"/>
    </row>
    <row r="9" spans="1:17" ht="14.1" customHeight="1" x14ac:dyDescent="0.2">
      <c r="A9" s="624" t="s">
        <v>2802</v>
      </c>
      <c r="B9" s="624"/>
      <c r="C9" s="519">
        <f>SUM(C32:C38)</f>
        <v>862</v>
      </c>
      <c r="D9" s="519">
        <f t="shared" ref="D9:L9" si="2">SUM(D32:D38)</f>
        <v>783</v>
      </c>
      <c r="E9" s="519">
        <f t="shared" si="2"/>
        <v>795</v>
      </c>
      <c r="F9" s="519">
        <f t="shared" si="2"/>
        <v>800</v>
      </c>
      <c r="G9" s="519">
        <f t="shared" si="2"/>
        <v>744</v>
      </c>
      <c r="H9" s="519">
        <f t="shared" si="2"/>
        <v>718</v>
      </c>
      <c r="I9" s="519">
        <f t="shared" si="2"/>
        <v>707</v>
      </c>
      <c r="J9" s="519">
        <f t="shared" si="2"/>
        <v>631</v>
      </c>
      <c r="K9" s="519">
        <f t="shared" si="2"/>
        <v>597</v>
      </c>
      <c r="L9" s="519">
        <f t="shared" si="2"/>
        <v>583</v>
      </c>
      <c r="M9" s="549"/>
      <c r="N9" s="537">
        <f>SUM(C9:L9)</f>
        <v>7220</v>
      </c>
    </row>
    <row r="10" spans="1:17" ht="14.1" customHeight="1" x14ac:dyDescent="0.2">
      <c r="A10" s="610" t="s">
        <v>2803</v>
      </c>
      <c r="B10" s="610"/>
      <c r="C10" s="519">
        <v>1276</v>
      </c>
      <c r="D10" s="519">
        <v>1560</v>
      </c>
      <c r="E10" s="519">
        <v>1382</v>
      </c>
      <c r="F10" s="519">
        <v>1317</v>
      </c>
      <c r="G10" s="519">
        <v>1280</v>
      </c>
      <c r="H10" s="519">
        <v>1254</v>
      </c>
      <c r="I10" s="519">
        <v>1259</v>
      </c>
      <c r="J10" s="519">
        <v>1247</v>
      </c>
      <c r="K10" s="519">
        <v>1165</v>
      </c>
      <c r="L10" s="519">
        <v>1229</v>
      </c>
      <c r="N10" s="537">
        <f>SUM(C10:L10)</f>
        <v>12969</v>
      </c>
    </row>
    <row r="11" spans="1:17" ht="14.1" customHeight="1" x14ac:dyDescent="0.2">
      <c r="A11" s="610" t="s">
        <v>3057</v>
      </c>
      <c r="B11" s="610"/>
      <c r="C11" s="101"/>
      <c r="D11" s="101"/>
      <c r="E11" s="101"/>
      <c r="F11" s="101"/>
      <c r="G11" s="101"/>
      <c r="H11" s="101"/>
      <c r="I11" s="101"/>
      <c r="J11" s="101"/>
      <c r="K11" s="101"/>
      <c r="L11" s="101"/>
      <c r="M11" s="103"/>
      <c r="N11" s="537"/>
    </row>
    <row r="12" spans="1:17" ht="14.1" customHeight="1" x14ac:dyDescent="0.2">
      <c r="A12" s="104"/>
      <c r="B12" s="105"/>
      <c r="C12" s="191"/>
      <c r="D12" s="191"/>
      <c r="E12" s="191"/>
      <c r="F12" s="191"/>
      <c r="G12" s="191"/>
      <c r="H12" s="191"/>
      <c r="I12" s="191"/>
      <c r="J12" s="191"/>
      <c r="K12" s="191"/>
      <c r="L12" s="191"/>
      <c r="N12" s="537"/>
    </row>
    <row r="13" spans="1:17" ht="14.1" customHeight="1" x14ac:dyDescent="0.2">
      <c r="A13" s="625" t="s">
        <v>27</v>
      </c>
      <c r="B13" s="625"/>
      <c r="C13" s="108"/>
      <c r="D13" s="108"/>
      <c r="E13" s="108"/>
      <c r="F13" s="108"/>
      <c r="G13" s="108"/>
      <c r="H13" s="108"/>
      <c r="I13" s="108"/>
      <c r="J13" s="108"/>
      <c r="K13" s="108"/>
      <c r="L13" s="108"/>
      <c r="N13" s="537"/>
    </row>
    <row r="14" spans="1:17" ht="14.1" customHeight="1" x14ac:dyDescent="0.2">
      <c r="A14" s="545"/>
      <c r="B14" s="109" t="s">
        <v>2781</v>
      </c>
      <c r="C14" s="541"/>
      <c r="D14" s="541"/>
      <c r="E14" s="541"/>
      <c r="F14" s="541"/>
      <c r="G14" s="541"/>
      <c r="H14" s="541"/>
      <c r="I14" s="541"/>
      <c r="J14" s="541"/>
      <c r="K14" s="541"/>
      <c r="L14" s="541"/>
      <c r="N14" s="537"/>
    </row>
    <row r="15" spans="1:17" ht="14.1" customHeight="1" x14ac:dyDescent="0.2">
      <c r="A15" s="550"/>
      <c r="B15" s="110" t="s">
        <v>1</v>
      </c>
      <c r="C15" s="108">
        <f t="shared" ref="C15:L21" si="3">C24+C32</f>
        <v>3</v>
      </c>
      <c r="D15" s="108">
        <f t="shared" si="3"/>
        <v>4</v>
      </c>
      <c r="E15" s="108">
        <f t="shared" si="3"/>
        <v>3</v>
      </c>
      <c r="F15" s="108">
        <f t="shared" si="3"/>
        <v>1</v>
      </c>
      <c r="G15" s="108">
        <f t="shared" si="3"/>
        <v>4</v>
      </c>
      <c r="H15" s="108">
        <f t="shared" si="3"/>
        <v>7</v>
      </c>
      <c r="I15" s="108">
        <f t="shared" si="3"/>
        <v>1</v>
      </c>
      <c r="J15" s="108">
        <f t="shared" si="3"/>
        <v>3</v>
      </c>
      <c r="K15" s="108">
        <f t="shared" si="3"/>
        <v>0</v>
      </c>
      <c r="L15" s="108">
        <f t="shared" si="3"/>
        <v>6</v>
      </c>
      <c r="N15" s="537">
        <f t="shared" ref="N15:N21" si="4">SUM(C15:L15)</f>
        <v>32</v>
      </c>
      <c r="O15" s="523"/>
    </row>
    <row r="16" spans="1:17" ht="14.1" customHeight="1" x14ac:dyDescent="0.2">
      <c r="A16" s="550"/>
      <c r="B16" s="111" t="s">
        <v>2782</v>
      </c>
      <c r="C16" s="108">
        <f t="shared" si="3"/>
        <v>1</v>
      </c>
      <c r="D16" s="108">
        <f t="shared" si="3"/>
        <v>2</v>
      </c>
      <c r="E16" s="108">
        <f t="shared" si="3"/>
        <v>1</v>
      </c>
      <c r="F16" s="108">
        <f t="shared" si="3"/>
        <v>1</v>
      </c>
      <c r="G16" s="108">
        <f t="shared" si="3"/>
        <v>0</v>
      </c>
      <c r="H16" s="108">
        <f t="shared" si="3"/>
        <v>2</v>
      </c>
      <c r="I16" s="108">
        <f t="shared" si="3"/>
        <v>1</v>
      </c>
      <c r="J16" s="108">
        <f t="shared" si="3"/>
        <v>0</v>
      </c>
      <c r="K16" s="108">
        <f t="shared" si="3"/>
        <v>2</v>
      </c>
      <c r="L16" s="108">
        <f t="shared" si="3"/>
        <v>3</v>
      </c>
      <c r="N16" s="537">
        <f t="shared" si="4"/>
        <v>13</v>
      </c>
      <c r="O16" s="523"/>
    </row>
    <row r="17" spans="1:15" ht="14.1" customHeight="1" x14ac:dyDescent="0.2">
      <c r="A17" s="550"/>
      <c r="B17" s="111" t="s">
        <v>2783</v>
      </c>
      <c r="C17" s="108">
        <f t="shared" si="3"/>
        <v>56</v>
      </c>
      <c r="D17" s="108">
        <f t="shared" si="3"/>
        <v>59</v>
      </c>
      <c r="E17" s="108">
        <f t="shared" si="3"/>
        <v>53</v>
      </c>
      <c r="F17" s="108">
        <f t="shared" si="3"/>
        <v>54</v>
      </c>
      <c r="G17" s="108">
        <f t="shared" si="3"/>
        <v>54</v>
      </c>
      <c r="H17" s="108">
        <f t="shared" si="3"/>
        <v>47</v>
      </c>
      <c r="I17" s="108">
        <f t="shared" si="3"/>
        <v>44</v>
      </c>
      <c r="J17" s="108">
        <f t="shared" si="3"/>
        <v>43</v>
      </c>
      <c r="K17" s="108">
        <f t="shared" si="3"/>
        <v>55</v>
      </c>
      <c r="L17" s="108">
        <f t="shared" si="3"/>
        <v>45</v>
      </c>
      <c r="N17" s="537">
        <f t="shared" si="4"/>
        <v>510</v>
      </c>
      <c r="O17" s="523"/>
    </row>
    <row r="18" spans="1:15" ht="14.1" customHeight="1" x14ac:dyDescent="0.2">
      <c r="A18" s="550"/>
      <c r="B18" s="111" t="s">
        <v>2784</v>
      </c>
      <c r="C18" s="108">
        <f t="shared" si="3"/>
        <v>241</v>
      </c>
      <c r="D18" s="108">
        <f t="shared" si="3"/>
        <v>228</v>
      </c>
      <c r="E18" s="108">
        <f t="shared" si="3"/>
        <v>220</v>
      </c>
      <c r="F18" s="108">
        <f t="shared" si="3"/>
        <v>223</v>
      </c>
      <c r="G18" s="108">
        <f t="shared" si="3"/>
        <v>215</v>
      </c>
      <c r="H18" s="108">
        <f t="shared" si="3"/>
        <v>212</v>
      </c>
      <c r="I18" s="108">
        <f t="shared" si="3"/>
        <v>208</v>
      </c>
      <c r="J18" s="108">
        <f t="shared" si="3"/>
        <v>206</v>
      </c>
      <c r="K18" s="108">
        <f t="shared" si="3"/>
        <v>212</v>
      </c>
      <c r="L18" s="108">
        <f t="shared" si="3"/>
        <v>172</v>
      </c>
      <c r="N18" s="537">
        <f t="shared" si="4"/>
        <v>2137</v>
      </c>
      <c r="O18" s="523"/>
    </row>
    <row r="19" spans="1:15" ht="14.1" customHeight="1" x14ac:dyDescent="0.2">
      <c r="A19" s="550"/>
      <c r="B19" s="111" t="s">
        <v>2785</v>
      </c>
      <c r="C19" s="108">
        <f t="shared" si="3"/>
        <v>323</v>
      </c>
      <c r="D19" s="108">
        <f t="shared" si="3"/>
        <v>285</v>
      </c>
      <c r="E19" s="108">
        <f t="shared" si="3"/>
        <v>277</v>
      </c>
      <c r="F19" s="108">
        <f t="shared" si="3"/>
        <v>278</v>
      </c>
      <c r="G19" s="108">
        <f t="shared" si="3"/>
        <v>261</v>
      </c>
      <c r="H19" s="108">
        <f t="shared" si="3"/>
        <v>270</v>
      </c>
      <c r="I19" s="108">
        <f t="shared" si="3"/>
        <v>259</v>
      </c>
      <c r="J19" s="108">
        <f t="shared" si="3"/>
        <v>250</v>
      </c>
      <c r="K19" s="108">
        <f t="shared" si="3"/>
        <v>220</v>
      </c>
      <c r="L19" s="108">
        <f t="shared" si="3"/>
        <v>205</v>
      </c>
      <c r="N19" s="537">
        <f t="shared" si="4"/>
        <v>2628</v>
      </c>
      <c r="O19" s="523"/>
    </row>
    <row r="20" spans="1:15" ht="14.1" customHeight="1" x14ac:dyDescent="0.2">
      <c r="A20" s="550"/>
      <c r="B20" s="111" t="s">
        <v>2786</v>
      </c>
      <c r="C20" s="108">
        <f t="shared" si="3"/>
        <v>506</v>
      </c>
      <c r="D20" s="108">
        <f t="shared" si="3"/>
        <v>428</v>
      </c>
      <c r="E20" s="108">
        <f t="shared" si="3"/>
        <v>449</v>
      </c>
      <c r="F20" s="108">
        <f t="shared" si="3"/>
        <v>478</v>
      </c>
      <c r="G20" s="108">
        <f t="shared" si="3"/>
        <v>466</v>
      </c>
      <c r="H20" s="108">
        <f t="shared" si="3"/>
        <v>431</v>
      </c>
      <c r="I20" s="108">
        <f t="shared" si="3"/>
        <v>427</v>
      </c>
      <c r="J20" s="108">
        <f t="shared" si="3"/>
        <v>401</v>
      </c>
      <c r="K20" s="108">
        <f t="shared" si="3"/>
        <v>342</v>
      </c>
      <c r="L20" s="108">
        <f t="shared" si="3"/>
        <v>335</v>
      </c>
      <c r="N20" s="537">
        <f t="shared" si="4"/>
        <v>4263</v>
      </c>
      <c r="O20" s="523"/>
    </row>
    <row r="21" spans="1:15" ht="14.1" customHeight="1" x14ac:dyDescent="0.2">
      <c r="A21" s="550"/>
      <c r="B21" s="110" t="s">
        <v>2787</v>
      </c>
      <c r="C21" s="108">
        <f t="shared" si="3"/>
        <v>590</v>
      </c>
      <c r="D21" s="108">
        <f t="shared" si="3"/>
        <v>544</v>
      </c>
      <c r="E21" s="108">
        <f t="shared" si="3"/>
        <v>556</v>
      </c>
      <c r="F21" s="108">
        <f t="shared" si="3"/>
        <v>569</v>
      </c>
      <c r="G21" s="108">
        <f t="shared" si="3"/>
        <v>506</v>
      </c>
      <c r="H21" s="108">
        <f t="shared" si="3"/>
        <v>443</v>
      </c>
      <c r="I21" s="108">
        <f t="shared" si="3"/>
        <v>482</v>
      </c>
      <c r="J21" s="108">
        <f t="shared" si="3"/>
        <v>422</v>
      </c>
      <c r="K21" s="108">
        <f t="shared" si="3"/>
        <v>372</v>
      </c>
      <c r="L21" s="108">
        <f t="shared" si="3"/>
        <v>373</v>
      </c>
      <c r="N21" s="537">
        <f t="shared" si="4"/>
        <v>4857</v>
      </c>
      <c r="O21" s="523"/>
    </row>
    <row r="22" spans="1:15" ht="14.1" customHeight="1" x14ac:dyDescent="0.2">
      <c r="A22" s="550"/>
      <c r="B22" s="110"/>
      <c r="C22" s="108"/>
      <c r="D22" s="108"/>
      <c r="E22" s="108"/>
      <c r="F22" s="108"/>
      <c r="G22" s="108"/>
      <c r="H22" s="108"/>
      <c r="I22" s="108"/>
      <c r="J22" s="108"/>
      <c r="K22" s="108"/>
      <c r="L22" s="108"/>
      <c r="N22" s="537"/>
      <c r="O22" s="523"/>
    </row>
    <row r="23" spans="1:15" s="170" customFormat="1" ht="14.1" customHeight="1" x14ac:dyDescent="0.25">
      <c r="A23" s="189"/>
      <c r="B23" s="190"/>
      <c r="C23" s="189" t="s">
        <v>3002</v>
      </c>
      <c r="D23" s="189" t="s">
        <v>3001</v>
      </c>
      <c r="E23" s="189" t="s">
        <v>3000</v>
      </c>
      <c r="F23" s="189" t="s">
        <v>2999</v>
      </c>
      <c r="G23" s="189" t="s">
        <v>2998</v>
      </c>
      <c r="H23" s="189" t="s">
        <v>2997</v>
      </c>
      <c r="I23" s="189" t="s">
        <v>2996</v>
      </c>
      <c r="J23" s="189" t="s">
        <v>2995</v>
      </c>
      <c r="K23" s="189" t="s">
        <v>2994</v>
      </c>
      <c r="L23" s="189" t="s">
        <v>2993</v>
      </c>
      <c r="M23" s="396"/>
      <c r="N23" s="188"/>
    </row>
    <row r="24" spans="1:15" ht="14.1" customHeight="1" x14ac:dyDescent="0.25">
      <c r="A24" s="623" t="s">
        <v>2</v>
      </c>
      <c r="B24" s="110" t="s">
        <v>1</v>
      </c>
      <c r="C24" s="551">
        <v>2</v>
      </c>
      <c r="D24" s="551">
        <v>0</v>
      </c>
      <c r="E24" s="551">
        <v>2</v>
      </c>
      <c r="F24" s="551">
        <v>1</v>
      </c>
      <c r="G24" s="551">
        <v>2</v>
      </c>
      <c r="H24" s="551">
        <v>4</v>
      </c>
      <c r="I24" s="551">
        <v>0</v>
      </c>
      <c r="J24" s="551">
        <v>2</v>
      </c>
      <c r="K24" s="551">
        <v>0</v>
      </c>
      <c r="L24" s="551">
        <v>3</v>
      </c>
      <c r="M24" s="396"/>
      <c r="N24" s="537">
        <f t="shared" ref="N24:N30" si="5">SUM(C24:L24)</f>
        <v>16</v>
      </c>
    </row>
    <row r="25" spans="1:15" ht="14.1" customHeight="1" x14ac:dyDescent="0.25">
      <c r="A25" s="623"/>
      <c r="B25" s="111" t="s">
        <v>2782</v>
      </c>
      <c r="C25" s="536">
        <v>1</v>
      </c>
      <c r="D25" s="536">
        <v>0</v>
      </c>
      <c r="E25" s="536">
        <v>1</v>
      </c>
      <c r="F25" s="536">
        <v>1</v>
      </c>
      <c r="G25" s="536">
        <v>0</v>
      </c>
      <c r="H25" s="536">
        <v>0</v>
      </c>
      <c r="I25" s="536">
        <v>0</v>
      </c>
      <c r="J25" s="536">
        <v>0</v>
      </c>
      <c r="K25" s="536">
        <v>1</v>
      </c>
      <c r="L25" s="536">
        <v>1</v>
      </c>
      <c r="M25" s="396"/>
      <c r="N25" s="537">
        <f t="shared" si="5"/>
        <v>5</v>
      </c>
    </row>
    <row r="26" spans="1:15" ht="14.1" customHeight="1" x14ac:dyDescent="0.25">
      <c r="A26" s="623"/>
      <c r="B26" s="111" t="s">
        <v>2783</v>
      </c>
      <c r="C26" s="536">
        <v>9</v>
      </c>
      <c r="D26" s="536">
        <v>19</v>
      </c>
      <c r="E26" s="536">
        <v>13</v>
      </c>
      <c r="F26" s="536">
        <v>22</v>
      </c>
      <c r="G26" s="536">
        <v>21</v>
      </c>
      <c r="H26" s="536">
        <v>21</v>
      </c>
      <c r="I26" s="536">
        <v>17</v>
      </c>
      <c r="J26" s="536">
        <v>15</v>
      </c>
      <c r="K26" s="536">
        <v>20</v>
      </c>
      <c r="L26" s="536">
        <v>17</v>
      </c>
      <c r="M26" s="396"/>
      <c r="N26" s="537">
        <f t="shared" si="5"/>
        <v>174</v>
      </c>
    </row>
    <row r="27" spans="1:15" ht="14.1" customHeight="1" x14ac:dyDescent="0.25">
      <c r="A27" s="623"/>
      <c r="B27" s="111" t="s">
        <v>2784</v>
      </c>
      <c r="C27" s="536">
        <v>106</v>
      </c>
      <c r="D27" s="536">
        <v>98</v>
      </c>
      <c r="E27" s="536">
        <v>77</v>
      </c>
      <c r="F27" s="536">
        <v>96</v>
      </c>
      <c r="G27" s="536">
        <v>99</v>
      </c>
      <c r="H27" s="536">
        <v>92</v>
      </c>
      <c r="I27" s="536">
        <v>87</v>
      </c>
      <c r="J27" s="536">
        <v>97</v>
      </c>
      <c r="K27" s="536">
        <v>81</v>
      </c>
      <c r="L27" s="536">
        <v>64</v>
      </c>
      <c r="M27" s="396"/>
      <c r="N27" s="537">
        <f t="shared" si="5"/>
        <v>897</v>
      </c>
    </row>
    <row r="28" spans="1:15" ht="14.1" customHeight="1" x14ac:dyDescent="0.25">
      <c r="A28" s="623"/>
      <c r="B28" s="111" t="s">
        <v>2785</v>
      </c>
      <c r="C28" s="536">
        <v>125</v>
      </c>
      <c r="D28" s="536">
        <v>112</v>
      </c>
      <c r="E28" s="536">
        <v>117</v>
      </c>
      <c r="F28" s="536">
        <v>115</v>
      </c>
      <c r="G28" s="536">
        <v>119</v>
      </c>
      <c r="H28" s="536">
        <v>115</v>
      </c>
      <c r="I28" s="536">
        <v>106</v>
      </c>
      <c r="J28" s="536">
        <v>112</v>
      </c>
      <c r="K28" s="536">
        <v>89</v>
      </c>
      <c r="L28" s="536">
        <v>90</v>
      </c>
      <c r="M28" s="396"/>
      <c r="N28" s="537">
        <f t="shared" si="5"/>
        <v>1100</v>
      </c>
    </row>
    <row r="29" spans="1:15" ht="14.1" customHeight="1" x14ac:dyDescent="0.25">
      <c r="A29" s="623"/>
      <c r="B29" s="111" t="s">
        <v>2786</v>
      </c>
      <c r="C29" s="536">
        <v>271</v>
      </c>
      <c r="D29" s="536">
        <v>208</v>
      </c>
      <c r="E29" s="536">
        <v>219</v>
      </c>
      <c r="F29" s="536">
        <v>215</v>
      </c>
      <c r="G29" s="536">
        <v>228</v>
      </c>
      <c r="H29" s="536">
        <v>194</v>
      </c>
      <c r="I29" s="536">
        <v>215</v>
      </c>
      <c r="J29" s="536">
        <v>197</v>
      </c>
      <c r="K29" s="536">
        <v>194</v>
      </c>
      <c r="L29" s="536">
        <v>153</v>
      </c>
      <c r="M29" s="396"/>
      <c r="N29" s="537">
        <f t="shared" si="5"/>
        <v>2094</v>
      </c>
    </row>
    <row r="30" spans="1:15" ht="14.1" customHeight="1" x14ac:dyDescent="0.25">
      <c r="A30" s="623"/>
      <c r="B30" s="110" t="s">
        <v>2787</v>
      </c>
      <c r="C30" s="536">
        <v>344</v>
      </c>
      <c r="D30" s="536">
        <v>330</v>
      </c>
      <c r="E30" s="536">
        <v>335</v>
      </c>
      <c r="F30" s="536">
        <v>354</v>
      </c>
      <c r="G30" s="536">
        <v>293</v>
      </c>
      <c r="H30" s="536">
        <v>268</v>
      </c>
      <c r="I30" s="536">
        <v>290</v>
      </c>
      <c r="J30" s="536">
        <v>271</v>
      </c>
      <c r="K30" s="536">
        <v>221</v>
      </c>
      <c r="L30" s="536">
        <v>228</v>
      </c>
      <c r="M30" s="396"/>
      <c r="N30" s="537">
        <f t="shared" si="5"/>
        <v>2934</v>
      </c>
    </row>
    <row r="31" spans="1:15" s="184" customFormat="1" ht="14.1" customHeight="1" x14ac:dyDescent="0.25">
      <c r="A31" s="187"/>
      <c r="B31" s="186"/>
      <c r="C31" s="185" t="s">
        <v>3002</v>
      </c>
      <c r="D31" s="185" t="s">
        <v>3001</v>
      </c>
      <c r="E31" s="185" t="s">
        <v>3000</v>
      </c>
      <c r="F31" s="185" t="s">
        <v>2999</v>
      </c>
      <c r="G31" s="185" t="s">
        <v>2998</v>
      </c>
      <c r="H31" s="185" t="s">
        <v>2997</v>
      </c>
      <c r="I31" s="185" t="s">
        <v>2996</v>
      </c>
      <c r="J31" s="185" t="s">
        <v>2995</v>
      </c>
      <c r="K31" s="185" t="s">
        <v>2994</v>
      </c>
      <c r="L31" s="185" t="s">
        <v>2993</v>
      </c>
      <c r="M31" s="396"/>
      <c r="N31" s="178"/>
    </row>
    <row r="32" spans="1:15" ht="30" customHeight="1" x14ac:dyDescent="0.25">
      <c r="A32" s="632" t="s">
        <v>3</v>
      </c>
      <c r="B32" s="110" t="s">
        <v>1</v>
      </c>
      <c r="C32" s="536">
        <v>1</v>
      </c>
      <c r="D32" s="536">
        <v>4</v>
      </c>
      <c r="E32" s="536">
        <v>1</v>
      </c>
      <c r="F32" s="536">
        <v>0</v>
      </c>
      <c r="G32" s="536">
        <v>2</v>
      </c>
      <c r="H32" s="536">
        <v>3</v>
      </c>
      <c r="I32" s="536">
        <v>1</v>
      </c>
      <c r="J32" s="536">
        <v>1</v>
      </c>
      <c r="K32" s="536">
        <v>0</v>
      </c>
      <c r="L32" s="536">
        <v>3</v>
      </c>
      <c r="M32" s="396"/>
      <c r="N32" s="537">
        <f t="shared" ref="N32:N38" si="6">SUM(C32:L32)</f>
        <v>16</v>
      </c>
    </row>
    <row r="33" spans="1:49" ht="14.1" customHeight="1" x14ac:dyDescent="0.25">
      <c r="A33" s="632"/>
      <c r="B33" s="111" t="s">
        <v>2782</v>
      </c>
      <c r="C33" s="536">
        <v>0</v>
      </c>
      <c r="D33" s="536">
        <v>2</v>
      </c>
      <c r="E33" s="536">
        <v>0</v>
      </c>
      <c r="F33" s="536">
        <v>0</v>
      </c>
      <c r="G33" s="536">
        <v>0</v>
      </c>
      <c r="H33" s="536">
        <v>2</v>
      </c>
      <c r="I33" s="536">
        <v>1</v>
      </c>
      <c r="J33" s="536">
        <v>0</v>
      </c>
      <c r="K33" s="536">
        <v>1</v>
      </c>
      <c r="L33" s="536">
        <v>2</v>
      </c>
      <c r="M33" s="396"/>
      <c r="N33" s="537">
        <f t="shared" si="6"/>
        <v>8</v>
      </c>
    </row>
    <row r="34" spans="1:49" ht="14.1" customHeight="1" x14ac:dyDescent="0.25">
      <c r="A34" s="632"/>
      <c r="B34" s="111" t="s">
        <v>2783</v>
      </c>
      <c r="C34" s="536">
        <v>47</v>
      </c>
      <c r="D34" s="536">
        <v>40</v>
      </c>
      <c r="E34" s="536">
        <v>40</v>
      </c>
      <c r="F34" s="536">
        <v>32</v>
      </c>
      <c r="G34" s="536">
        <v>33</v>
      </c>
      <c r="H34" s="536">
        <v>26</v>
      </c>
      <c r="I34" s="536">
        <v>27</v>
      </c>
      <c r="J34" s="536">
        <v>28</v>
      </c>
      <c r="K34" s="536">
        <v>35</v>
      </c>
      <c r="L34" s="536">
        <v>28</v>
      </c>
      <c r="M34" s="396"/>
      <c r="N34" s="537">
        <f t="shared" si="6"/>
        <v>336</v>
      </c>
    </row>
    <row r="35" spans="1:49" ht="14.1" customHeight="1" x14ac:dyDescent="0.25">
      <c r="A35" s="632"/>
      <c r="B35" s="111" t="s">
        <v>2784</v>
      </c>
      <c r="C35" s="536">
        <v>135</v>
      </c>
      <c r="D35" s="536">
        <v>130</v>
      </c>
      <c r="E35" s="536">
        <v>143</v>
      </c>
      <c r="F35" s="536">
        <v>127</v>
      </c>
      <c r="G35" s="536">
        <v>116</v>
      </c>
      <c r="H35" s="536">
        <v>120</v>
      </c>
      <c r="I35" s="536">
        <v>121</v>
      </c>
      <c r="J35" s="536">
        <v>109</v>
      </c>
      <c r="K35" s="536">
        <v>131</v>
      </c>
      <c r="L35" s="536">
        <v>108</v>
      </c>
      <c r="M35" s="396"/>
      <c r="N35" s="537">
        <f t="shared" si="6"/>
        <v>1240</v>
      </c>
    </row>
    <row r="36" spans="1:49" ht="14.1" customHeight="1" x14ac:dyDescent="0.25">
      <c r="A36" s="632"/>
      <c r="B36" s="111" t="s">
        <v>2785</v>
      </c>
      <c r="C36" s="536">
        <v>198</v>
      </c>
      <c r="D36" s="536">
        <v>173</v>
      </c>
      <c r="E36" s="536">
        <v>160</v>
      </c>
      <c r="F36" s="536">
        <v>163</v>
      </c>
      <c r="G36" s="536">
        <v>142</v>
      </c>
      <c r="H36" s="536">
        <v>155</v>
      </c>
      <c r="I36" s="536">
        <v>153</v>
      </c>
      <c r="J36" s="536">
        <v>138</v>
      </c>
      <c r="K36" s="536">
        <v>131</v>
      </c>
      <c r="L36" s="536">
        <v>115</v>
      </c>
      <c r="M36" s="396"/>
      <c r="N36" s="537">
        <f t="shared" si="6"/>
        <v>1528</v>
      </c>
    </row>
    <row r="37" spans="1:49" ht="14.1" customHeight="1" x14ac:dyDescent="0.25">
      <c r="A37" s="632"/>
      <c r="B37" s="111" t="s">
        <v>2786</v>
      </c>
      <c r="C37" s="536">
        <v>235</v>
      </c>
      <c r="D37" s="536">
        <v>220</v>
      </c>
      <c r="E37" s="536">
        <v>230</v>
      </c>
      <c r="F37" s="536">
        <v>263</v>
      </c>
      <c r="G37" s="536">
        <v>238</v>
      </c>
      <c r="H37" s="536">
        <v>237</v>
      </c>
      <c r="I37" s="536">
        <v>212</v>
      </c>
      <c r="J37" s="536">
        <v>204</v>
      </c>
      <c r="K37" s="536">
        <v>148</v>
      </c>
      <c r="L37" s="536">
        <v>182</v>
      </c>
      <c r="M37" s="396"/>
      <c r="N37" s="537">
        <f t="shared" si="6"/>
        <v>2169</v>
      </c>
    </row>
    <row r="38" spans="1:49" ht="14.1" customHeight="1" x14ac:dyDescent="0.25">
      <c r="A38" s="632"/>
      <c r="B38" s="110" t="s">
        <v>2787</v>
      </c>
      <c r="C38" s="536">
        <v>246</v>
      </c>
      <c r="D38" s="536">
        <v>214</v>
      </c>
      <c r="E38" s="536">
        <v>221</v>
      </c>
      <c r="F38" s="536">
        <v>215</v>
      </c>
      <c r="G38" s="536">
        <v>213</v>
      </c>
      <c r="H38" s="536">
        <v>175</v>
      </c>
      <c r="I38" s="536">
        <v>192</v>
      </c>
      <c r="J38" s="536">
        <v>151</v>
      </c>
      <c r="K38" s="536">
        <v>151</v>
      </c>
      <c r="L38" s="536">
        <v>145</v>
      </c>
      <c r="M38" s="396"/>
      <c r="N38" s="537">
        <f t="shared" si="6"/>
        <v>1923</v>
      </c>
    </row>
    <row r="39" spans="1:49" ht="25.5" customHeight="1" x14ac:dyDescent="0.2">
      <c r="A39" s="624" t="s">
        <v>2788</v>
      </c>
      <c r="B39" s="624"/>
      <c r="C39" s="183"/>
      <c r="D39" s="183"/>
      <c r="E39" s="541"/>
      <c r="F39" s="541"/>
      <c r="G39" s="541"/>
      <c r="H39" s="541"/>
      <c r="I39" s="541"/>
      <c r="J39" s="541"/>
      <c r="K39" s="541"/>
      <c r="L39" s="541"/>
      <c r="N39" s="537"/>
      <c r="P39" s="619"/>
      <c r="Q39" s="619"/>
      <c r="R39" s="619"/>
      <c r="S39" s="619"/>
      <c r="T39" s="619"/>
      <c r="U39" s="619"/>
      <c r="V39" s="619"/>
      <c r="W39" s="619"/>
      <c r="X39" s="619"/>
      <c r="Y39" s="619"/>
      <c r="Z39" s="619"/>
      <c r="AA39" s="619"/>
      <c r="AB39" s="619"/>
      <c r="AC39" s="619"/>
      <c r="AD39" s="619"/>
      <c r="AE39" s="619"/>
      <c r="AF39" s="619"/>
    </row>
    <row r="40" spans="1:49" ht="14.1" customHeight="1" x14ac:dyDescent="0.2">
      <c r="A40" s="112"/>
      <c r="B40" s="552" t="s">
        <v>156</v>
      </c>
      <c r="C40" s="553">
        <f>C76+C83+C64</f>
        <v>143</v>
      </c>
      <c r="D40" s="553">
        <f t="shared" ref="D40:L40" si="7">D76+D83+D64</f>
        <v>129</v>
      </c>
      <c r="E40" s="553">
        <f t="shared" si="7"/>
        <v>136</v>
      </c>
      <c r="F40" s="553">
        <f t="shared" si="7"/>
        <v>139</v>
      </c>
      <c r="G40" s="553">
        <f t="shared" si="7"/>
        <v>108</v>
      </c>
      <c r="H40" s="553">
        <f t="shared" si="7"/>
        <v>130</v>
      </c>
      <c r="I40" s="553">
        <f t="shared" si="7"/>
        <v>107</v>
      </c>
      <c r="J40" s="553">
        <f t="shared" si="7"/>
        <v>98</v>
      </c>
      <c r="K40" s="553">
        <f t="shared" si="7"/>
        <v>107</v>
      </c>
      <c r="L40" s="553">
        <f t="shared" si="7"/>
        <v>96</v>
      </c>
      <c r="N40" s="537">
        <f t="shared" ref="N40:N53" si="8">SUM(C40:L40)</f>
        <v>1193</v>
      </c>
      <c r="P40" s="620"/>
      <c r="Q40" s="620"/>
      <c r="R40" s="620"/>
      <c r="S40" s="620"/>
      <c r="T40" s="620"/>
      <c r="U40" s="620"/>
      <c r="V40" s="620"/>
      <c r="W40" s="620"/>
      <c r="X40" s="620"/>
      <c r="Y40" s="620"/>
      <c r="Z40" s="620"/>
      <c r="AA40" s="620"/>
      <c r="AB40" s="620"/>
      <c r="AC40" s="620"/>
      <c r="AD40" s="620"/>
      <c r="AE40" s="620"/>
      <c r="AF40" s="620"/>
      <c r="AG40" s="554"/>
      <c r="AH40" s="554"/>
      <c r="AI40" s="554"/>
      <c r="AJ40" s="554"/>
      <c r="AK40" s="554"/>
      <c r="AL40" s="554"/>
      <c r="AM40" s="554"/>
      <c r="AN40" s="554"/>
      <c r="AO40" s="554"/>
      <c r="AP40" s="554"/>
      <c r="AQ40" s="554"/>
      <c r="AR40" s="554"/>
      <c r="AS40" s="554"/>
      <c r="AT40" s="554"/>
      <c r="AU40" s="554"/>
      <c r="AV40" s="554"/>
      <c r="AW40" s="554"/>
    </row>
    <row r="41" spans="1:49" ht="14.1" customHeight="1" x14ac:dyDescent="0.2">
      <c r="A41" s="112"/>
      <c r="B41" s="552" t="s">
        <v>108</v>
      </c>
      <c r="C41" s="553">
        <f>C81</f>
        <v>38</v>
      </c>
      <c r="D41" s="553">
        <f t="shared" ref="D41:L41" si="9">D81</f>
        <v>29</v>
      </c>
      <c r="E41" s="553">
        <f t="shared" si="9"/>
        <v>33</v>
      </c>
      <c r="F41" s="553">
        <f t="shared" si="9"/>
        <v>29</v>
      </c>
      <c r="G41" s="553">
        <f t="shared" si="9"/>
        <v>32</v>
      </c>
      <c r="H41" s="553">
        <f t="shared" si="9"/>
        <v>35</v>
      </c>
      <c r="I41" s="553">
        <f t="shared" si="9"/>
        <v>27</v>
      </c>
      <c r="J41" s="553">
        <f t="shared" si="9"/>
        <v>34</v>
      </c>
      <c r="K41" s="553">
        <f t="shared" si="9"/>
        <v>25</v>
      </c>
      <c r="L41" s="553">
        <f t="shared" si="9"/>
        <v>21</v>
      </c>
      <c r="N41" s="537">
        <f t="shared" si="8"/>
        <v>303</v>
      </c>
      <c r="P41" s="502"/>
      <c r="Q41" s="502"/>
      <c r="R41" s="502"/>
      <c r="S41" s="502"/>
      <c r="T41" s="502"/>
      <c r="U41" s="502"/>
      <c r="V41" s="502"/>
      <c r="W41" s="502"/>
      <c r="X41" s="502"/>
      <c r="Y41" s="502"/>
      <c r="Z41" s="502"/>
      <c r="AA41" s="502"/>
      <c r="AB41" s="502"/>
      <c r="AC41" s="502"/>
      <c r="AD41" s="502"/>
      <c r="AE41" s="502"/>
      <c r="AF41" s="502"/>
      <c r="AG41" s="554"/>
      <c r="AH41" s="554"/>
      <c r="AI41" s="554"/>
      <c r="AJ41" s="554"/>
      <c r="AK41" s="554"/>
      <c r="AL41" s="554"/>
      <c r="AM41" s="554"/>
      <c r="AN41" s="554"/>
      <c r="AO41" s="554"/>
      <c r="AP41" s="554"/>
      <c r="AQ41" s="554"/>
      <c r="AR41" s="554"/>
      <c r="AS41" s="554"/>
      <c r="AT41" s="554"/>
      <c r="AU41" s="554"/>
      <c r="AV41" s="554"/>
      <c r="AW41" s="554"/>
    </row>
    <row r="42" spans="1:49" ht="14.1" customHeight="1" x14ac:dyDescent="0.2">
      <c r="A42" s="112"/>
      <c r="B42" s="552" t="s">
        <v>153</v>
      </c>
      <c r="C42" s="553">
        <f>C62</f>
        <v>53</v>
      </c>
      <c r="D42" s="553">
        <f t="shared" ref="D42:L42" si="10">D62</f>
        <v>70</v>
      </c>
      <c r="E42" s="553">
        <f t="shared" si="10"/>
        <v>62</v>
      </c>
      <c r="F42" s="553">
        <f t="shared" si="10"/>
        <v>75</v>
      </c>
      <c r="G42" s="553">
        <f t="shared" si="10"/>
        <v>50</v>
      </c>
      <c r="H42" s="553">
        <f t="shared" si="10"/>
        <v>56</v>
      </c>
      <c r="I42" s="553">
        <f t="shared" si="10"/>
        <v>39</v>
      </c>
      <c r="J42" s="553">
        <f t="shared" si="10"/>
        <v>37</v>
      </c>
      <c r="K42" s="553">
        <f t="shared" si="10"/>
        <v>45</v>
      </c>
      <c r="L42" s="553">
        <f t="shared" si="10"/>
        <v>36</v>
      </c>
      <c r="N42" s="537">
        <f t="shared" si="8"/>
        <v>523</v>
      </c>
      <c r="P42" s="502"/>
      <c r="Q42" s="502"/>
      <c r="R42" s="502"/>
      <c r="S42" s="502"/>
      <c r="T42" s="502"/>
      <c r="U42" s="502"/>
      <c r="V42" s="502"/>
      <c r="W42" s="502"/>
      <c r="X42" s="502"/>
      <c r="Y42" s="502"/>
      <c r="Z42" s="502"/>
      <c r="AA42" s="502"/>
      <c r="AB42" s="502"/>
      <c r="AC42" s="502"/>
      <c r="AD42" s="502"/>
      <c r="AE42" s="502"/>
      <c r="AF42" s="502"/>
      <c r="AG42" s="554"/>
      <c r="AH42" s="554"/>
      <c r="AI42" s="554"/>
      <c r="AJ42" s="554"/>
      <c r="AK42" s="554"/>
      <c r="AL42" s="554"/>
      <c r="AM42" s="554"/>
      <c r="AN42" s="554"/>
      <c r="AO42" s="554"/>
      <c r="AP42" s="554"/>
      <c r="AQ42" s="554"/>
      <c r="AR42" s="554"/>
      <c r="AS42" s="554"/>
      <c r="AT42" s="554"/>
      <c r="AU42" s="554"/>
      <c r="AV42" s="554"/>
      <c r="AW42" s="554"/>
    </row>
    <row r="43" spans="1:49" ht="14.1" customHeight="1" x14ac:dyDescent="0.2">
      <c r="A43" s="112"/>
      <c r="B43" s="552" t="s">
        <v>135</v>
      </c>
      <c r="C43" s="553">
        <f>C69</f>
        <v>128</v>
      </c>
      <c r="D43" s="553">
        <f t="shared" ref="D43:L43" si="11">D69</f>
        <v>127</v>
      </c>
      <c r="E43" s="553">
        <f t="shared" si="11"/>
        <v>108</v>
      </c>
      <c r="F43" s="553">
        <f t="shared" si="11"/>
        <v>133</v>
      </c>
      <c r="G43" s="553">
        <f t="shared" si="11"/>
        <v>92</v>
      </c>
      <c r="H43" s="553">
        <f t="shared" si="11"/>
        <v>88</v>
      </c>
      <c r="I43" s="553">
        <f t="shared" si="11"/>
        <v>103</v>
      </c>
      <c r="J43" s="553">
        <f t="shared" si="11"/>
        <v>91</v>
      </c>
      <c r="K43" s="553">
        <f t="shared" si="11"/>
        <v>77</v>
      </c>
      <c r="L43" s="553">
        <f t="shared" si="11"/>
        <v>71</v>
      </c>
      <c r="N43" s="537">
        <f t="shared" si="8"/>
        <v>1018</v>
      </c>
      <c r="P43" s="502"/>
      <c r="Q43" s="502"/>
      <c r="R43" s="502"/>
      <c r="S43" s="502"/>
      <c r="T43" s="502"/>
      <c r="U43" s="502"/>
      <c r="V43" s="502"/>
      <c r="W43" s="502"/>
      <c r="X43" s="502"/>
      <c r="Y43" s="502"/>
      <c r="Z43" s="502"/>
      <c r="AA43" s="502"/>
      <c r="AB43" s="502"/>
      <c r="AC43" s="502"/>
      <c r="AD43" s="502"/>
      <c r="AE43" s="502"/>
      <c r="AF43" s="502"/>
      <c r="AG43" s="554"/>
      <c r="AH43" s="554"/>
      <c r="AI43" s="554"/>
      <c r="AJ43" s="554"/>
      <c r="AK43" s="554"/>
      <c r="AL43" s="554"/>
      <c r="AM43" s="554"/>
      <c r="AN43" s="554"/>
      <c r="AO43" s="554"/>
      <c r="AP43" s="554"/>
      <c r="AQ43" s="554"/>
      <c r="AR43" s="554"/>
      <c r="AS43" s="554"/>
      <c r="AT43" s="554"/>
      <c r="AU43" s="554"/>
      <c r="AV43" s="554"/>
      <c r="AW43" s="554"/>
    </row>
    <row r="44" spans="1:49" ht="14.1" customHeight="1" x14ac:dyDescent="0.2">
      <c r="A44" s="112"/>
      <c r="B44" s="552" t="s">
        <v>109</v>
      </c>
      <c r="C44" s="553">
        <f>C61+C68+C85</f>
        <v>86</v>
      </c>
      <c r="D44" s="553">
        <f t="shared" ref="D44:L44" si="12">D61+D68+D85</f>
        <v>82</v>
      </c>
      <c r="E44" s="553">
        <f t="shared" si="12"/>
        <v>84</v>
      </c>
      <c r="F44" s="553">
        <f t="shared" si="12"/>
        <v>89</v>
      </c>
      <c r="G44" s="553">
        <f t="shared" si="12"/>
        <v>79</v>
      </c>
      <c r="H44" s="553">
        <f t="shared" si="12"/>
        <v>100</v>
      </c>
      <c r="I44" s="553">
        <f t="shared" si="12"/>
        <v>93</v>
      </c>
      <c r="J44" s="553">
        <f t="shared" si="12"/>
        <v>101</v>
      </c>
      <c r="K44" s="553">
        <f t="shared" si="12"/>
        <v>82</v>
      </c>
      <c r="L44" s="553">
        <f t="shared" si="12"/>
        <v>78</v>
      </c>
      <c r="N44" s="537">
        <f t="shared" si="8"/>
        <v>874</v>
      </c>
      <c r="P44" s="502"/>
      <c r="Q44" s="502"/>
      <c r="R44" s="502"/>
      <c r="S44" s="502"/>
      <c r="T44" s="502"/>
      <c r="U44" s="502"/>
      <c r="V44" s="502"/>
      <c r="W44" s="502"/>
      <c r="X44" s="502"/>
      <c r="Y44" s="502"/>
      <c r="Z44" s="502"/>
      <c r="AA44" s="502"/>
      <c r="AB44" s="502"/>
      <c r="AC44" s="502"/>
      <c r="AD44" s="502"/>
      <c r="AE44" s="502"/>
      <c r="AF44" s="502"/>
      <c r="AG44" s="554"/>
      <c r="AH44" s="554"/>
      <c r="AI44" s="554"/>
      <c r="AJ44" s="554"/>
      <c r="AK44" s="554"/>
      <c r="AL44" s="554"/>
      <c r="AM44" s="554"/>
      <c r="AN44" s="554"/>
      <c r="AO44" s="554"/>
      <c r="AP44" s="554"/>
      <c r="AQ44" s="554"/>
      <c r="AR44" s="554"/>
      <c r="AS44" s="554"/>
      <c r="AT44" s="554"/>
      <c r="AU44" s="554"/>
      <c r="AV44" s="554"/>
      <c r="AW44" s="554"/>
    </row>
    <row r="45" spans="1:49" ht="14.1" customHeight="1" x14ac:dyDescent="0.2">
      <c r="A45" s="112"/>
      <c r="B45" s="552" t="s">
        <v>110</v>
      </c>
      <c r="C45" s="553">
        <f>C56+C57+C74</f>
        <v>169</v>
      </c>
      <c r="D45" s="553">
        <f t="shared" ref="D45:L45" si="13">D56+D57+D74</f>
        <v>138</v>
      </c>
      <c r="E45" s="553">
        <f t="shared" si="13"/>
        <v>166</v>
      </c>
      <c r="F45" s="553">
        <f t="shared" si="13"/>
        <v>151</v>
      </c>
      <c r="G45" s="553">
        <f t="shared" si="13"/>
        <v>143</v>
      </c>
      <c r="H45" s="553">
        <f t="shared" si="13"/>
        <v>127</v>
      </c>
      <c r="I45" s="553">
        <f t="shared" si="13"/>
        <v>128</v>
      </c>
      <c r="J45" s="553">
        <f t="shared" si="13"/>
        <v>120</v>
      </c>
      <c r="K45" s="553">
        <f t="shared" si="13"/>
        <v>110</v>
      </c>
      <c r="L45" s="553">
        <f t="shared" si="13"/>
        <v>106</v>
      </c>
      <c r="N45" s="537">
        <f t="shared" si="8"/>
        <v>1358</v>
      </c>
      <c r="P45" s="502"/>
      <c r="Q45" s="502"/>
      <c r="R45" s="502"/>
      <c r="S45" s="502"/>
      <c r="T45" s="502"/>
      <c r="U45" s="502"/>
      <c r="V45" s="502"/>
      <c r="W45" s="502"/>
      <c r="X45" s="502"/>
      <c r="Y45" s="502"/>
      <c r="Z45" s="502"/>
      <c r="AA45" s="502"/>
      <c r="AB45" s="502"/>
      <c r="AC45" s="502"/>
      <c r="AD45" s="502"/>
      <c r="AE45" s="502"/>
      <c r="AF45" s="502"/>
      <c r="AG45" s="554"/>
      <c r="AH45" s="554"/>
      <c r="AI45" s="554"/>
      <c r="AJ45" s="554"/>
      <c r="AK45" s="554"/>
      <c r="AL45" s="554"/>
      <c r="AM45" s="554"/>
      <c r="AN45" s="554"/>
      <c r="AO45" s="554"/>
      <c r="AP45" s="554"/>
      <c r="AQ45" s="554"/>
      <c r="AR45" s="554"/>
      <c r="AS45" s="554"/>
      <c r="AT45" s="554"/>
      <c r="AU45" s="554"/>
      <c r="AV45" s="554"/>
      <c r="AW45" s="554"/>
    </row>
    <row r="46" spans="1:49" ht="14.1" customHeight="1" x14ac:dyDescent="0.2">
      <c r="A46" s="112"/>
      <c r="B46" s="552" t="s">
        <v>158</v>
      </c>
      <c r="C46" s="553">
        <f>C65+C67+C70+C72+C80+C86</f>
        <v>401</v>
      </c>
      <c r="D46" s="553">
        <f t="shared" ref="D46:L46" si="14">D65+D67+D70+D72+D80+D86</f>
        <v>321</v>
      </c>
      <c r="E46" s="553">
        <f t="shared" si="14"/>
        <v>320</v>
      </c>
      <c r="F46" s="553">
        <f t="shared" si="14"/>
        <v>338</v>
      </c>
      <c r="G46" s="553">
        <f t="shared" si="14"/>
        <v>361</v>
      </c>
      <c r="H46" s="553">
        <f t="shared" si="14"/>
        <v>315</v>
      </c>
      <c r="I46" s="553">
        <f t="shared" si="14"/>
        <v>318</v>
      </c>
      <c r="J46" s="553">
        <f t="shared" si="14"/>
        <v>288</v>
      </c>
      <c r="K46" s="553">
        <f t="shared" si="14"/>
        <v>267</v>
      </c>
      <c r="L46" s="553">
        <f t="shared" si="14"/>
        <v>247</v>
      </c>
      <c r="N46" s="537">
        <f t="shared" si="8"/>
        <v>3176</v>
      </c>
      <c r="P46" s="502"/>
      <c r="Q46" s="502"/>
      <c r="R46" s="502"/>
      <c r="S46" s="502"/>
      <c r="T46" s="502"/>
      <c r="U46" s="502"/>
      <c r="V46" s="502"/>
      <c r="W46" s="502"/>
      <c r="X46" s="502"/>
      <c r="Y46" s="502"/>
      <c r="Z46" s="502"/>
      <c r="AA46" s="502"/>
      <c r="AB46" s="502"/>
      <c r="AC46" s="502"/>
      <c r="AD46" s="502"/>
      <c r="AE46" s="502"/>
      <c r="AF46" s="502"/>
      <c r="AG46" s="554"/>
      <c r="AH46" s="554"/>
      <c r="AI46" s="554"/>
      <c r="AJ46" s="554"/>
      <c r="AK46" s="554"/>
      <c r="AL46" s="554"/>
      <c r="AM46" s="554"/>
      <c r="AN46" s="554"/>
      <c r="AO46" s="554"/>
      <c r="AP46" s="554"/>
      <c r="AQ46" s="554"/>
      <c r="AR46" s="554"/>
      <c r="AS46" s="554"/>
      <c r="AT46" s="554"/>
      <c r="AU46" s="554"/>
      <c r="AV46" s="554"/>
      <c r="AW46" s="554"/>
    </row>
    <row r="47" spans="1:49" ht="14.1" customHeight="1" x14ac:dyDescent="0.2">
      <c r="A47" s="112"/>
      <c r="B47" s="552" t="s">
        <v>120</v>
      </c>
      <c r="C47" s="553">
        <f>C59+C71</f>
        <v>77</v>
      </c>
      <c r="D47" s="553">
        <f t="shared" ref="D47:L47" si="15">D59+D71</f>
        <v>81</v>
      </c>
      <c r="E47" s="553">
        <f t="shared" si="15"/>
        <v>99</v>
      </c>
      <c r="F47" s="553">
        <f t="shared" si="15"/>
        <v>96</v>
      </c>
      <c r="G47" s="553">
        <f t="shared" si="15"/>
        <v>84</v>
      </c>
      <c r="H47" s="553">
        <f t="shared" si="15"/>
        <v>94</v>
      </c>
      <c r="I47" s="553">
        <f t="shared" si="15"/>
        <v>93</v>
      </c>
      <c r="J47" s="553">
        <f t="shared" si="15"/>
        <v>90</v>
      </c>
      <c r="K47" s="553">
        <f t="shared" si="15"/>
        <v>71</v>
      </c>
      <c r="L47" s="553">
        <f t="shared" si="15"/>
        <v>62</v>
      </c>
      <c r="N47" s="537">
        <f t="shared" si="8"/>
        <v>847</v>
      </c>
      <c r="P47" s="502"/>
      <c r="Q47" s="502"/>
      <c r="R47" s="502"/>
      <c r="S47" s="502"/>
      <c r="T47" s="502"/>
      <c r="U47" s="502"/>
      <c r="V47" s="502"/>
      <c r="W47" s="502"/>
      <c r="X47" s="502"/>
      <c r="Y47" s="502"/>
      <c r="Z47" s="502"/>
      <c r="AA47" s="502"/>
      <c r="AB47" s="502"/>
      <c r="AC47" s="502"/>
      <c r="AD47" s="502"/>
      <c r="AE47" s="502"/>
      <c r="AF47" s="502"/>
      <c r="AG47" s="554"/>
      <c r="AH47" s="554"/>
      <c r="AI47" s="554"/>
      <c r="AJ47" s="554"/>
      <c r="AK47" s="554"/>
      <c r="AL47" s="554"/>
      <c r="AM47" s="554"/>
      <c r="AN47" s="554"/>
      <c r="AO47" s="554"/>
      <c r="AP47" s="554"/>
      <c r="AQ47" s="554"/>
      <c r="AR47" s="554"/>
      <c r="AS47" s="554"/>
      <c r="AT47" s="554"/>
      <c r="AU47" s="554"/>
      <c r="AV47" s="554"/>
      <c r="AW47" s="554"/>
    </row>
    <row r="48" spans="1:49" ht="14.1" customHeight="1" x14ac:dyDescent="0.2">
      <c r="A48" s="112"/>
      <c r="B48" s="552" t="s">
        <v>111</v>
      </c>
      <c r="C48" s="553">
        <f>C77+C84</f>
        <v>254</v>
      </c>
      <c r="D48" s="553">
        <f t="shared" ref="D48:L48" si="16">D77+D84</f>
        <v>189</v>
      </c>
      <c r="E48" s="553">
        <f t="shared" si="16"/>
        <v>210</v>
      </c>
      <c r="F48" s="553">
        <f t="shared" si="16"/>
        <v>197</v>
      </c>
      <c r="G48" s="553">
        <f t="shared" si="16"/>
        <v>189</v>
      </c>
      <c r="H48" s="553">
        <f t="shared" si="16"/>
        <v>174</v>
      </c>
      <c r="I48" s="553">
        <f t="shared" si="16"/>
        <v>191</v>
      </c>
      <c r="J48" s="553">
        <f t="shared" si="16"/>
        <v>163</v>
      </c>
      <c r="K48" s="553">
        <f t="shared" si="16"/>
        <v>150</v>
      </c>
      <c r="L48" s="553">
        <f t="shared" si="16"/>
        <v>143</v>
      </c>
      <c r="N48" s="537">
        <f t="shared" si="8"/>
        <v>1860</v>
      </c>
      <c r="P48" s="502"/>
      <c r="Q48" s="502"/>
      <c r="R48" s="502"/>
      <c r="S48" s="502"/>
      <c r="T48" s="502"/>
      <c r="U48" s="502"/>
      <c r="V48" s="502"/>
      <c r="W48" s="502"/>
      <c r="X48" s="502"/>
      <c r="Y48" s="502"/>
      <c r="Z48" s="502"/>
      <c r="AA48" s="502"/>
      <c r="AB48" s="502"/>
      <c r="AC48" s="502"/>
      <c r="AD48" s="502"/>
      <c r="AE48" s="502"/>
      <c r="AF48" s="502"/>
      <c r="AG48" s="554"/>
      <c r="AH48" s="554"/>
      <c r="AI48" s="554"/>
      <c r="AJ48" s="554"/>
      <c r="AK48" s="554"/>
      <c r="AL48" s="554"/>
      <c r="AM48" s="554"/>
      <c r="AN48" s="554"/>
      <c r="AO48" s="554"/>
      <c r="AP48" s="554"/>
      <c r="AQ48" s="554"/>
      <c r="AR48" s="554"/>
      <c r="AS48" s="554"/>
      <c r="AT48" s="554"/>
      <c r="AU48" s="554"/>
      <c r="AV48" s="554"/>
      <c r="AW48" s="554"/>
    </row>
    <row r="49" spans="1:49" ht="14.1" customHeight="1" x14ac:dyDescent="0.2">
      <c r="A49" s="112"/>
      <c r="B49" s="552" t="s">
        <v>112</v>
      </c>
      <c r="C49" s="553">
        <f>C60+C66+C73+C87</f>
        <v>221</v>
      </c>
      <c r="D49" s="553">
        <f t="shared" ref="D49:L49" si="17">D60+D66+D73+D87</f>
        <v>211</v>
      </c>
      <c r="E49" s="553">
        <f t="shared" si="17"/>
        <v>174</v>
      </c>
      <c r="F49" s="553">
        <f t="shared" si="17"/>
        <v>200</v>
      </c>
      <c r="G49" s="553">
        <f t="shared" si="17"/>
        <v>208</v>
      </c>
      <c r="H49" s="553">
        <f t="shared" si="17"/>
        <v>176</v>
      </c>
      <c r="I49" s="553">
        <f t="shared" si="17"/>
        <v>185</v>
      </c>
      <c r="J49" s="553">
        <f t="shared" si="17"/>
        <v>179</v>
      </c>
      <c r="K49" s="553">
        <f t="shared" si="17"/>
        <v>164</v>
      </c>
      <c r="L49" s="553">
        <f t="shared" si="17"/>
        <v>160</v>
      </c>
      <c r="N49" s="537">
        <f t="shared" si="8"/>
        <v>1878</v>
      </c>
      <c r="P49" s="502"/>
      <c r="Q49" s="502"/>
      <c r="R49" s="502"/>
      <c r="S49" s="502"/>
      <c r="T49" s="502"/>
      <c r="U49" s="502"/>
      <c r="V49" s="502"/>
      <c r="W49" s="502"/>
      <c r="X49" s="502"/>
      <c r="Y49" s="502"/>
      <c r="Z49" s="502"/>
      <c r="AA49" s="502"/>
      <c r="AB49" s="502"/>
      <c r="AC49" s="502"/>
      <c r="AD49" s="502"/>
      <c r="AE49" s="502"/>
      <c r="AF49" s="502"/>
      <c r="AG49" s="554"/>
      <c r="AH49" s="554"/>
      <c r="AI49" s="554"/>
      <c r="AJ49" s="554"/>
      <c r="AK49" s="554"/>
      <c r="AL49" s="554"/>
      <c r="AM49" s="554"/>
      <c r="AN49" s="554"/>
      <c r="AO49" s="554"/>
      <c r="AP49" s="554"/>
      <c r="AQ49" s="554"/>
      <c r="AR49" s="554"/>
      <c r="AS49" s="554"/>
      <c r="AT49" s="554"/>
      <c r="AU49" s="554"/>
      <c r="AV49" s="554"/>
      <c r="AW49" s="554"/>
    </row>
    <row r="50" spans="1:49" ht="14.1" customHeight="1" x14ac:dyDescent="0.2">
      <c r="A50" s="112"/>
      <c r="B50" s="552" t="s">
        <v>2789</v>
      </c>
      <c r="C50" s="553">
        <f>C78</f>
        <v>4</v>
      </c>
      <c r="D50" s="553">
        <f t="shared" ref="D50:L50" si="18">D78</f>
        <v>5</v>
      </c>
      <c r="E50" s="553">
        <f t="shared" si="18"/>
        <v>4</v>
      </c>
      <c r="F50" s="553">
        <f t="shared" si="18"/>
        <v>10</v>
      </c>
      <c r="G50" s="553">
        <f t="shared" si="18"/>
        <v>7</v>
      </c>
      <c r="H50" s="553">
        <f t="shared" si="18"/>
        <v>5</v>
      </c>
      <c r="I50" s="553">
        <f t="shared" si="18"/>
        <v>6</v>
      </c>
      <c r="J50" s="553">
        <f t="shared" si="18"/>
        <v>6</v>
      </c>
      <c r="K50" s="553">
        <f t="shared" si="18"/>
        <v>4</v>
      </c>
      <c r="L50" s="553">
        <f t="shared" si="18"/>
        <v>7</v>
      </c>
      <c r="N50" s="537">
        <f t="shared" si="8"/>
        <v>58</v>
      </c>
      <c r="P50" s="502"/>
      <c r="Q50" s="502"/>
      <c r="R50" s="502"/>
      <c r="S50" s="502"/>
      <c r="T50" s="502"/>
      <c r="U50" s="502"/>
      <c r="V50" s="502"/>
      <c r="W50" s="502"/>
      <c r="X50" s="502"/>
      <c r="Y50" s="502"/>
      <c r="Z50" s="502"/>
      <c r="AA50" s="502"/>
      <c r="AB50" s="502"/>
      <c r="AC50" s="502"/>
      <c r="AD50" s="502"/>
      <c r="AE50" s="502"/>
      <c r="AF50" s="502"/>
      <c r="AG50" s="554"/>
      <c r="AH50" s="554"/>
      <c r="AI50" s="554"/>
      <c r="AJ50" s="554"/>
      <c r="AK50" s="554"/>
      <c r="AL50" s="554"/>
      <c r="AM50" s="554"/>
      <c r="AN50" s="554"/>
      <c r="AO50" s="554"/>
      <c r="AP50" s="554"/>
      <c r="AQ50" s="554"/>
      <c r="AR50" s="554"/>
      <c r="AS50" s="554"/>
      <c r="AT50" s="554"/>
      <c r="AU50" s="554"/>
      <c r="AV50" s="554"/>
      <c r="AW50" s="554"/>
    </row>
    <row r="51" spans="1:49" ht="14.1" customHeight="1" x14ac:dyDescent="0.2">
      <c r="A51" s="112"/>
      <c r="B51" s="552" t="s">
        <v>2790</v>
      </c>
      <c r="C51" s="553">
        <f>C82</f>
        <v>1</v>
      </c>
      <c r="D51" s="553">
        <f t="shared" ref="D51:L51" si="19">D82</f>
        <v>6</v>
      </c>
      <c r="E51" s="553">
        <f t="shared" si="19"/>
        <v>5</v>
      </c>
      <c r="F51" s="553">
        <f t="shared" si="19"/>
        <v>8</v>
      </c>
      <c r="G51" s="553">
        <f t="shared" si="19"/>
        <v>7</v>
      </c>
      <c r="H51" s="553">
        <f t="shared" si="19"/>
        <v>6</v>
      </c>
      <c r="I51" s="553">
        <f t="shared" si="19"/>
        <v>2</v>
      </c>
      <c r="J51" s="553">
        <f t="shared" si="19"/>
        <v>4</v>
      </c>
      <c r="K51" s="553">
        <f t="shared" si="19"/>
        <v>8</v>
      </c>
      <c r="L51" s="553">
        <f t="shared" si="19"/>
        <v>5</v>
      </c>
      <c r="N51" s="537">
        <f t="shared" si="8"/>
        <v>52</v>
      </c>
      <c r="P51" s="502"/>
      <c r="Q51" s="502"/>
      <c r="R51" s="502"/>
      <c r="S51" s="502"/>
      <c r="T51" s="502"/>
      <c r="U51" s="502"/>
      <c r="V51" s="502"/>
      <c r="W51" s="502"/>
      <c r="X51" s="502"/>
      <c r="Y51" s="502"/>
      <c r="Z51" s="502"/>
      <c r="AA51" s="502"/>
      <c r="AB51" s="502"/>
      <c r="AC51" s="502"/>
      <c r="AD51" s="502"/>
      <c r="AE51" s="502"/>
      <c r="AF51" s="502"/>
      <c r="AG51" s="554"/>
      <c r="AH51" s="554"/>
      <c r="AI51" s="554"/>
      <c r="AJ51" s="554"/>
      <c r="AK51" s="554"/>
      <c r="AL51" s="554"/>
      <c r="AM51" s="554"/>
      <c r="AN51" s="554"/>
      <c r="AO51" s="554"/>
      <c r="AP51" s="554"/>
      <c r="AQ51" s="554"/>
      <c r="AR51" s="554"/>
      <c r="AS51" s="554"/>
      <c r="AT51" s="554"/>
      <c r="AU51" s="554"/>
      <c r="AV51" s="554"/>
      <c r="AW51" s="554"/>
    </row>
    <row r="52" spans="1:49" ht="14.1" customHeight="1" x14ac:dyDescent="0.2">
      <c r="A52" s="112"/>
      <c r="B52" s="552" t="s">
        <v>113</v>
      </c>
      <c r="C52" s="553">
        <f>C58+C63+C79</f>
        <v>136</v>
      </c>
      <c r="D52" s="553">
        <f t="shared" ref="D52:L52" si="20">D58+D63+D79</f>
        <v>150</v>
      </c>
      <c r="E52" s="553">
        <f t="shared" si="20"/>
        <v>149</v>
      </c>
      <c r="F52" s="553">
        <f t="shared" si="20"/>
        <v>128</v>
      </c>
      <c r="G52" s="553">
        <f t="shared" si="20"/>
        <v>139</v>
      </c>
      <c r="H52" s="553">
        <f t="shared" si="20"/>
        <v>99</v>
      </c>
      <c r="I52" s="553">
        <f t="shared" si="20"/>
        <v>121</v>
      </c>
      <c r="J52" s="553">
        <f t="shared" si="20"/>
        <v>110</v>
      </c>
      <c r="K52" s="553">
        <f t="shared" si="20"/>
        <v>88</v>
      </c>
      <c r="L52" s="553">
        <f t="shared" si="20"/>
        <v>98</v>
      </c>
      <c r="N52" s="537">
        <f t="shared" si="8"/>
        <v>1218</v>
      </c>
      <c r="P52" s="502"/>
      <c r="Q52" s="502"/>
      <c r="R52" s="502"/>
      <c r="S52" s="502"/>
      <c r="T52" s="502"/>
      <c r="U52" s="502"/>
      <c r="V52" s="502"/>
      <c r="W52" s="502"/>
      <c r="X52" s="502"/>
      <c r="Y52" s="502"/>
      <c r="Z52" s="502"/>
      <c r="AA52" s="502"/>
      <c r="AB52" s="502"/>
      <c r="AC52" s="502"/>
      <c r="AD52" s="502"/>
      <c r="AE52" s="502"/>
      <c r="AF52" s="502"/>
      <c r="AG52" s="554"/>
      <c r="AH52" s="554"/>
      <c r="AI52" s="554"/>
      <c r="AJ52" s="554"/>
      <c r="AK52" s="554"/>
      <c r="AL52" s="554"/>
      <c r="AM52" s="554"/>
      <c r="AN52" s="554"/>
      <c r="AO52" s="554"/>
      <c r="AP52" s="554"/>
      <c r="AQ52" s="554"/>
      <c r="AR52" s="554"/>
      <c r="AS52" s="554"/>
      <c r="AT52" s="554"/>
      <c r="AU52" s="554"/>
      <c r="AV52" s="554"/>
      <c r="AW52" s="554"/>
    </row>
    <row r="53" spans="1:49" ht="14.1" customHeight="1" x14ac:dyDescent="0.2">
      <c r="A53" s="112"/>
      <c r="B53" s="552" t="s">
        <v>121</v>
      </c>
      <c r="C53" s="553">
        <f>C75</f>
        <v>9</v>
      </c>
      <c r="D53" s="553">
        <f t="shared" ref="D53:L53" si="21">D75</f>
        <v>12</v>
      </c>
      <c r="E53" s="553">
        <f t="shared" si="21"/>
        <v>9</v>
      </c>
      <c r="F53" s="553">
        <f t="shared" si="21"/>
        <v>11</v>
      </c>
      <c r="G53" s="553">
        <f t="shared" si="21"/>
        <v>7</v>
      </c>
      <c r="H53" s="553">
        <f t="shared" si="21"/>
        <v>7</v>
      </c>
      <c r="I53" s="553">
        <f t="shared" si="21"/>
        <v>9</v>
      </c>
      <c r="J53" s="553">
        <f t="shared" si="21"/>
        <v>4</v>
      </c>
      <c r="K53" s="553">
        <f t="shared" si="21"/>
        <v>5</v>
      </c>
      <c r="L53" s="553">
        <f t="shared" si="21"/>
        <v>9</v>
      </c>
      <c r="M53" s="545"/>
      <c r="N53" s="537">
        <f t="shared" si="8"/>
        <v>82</v>
      </c>
      <c r="P53" s="502"/>
      <c r="Q53" s="502"/>
      <c r="R53" s="502"/>
      <c r="S53" s="502"/>
      <c r="T53" s="502"/>
      <c r="U53" s="502"/>
      <c r="V53" s="502"/>
      <c r="W53" s="502"/>
      <c r="X53" s="502"/>
      <c r="Y53" s="502"/>
      <c r="Z53" s="502"/>
      <c r="AA53" s="502"/>
      <c r="AB53" s="502"/>
      <c r="AC53" s="502"/>
      <c r="AD53" s="502"/>
      <c r="AE53" s="502"/>
      <c r="AF53" s="502"/>
      <c r="AG53" s="554"/>
      <c r="AH53" s="554"/>
      <c r="AI53" s="554"/>
      <c r="AJ53" s="554"/>
      <c r="AK53" s="554"/>
      <c r="AL53" s="554"/>
      <c r="AM53" s="554"/>
      <c r="AN53" s="554"/>
      <c r="AO53" s="554"/>
      <c r="AP53" s="554"/>
      <c r="AQ53" s="554"/>
      <c r="AR53" s="554"/>
      <c r="AS53" s="554"/>
      <c r="AT53" s="554"/>
      <c r="AU53" s="554"/>
      <c r="AV53" s="554"/>
      <c r="AW53" s="554"/>
    </row>
    <row r="54" spans="1:49" ht="14.1" customHeight="1" x14ac:dyDescent="0.2">
      <c r="A54" s="112"/>
      <c r="B54" s="552"/>
      <c r="C54" s="553"/>
      <c r="D54" s="553"/>
      <c r="E54" s="553"/>
      <c r="F54" s="553"/>
      <c r="G54" s="553"/>
      <c r="H54" s="553"/>
      <c r="I54" s="553"/>
      <c r="J54" s="553"/>
      <c r="K54" s="553"/>
      <c r="L54" s="553"/>
      <c r="M54" s="545"/>
      <c r="N54" s="537"/>
      <c r="P54" s="502"/>
      <c r="Q54" s="502"/>
      <c r="R54" s="502"/>
      <c r="S54" s="502"/>
      <c r="T54" s="502"/>
      <c r="U54" s="502"/>
      <c r="V54" s="502"/>
      <c r="W54" s="502"/>
      <c r="X54" s="502"/>
      <c r="Y54" s="502"/>
      <c r="Z54" s="502"/>
      <c r="AA54" s="502"/>
      <c r="AB54" s="502"/>
      <c r="AC54" s="502"/>
      <c r="AD54" s="502"/>
      <c r="AE54" s="502"/>
      <c r="AF54" s="502"/>
      <c r="AG54" s="554"/>
      <c r="AH54" s="554"/>
      <c r="AI54" s="554"/>
      <c r="AJ54" s="554"/>
      <c r="AK54" s="554"/>
      <c r="AL54" s="554"/>
      <c r="AM54" s="554"/>
      <c r="AN54" s="554"/>
      <c r="AO54" s="554"/>
      <c r="AP54" s="554"/>
      <c r="AQ54" s="554"/>
      <c r="AR54" s="554"/>
      <c r="AS54" s="554"/>
      <c r="AT54" s="554"/>
      <c r="AU54" s="554"/>
      <c r="AV54" s="554"/>
      <c r="AW54" s="554"/>
    </row>
    <row r="55" spans="1:49" ht="32.25" customHeight="1" x14ac:dyDescent="0.25">
      <c r="A55" s="628" t="s">
        <v>2791</v>
      </c>
      <c r="B55" s="628"/>
      <c r="C55" s="182" t="s">
        <v>3002</v>
      </c>
      <c r="D55" s="182" t="s">
        <v>3001</v>
      </c>
      <c r="E55" s="395" t="s">
        <v>3000</v>
      </c>
      <c r="F55" s="395" t="s">
        <v>2999</v>
      </c>
      <c r="G55" s="395" t="s">
        <v>2998</v>
      </c>
      <c r="H55" s="395" t="s">
        <v>2997</v>
      </c>
      <c r="I55" s="395" t="s">
        <v>2996</v>
      </c>
      <c r="J55" s="395" t="s">
        <v>2995</v>
      </c>
      <c r="K55" s="395" t="s">
        <v>2994</v>
      </c>
      <c r="L55" s="395" t="s">
        <v>2993</v>
      </c>
      <c r="M55" s="181"/>
      <c r="N55" s="180"/>
      <c r="O55" s="523"/>
      <c r="P55" s="619"/>
      <c r="Q55" s="619"/>
      <c r="R55" s="619"/>
      <c r="S55" s="619"/>
      <c r="T55" s="619"/>
      <c r="U55" s="619"/>
      <c r="V55" s="619"/>
      <c r="W55" s="619"/>
      <c r="X55" s="619"/>
      <c r="Y55" s="619"/>
      <c r="Z55" s="619"/>
      <c r="AA55" s="619"/>
      <c r="AB55" s="619"/>
      <c r="AC55" s="619"/>
      <c r="AD55" s="619"/>
      <c r="AE55" s="619"/>
      <c r="AF55" s="619"/>
      <c r="AG55" s="554"/>
    </row>
    <row r="56" spans="1:49" ht="14.1" customHeight="1" x14ac:dyDescent="0.2">
      <c r="A56" s="113"/>
      <c r="B56" s="555" t="s">
        <v>124</v>
      </c>
      <c r="C56" s="541">
        <v>73</v>
      </c>
      <c r="D56" s="541">
        <v>52</v>
      </c>
      <c r="E56" s="556">
        <v>71</v>
      </c>
      <c r="F56" s="556">
        <v>50</v>
      </c>
      <c r="G56" s="556">
        <v>56</v>
      </c>
      <c r="H56" s="556">
        <v>45</v>
      </c>
      <c r="I56" s="556">
        <v>49</v>
      </c>
      <c r="J56" s="556">
        <v>42</v>
      </c>
      <c r="K56" s="556">
        <v>46</v>
      </c>
      <c r="L56" s="556">
        <v>38</v>
      </c>
      <c r="M56" s="556"/>
      <c r="N56" s="537">
        <f t="shared" ref="N56:N87" si="22">SUM(C56:L56)</f>
        <v>522</v>
      </c>
      <c r="O56" s="523"/>
      <c r="P56" s="620"/>
      <c r="Q56" s="620"/>
      <c r="R56" s="620"/>
      <c r="S56" s="620"/>
      <c r="T56" s="620"/>
      <c r="U56" s="620"/>
      <c r="V56" s="620"/>
      <c r="W56" s="620"/>
      <c r="X56" s="620"/>
      <c r="Y56" s="620"/>
      <c r="Z56" s="620"/>
      <c r="AA56" s="620"/>
      <c r="AB56" s="620"/>
      <c r="AC56" s="620"/>
      <c r="AD56" s="620"/>
      <c r="AE56" s="620"/>
      <c r="AF56" s="620"/>
      <c r="AG56" s="554"/>
      <c r="AH56" s="554"/>
      <c r="AI56" s="554"/>
      <c r="AJ56" s="554"/>
      <c r="AK56" s="554"/>
      <c r="AL56" s="554"/>
      <c r="AM56" s="554"/>
      <c r="AN56" s="554"/>
      <c r="AO56" s="554"/>
      <c r="AP56" s="554"/>
      <c r="AQ56" s="554"/>
      <c r="AR56" s="554"/>
      <c r="AS56" s="554"/>
      <c r="AT56" s="554"/>
      <c r="AU56" s="554"/>
      <c r="AV56" s="554"/>
      <c r="AW56" s="554"/>
    </row>
    <row r="57" spans="1:49" ht="14.1" customHeight="1" x14ac:dyDescent="0.2">
      <c r="A57" s="113"/>
      <c r="B57" s="555" t="s">
        <v>125</v>
      </c>
      <c r="C57" s="556">
        <v>68</v>
      </c>
      <c r="D57" s="556">
        <v>55</v>
      </c>
      <c r="E57" s="556">
        <v>77</v>
      </c>
      <c r="F57" s="556">
        <v>80</v>
      </c>
      <c r="G57" s="556">
        <v>58</v>
      </c>
      <c r="H57" s="556">
        <v>60</v>
      </c>
      <c r="I57" s="556">
        <v>58</v>
      </c>
      <c r="J57" s="556">
        <v>59</v>
      </c>
      <c r="K57" s="556">
        <v>46</v>
      </c>
      <c r="L57" s="556">
        <v>44</v>
      </c>
      <c r="M57" s="556"/>
      <c r="N57" s="537">
        <f t="shared" si="22"/>
        <v>605</v>
      </c>
      <c r="O57" s="523"/>
      <c r="P57" s="502"/>
      <c r="Q57" s="502"/>
      <c r="R57" s="502"/>
      <c r="S57" s="502"/>
      <c r="T57" s="502"/>
      <c r="U57" s="502"/>
      <c r="V57" s="502"/>
      <c r="W57" s="502"/>
      <c r="X57" s="502"/>
      <c r="Y57" s="502"/>
      <c r="Z57" s="502"/>
      <c r="AA57" s="502"/>
      <c r="AB57" s="502"/>
      <c r="AC57" s="502"/>
      <c r="AD57" s="502"/>
      <c r="AE57" s="502"/>
      <c r="AF57" s="502"/>
      <c r="AG57" s="554"/>
      <c r="AH57" s="554"/>
      <c r="AI57" s="554"/>
      <c r="AJ57" s="554"/>
      <c r="AK57" s="554"/>
      <c r="AL57" s="554"/>
      <c r="AM57" s="554"/>
      <c r="AN57" s="554"/>
      <c r="AO57" s="554"/>
      <c r="AP57" s="554"/>
      <c r="AQ57" s="554"/>
      <c r="AR57" s="554"/>
      <c r="AS57" s="554"/>
      <c r="AT57" s="554"/>
      <c r="AU57" s="554"/>
      <c r="AV57" s="554"/>
      <c r="AW57" s="554"/>
    </row>
    <row r="58" spans="1:49" ht="14.1" customHeight="1" x14ac:dyDescent="0.2">
      <c r="A58" s="113"/>
      <c r="B58" s="555" t="s">
        <v>126</v>
      </c>
      <c r="C58" s="556">
        <v>32</v>
      </c>
      <c r="D58" s="556">
        <v>42</v>
      </c>
      <c r="E58" s="556">
        <v>39</v>
      </c>
      <c r="F58" s="556">
        <v>39</v>
      </c>
      <c r="G58" s="556">
        <v>45</v>
      </c>
      <c r="H58" s="556">
        <v>38</v>
      </c>
      <c r="I58" s="556">
        <v>34</v>
      </c>
      <c r="J58" s="556">
        <v>27</v>
      </c>
      <c r="K58" s="556">
        <v>28</v>
      </c>
      <c r="L58" s="556">
        <v>30</v>
      </c>
      <c r="M58" s="556"/>
      <c r="N58" s="537">
        <f t="shared" si="22"/>
        <v>354</v>
      </c>
      <c r="O58" s="523"/>
      <c r="P58" s="502"/>
      <c r="Q58" s="502"/>
      <c r="R58" s="502"/>
      <c r="S58" s="502"/>
      <c r="T58" s="502"/>
      <c r="U58" s="502"/>
      <c r="V58" s="502"/>
      <c r="W58" s="502"/>
      <c r="X58" s="502"/>
      <c r="Y58" s="502"/>
      <c r="Z58" s="502"/>
      <c r="AA58" s="502"/>
      <c r="AB58" s="502"/>
      <c r="AC58" s="502"/>
      <c r="AD58" s="502"/>
      <c r="AE58" s="502"/>
      <c r="AF58" s="502"/>
      <c r="AG58" s="554"/>
      <c r="AH58" s="554"/>
      <c r="AI58" s="554"/>
      <c r="AJ58" s="554"/>
      <c r="AK58" s="554"/>
      <c r="AL58" s="554"/>
      <c r="AM58" s="554"/>
      <c r="AN58" s="554"/>
      <c r="AO58" s="554"/>
      <c r="AP58" s="554"/>
      <c r="AQ58" s="554"/>
      <c r="AR58" s="554"/>
      <c r="AS58" s="554"/>
      <c r="AT58" s="554"/>
      <c r="AU58" s="554"/>
      <c r="AV58" s="554"/>
      <c r="AW58" s="554"/>
    </row>
    <row r="59" spans="1:49" ht="14.1" customHeight="1" x14ac:dyDescent="0.2">
      <c r="A59" s="113"/>
      <c r="B59" s="555" t="s">
        <v>152</v>
      </c>
      <c r="C59" s="556">
        <v>24</v>
      </c>
      <c r="D59" s="556">
        <v>30</v>
      </c>
      <c r="E59" s="556">
        <v>29</v>
      </c>
      <c r="F59" s="556">
        <v>19</v>
      </c>
      <c r="G59" s="556">
        <v>17</v>
      </c>
      <c r="H59" s="556">
        <v>26</v>
      </c>
      <c r="I59" s="556">
        <v>29</v>
      </c>
      <c r="J59" s="556">
        <v>40</v>
      </c>
      <c r="K59" s="556">
        <v>19</v>
      </c>
      <c r="L59" s="556">
        <v>10</v>
      </c>
      <c r="M59" s="556"/>
      <c r="N59" s="537">
        <f t="shared" si="22"/>
        <v>243</v>
      </c>
      <c r="O59" s="523"/>
      <c r="P59" s="502"/>
      <c r="Q59" s="502"/>
      <c r="R59" s="502"/>
      <c r="S59" s="502"/>
      <c r="T59" s="502"/>
      <c r="U59" s="502"/>
      <c r="V59" s="502"/>
      <c r="W59" s="502"/>
      <c r="X59" s="502"/>
      <c r="Y59" s="502"/>
      <c r="Z59" s="502"/>
      <c r="AA59" s="502"/>
      <c r="AB59" s="502"/>
      <c r="AC59" s="502"/>
      <c r="AD59" s="502"/>
      <c r="AE59" s="502"/>
      <c r="AF59" s="502"/>
      <c r="AG59" s="554"/>
      <c r="AH59" s="554"/>
      <c r="AI59" s="554"/>
      <c r="AJ59" s="554"/>
      <c r="AK59" s="554"/>
      <c r="AL59" s="554"/>
      <c r="AM59" s="554"/>
      <c r="AN59" s="554"/>
      <c r="AO59" s="554"/>
      <c r="AP59" s="554"/>
      <c r="AQ59" s="554"/>
      <c r="AR59" s="554"/>
      <c r="AS59" s="554"/>
      <c r="AT59" s="554"/>
      <c r="AU59" s="554"/>
      <c r="AV59" s="554"/>
      <c r="AW59" s="554"/>
    </row>
    <row r="60" spans="1:49" ht="14.1" customHeight="1" x14ac:dyDescent="0.2">
      <c r="A60" s="113"/>
      <c r="B60" s="555" t="s">
        <v>127</v>
      </c>
      <c r="C60" s="556">
        <v>117</v>
      </c>
      <c r="D60" s="556">
        <v>123</v>
      </c>
      <c r="E60" s="556">
        <v>97</v>
      </c>
      <c r="F60" s="556">
        <v>118</v>
      </c>
      <c r="G60" s="556">
        <v>120</v>
      </c>
      <c r="H60" s="556">
        <v>93</v>
      </c>
      <c r="I60" s="556">
        <v>97</v>
      </c>
      <c r="J60" s="556">
        <v>98</v>
      </c>
      <c r="K60" s="556">
        <v>91</v>
      </c>
      <c r="L60" s="556">
        <v>95</v>
      </c>
      <c r="M60" s="556"/>
      <c r="N60" s="537">
        <f t="shared" si="22"/>
        <v>1049</v>
      </c>
      <c r="O60" s="523"/>
      <c r="P60" s="502"/>
      <c r="Q60" s="502"/>
      <c r="R60" s="502"/>
      <c r="S60" s="502"/>
      <c r="T60" s="502"/>
      <c r="U60" s="502"/>
      <c r="V60" s="502"/>
      <c r="W60" s="502"/>
      <c r="X60" s="502"/>
      <c r="Y60" s="502"/>
      <c r="Z60" s="502"/>
      <c r="AA60" s="502"/>
      <c r="AB60" s="502"/>
      <c r="AC60" s="502"/>
      <c r="AD60" s="502"/>
      <c r="AE60" s="502"/>
      <c r="AF60" s="502"/>
      <c r="AG60" s="554"/>
      <c r="AH60" s="554"/>
      <c r="AI60" s="554"/>
      <c r="AJ60" s="554"/>
      <c r="AK60" s="554"/>
      <c r="AL60" s="554"/>
      <c r="AM60" s="554"/>
      <c r="AN60" s="554"/>
      <c r="AO60" s="554"/>
      <c r="AP60" s="554"/>
      <c r="AQ60" s="554"/>
      <c r="AR60" s="554"/>
      <c r="AS60" s="554"/>
      <c r="AT60" s="554"/>
      <c r="AU60" s="554"/>
      <c r="AV60" s="554"/>
      <c r="AW60" s="554"/>
    </row>
    <row r="61" spans="1:49" ht="14.1" customHeight="1" x14ac:dyDescent="0.2">
      <c r="A61" s="113"/>
      <c r="B61" s="555" t="s">
        <v>128</v>
      </c>
      <c r="C61" s="556">
        <v>18</v>
      </c>
      <c r="D61" s="556">
        <v>14</v>
      </c>
      <c r="E61" s="556">
        <v>16</v>
      </c>
      <c r="F61" s="556">
        <v>16</v>
      </c>
      <c r="G61" s="556">
        <v>15</v>
      </c>
      <c r="H61" s="556">
        <v>14</v>
      </c>
      <c r="I61" s="556">
        <v>23</v>
      </c>
      <c r="J61" s="556">
        <v>17</v>
      </c>
      <c r="K61" s="556">
        <v>12</v>
      </c>
      <c r="L61" s="556">
        <v>17</v>
      </c>
      <c r="M61" s="556"/>
      <c r="N61" s="537">
        <f t="shared" si="22"/>
        <v>162</v>
      </c>
      <c r="O61" s="523"/>
      <c r="P61" s="502"/>
      <c r="Q61" s="502"/>
      <c r="R61" s="502"/>
      <c r="S61" s="502"/>
      <c r="T61" s="502"/>
      <c r="U61" s="502"/>
      <c r="V61" s="502"/>
      <c r="W61" s="502"/>
      <c r="X61" s="502"/>
      <c r="Y61" s="502"/>
      <c r="Z61" s="502"/>
      <c r="AA61" s="502"/>
      <c r="AB61" s="502"/>
      <c r="AC61" s="502"/>
      <c r="AD61" s="502"/>
      <c r="AE61" s="502"/>
      <c r="AF61" s="502"/>
      <c r="AG61" s="554"/>
      <c r="AH61" s="554"/>
      <c r="AI61" s="554"/>
      <c r="AJ61" s="554"/>
      <c r="AK61" s="554"/>
      <c r="AL61" s="554"/>
      <c r="AM61" s="554"/>
      <c r="AN61" s="554"/>
      <c r="AO61" s="554"/>
      <c r="AP61" s="554"/>
      <c r="AQ61" s="554"/>
      <c r="AR61" s="554"/>
      <c r="AS61" s="554"/>
      <c r="AT61" s="554"/>
      <c r="AU61" s="554"/>
      <c r="AV61" s="554"/>
      <c r="AW61" s="554"/>
    </row>
    <row r="62" spans="1:49" ht="14.1" customHeight="1" x14ac:dyDescent="0.2">
      <c r="A62" s="113"/>
      <c r="B62" s="555" t="s">
        <v>153</v>
      </c>
      <c r="C62" s="556">
        <v>53</v>
      </c>
      <c r="D62" s="556">
        <v>70</v>
      </c>
      <c r="E62" s="556">
        <v>62</v>
      </c>
      <c r="F62" s="556">
        <v>75</v>
      </c>
      <c r="G62" s="556">
        <v>50</v>
      </c>
      <c r="H62" s="556">
        <v>56</v>
      </c>
      <c r="I62" s="556">
        <v>39</v>
      </c>
      <c r="J62" s="556">
        <v>37</v>
      </c>
      <c r="K62" s="556">
        <v>45</v>
      </c>
      <c r="L62" s="556">
        <v>36</v>
      </c>
      <c r="M62" s="556"/>
      <c r="N62" s="537">
        <f t="shared" si="22"/>
        <v>523</v>
      </c>
      <c r="O62" s="523"/>
      <c r="P62" s="502"/>
      <c r="Q62" s="502"/>
      <c r="R62" s="502"/>
      <c r="S62" s="502"/>
      <c r="T62" s="502"/>
      <c r="U62" s="502"/>
      <c r="V62" s="502"/>
      <c r="W62" s="502"/>
      <c r="X62" s="502"/>
      <c r="Y62" s="502"/>
      <c r="Z62" s="502"/>
      <c r="AA62" s="502"/>
      <c r="AB62" s="502"/>
      <c r="AC62" s="502"/>
      <c r="AD62" s="502"/>
      <c r="AE62" s="502"/>
      <c r="AF62" s="502"/>
      <c r="AG62" s="554"/>
      <c r="AH62" s="554"/>
      <c r="AI62" s="554"/>
      <c r="AJ62" s="554"/>
      <c r="AK62" s="554"/>
      <c r="AL62" s="554"/>
      <c r="AM62" s="554"/>
      <c r="AN62" s="554"/>
      <c r="AO62" s="554"/>
      <c r="AP62" s="554"/>
      <c r="AQ62" s="554"/>
      <c r="AR62" s="554"/>
      <c r="AS62" s="554"/>
      <c r="AT62" s="554"/>
      <c r="AU62" s="554"/>
      <c r="AV62" s="554"/>
      <c r="AW62" s="554"/>
    </row>
    <row r="63" spans="1:49" ht="14.1" customHeight="1" x14ac:dyDescent="0.2">
      <c r="A63" s="113"/>
      <c r="B63" s="555" t="s">
        <v>129</v>
      </c>
      <c r="C63" s="556">
        <v>50</v>
      </c>
      <c r="D63" s="556">
        <v>66</v>
      </c>
      <c r="E63" s="556">
        <v>40</v>
      </c>
      <c r="F63" s="556">
        <v>42</v>
      </c>
      <c r="G63" s="556">
        <v>49</v>
      </c>
      <c r="H63" s="556">
        <v>29</v>
      </c>
      <c r="I63" s="556">
        <v>38</v>
      </c>
      <c r="J63" s="556">
        <v>46</v>
      </c>
      <c r="K63" s="556">
        <v>31</v>
      </c>
      <c r="L63" s="556">
        <v>33</v>
      </c>
      <c r="M63" s="556"/>
      <c r="N63" s="537">
        <f t="shared" si="22"/>
        <v>424</v>
      </c>
      <c r="O63" s="523"/>
      <c r="P63" s="502"/>
      <c r="Q63" s="502"/>
      <c r="R63" s="502"/>
      <c r="S63" s="502"/>
      <c r="T63" s="502"/>
      <c r="U63" s="502"/>
      <c r="V63" s="502"/>
      <c r="W63" s="502"/>
      <c r="X63" s="502"/>
      <c r="Y63" s="502"/>
      <c r="Z63" s="502"/>
      <c r="AA63" s="502"/>
      <c r="AB63" s="502"/>
      <c r="AC63" s="502"/>
      <c r="AD63" s="502"/>
      <c r="AE63" s="502"/>
      <c r="AF63" s="502"/>
      <c r="AG63" s="554"/>
      <c r="AH63" s="554"/>
      <c r="AI63" s="554"/>
      <c r="AJ63" s="554"/>
      <c r="AK63" s="554"/>
      <c r="AL63" s="554"/>
      <c r="AM63" s="554"/>
      <c r="AN63" s="554"/>
      <c r="AO63" s="554"/>
      <c r="AP63" s="554"/>
      <c r="AQ63" s="554"/>
      <c r="AR63" s="554"/>
      <c r="AS63" s="554"/>
      <c r="AT63" s="554"/>
      <c r="AU63" s="554"/>
      <c r="AV63" s="554"/>
      <c r="AW63" s="554"/>
    </row>
    <row r="64" spans="1:49" ht="14.1" customHeight="1" x14ac:dyDescent="0.2">
      <c r="A64" s="113"/>
      <c r="B64" s="555" t="s">
        <v>130</v>
      </c>
      <c r="C64" s="556">
        <v>58</v>
      </c>
      <c r="D64" s="556">
        <v>39</v>
      </c>
      <c r="E64" s="556">
        <v>46</v>
      </c>
      <c r="F64" s="556">
        <v>39</v>
      </c>
      <c r="G64" s="556">
        <v>45</v>
      </c>
      <c r="H64" s="556">
        <v>41</v>
      </c>
      <c r="I64" s="556">
        <v>28</v>
      </c>
      <c r="J64" s="556">
        <v>38</v>
      </c>
      <c r="K64" s="556">
        <v>30</v>
      </c>
      <c r="L64" s="556">
        <v>35</v>
      </c>
      <c r="M64" s="556"/>
      <c r="N64" s="537">
        <f t="shared" si="22"/>
        <v>399</v>
      </c>
      <c r="O64" s="523"/>
      <c r="P64" s="502"/>
      <c r="Q64" s="502"/>
      <c r="R64" s="502"/>
      <c r="S64" s="502"/>
      <c r="T64" s="502"/>
      <c r="U64" s="502"/>
      <c r="V64" s="502"/>
      <c r="W64" s="502"/>
      <c r="X64" s="502"/>
      <c r="Y64" s="502"/>
      <c r="Z64" s="502"/>
      <c r="AA64" s="502"/>
      <c r="AB64" s="502"/>
      <c r="AC64" s="502"/>
      <c r="AD64" s="502"/>
      <c r="AE64" s="502"/>
      <c r="AF64" s="502"/>
      <c r="AG64" s="554"/>
      <c r="AH64" s="554"/>
      <c r="AI64" s="554"/>
      <c r="AJ64" s="554"/>
      <c r="AK64" s="554"/>
      <c r="AL64" s="554"/>
      <c r="AM64" s="554"/>
      <c r="AN64" s="554"/>
      <c r="AO64" s="554"/>
      <c r="AP64" s="554"/>
      <c r="AQ64" s="554"/>
      <c r="AR64" s="554"/>
      <c r="AS64" s="554"/>
      <c r="AT64" s="554"/>
      <c r="AU64" s="554"/>
      <c r="AV64" s="554"/>
      <c r="AW64" s="554"/>
    </row>
    <row r="65" spans="1:49" ht="14.1" customHeight="1" x14ac:dyDescent="0.2">
      <c r="A65" s="113"/>
      <c r="B65" s="555" t="s">
        <v>131</v>
      </c>
      <c r="C65" s="556">
        <v>26</v>
      </c>
      <c r="D65" s="556">
        <v>28</v>
      </c>
      <c r="E65" s="556">
        <v>24</v>
      </c>
      <c r="F65" s="556">
        <v>38</v>
      </c>
      <c r="G65" s="556">
        <v>35</v>
      </c>
      <c r="H65" s="556">
        <v>26</v>
      </c>
      <c r="I65" s="556">
        <v>37</v>
      </c>
      <c r="J65" s="556">
        <v>28</v>
      </c>
      <c r="K65" s="556">
        <v>20</v>
      </c>
      <c r="L65" s="556">
        <v>24</v>
      </c>
      <c r="M65" s="556"/>
      <c r="N65" s="537">
        <f t="shared" si="22"/>
        <v>286</v>
      </c>
      <c r="O65" s="523"/>
      <c r="P65" s="502"/>
      <c r="Q65" s="502"/>
      <c r="R65" s="502"/>
      <c r="S65" s="502"/>
      <c r="T65" s="502"/>
      <c r="U65" s="502"/>
      <c r="V65" s="502"/>
      <c r="W65" s="502"/>
      <c r="X65" s="502"/>
      <c r="Y65" s="502"/>
      <c r="Z65" s="502"/>
      <c r="AA65" s="502"/>
      <c r="AB65" s="502"/>
      <c r="AC65" s="502"/>
      <c r="AD65" s="502"/>
      <c r="AE65" s="502"/>
      <c r="AF65" s="502"/>
      <c r="AG65" s="554"/>
      <c r="AH65" s="554"/>
      <c r="AI65" s="554"/>
      <c r="AJ65" s="554"/>
      <c r="AK65" s="554"/>
      <c r="AL65" s="554"/>
      <c r="AM65" s="554"/>
      <c r="AN65" s="554"/>
      <c r="AO65" s="554"/>
      <c r="AP65" s="554"/>
      <c r="AQ65" s="554"/>
      <c r="AR65" s="554"/>
      <c r="AS65" s="554"/>
      <c r="AT65" s="554"/>
      <c r="AU65" s="554"/>
      <c r="AV65" s="554"/>
      <c r="AW65" s="554"/>
    </row>
    <row r="66" spans="1:49" ht="14.1" customHeight="1" x14ac:dyDescent="0.2">
      <c r="A66" s="113"/>
      <c r="B66" s="555" t="s">
        <v>132</v>
      </c>
      <c r="C66" s="556">
        <v>35</v>
      </c>
      <c r="D66" s="556">
        <v>20</v>
      </c>
      <c r="E66" s="556">
        <v>29</v>
      </c>
      <c r="F66" s="556">
        <v>29</v>
      </c>
      <c r="G66" s="556">
        <v>27</v>
      </c>
      <c r="H66" s="556">
        <v>24</v>
      </c>
      <c r="I66" s="556">
        <v>32</v>
      </c>
      <c r="J66" s="556">
        <v>27</v>
      </c>
      <c r="K66" s="556">
        <v>22</v>
      </c>
      <c r="L66" s="556">
        <v>22</v>
      </c>
      <c r="M66" s="556"/>
      <c r="N66" s="537">
        <f t="shared" si="22"/>
        <v>267</v>
      </c>
      <c r="O66" s="523"/>
      <c r="P66" s="502"/>
      <c r="Q66" s="502"/>
      <c r="R66" s="502"/>
      <c r="S66" s="502"/>
      <c r="T66" s="502"/>
      <c r="U66" s="502"/>
      <c r="V66" s="502"/>
      <c r="W66" s="502"/>
      <c r="X66" s="502"/>
      <c r="Y66" s="502"/>
      <c r="Z66" s="502"/>
      <c r="AA66" s="502"/>
      <c r="AB66" s="502"/>
      <c r="AC66" s="502"/>
      <c r="AD66" s="502"/>
      <c r="AE66" s="502"/>
      <c r="AF66" s="502"/>
      <c r="AG66" s="554"/>
      <c r="AH66" s="554"/>
      <c r="AI66" s="554"/>
      <c r="AJ66" s="554"/>
      <c r="AK66" s="554"/>
      <c r="AL66" s="554"/>
      <c r="AM66" s="554"/>
      <c r="AN66" s="554"/>
      <c r="AO66" s="554"/>
      <c r="AP66" s="554"/>
      <c r="AQ66" s="554"/>
      <c r="AR66" s="554"/>
      <c r="AS66" s="554"/>
      <c r="AT66" s="554"/>
      <c r="AU66" s="554"/>
      <c r="AV66" s="554"/>
      <c r="AW66" s="554"/>
    </row>
    <row r="67" spans="1:49" ht="14.1" customHeight="1" x14ac:dyDescent="0.2">
      <c r="A67" s="113"/>
      <c r="B67" s="555" t="s">
        <v>133</v>
      </c>
      <c r="C67" s="556">
        <v>28</v>
      </c>
      <c r="D67" s="556">
        <v>26</v>
      </c>
      <c r="E67" s="556">
        <v>22</v>
      </c>
      <c r="F67" s="556">
        <v>21</v>
      </c>
      <c r="G67" s="556">
        <v>29</v>
      </c>
      <c r="H67" s="556">
        <v>21</v>
      </c>
      <c r="I67" s="556">
        <v>20</v>
      </c>
      <c r="J67" s="556">
        <v>23</v>
      </c>
      <c r="K67" s="556">
        <v>27</v>
      </c>
      <c r="L67" s="556">
        <v>7</v>
      </c>
      <c r="M67" s="556"/>
      <c r="N67" s="537">
        <f t="shared" si="22"/>
        <v>224</v>
      </c>
      <c r="O67" s="523"/>
      <c r="P67" s="502"/>
      <c r="Q67" s="502"/>
      <c r="R67" s="502"/>
      <c r="S67" s="502"/>
      <c r="T67" s="502"/>
      <c r="U67" s="502"/>
      <c r="V67" s="502"/>
      <c r="W67" s="502"/>
      <c r="X67" s="502"/>
      <c r="Y67" s="502"/>
      <c r="Z67" s="502"/>
      <c r="AA67" s="502"/>
      <c r="AB67" s="502"/>
      <c r="AC67" s="502"/>
      <c r="AD67" s="502"/>
      <c r="AE67" s="502"/>
      <c r="AF67" s="502"/>
      <c r="AG67" s="554"/>
      <c r="AH67" s="554"/>
      <c r="AI67" s="554"/>
      <c r="AJ67" s="554"/>
      <c r="AK67" s="554"/>
      <c r="AL67" s="554"/>
      <c r="AM67" s="554"/>
      <c r="AN67" s="554"/>
      <c r="AO67" s="554"/>
      <c r="AP67" s="554"/>
      <c r="AQ67" s="554"/>
      <c r="AR67" s="554"/>
      <c r="AS67" s="554"/>
      <c r="AT67" s="554"/>
      <c r="AU67" s="554"/>
      <c r="AV67" s="554"/>
      <c r="AW67" s="554"/>
    </row>
    <row r="68" spans="1:49" ht="14.1" customHeight="1" x14ac:dyDescent="0.2">
      <c r="A68" s="113"/>
      <c r="B68" s="555" t="s">
        <v>134</v>
      </c>
      <c r="C68" s="556">
        <v>45</v>
      </c>
      <c r="D68" s="556">
        <v>47</v>
      </c>
      <c r="E68" s="556">
        <v>39</v>
      </c>
      <c r="F68" s="556">
        <v>42</v>
      </c>
      <c r="G68" s="556">
        <v>42</v>
      </c>
      <c r="H68" s="556">
        <v>61</v>
      </c>
      <c r="I68" s="556">
        <v>50</v>
      </c>
      <c r="J68" s="556">
        <v>55</v>
      </c>
      <c r="K68" s="556">
        <v>53</v>
      </c>
      <c r="L68" s="556">
        <v>34</v>
      </c>
      <c r="M68" s="556"/>
      <c r="N68" s="537">
        <f t="shared" si="22"/>
        <v>468</v>
      </c>
      <c r="O68" s="523"/>
      <c r="P68" s="502"/>
      <c r="Q68" s="502"/>
      <c r="R68" s="502"/>
      <c r="S68" s="502"/>
      <c r="T68" s="502"/>
      <c r="U68" s="502"/>
      <c r="V68" s="502"/>
      <c r="W68" s="502"/>
      <c r="X68" s="502"/>
      <c r="Y68" s="502"/>
      <c r="Z68" s="502"/>
      <c r="AA68" s="502"/>
      <c r="AB68" s="502"/>
      <c r="AC68" s="502"/>
      <c r="AD68" s="502"/>
      <c r="AE68" s="502"/>
      <c r="AF68" s="502"/>
      <c r="AG68" s="554"/>
      <c r="AH68" s="554"/>
      <c r="AI68" s="554"/>
      <c r="AJ68" s="554"/>
      <c r="AK68" s="554"/>
      <c r="AL68" s="554"/>
      <c r="AM68" s="554"/>
      <c r="AN68" s="554"/>
      <c r="AO68" s="554"/>
      <c r="AP68" s="554"/>
      <c r="AQ68" s="554"/>
      <c r="AR68" s="554"/>
      <c r="AS68" s="554"/>
      <c r="AT68" s="554"/>
      <c r="AU68" s="554"/>
      <c r="AV68" s="554"/>
      <c r="AW68" s="554"/>
    </row>
    <row r="69" spans="1:49" ht="14.1" customHeight="1" x14ac:dyDescent="0.2">
      <c r="A69" s="113"/>
      <c r="B69" s="555" t="s">
        <v>135</v>
      </c>
      <c r="C69" s="556">
        <v>128</v>
      </c>
      <c r="D69" s="556">
        <v>127</v>
      </c>
      <c r="E69" s="556">
        <v>108</v>
      </c>
      <c r="F69" s="556">
        <v>133</v>
      </c>
      <c r="G69" s="556">
        <v>92</v>
      </c>
      <c r="H69" s="556">
        <v>88</v>
      </c>
      <c r="I69" s="556">
        <v>103</v>
      </c>
      <c r="J69" s="556">
        <v>91</v>
      </c>
      <c r="K69" s="556">
        <v>77</v>
      </c>
      <c r="L69" s="556">
        <v>71</v>
      </c>
      <c r="M69" s="556"/>
      <c r="N69" s="537">
        <f t="shared" si="22"/>
        <v>1018</v>
      </c>
      <c r="O69" s="523"/>
      <c r="P69" s="502"/>
      <c r="Q69" s="502"/>
      <c r="R69" s="502"/>
      <c r="S69" s="502"/>
      <c r="T69" s="502"/>
      <c r="U69" s="502"/>
      <c r="V69" s="502"/>
      <c r="W69" s="502"/>
      <c r="X69" s="502"/>
      <c r="Y69" s="502"/>
      <c r="Z69" s="502"/>
      <c r="AA69" s="502"/>
      <c r="AB69" s="502"/>
      <c r="AC69" s="502"/>
      <c r="AD69" s="502"/>
      <c r="AE69" s="502"/>
      <c r="AF69" s="502"/>
      <c r="AG69" s="554"/>
      <c r="AH69" s="554"/>
      <c r="AI69" s="554"/>
      <c r="AJ69" s="554"/>
      <c r="AK69" s="554"/>
      <c r="AL69" s="554"/>
      <c r="AM69" s="554"/>
      <c r="AN69" s="554"/>
      <c r="AO69" s="554"/>
      <c r="AP69" s="554"/>
      <c r="AQ69" s="554"/>
      <c r="AR69" s="554"/>
      <c r="AS69" s="554"/>
      <c r="AT69" s="554"/>
      <c r="AU69" s="554"/>
      <c r="AV69" s="554"/>
      <c r="AW69" s="554"/>
    </row>
    <row r="70" spans="1:49" ht="14.1" customHeight="1" x14ac:dyDescent="0.2">
      <c r="A70" s="113"/>
      <c r="B70" s="555" t="s">
        <v>136</v>
      </c>
      <c r="C70" s="556">
        <v>205</v>
      </c>
      <c r="D70" s="556">
        <v>171</v>
      </c>
      <c r="E70" s="556">
        <v>149</v>
      </c>
      <c r="F70" s="556">
        <v>164</v>
      </c>
      <c r="G70" s="556">
        <v>186</v>
      </c>
      <c r="H70" s="556">
        <v>169</v>
      </c>
      <c r="I70" s="556">
        <v>156</v>
      </c>
      <c r="J70" s="556">
        <v>142</v>
      </c>
      <c r="K70" s="556">
        <v>144</v>
      </c>
      <c r="L70" s="556">
        <v>132</v>
      </c>
      <c r="M70" s="556"/>
      <c r="N70" s="537">
        <f t="shared" si="22"/>
        <v>1618</v>
      </c>
      <c r="O70" s="523"/>
      <c r="P70" s="502"/>
      <c r="Q70" s="502"/>
      <c r="R70" s="502"/>
      <c r="S70" s="502"/>
      <c r="T70" s="502"/>
      <c r="U70" s="502"/>
      <c r="V70" s="502"/>
      <c r="W70" s="502"/>
      <c r="X70" s="502"/>
      <c r="Y70" s="502"/>
      <c r="Z70" s="502"/>
      <c r="AA70" s="502"/>
      <c r="AB70" s="502"/>
      <c r="AC70" s="502"/>
      <c r="AD70" s="502"/>
      <c r="AE70" s="502"/>
      <c r="AF70" s="502"/>
      <c r="AG70" s="554"/>
      <c r="AH70" s="554"/>
      <c r="AI70" s="554"/>
      <c r="AJ70" s="554"/>
      <c r="AK70" s="554"/>
      <c r="AL70" s="554"/>
      <c r="AM70" s="554"/>
      <c r="AN70" s="554"/>
      <c r="AO70" s="554"/>
      <c r="AP70" s="554"/>
      <c r="AQ70" s="554"/>
      <c r="AR70" s="554"/>
      <c r="AS70" s="554"/>
      <c r="AT70" s="554"/>
      <c r="AU70" s="554"/>
      <c r="AV70" s="554"/>
      <c r="AW70" s="554"/>
    </row>
    <row r="71" spans="1:49" ht="14.1" customHeight="1" x14ac:dyDescent="0.2">
      <c r="A71" s="113"/>
      <c r="B71" s="555" t="s">
        <v>120</v>
      </c>
      <c r="C71" s="556">
        <v>53</v>
      </c>
      <c r="D71" s="556">
        <v>51</v>
      </c>
      <c r="E71" s="556">
        <v>70</v>
      </c>
      <c r="F71" s="556">
        <v>77</v>
      </c>
      <c r="G71" s="556">
        <v>67</v>
      </c>
      <c r="H71" s="556">
        <v>68</v>
      </c>
      <c r="I71" s="556">
        <v>64</v>
      </c>
      <c r="J71" s="556">
        <v>50</v>
      </c>
      <c r="K71" s="556">
        <v>52</v>
      </c>
      <c r="L71" s="556">
        <v>52</v>
      </c>
      <c r="M71" s="556"/>
      <c r="N71" s="537">
        <f t="shared" si="22"/>
        <v>604</v>
      </c>
      <c r="O71" s="523"/>
      <c r="P71" s="502"/>
      <c r="Q71" s="502"/>
      <c r="R71" s="502"/>
      <c r="S71" s="502"/>
      <c r="T71" s="502"/>
      <c r="U71" s="502"/>
      <c r="V71" s="502"/>
      <c r="W71" s="502"/>
      <c r="X71" s="502"/>
      <c r="Y71" s="502"/>
      <c r="Z71" s="502"/>
      <c r="AA71" s="502"/>
      <c r="AB71" s="502"/>
      <c r="AC71" s="502"/>
      <c r="AD71" s="502"/>
      <c r="AE71" s="502"/>
      <c r="AF71" s="502"/>
      <c r="AG71" s="554"/>
      <c r="AH71" s="554"/>
      <c r="AI71" s="554"/>
      <c r="AJ71" s="554"/>
      <c r="AK71" s="554"/>
      <c r="AL71" s="554"/>
      <c r="AM71" s="554"/>
      <c r="AN71" s="554"/>
      <c r="AO71" s="554"/>
      <c r="AP71" s="554"/>
      <c r="AQ71" s="554"/>
      <c r="AR71" s="554"/>
      <c r="AS71" s="554"/>
      <c r="AT71" s="554"/>
      <c r="AU71" s="554"/>
      <c r="AV71" s="554"/>
      <c r="AW71" s="554"/>
    </row>
    <row r="72" spans="1:49" ht="14.1" customHeight="1" x14ac:dyDescent="0.2">
      <c r="A72" s="113"/>
      <c r="B72" s="555" t="s">
        <v>137</v>
      </c>
      <c r="C72" s="556">
        <v>34</v>
      </c>
      <c r="D72" s="556">
        <v>21</v>
      </c>
      <c r="E72" s="556">
        <v>38</v>
      </c>
      <c r="F72" s="556">
        <v>34</v>
      </c>
      <c r="G72" s="556">
        <v>17</v>
      </c>
      <c r="H72" s="556">
        <v>23</v>
      </c>
      <c r="I72" s="556">
        <v>25</v>
      </c>
      <c r="J72" s="556">
        <v>23</v>
      </c>
      <c r="K72" s="556">
        <v>17</v>
      </c>
      <c r="L72" s="556">
        <v>19</v>
      </c>
      <c r="M72" s="556"/>
      <c r="N72" s="537">
        <f t="shared" si="22"/>
        <v>251</v>
      </c>
      <c r="O72" s="523"/>
      <c r="P72" s="502"/>
      <c r="Q72" s="502"/>
      <c r="R72" s="502"/>
      <c r="S72" s="502"/>
      <c r="T72" s="502"/>
      <c r="U72" s="502"/>
      <c r="V72" s="502"/>
      <c r="W72" s="502"/>
      <c r="X72" s="502"/>
      <c r="Y72" s="502"/>
      <c r="Z72" s="502"/>
      <c r="AA72" s="502"/>
      <c r="AB72" s="502"/>
      <c r="AC72" s="502"/>
      <c r="AD72" s="502"/>
      <c r="AE72" s="502"/>
      <c r="AF72" s="502"/>
      <c r="AG72" s="554"/>
      <c r="AH72" s="554"/>
      <c r="AI72" s="554"/>
      <c r="AJ72" s="554"/>
      <c r="AK72" s="554"/>
      <c r="AL72" s="554"/>
      <c r="AM72" s="554"/>
      <c r="AN72" s="554"/>
      <c r="AO72" s="554"/>
      <c r="AP72" s="554"/>
      <c r="AQ72" s="554"/>
      <c r="AR72" s="554"/>
      <c r="AS72" s="554"/>
      <c r="AT72" s="554"/>
      <c r="AU72" s="554"/>
      <c r="AV72" s="554"/>
      <c r="AW72" s="554"/>
    </row>
    <row r="73" spans="1:49" ht="14.1" customHeight="1" x14ac:dyDescent="0.2">
      <c r="A73" s="113"/>
      <c r="B73" s="555" t="s">
        <v>138</v>
      </c>
      <c r="C73" s="556">
        <v>26</v>
      </c>
      <c r="D73" s="556">
        <v>26</v>
      </c>
      <c r="E73" s="556">
        <v>12</v>
      </c>
      <c r="F73" s="556">
        <v>21</v>
      </c>
      <c r="G73" s="556">
        <v>27</v>
      </c>
      <c r="H73" s="556">
        <v>23</v>
      </c>
      <c r="I73" s="556">
        <v>16</v>
      </c>
      <c r="J73" s="556">
        <v>24</v>
      </c>
      <c r="K73" s="556">
        <v>16</v>
      </c>
      <c r="L73" s="556">
        <v>16</v>
      </c>
      <c r="M73" s="556"/>
      <c r="N73" s="537">
        <f t="shared" si="22"/>
        <v>207</v>
      </c>
      <c r="O73" s="523"/>
      <c r="P73" s="502"/>
      <c r="Q73" s="502"/>
      <c r="R73" s="502"/>
      <c r="S73" s="502"/>
      <c r="T73" s="502"/>
      <c r="U73" s="502"/>
      <c r="V73" s="502"/>
      <c r="W73" s="502"/>
      <c r="X73" s="502"/>
      <c r="Y73" s="502"/>
      <c r="Z73" s="502"/>
      <c r="AA73" s="502"/>
      <c r="AB73" s="502"/>
      <c r="AC73" s="502"/>
      <c r="AD73" s="502"/>
      <c r="AE73" s="502"/>
      <c r="AF73" s="502"/>
      <c r="AG73" s="554"/>
      <c r="AH73" s="554"/>
      <c r="AI73" s="554"/>
      <c r="AJ73" s="554"/>
      <c r="AK73" s="554"/>
      <c r="AL73" s="554"/>
      <c r="AM73" s="554"/>
      <c r="AN73" s="554"/>
      <c r="AO73" s="554"/>
      <c r="AP73" s="554"/>
      <c r="AQ73" s="554"/>
      <c r="AR73" s="554"/>
      <c r="AS73" s="554"/>
      <c r="AT73" s="554"/>
      <c r="AU73" s="554"/>
      <c r="AV73" s="554"/>
      <c r="AW73" s="554"/>
    </row>
    <row r="74" spans="1:49" ht="14.1" customHeight="1" x14ac:dyDescent="0.2">
      <c r="A74" s="113"/>
      <c r="B74" s="555" t="s">
        <v>139</v>
      </c>
      <c r="C74" s="556">
        <v>28</v>
      </c>
      <c r="D74" s="556">
        <v>31</v>
      </c>
      <c r="E74" s="556">
        <v>18</v>
      </c>
      <c r="F74" s="556">
        <v>21</v>
      </c>
      <c r="G74" s="556">
        <v>29</v>
      </c>
      <c r="H74" s="556">
        <v>22</v>
      </c>
      <c r="I74" s="556">
        <v>21</v>
      </c>
      <c r="J74" s="556">
        <v>19</v>
      </c>
      <c r="K74" s="556">
        <v>18</v>
      </c>
      <c r="L74" s="556">
        <v>24</v>
      </c>
      <c r="M74" s="556"/>
      <c r="N74" s="537">
        <f t="shared" si="22"/>
        <v>231</v>
      </c>
      <c r="O74" s="523"/>
      <c r="P74" s="502"/>
      <c r="Q74" s="502"/>
      <c r="R74" s="502"/>
      <c r="S74" s="502"/>
      <c r="T74" s="502"/>
      <c r="U74" s="502"/>
      <c r="V74" s="502"/>
      <c r="W74" s="502"/>
      <c r="X74" s="502"/>
      <c r="Y74" s="502"/>
      <c r="Z74" s="502"/>
      <c r="AA74" s="502"/>
      <c r="AB74" s="502"/>
      <c r="AC74" s="502"/>
      <c r="AD74" s="502"/>
      <c r="AE74" s="502"/>
      <c r="AF74" s="502"/>
      <c r="AG74" s="554"/>
      <c r="AH74" s="554"/>
      <c r="AI74" s="554"/>
      <c r="AJ74" s="554"/>
      <c r="AK74" s="554"/>
      <c r="AL74" s="554"/>
      <c r="AM74" s="554"/>
      <c r="AN74" s="554"/>
      <c r="AO74" s="554"/>
      <c r="AP74" s="554"/>
      <c r="AQ74" s="554"/>
      <c r="AR74" s="554"/>
      <c r="AS74" s="554"/>
      <c r="AT74" s="554"/>
      <c r="AU74" s="554"/>
      <c r="AV74" s="554"/>
      <c r="AW74" s="554"/>
    </row>
    <row r="75" spans="1:49" ht="14.1" customHeight="1" x14ac:dyDescent="0.2">
      <c r="A75" s="113"/>
      <c r="B75" s="555" t="s">
        <v>151</v>
      </c>
      <c r="C75" s="556">
        <v>9</v>
      </c>
      <c r="D75" s="556">
        <v>12</v>
      </c>
      <c r="E75" s="556">
        <v>9</v>
      </c>
      <c r="F75" s="556">
        <v>11</v>
      </c>
      <c r="G75" s="556">
        <v>7</v>
      </c>
      <c r="H75" s="556">
        <v>7</v>
      </c>
      <c r="I75" s="556">
        <v>9</v>
      </c>
      <c r="J75" s="556">
        <v>4</v>
      </c>
      <c r="K75" s="556">
        <v>5</v>
      </c>
      <c r="L75" s="556">
        <v>9</v>
      </c>
      <c r="M75" s="556"/>
      <c r="N75" s="537">
        <f t="shared" si="22"/>
        <v>82</v>
      </c>
      <c r="O75" s="523"/>
      <c r="P75" s="502"/>
      <c r="Q75" s="502"/>
      <c r="R75" s="502"/>
      <c r="S75" s="502"/>
      <c r="T75" s="502"/>
      <c r="U75" s="502"/>
      <c r="V75" s="502"/>
      <c r="W75" s="502"/>
      <c r="X75" s="502"/>
      <c r="Y75" s="502"/>
      <c r="Z75" s="502"/>
      <c r="AA75" s="502"/>
      <c r="AB75" s="502"/>
      <c r="AC75" s="502"/>
      <c r="AD75" s="502"/>
      <c r="AE75" s="502"/>
      <c r="AF75" s="502"/>
      <c r="AG75" s="554"/>
      <c r="AH75" s="554"/>
      <c r="AI75" s="554"/>
      <c r="AJ75" s="554"/>
      <c r="AK75" s="554"/>
      <c r="AL75" s="554"/>
      <c r="AM75" s="554"/>
      <c r="AN75" s="554"/>
      <c r="AO75" s="554"/>
      <c r="AP75" s="554"/>
      <c r="AQ75" s="554"/>
      <c r="AR75" s="554"/>
      <c r="AS75" s="554"/>
      <c r="AT75" s="554"/>
      <c r="AU75" s="554"/>
      <c r="AV75" s="554"/>
      <c r="AW75" s="554"/>
    </row>
    <row r="76" spans="1:49" ht="14.1" customHeight="1" x14ac:dyDescent="0.2">
      <c r="A76" s="113"/>
      <c r="B76" s="555" t="s">
        <v>140</v>
      </c>
      <c r="C76" s="556">
        <v>58</v>
      </c>
      <c r="D76" s="556">
        <v>52</v>
      </c>
      <c r="E76" s="556">
        <v>52</v>
      </c>
      <c r="F76" s="556">
        <v>51</v>
      </c>
      <c r="G76" s="556">
        <v>37</v>
      </c>
      <c r="H76" s="556">
        <v>56</v>
      </c>
      <c r="I76" s="556">
        <v>43</v>
      </c>
      <c r="J76" s="556">
        <v>39</v>
      </c>
      <c r="K76" s="556">
        <v>45</v>
      </c>
      <c r="L76" s="556">
        <v>37</v>
      </c>
      <c r="M76" s="556"/>
      <c r="N76" s="537">
        <f t="shared" si="22"/>
        <v>470</v>
      </c>
      <c r="O76" s="523"/>
      <c r="P76" s="502"/>
      <c r="Q76" s="502"/>
      <c r="R76" s="502"/>
      <c r="S76" s="502"/>
      <c r="T76" s="502"/>
      <c r="U76" s="502"/>
      <c r="V76" s="502"/>
      <c r="W76" s="502"/>
      <c r="X76" s="502"/>
      <c r="Y76" s="502"/>
      <c r="Z76" s="502"/>
      <c r="AA76" s="502"/>
      <c r="AB76" s="502"/>
      <c r="AC76" s="502"/>
      <c r="AD76" s="502"/>
      <c r="AE76" s="502"/>
      <c r="AF76" s="502"/>
      <c r="AG76" s="554"/>
      <c r="AH76" s="554"/>
      <c r="AI76" s="554"/>
      <c r="AJ76" s="554"/>
      <c r="AK76" s="554"/>
      <c r="AL76" s="554"/>
      <c r="AM76" s="554"/>
      <c r="AN76" s="554"/>
      <c r="AO76" s="554"/>
      <c r="AP76" s="554"/>
      <c r="AQ76" s="554"/>
      <c r="AR76" s="554"/>
      <c r="AS76" s="554"/>
      <c r="AT76" s="554"/>
      <c r="AU76" s="554"/>
      <c r="AV76" s="554"/>
      <c r="AW76" s="554"/>
    </row>
    <row r="77" spans="1:49" ht="14.1" customHeight="1" x14ac:dyDescent="0.2">
      <c r="A77" s="113"/>
      <c r="B77" s="555" t="s">
        <v>141</v>
      </c>
      <c r="C77" s="556">
        <v>152</v>
      </c>
      <c r="D77" s="556">
        <v>109</v>
      </c>
      <c r="E77" s="556">
        <v>113</v>
      </c>
      <c r="F77" s="556">
        <v>102</v>
      </c>
      <c r="G77" s="556">
        <v>92</v>
      </c>
      <c r="H77" s="556">
        <v>89</v>
      </c>
      <c r="I77" s="556">
        <v>83</v>
      </c>
      <c r="J77" s="556">
        <v>84</v>
      </c>
      <c r="K77" s="556">
        <v>75</v>
      </c>
      <c r="L77" s="556">
        <v>74</v>
      </c>
      <c r="M77" s="556"/>
      <c r="N77" s="537">
        <f t="shared" si="22"/>
        <v>973</v>
      </c>
      <c r="O77" s="523"/>
      <c r="P77" s="502"/>
      <c r="Q77" s="502"/>
      <c r="R77" s="502"/>
      <c r="S77" s="502"/>
      <c r="T77" s="502"/>
      <c r="U77" s="502"/>
      <c r="V77" s="502"/>
      <c r="W77" s="502"/>
      <c r="X77" s="502"/>
      <c r="Y77" s="502"/>
      <c r="Z77" s="502"/>
      <c r="AA77" s="502"/>
      <c r="AB77" s="502"/>
      <c r="AC77" s="502"/>
      <c r="AD77" s="502"/>
      <c r="AE77" s="502"/>
      <c r="AF77" s="502"/>
      <c r="AG77" s="554"/>
      <c r="AH77" s="554"/>
      <c r="AI77" s="554"/>
      <c r="AJ77" s="554"/>
      <c r="AK77" s="554"/>
      <c r="AL77" s="554"/>
      <c r="AM77" s="554"/>
      <c r="AN77" s="554"/>
      <c r="AO77" s="554"/>
      <c r="AP77" s="554"/>
      <c r="AQ77" s="554"/>
      <c r="AR77" s="554"/>
      <c r="AS77" s="554"/>
      <c r="AT77" s="554"/>
      <c r="AU77" s="554"/>
      <c r="AV77" s="554"/>
      <c r="AW77" s="554"/>
    </row>
    <row r="78" spans="1:49" ht="14.1" customHeight="1" x14ac:dyDescent="0.2">
      <c r="A78" s="113"/>
      <c r="B78" s="555" t="s">
        <v>142</v>
      </c>
      <c r="C78" s="556">
        <v>4</v>
      </c>
      <c r="D78" s="556">
        <v>5</v>
      </c>
      <c r="E78" s="556">
        <v>4</v>
      </c>
      <c r="F78" s="556">
        <v>10</v>
      </c>
      <c r="G78" s="556">
        <v>7</v>
      </c>
      <c r="H78" s="556">
        <v>5</v>
      </c>
      <c r="I78" s="556">
        <v>6</v>
      </c>
      <c r="J78" s="556">
        <v>6</v>
      </c>
      <c r="K78" s="556">
        <v>4</v>
      </c>
      <c r="L78" s="556">
        <v>7</v>
      </c>
      <c r="M78" s="556"/>
      <c r="N78" s="537">
        <f t="shared" si="22"/>
        <v>58</v>
      </c>
      <c r="O78" s="523"/>
      <c r="P78" s="502"/>
      <c r="Q78" s="502"/>
      <c r="R78" s="502"/>
      <c r="S78" s="502"/>
      <c r="T78" s="502"/>
      <c r="U78" s="502"/>
      <c r="V78" s="502"/>
      <c r="W78" s="502"/>
      <c r="X78" s="502"/>
      <c r="Y78" s="502"/>
      <c r="Z78" s="502"/>
      <c r="AA78" s="502"/>
      <c r="AB78" s="502"/>
      <c r="AC78" s="502"/>
      <c r="AD78" s="502"/>
      <c r="AE78" s="502"/>
      <c r="AF78" s="502"/>
      <c r="AG78" s="554"/>
      <c r="AH78" s="554"/>
      <c r="AI78" s="554"/>
      <c r="AJ78" s="554"/>
      <c r="AK78" s="554"/>
      <c r="AL78" s="554"/>
      <c r="AM78" s="554"/>
      <c r="AN78" s="554"/>
      <c r="AO78" s="554"/>
      <c r="AP78" s="554"/>
      <c r="AQ78" s="554"/>
      <c r="AR78" s="554"/>
      <c r="AS78" s="554"/>
      <c r="AT78" s="554"/>
      <c r="AU78" s="554"/>
      <c r="AV78" s="554"/>
      <c r="AW78" s="554"/>
    </row>
    <row r="79" spans="1:49" ht="14.1" customHeight="1" x14ac:dyDescent="0.2">
      <c r="A79" s="113"/>
      <c r="B79" s="555" t="s">
        <v>154</v>
      </c>
      <c r="C79" s="556">
        <v>54</v>
      </c>
      <c r="D79" s="556">
        <v>42</v>
      </c>
      <c r="E79" s="556">
        <v>70</v>
      </c>
      <c r="F79" s="556">
        <v>47</v>
      </c>
      <c r="G79" s="556">
        <v>45</v>
      </c>
      <c r="H79" s="556">
        <v>32</v>
      </c>
      <c r="I79" s="556">
        <v>49</v>
      </c>
      <c r="J79" s="556">
        <v>37</v>
      </c>
      <c r="K79" s="556">
        <v>29</v>
      </c>
      <c r="L79" s="556">
        <v>35</v>
      </c>
      <c r="M79" s="556"/>
      <c r="N79" s="537">
        <f t="shared" si="22"/>
        <v>440</v>
      </c>
      <c r="O79" s="523"/>
      <c r="P79" s="502"/>
      <c r="Q79" s="502"/>
      <c r="R79" s="502"/>
      <c r="S79" s="502"/>
      <c r="T79" s="502"/>
      <c r="U79" s="502"/>
      <c r="V79" s="502"/>
      <c r="W79" s="502"/>
      <c r="X79" s="502"/>
      <c r="Y79" s="502"/>
      <c r="Z79" s="502"/>
      <c r="AA79" s="502"/>
      <c r="AB79" s="502"/>
      <c r="AC79" s="502"/>
      <c r="AD79" s="502"/>
      <c r="AE79" s="502"/>
      <c r="AF79" s="502"/>
      <c r="AG79" s="554"/>
      <c r="AH79" s="554"/>
      <c r="AI79" s="554"/>
      <c r="AJ79" s="554"/>
      <c r="AK79" s="554"/>
      <c r="AL79" s="554"/>
      <c r="AM79" s="554"/>
      <c r="AN79" s="554"/>
      <c r="AO79" s="554"/>
      <c r="AP79" s="554"/>
      <c r="AQ79" s="554"/>
      <c r="AR79" s="554"/>
      <c r="AS79" s="554"/>
      <c r="AT79" s="554"/>
      <c r="AU79" s="554"/>
      <c r="AV79" s="554"/>
      <c r="AW79" s="554"/>
    </row>
    <row r="80" spans="1:49" ht="14.1" customHeight="1" x14ac:dyDescent="0.2">
      <c r="A80" s="113"/>
      <c r="B80" s="555" t="s">
        <v>143</v>
      </c>
      <c r="C80" s="556">
        <v>85</v>
      </c>
      <c r="D80" s="556">
        <v>45</v>
      </c>
      <c r="E80" s="556">
        <v>58</v>
      </c>
      <c r="F80" s="556">
        <v>54</v>
      </c>
      <c r="G80" s="556">
        <v>64</v>
      </c>
      <c r="H80" s="556">
        <v>50</v>
      </c>
      <c r="I80" s="556">
        <v>52</v>
      </c>
      <c r="J80" s="556">
        <v>45</v>
      </c>
      <c r="K80" s="556">
        <v>40</v>
      </c>
      <c r="L80" s="556">
        <v>42</v>
      </c>
      <c r="M80" s="556"/>
      <c r="N80" s="537">
        <f t="shared" si="22"/>
        <v>535</v>
      </c>
      <c r="O80" s="523"/>
      <c r="P80" s="502"/>
      <c r="Q80" s="502"/>
      <c r="R80" s="502"/>
      <c r="S80" s="502"/>
      <c r="T80" s="502"/>
      <c r="U80" s="502"/>
      <c r="V80" s="502"/>
      <c r="W80" s="502"/>
      <c r="X80" s="502"/>
      <c r="Y80" s="502"/>
      <c r="Z80" s="502"/>
      <c r="AA80" s="502"/>
      <c r="AB80" s="502"/>
      <c r="AC80" s="502"/>
      <c r="AD80" s="502"/>
      <c r="AE80" s="502"/>
      <c r="AF80" s="502"/>
      <c r="AG80" s="554"/>
      <c r="AH80" s="554"/>
      <c r="AI80" s="554"/>
      <c r="AJ80" s="554"/>
      <c r="AK80" s="554"/>
      <c r="AL80" s="554"/>
      <c r="AM80" s="554"/>
      <c r="AN80" s="554"/>
      <c r="AO80" s="554"/>
      <c r="AP80" s="554"/>
      <c r="AQ80" s="554"/>
      <c r="AR80" s="554"/>
      <c r="AS80" s="554"/>
      <c r="AT80" s="554"/>
      <c r="AU80" s="554"/>
      <c r="AV80" s="554"/>
      <c r="AW80" s="554"/>
    </row>
    <row r="81" spans="1:49" ht="14.1" customHeight="1" x14ac:dyDescent="0.2">
      <c r="A81" s="113"/>
      <c r="B81" s="555" t="s">
        <v>144</v>
      </c>
      <c r="C81" s="556">
        <v>38</v>
      </c>
      <c r="D81" s="556">
        <v>29</v>
      </c>
      <c r="E81" s="556">
        <v>33</v>
      </c>
      <c r="F81" s="556">
        <v>29</v>
      </c>
      <c r="G81" s="556">
        <v>32</v>
      </c>
      <c r="H81" s="556">
        <v>35</v>
      </c>
      <c r="I81" s="556">
        <v>27</v>
      </c>
      <c r="J81" s="556">
        <v>34</v>
      </c>
      <c r="K81" s="556">
        <v>25</v>
      </c>
      <c r="L81" s="556">
        <v>21</v>
      </c>
      <c r="M81" s="556"/>
      <c r="N81" s="537">
        <f t="shared" si="22"/>
        <v>303</v>
      </c>
      <c r="O81" s="523"/>
      <c r="P81" s="502"/>
      <c r="Q81" s="502"/>
      <c r="R81" s="502"/>
      <c r="S81" s="502"/>
      <c r="T81" s="502"/>
      <c r="U81" s="502"/>
      <c r="V81" s="502"/>
      <c r="W81" s="502"/>
      <c r="X81" s="502"/>
      <c r="Y81" s="502"/>
      <c r="Z81" s="502"/>
      <c r="AA81" s="502"/>
      <c r="AB81" s="502"/>
      <c r="AC81" s="502"/>
      <c r="AD81" s="502"/>
      <c r="AE81" s="502"/>
      <c r="AF81" s="502"/>
      <c r="AG81" s="554"/>
      <c r="AH81" s="554"/>
      <c r="AI81" s="554"/>
      <c r="AJ81" s="554"/>
      <c r="AK81" s="554"/>
      <c r="AL81" s="554"/>
      <c r="AM81" s="554"/>
      <c r="AN81" s="554"/>
      <c r="AO81" s="554"/>
      <c r="AP81" s="554"/>
      <c r="AQ81" s="554"/>
      <c r="AR81" s="554"/>
      <c r="AS81" s="554"/>
      <c r="AT81" s="554"/>
      <c r="AU81" s="554"/>
      <c r="AV81" s="554"/>
      <c r="AW81" s="554"/>
    </row>
    <row r="82" spans="1:49" ht="14.1" customHeight="1" x14ac:dyDescent="0.2">
      <c r="A82" s="113"/>
      <c r="B82" s="555" t="s">
        <v>145</v>
      </c>
      <c r="C82" s="556">
        <v>1</v>
      </c>
      <c r="D82" s="556">
        <v>6</v>
      </c>
      <c r="E82" s="556">
        <v>5</v>
      </c>
      <c r="F82" s="556">
        <v>8</v>
      </c>
      <c r="G82" s="556">
        <v>7</v>
      </c>
      <c r="H82" s="556">
        <v>6</v>
      </c>
      <c r="I82" s="556">
        <v>2</v>
      </c>
      <c r="J82" s="556">
        <v>4</v>
      </c>
      <c r="K82" s="556">
        <v>8</v>
      </c>
      <c r="L82" s="556">
        <v>5</v>
      </c>
      <c r="M82" s="556"/>
      <c r="N82" s="537">
        <f t="shared" si="22"/>
        <v>52</v>
      </c>
      <c r="O82" s="523"/>
      <c r="P82" s="502"/>
      <c r="Q82" s="502"/>
      <c r="R82" s="502"/>
      <c r="S82" s="502"/>
      <c r="T82" s="502"/>
      <c r="U82" s="502"/>
      <c r="V82" s="502"/>
      <c r="W82" s="502"/>
      <c r="X82" s="502"/>
      <c r="Y82" s="502"/>
      <c r="Z82" s="502"/>
      <c r="AA82" s="502"/>
      <c r="AB82" s="502"/>
      <c r="AC82" s="502"/>
      <c r="AD82" s="502"/>
      <c r="AE82" s="502"/>
      <c r="AF82" s="502"/>
      <c r="AG82" s="554"/>
      <c r="AH82" s="554"/>
      <c r="AI82" s="554"/>
      <c r="AJ82" s="554"/>
      <c r="AK82" s="554"/>
      <c r="AL82" s="554"/>
      <c r="AM82" s="554"/>
      <c r="AN82" s="554"/>
      <c r="AO82" s="554"/>
      <c r="AP82" s="554"/>
      <c r="AQ82" s="554"/>
      <c r="AR82" s="554"/>
      <c r="AS82" s="554"/>
      <c r="AT82" s="554"/>
      <c r="AU82" s="554"/>
      <c r="AV82" s="554"/>
      <c r="AW82" s="554"/>
    </row>
    <row r="83" spans="1:49" ht="14.1" customHeight="1" x14ac:dyDescent="0.2">
      <c r="A83" s="113"/>
      <c r="B83" s="555" t="s">
        <v>146</v>
      </c>
      <c r="C83" s="556">
        <v>27</v>
      </c>
      <c r="D83" s="556">
        <v>38</v>
      </c>
      <c r="E83" s="556">
        <v>38</v>
      </c>
      <c r="F83" s="556">
        <v>49</v>
      </c>
      <c r="G83" s="556">
        <v>26</v>
      </c>
      <c r="H83" s="556">
        <v>33</v>
      </c>
      <c r="I83" s="556">
        <v>36</v>
      </c>
      <c r="J83" s="556">
        <v>21</v>
      </c>
      <c r="K83" s="556">
        <v>32</v>
      </c>
      <c r="L83" s="556">
        <v>24</v>
      </c>
      <c r="M83" s="556"/>
      <c r="N83" s="537">
        <f t="shared" si="22"/>
        <v>324</v>
      </c>
      <c r="O83" s="523"/>
      <c r="P83" s="502"/>
      <c r="Q83" s="502"/>
      <c r="R83" s="502"/>
      <c r="S83" s="502"/>
      <c r="T83" s="502"/>
      <c r="U83" s="502"/>
      <c r="V83" s="502"/>
      <c r="W83" s="502"/>
      <c r="X83" s="502"/>
      <c r="Y83" s="502"/>
      <c r="Z83" s="502"/>
      <c r="AA83" s="502"/>
      <c r="AB83" s="502"/>
      <c r="AC83" s="502"/>
      <c r="AD83" s="502"/>
      <c r="AE83" s="502"/>
      <c r="AF83" s="502"/>
      <c r="AG83" s="554"/>
      <c r="AH83" s="554"/>
      <c r="AI83" s="554"/>
      <c r="AJ83" s="554"/>
      <c r="AK83" s="554"/>
      <c r="AL83" s="554"/>
      <c r="AM83" s="554"/>
      <c r="AN83" s="554"/>
      <c r="AO83" s="554"/>
      <c r="AP83" s="554"/>
      <c r="AQ83" s="554"/>
      <c r="AR83" s="554"/>
      <c r="AS83" s="554"/>
      <c r="AT83" s="554"/>
      <c r="AU83" s="554"/>
      <c r="AV83" s="554"/>
      <c r="AW83" s="554"/>
    </row>
    <row r="84" spans="1:49" ht="14.1" customHeight="1" x14ac:dyDescent="0.2">
      <c r="A84" s="113"/>
      <c r="B84" s="555" t="s">
        <v>147</v>
      </c>
      <c r="C84" s="556">
        <v>102</v>
      </c>
      <c r="D84" s="556">
        <v>80</v>
      </c>
      <c r="E84" s="556">
        <v>97</v>
      </c>
      <c r="F84" s="556">
        <v>95</v>
      </c>
      <c r="G84" s="556">
        <v>97</v>
      </c>
      <c r="H84" s="556">
        <v>85</v>
      </c>
      <c r="I84" s="556">
        <v>108</v>
      </c>
      <c r="J84" s="556">
        <v>79</v>
      </c>
      <c r="K84" s="556">
        <v>75</v>
      </c>
      <c r="L84" s="556">
        <v>69</v>
      </c>
      <c r="M84" s="556"/>
      <c r="N84" s="537">
        <f t="shared" si="22"/>
        <v>887</v>
      </c>
      <c r="O84" s="523"/>
      <c r="P84" s="502"/>
      <c r="Q84" s="502"/>
      <c r="R84" s="502"/>
      <c r="S84" s="502"/>
      <c r="T84" s="502"/>
      <c r="U84" s="502"/>
      <c r="V84" s="502"/>
      <c r="W84" s="502"/>
      <c r="X84" s="502"/>
      <c r="Y84" s="502"/>
      <c r="Z84" s="502"/>
      <c r="AA84" s="502"/>
      <c r="AB84" s="502"/>
      <c r="AC84" s="502"/>
      <c r="AD84" s="502"/>
      <c r="AE84" s="502"/>
      <c r="AF84" s="502"/>
      <c r="AG84" s="554"/>
      <c r="AH84" s="554"/>
      <c r="AI84" s="554"/>
      <c r="AJ84" s="554"/>
      <c r="AK84" s="554"/>
      <c r="AL84" s="554"/>
      <c r="AM84" s="554"/>
      <c r="AN84" s="554"/>
      <c r="AO84" s="554"/>
      <c r="AP84" s="554"/>
      <c r="AQ84" s="554"/>
      <c r="AR84" s="554"/>
      <c r="AS84" s="554"/>
      <c r="AT84" s="554"/>
      <c r="AU84" s="554"/>
      <c r="AV84" s="554"/>
      <c r="AW84" s="554"/>
    </row>
    <row r="85" spans="1:49" ht="14.1" customHeight="1" x14ac:dyDescent="0.2">
      <c r="A85" s="113"/>
      <c r="B85" s="555" t="s">
        <v>148</v>
      </c>
      <c r="C85" s="556">
        <v>23</v>
      </c>
      <c r="D85" s="556">
        <v>21</v>
      </c>
      <c r="E85" s="556">
        <v>29</v>
      </c>
      <c r="F85" s="556">
        <v>31</v>
      </c>
      <c r="G85" s="556">
        <v>22</v>
      </c>
      <c r="H85" s="556">
        <v>25</v>
      </c>
      <c r="I85" s="556">
        <v>20</v>
      </c>
      <c r="J85" s="556">
        <v>29</v>
      </c>
      <c r="K85" s="556">
        <v>17</v>
      </c>
      <c r="L85" s="556">
        <v>27</v>
      </c>
      <c r="M85" s="556"/>
      <c r="N85" s="537">
        <f t="shared" si="22"/>
        <v>244</v>
      </c>
      <c r="O85" s="523"/>
      <c r="P85" s="502"/>
      <c r="Q85" s="502"/>
      <c r="R85" s="502"/>
      <c r="S85" s="502"/>
      <c r="T85" s="502"/>
      <c r="U85" s="502"/>
      <c r="V85" s="502"/>
      <c r="W85" s="502"/>
      <c r="X85" s="502"/>
      <c r="Y85" s="502"/>
      <c r="Z85" s="502"/>
      <c r="AA85" s="502"/>
      <c r="AB85" s="502"/>
      <c r="AC85" s="502"/>
      <c r="AD85" s="502"/>
      <c r="AE85" s="502"/>
      <c r="AF85" s="502"/>
      <c r="AG85" s="554"/>
      <c r="AH85" s="554"/>
      <c r="AI85" s="554"/>
      <c r="AJ85" s="554"/>
      <c r="AK85" s="554"/>
      <c r="AL85" s="554"/>
      <c r="AM85" s="554"/>
      <c r="AN85" s="554"/>
      <c r="AO85" s="554"/>
      <c r="AP85" s="554"/>
      <c r="AQ85" s="554"/>
      <c r="AR85" s="554"/>
      <c r="AS85" s="554"/>
      <c r="AT85" s="554"/>
      <c r="AU85" s="554"/>
      <c r="AV85" s="554"/>
      <c r="AW85" s="554"/>
    </row>
    <row r="86" spans="1:49" ht="14.1" customHeight="1" x14ac:dyDescent="0.2">
      <c r="A86" s="113"/>
      <c r="B86" s="555" t="s">
        <v>149</v>
      </c>
      <c r="C86" s="556">
        <v>23</v>
      </c>
      <c r="D86" s="556">
        <v>30</v>
      </c>
      <c r="E86" s="556">
        <v>29</v>
      </c>
      <c r="F86" s="556">
        <v>27</v>
      </c>
      <c r="G86" s="556">
        <v>30</v>
      </c>
      <c r="H86" s="556">
        <v>26</v>
      </c>
      <c r="I86" s="556">
        <v>28</v>
      </c>
      <c r="J86" s="556">
        <v>27</v>
      </c>
      <c r="K86" s="556">
        <v>19</v>
      </c>
      <c r="L86" s="556">
        <v>23</v>
      </c>
      <c r="M86" s="556"/>
      <c r="N86" s="537">
        <f t="shared" si="22"/>
        <v>262</v>
      </c>
      <c r="O86" s="523"/>
      <c r="P86" s="502"/>
      <c r="Q86" s="502"/>
      <c r="R86" s="502"/>
      <c r="S86" s="502"/>
      <c r="T86" s="502"/>
      <c r="U86" s="502"/>
      <c r="V86" s="502"/>
      <c r="W86" s="502"/>
      <c r="X86" s="502"/>
      <c r="Y86" s="502"/>
      <c r="Z86" s="502"/>
      <c r="AA86" s="502"/>
      <c r="AB86" s="502"/>
      <c r="AC86" s="502"/>
      <c r="AD86" s="502"/>
      <c r="AE86" s="502"/>
      <c r="AF86" s="502"/>
      <c r="AG86" s="554"/>
      <c r="AH86" s="554"/>
      <c r="AI86" s="554"/>
      <c r="AJ86" s="554"/>
      <c r="AK86" s="554"/>
      <c r="AL86" s="554"/>
      <c r="AM86" s="554"/>
      <c r="AN86" s="554"/>
      <c r="AO86" s="554"/>
      <c r="AP86" s="554"/>
      <c r="AQ86" s="554"/>
      <c r="AR86" s="554"/>
      <c r="AS86" s="554"/>
      <c r="AT86" s="554"/>
      <c r="AU86" s="554"/>
      <c r="AV86" s="554"/>
      <c r="AW86" s="554"/>
    </row>
    <row r="87" spans="1:49" ht="14.1" customHeight="1" x14ac:dyDescent="0.2">
      <c r="A87" s="113"/>
      <c r="B87" s="555" t="s">
        <v>150</v>
      </c>
      <c r="C87" s="556">
        <v>43</v>
      </c>
      <c r="D87" s="556">
        <v>42</v>
      </c>
      <c r="E87" s="556">
        <v>36</v>
      </c>
      <c r="F87" s="556">
        <v>32</v>
      </c>
      <c r="G87" s="556">
        <v>34</v>
      </c>
      <c r="H87" s="556">
        <v>36</v>
      </c>
      <c r="I87" s="556">
        <v>40</v>
      </c>
      <c r="J87" s="556">
        <v>30</v>
      </c>
      <c r="K87" s="556">
        <v>35</v>
      </c>
      <c r="L87" s="556">
        <v>27</v>
      </c>
      <c r="M87" s="556"/>
      <c r="N87" s="537">
        <f t="shared" si="22"/>
        <v>355</v>
      </c>
      <c r="O87" s="523"/>
      <c r="P87" s="502"/>
      <c r="Q87" s="502"/>
      <c r="R87" s="502"/>
      <c r="S87" s="502"/>
      <c r="T87" s="502"/>
      <c r="U87" s="502"/>
      <c r="V87" s="502"/>
      <c r="W87" s="502"/>
      <c r="X87" s="502"/>
      <c r="Y87" s="502"/>
      <c r="Z87" s="502"/>
      <c r="AA87" s="502"/>
      <c r="AB87" s="502"/>
      <c r="AC87" s="502"/>
      <c r="AD87" s="502"/>
      <c r="AE87" s="502"/>
      <c r="AF87" s="502"/>
      <c r="AG87" s="554"/>
      <c r="AH87" s="554"/>
      <c r="AI87" s="554"/>
      <c r="AJ87" s="554"/>
      <c r="AK87" s="554"/>
      <c r="AL87" s="554"/>
      <c r="AM87" s="554"/>
      <c r="AN87" s="554"/>
      <c r="AO87" s="554"/>
      <c r="AP87" s="554"/>
      <c r="AQ87" s="554"/>
      <c r="AR87" s="554"/>
      <c r="AS87" s="554"/>
      <c r="AT87" s="554"/>
      <c r="AU87" s="554"/>
      <c r="AV87" s="554"/>
      <c r="AW87" s="554"/>
    </row>
    <row r="88" spans="1:49" ht="14.1" customHeight="1" x14ac:dyDescent="0.2">
      <c r="A88" s="113"/>
      <c r="B88" s="555"/>
      <c r="C88" s="556"/>
      <c r="D88" s="556"/>
      <c r="E88" s="556"/>
      <c r="F88" s="556"/>
      <c r="G88" s="556"/>
      <c r="H88" s="556"/>
      <c r="I88" s="556"/>
      <c r="J88" s="556"/>
      <c r="K88" s="556"/>
      <c r="L88" s="556"/>
      <c r="M88" s="556"/>
      <c r="N88" s="537"/>
      <c r="O88" s="523"/>
      <c r="P88" s="502"/>
      <c r="Q88" s="502"/>
      <c r="R88" s="502"/>
      <c r="S88" s="502"/>
      <c r="T88" s="502"/>
      <c r="U88" s="502"/>
      <c r="V88" s="502"/>
      <c r="W88" s="502"/>
      <c r="X88" s="502"/>
      <c r="Y88" s="502"/>
      <c r="Z88" s="502"/>
      <c r="AA88" s="502"/>
      <c r="AB88" s="502"/>
      <c r="AC88" s="502"/>
      <c r="AD88" s="502"/>
      <c r="AE88" s="502"/>
      <c r="AF88" s="502"/>
      <c r="AG88" s="554"/>
      <c r="AH88" s="554"/>
      <c r="AI88" s="554"/>
      <c r="AJ88" s="554"/>
      <c r="AK88" s="554"/>
      <c r="AL88" s="554"/>
      <c r="AM88" s="554"/>
      <c r="AN88" s="554"/>
      <c r="AO88" s="554"/>
      <c r="AP88" s="554"/>
      <c r="AQ88" s="554"/>
      <c r="AR88" s="554"/>
      <c r="AS88" s="554"/>
      <c r="AT88" s="554"/>
      <c r="AU88" s="554"/>
      <c r="AV88" s="554"/>
      <c r="AW88" s="554"/>
    </row>
    <row r="89" spans="1:49" ht="21.75" customHeight="1" x14ac:dyDescent="0.25">
      <c r="A89" s="629" t="s">
        <v>2792</v>
      </c>
      <c r="B89" s="629"/>
      <c r="C89" s="395" t="s">
        <v>3002</v>
      </c>
      <c r="D89" s="395" t="s">
        <v>3001</v>
      </c>
      <c r="E89" s="395" t="s">
        <v>3000</v>
      </c>
      <c r="F89" s="395" t="s">
        <v>2999</v>
      </c>
      <c r="G89" s="395" t="s">
        <v>2998</v>
      </c>
      <c r="H89" s="395" t="s">
        <v>2997</v>
      </c>
      <c r="I89" s="395" t="s">
        <v>2996</v>
      </c>
      <c r="J89" s="395" t="s">
        <v>2995</v>
      </c>
      <c r="K89" s="395" t="s">
        <v>2994</v>
      </c>
      <c r="L89" s="395" t="s">
        <v>2993</v>
      </c>
      <c r="M89" s="179"/>
      <c r="N89" s="178"/>
      <c r="O89" s="523"/>
    </row>
    <row r="90" spans="1:49" ht="14.1" customHeight="1" x14ac:dyDescent="0.2">
      <c r="A90" s="112"/>
      <c r="B90" s="552" t="s">
        <v>81</v>
      </c>
      <c r="C90" s="536">
        <v>389</v>
      </c>
      <c r="D90" s="536">
        <v>307</v>
      </c>
      <c r="E90" s="536">
        <v>318</v>
      </c>
      <c r="F90" s="536">
        <v>315</v>
      </c>
      <c r="G90" s="536">
        <v>291</v>
      </c>
      <c r="H90" s="536">
        <v>232</v>
      </c>
      <c r="I90" s="536">
        <v>243</v>
      </c>
      <c r="J90" s="536">
        <v>238</v>
      </c>
      <c r="K90" s="536">
        <v>207</v>
      </c>
      <c r="L90" s="536">
        <v>204</v>
      </c>
      <c r="M90" s="545"/>
      <c r="N90" s="537">
        <f>SUM(C90:L90)</f>
        <v>2744</v>
      </c>
      <c r="O90" s="523"/>
    </row>
    <row r="91" spans="1:49" ht="14.1" customHeight="1" x14ac:dyDescent="0.2">
      <c r="A91" s="112"/>
      <c r="B91" s="552" t="s">
        <v>83</v>
      </c>
      <c r="C91" s="536">
        <v>510</v>
      </c>
      <c r="D91" s="536">
        <v>503</v>
      </c>
      <c r="E91" s="536">
        <v>482</v>
      </c>
      <c r="F91" s="536">
        <v>506</v>
      </c>
      <c r="G91" s="536">
        <v>474</v>
      </c>
      <c r="H91" s="536">
        <v>471</v>
      </c>
      <c r="I91" s="536">
        <v>477</v>
      </c>
      <c r="J91" s="536">
        <v>434</v>
      </c>
      <c r="K91" s="536">
        <v>430</v>
      </c>
      <c r="L91" s="536">
        <v>411</v>
      </c>
      <c r="M91" s="545"/>
      <c r="N91" s="537">
        <f>SUM(C91:L91)</f>
        <v>4698</v>
      </c>
      <c r="O91" s="523"/>
    </row>
    <row r="92" spans="1:49" ht="14.1" customHeight="1" x14ac:dyDescent="0.2">
      <c r="A92" s="112"/>
      <c r="B92" s="552" t="s">
        <v>80</v>
      </c>
      <c r="C92" s="536">
        <v>819</v>
      </c>
      <c r="D92" s="536">
        <v>734</v>
      </c>
      <c r="E92" s="536">
        <v>745</v>
      </c>
      <c r="F92" s="536">
        <v>774</v>
      </c>
      <c r="G92" s="536">
        <v>735</v>
      </c>
      <c r="H92" s="536">
        <v>707</v>
      </c>
      <c r="I92" s="536">
        <v>696</v>
      </c>
      <c r="J92" s="536">
        <v>646</v>
      </c>
      <c r="K92" s="536">
        <v>563</v>
      </c>
      <c r="L92" s="536">
        <v>522</v>
      </c>
      <c r="M92" s="545"/>
      <c r="N92" s="537">
        <f>SUM(C92:L92)</f>
        <v>6941</v>
      </c>
      <c r="O92" s="523"/>
    </row>
    <row r="93" spans="1:49" ht="14.1" customHeight="1" x14ac:dyDescent="0.2">
      <c r="A93" s="112"/>
      <c r="B93" s="552" t="s">
        <v>82</v>
      </c>
      <c r="C93" s="536">
        <v>2</v>
      </c>
      <c r="D93" s="536">
        <v>6</v>
      </c>
      <c r="E93" s="536">
        <v>14</v>
      </c>
      <c r="F93" s="536">
        <v>9</v>
      </c>
      <c r="G93" s="536">
        <v>6</v>
      </c>
      <c r="H93" s="536">
        <v>2</v>
      </c>
      <c r="I93" s="536">
        <v>6</v>
      </c>
      <c r="J93" s="536">
        <v>7</v>
      </c>
      <c r="K93" s="536">
        <v>3</v>
      </c>
      <c r="L93" s="536">
        <v>2</v>
      </c>
      <c r="M93" s="545"/>
      <c r="N93" s="537">
        <f>SUM(C93:L93)</f>
        <v>57</v>
      </c>
      <c r="O93" s="523"/>
    </row>
    <row r="94" spans="1:49" ht="14.1" customHeight="1" x14ac:dyDescent="0.2">
      <c r="A94" s="81"/>
      <c r="B94" s="557"/>
      <c r="C94" s="558"/>
      <c r="D94" s="558"/>
      <c r="E94" s="558"/>
      <c r="F94" s="558"/>
      <c r="G94" s="558"/>
      <c r="H94" s="558"/>
      <c r="I94" s="558"/>
      <c r="J94" s="558"/>
      <c r="K94" s="558"/>
      <c r="L94" s="558"/>
      <c r="M94" s="533"/>
      <c r="N94" s="559"/>
    </row>
    <row r="95" spans="1:49" ht="14.1" customHeight="1" x14ac:dyDescent="0.2">
      <c r="A95" s="82"/>
      <c r="B95" s="552"/>
      <c r="C95" s="560"/>
      <c r="D95" s="560"/>
      <c r="E95" s="560"/>
      <c r="F95" s="560"/>
      <c r="G95" s="560"/>
      <c r="H95" s="560"/>
      <c r="I95" s="560"/>
      <c r="J95" s="560"/>
      <c r="K95" s="560"/>
      <c r="L95" s="560"/>
      <c r="N95" s="537"/>
    </row>
    <row r="96" spans="1:49" ht="12" customHeight="1" x14ac:dyDescent="0.2">
      <c r="A96" s="630" t="s">
        <v>42</v>
      </c>
      <c r="B96" s="630"/>
      <c r="C96" s="85"/>
      <c r="D96" s="85"/>
      <c r="E96" s="85"/>
      <c r="F96" s="86"/>
      <c r="G96" s="85"/>
      <c r="H96" s="85"/>
      <c r="I96" s="87"/>
      <c r="J96" s="85"/>
      <c r="K96" s="85"/>
      <c r="L96" s="85"/>
    </row>
    <row r="97" spans="1:12" s="543" customFormat="1" ht="12" customHeight="1" x14ac:dyDescent="0.2">
      <c r="A97" s="631" t="s">
        <v>2793</v>
      </c>
      <c r="B97" s="631"/>
      <c r="C97" s="503"/>
      <c r="D97" s="503"/>
      <c r="E97" s="503"/>
      <c r="F97" s="503"/>
      <c r="G97" s="503"/>
      <c r="H97" s="503"/>
      <c r="I97" s="503"/>
      <c r="J97" s="503"/>
      <c r="K97" s="503"/>
      <c r="L97" s="503"/>
    </row>
    <row r="98" spans="1:12" s="543" customFormat="1" ht="12" customHeight="1" x14ac:dyDescent="0.2">
      <c r="A98" s="615" t="s">
        <v>2805</v>
      </c>
      <c r="B98" s="615"/>
      <c r="C98" s="497"/>
      <c r="D98" s="497"/>
      <c r="E98" s="497"/>
      <c r="F98" s="497"/>
      <c r="G98" s="497"/>
      <c r="H98" s="497"/>
      <c r="I98" s="497"/>
      <c r="J98" s="497"/>
      <c r="K98" s="497"/>
      <c r="L98" s="497"/>
    </row>
    <row r="99" spans="1:12" s="543" customFormat="1" ht="12" customHeight="1" x14ac:dyDescent="0.2">
      <c r="A99" s="615"/>
      <c r="B99" s="615"/>
      <c r="C99" s="587"/>
      <c r="D99" s="587"/>
      <c r="E99" s="587"/>
      <c r="F99" s="587"/>
      <c r="G99" s="587"/>
      <c r="H99" s="587"/>
      <c r="I99" s="587"/>
      <c r="J99" s="587"/>
      <c r="K99" s="587"/>
      <c r="L99" s="587"/>
    </row>
    <row r="100" spans="1:12" s="543" customFormat="1" ht="12" customHeight="1" x14ac:dyDescent="0.2">
      <c r="A100" s="615"/>
      <c r="B100" s="615"/>
      <c r="C100" s="587"/>
      <c r="D100" s="587"/>
      <c r="E100" s="587"/>
      <c r="F100" s="587"/>
      <c r="G100" s="587"/>
      <c r="H100" s="587"/>
      <c r="I100" s="587"/>
      <c r="J100" s="587"/>
      <c r="K100" s="587"/>
      <c r="L100" s="587"/>
    </row>
    <row r="101" spans="1:12" s="543" customFormat="1" ht="12" customHeight="1" x14ac:dyDescent="0.2">
      <c r="A101" s="615"/>
      <c r="B101" s="615"/>
      <c r="C101" s="587"/>
      <c r="D101" s="587"/>
      <c r="E101" s="587"/>
      <c r="F101" s="587"/>
      <c r="G101" s="587"/>
      <c r="H101" s="587"/>
      <c r="I101" s="587"/>
      <c r="J101" s="587"/>
      <c r="K101" s="587"/>
      <c r="L101" s="587"/>
    </row>
    <row r="102" spans="1:12" s="543" customFormat="1" ht="12" customHeight="1" x14ac:dyDescent="0.2">
      <c r="A102" s="615"/>
      <c r="B102" s="615"/>
      <c r="C102" s="587"/>
      <c r="D102" s="587"/>
      <c r="E102" s="587"/>
      <c r="F102" s="587"/>
      <c r="G102" s="587"/>
      <c r="H102" s="587"/>
      <c r="I102" s="587"/>
      <c r="J102" s="587"/>
      <c r="K102" s="587"/>
      <c r="L102" s="587"/>
    </row>
    <row r="103" spans="1:12" s="543" customFormat="1" ht="12" customHeight="1" x14ac:dyDescent="0.2">
      <c r="A103" s="614" t="s">
        <v>2806</v>
      </c>
      <c r="B103" s="614"/>
      <c r="C103" s="587"/>
      <c r="D103" s="587"/>
      <c r="E103" s="587"/>
      <c r="F103" s="587"/>
      <c r="G103" s="587"/>
      <c r="H103" s="587"/>
      <c r="I103" s="587"/>
      <c r="J103" s="587"/>
      <c r="K103" s="587"/>
      <c r="L103" s="587"/>
    </row>
    <row r="104" spans="1:12" s="543" customFormat="1" ht="12" customHeight="1" x14ac:dyDescent="0.2">
      <c r="A104" s="614"/>
      <c r="B104" s="614"/>
      <c r="C104" s="587"/>
      <c r="D104" s="587"/>
      <c r="E104" s="587"/>
      <c r="F104" s="587"/>
      <c r="G104" s="587"/>
      <c r="H104" s="587"/>
      <c r="I104" s="587"/>
      <c r="J104" s="587"/>
      <c r="K104" s="587"/>
      <c r="L104" s="587"/>
    </row>
    <row r="105" spans="1:12" s="543" customFormat="1" ht="12" customHeight="1" x14ac:dyDescent="0.2">
      <c r="A105" s="614"/>
      <c r="B105" s="614"/>
      <c r="C105" s="587"/>
      <c r="D105" s="587"/>
      <c r="E105" s="587"/>
      <c r="F105" s="587"/>
      <c r="G105" s="587"/>
      <c r="H105" s="587"/>
      <c r="I105" s="587"/>
      <c r="J105" s="587"/>
      <c r="K105" s="587"/>
      <c r="L105" s="587"/>
    </row>
    <row r="106" spans="1:12" s="543" customFormat="1" ht="12" customHeight="1" x14ac:dyDescent="0.2">
      <c r="A106" s="614"/>
      <c r="B106" s="614"/>
      <c r="C106" s="587"/>
      <c r="D106" s="587"/>
      <c r="E106" s="587"/>
      <c r="F106" s="587"/>
      <c r="G106" s="587"/>
      <c r="H106" s="587"/>
      <c r="I106" s="587"/>
      <c r="J106" s="587"/>
      <c r="K106" s="587"/>
      <c r="L106" s="587"/>
    </row>
    <row r="107" spans="1:12" s="543" customFormat="1" ht="12" customHeight="1" x14ac:dyDescent="0.2">
      <c r="A107" s="614"/>
      <c r="B107" s="614"/>
      <c r="C107" s="496"/>
      <c r="D107" s="496"/>
      <c r="E107" s="496"/>
      <c r="F107" s="496"/>
      <c r="G107" s="496"/>
      <c r="H107" s="496"/>
      <c r="I107" s="496"/>
      <c r="J107" s="496"/>
      <c r="K107" s="496"/>
      <c r="L107" s="496"/>
    </row>
    <row r="108" spans="1:12" s="543" customFormat="1" ht="12" customHeight="1" x14ac:dyDescent="0.2">
      <c r="A108" s="614" t="s">
        <v>3056</v>
      </c>
      <c r="B108" s="614"/>
      <c r="C108" s="496"/>
      <c r="D108" s="496"/>
      <c r="E108" s="496"/>
      <c r="F108" s="496"/>
      <c r="G108" s="496"/>
      <c r="H108" s="496"/>
      <c r="I108" s="496"/>
      <c r="J108" s="496"/>
      <c r="K108" s="496"/>
      <c r="L108" s="496"/>
    </row>
    <row r="109" spans="1:12" s="543" customFormat="1" ht="12" customHeight="1" x14ac:dyDescent="0.2">
      <c r="A109" s="614"/>
      <c r="B109" s="614"/>
      <c r="C109" s="586"/>
      <c r="D109" s="586"/>
      <c r="E109" s="586"/>
      <c r="F109" s="586"/>
      <c r="G109" s="586"/>
      <c r="H109" s="586"/>
      <c r="I109" s="586"/>
      <c r="J109" s="586"/>
      <c r="K109" s="586"/>
      <c r="L109" s="586"/>
    </row>
    <row r="110" spans="1:12" s="543" customFormat="1" ht="12" customHeight="1" x14ac:dyDescent="0.2">
      <c r="A110" s="614"/>
      <c r="B110" s="614"/>
      <c r="C110" s="586"/>
      <c r="D110" s="586"/>
      <c r="E110" s="586"/>
      <c r="F110" s="586"/>
      <c r="G110" s="586"/>
      <c r="H110" s="586"/>
      <c r="I110" s="586"/>
      <c r="J110" s="586"/>
      <c r="K110" s="586"/>
      <c r="L110" s="586"/>
    </row>
    <row r="111" spans="1:12" s="543" customFormat="1" ht="12" customHeight="1" x14ac:dyDescent="0.2">
      <c r="A111" s="614"/>
      <c r="B111" s="614"/>
      <c r="C111" s="586"/>
      <c r="D111" s="586"/>
      <c r="E111" s="586"/>
      <c r="F111" s="586"/>
      <c r="G111" s="586"/>
      <c r="H111" s="586"/>
      <c r="I111" s="586"/>
      <c r="J111" s="586"/>
      <c r="K111" s="586"/>
      <c r="L111" s="586"/>
    </row>
    <row r="112" spans="1:12" s="543" customFormat="1" ht="12" customHeight="1" x14ac:dyDescent="0.2">
      <c r="A112" s="614"/>
      <c r="B112" s="614"/>
      <c r="C112" s="586"/>
      <c r="D112" s="586"/>
      <c r="E112" s="586"/>
      <c r="F112" s="586"/>
      <c r="G112" s="586"/>
      <c r="H112" s="586"/>
      <c r="I112" s="586"/>
      <c r="J112" s="586"/>
      <c r="K112" s="586"/>
      <c r="L112" s="586"/>
    </row>
    <row r="113" spans="1:12" s="543" customFormat="1" ht="12" customHeight="1" x14ac:dyDescent="0.2">
      <c r="A113" s="614"/>
      <c r="B113" s="614"/>
      <c r="C113" s="586"/>
      <c r="D113" s="586"/>
      <c r="E113" s="586"/>
      <c r="F113" s="586"/>
      <c r="G113" s="586"/>
      <c r="H113" s="586"/>
      <c r="I113" s="586"/>
      <c r="J113" s="586"/>
      <c r="K113" s="586"/>
      <c r="L113" s="586"/>
    </row>
    <row r="114" spans="1:12" s="543" customFormat="1" ht="12" customHeight="1" x14ac:dyDescent="0.2">
      <c r="A114" s="614"/>
      <c r="B114" s="614"/>
      <c r="C114" s="586"/>
      <c r="D114" s="586"/>
      <c r="E114" s="586"/>
      <c r="F114" s="586"/>
      <c r="G114" s="586"/>
      <c r="H114" s="586"/>
      <c r="I114" s="586"/>
      <c r="J114" s="586"/>
      <c r="K114" s="586"/>
      <c r="L114" s="586"/>
    </row>
    <row r="115" spans="1:12" s="543" customFormat="1" ht="12" customHeight="1" x14ac:dyDescent="0.2">
      <c r="A115" s="614"/>
      <c r="B115" s="614"/>
      <c r="C115" s="586"/>
      <c r="D115" s="586"/>
      <c r="E115" s="586"/>
      <c r="F115" s="586"/>
      <c r="G115" s="586"/>
      <c r="H115" s="586"/>
      <c r="I115" s="586"/>
      <c r="J115" s="586"/>
      <c r="K115" s="586"/>
      <c r="L115" s="586"/>
    </row>
    <row r="116" spans="1:12" s="543" customFormat="1" ht="12" customHeight="1" x14ac:dyDescent="0.2">
      <c r="A116" s="614"/>
      <c r="B116" s="614"/>
      <c r="C116" s="586"/>
      <c r="D116" s="586"/>
      <c r="E116" s="586"/>
      <c r="F116" s="586"/>
      <c r="G116" s="586"/>
      <c r="H116" s="586"/>
      <c r="I116" s="586"/>
      <c r="J116" s="586"/>
      <c r="K116" s="586"/>
      <c r="L116" s="586"/>
    </row>
    <row r="117" spans="1:12" s="543" customFormat="1" ht="12" customHeight="1" x14ac:dyDescent="0.2">
      <c r="A117" s="614"/>
      <c r="B117" s="614"/>
      <c r="C117" s="586"/>
      <c r="D117" s="586"/>
      <c r="E117" s="586"/>
      <c r="F117" s="586"/>
      <c r="G117" s="586"/>
      <c r="H117" s="586"/>
      <c r="I117" s="586"/>
      <c r="J117" s="586"/>
      <c r="K117" s="586"/>
      <c r="L117" s="586"/>
    </row>
    <row r="118" spans="1:12" s="543" customFormat="1" ht="12" customHeight="1" x14ac:dyDescent="0.2">
      <c r="A118" s="614" t="s">
        <v>2797</v>
      </c>
      <c r="B118" s="614"/>
      <c r="C118" s="586"/>
      <c r="D118" s="586"/>
      <c r="E118" s="586"/>
      <c r="F118" s="586"/>
      <c r="G118" s="586"/>
      <c r="H118" s="586"/>
      <c r="I118" s="586"/>
      <c r="J118" s="586"/>
      <c r="K118" s="586"/>
      <c r="L118" s="586"/>
    </row>
    <row r="119" spans="1:12" s="543" customFormat="1" ht="12" customHeight="1" x14ac:dyDescent="0.2">
      <c r="A119" s="614"/>
      <c r="B119" s="614"/>
      <c r="C119" s="586"/>
      <c r="D119" s="586"/>
      <c r="E119" s="586"/>
      <c r="F119" s="586"/>
      <c r="G119" s="586"/>
      <c r="H119" s="586"/>
      <c r="I119" s="586"/>
      <c r="J119" s="586"/>
      <c r="K119" s="586"/>
      <c r="L119" s="586"/>
    </row>
    <row r="120" spans="1:12" s="543" customFormat="1" ht="12" customHeight="1" x14ac:dyDescent="0.2">
      <c r="A120" s="614"/>
      <c r="B120" s="614"/>
      <c r="C120" s="586"/>
      <c r="D120" s="586"/>
      <c r="E120" s="586"/>
      <c r="F120" s="586"/>
      <c r="G120" s="586"/>
      <c r="H120" s="586"/>
      <c r="I120" s="586"/>
      <c r="J120" s="586"/>
      <c r="K120" s="586"/>
      <c r="L120" s="586"/>
    </row>
    <row r="121" spans="1:12" s="543" customFormat="1" ht="12" customHeight="1" x14ac:dyDescent="0.2">
      <c r="A121" s="614"/>
      <c r="B121" s="614"/>
      <c r="C121" s="503"/>
      <c r="D121" s="503"/>
      <c r="E121" s="503"/>
      <c r="F121" s="503"/>
      <c r="G121" s="503"/>
      <c r="H121" s="503"/>
      <c r="I121" s="503"/>
      <c r="J121" s="503"/>
      <c r="K121" s="503"/>
      <c r="L121" s="503"/>
    </row>
    <row r="122" spans="1:12" s="543" customFormat="1" ht="12" customHeight="1" x14ac:dyDescent="0.2">
      <c r="A122" s="614" t="s">
        <v>2798</v>
      </c>
      <c r="B122" s="614"/>
      <c r="C122" s="590"/>
      <c r="D122" s="590"/>
      <c r="E122" s="590"/>
      <c r="F122" s="590"/>
      <c r="G122" s="590"/>
      <c r="H122" s="590"/>
      <c r="I122" s="590"/>
      <c r="J122" s="590"/>
      <c r="K122" s="590"/>
      <c r="L122" s="590"/>
    </row>
    <row r="123" spans="1:12" s="543" customFormat="1" ht="12" customHeight="1" x14ac:dyDescent="0.2">
      <c r="A123" s="614"/>
      <c r="B123" s="614"/>
      <c r="C123" s="503"/>
      <c r="D123" s="503"/>
      <c r="E123" s="503"/>
      <c r="F123" s="503"/>
      <c r="G123" s="503"/>
      <c r="H123" s="503"/>
      <c r="I123" s="503"/>
      <c r="J123" s="503"/>
      <c r="K123" s="503"/>
      <c r="L123" s="503"/>
    </row>
    <row r="124" spans="1:12" ht="12" customHeight="1" x14ac:dyDescent="0.2">
      <c r="A124" s="626"/>
      <c r="B124" s="626"/>
      <c r="C124" s="84"/>
      <c r="D124" s="84"/>
      <c r="E124" s="394"/>
      <c r="F124" s="394"/>
      <c r="G124" s="499"/>
      <c r="H124" s="499"/>
      <c r="I124" s="499"/>
      <c r="J124" s="84"/>
      <c r="K124" s="499"/>
      <c r="L124" s="499"/>
    </row>
    <row r="125" spans="1:12" ht="12" customHeight="1" x14ac:dyDescent="0.2">
      <c r="A125" s="617" t="s">
        <v>2799</v>
      </c>
      <c r="B125" s="617"/>
      <c r="C125" s="114"/>
      <c r="D125" s="114"/>
      <c r="E125" s="114"/>
      <c r="F125" s="114"/>
      <c r="G125" s="114"/>
      <c r="H125" s="114"/>
      <c r="I125" s="114"/>
      <c r="J125" s="114"/>
      <c r="K125" s="114"/>
      <c r="L125" s="114"/>
    </row>
    <row r="126" spans="1:12" ht="12" customHeight="1" x14ac:dyDescent="0.2">
      <c r="A126" s="627"/>
      <c r="B126" s="627"/>
    </row>
    <row r="127" spans="1:12" ht="12" customHeight="1" x14ac:dyDescent="0.2">
      <c r="A127" s="617" t="s">
        <v>3041</v>
      </c>
      <c r="B127" s="617"/>
    </row>
  </sheetData>
  <mergeCells count="61">
    <mergeCell ref="A108:B117"/>
    <mergeCell ref="A118:B121"/>
    <mergeCell ref="A122:B123"/>
    <mergeCell ref="A97:B97"/>
    <mergeCell ref="A32:A38"/>
    <mergeCell ref="A39:B39"/>
    <mergeCell ref="A98:B102"/>
    <mergeCell ref="A103:B107"/>
    <mergeCell ref="Q55:Q56"/>
    <mergeCell ref="R55:R56"/>
    <mergeCell ref="A55:B55"/>
    <mergeCell ref="A89:B89"/>
    <mergeCell ref="A96:B96"/>
    <mergeCell ref="V55:V56"/>
    <mergeCell ref="W55:W56"/>
    <mergeCell ref="P55:P56"/>
    <mergeCell ref="AA39:AA40"/>
    <mergeCell ref="AB39:AB40"/>
    <mergeCell ref="Q39:Q40"/>
    <mergeCell ref="R39:R40"/>
    <mergeCell ref="S39:S40"/>
    <mergeCell ref="T39:T40"/>
    <mergeCell ref="U39:U40"/>
    <mergeCell ref="V39:V40"/>
    <mergeCell ref="W39:W40"/>
    <mergeCell ref="X39:X40"/>
    <mergeCell ref="Y39:Y40"/>
    <mergeCell ref="Z39:Z40"/>
    <mergeCell ref="AB55:AB56"/>
    <mergeCell ref="X55:X56"/>
    <mergeCell ref="Y55:Y56"/>
    <mergeCell ref="Z55:Z56"/>
    <mergeCell ref="AA55:AA56"/>
    <mergeCell ref="A127:B127"/>
    <mergeCell ref="A124:B124"/>
    <mergeCell ref="A126:B126"/>
    <mergeCell ref="A125:B125"/>
    <mergeCell ref="S55:S56"/>
    <mergeCell ref="T55:T56"/>
    <mergeCell ref="U55:U56"/>
    <mergeCell ref="I1:J1"/>
    <mergeCell ref="A2:K2"/>
    <mergeCell ref="AC39:AC40"/>
    <mergeCell ref="AD39:AD40"/>
    <mergeCell ref="AE39:AE40"/>
    <mergeCell ref="P39:P40"/>
    <mergeCell ref="A1:G1"/>
    <mergeCell ref="A3:B3"/>
    <mergeCell ref="A4:B4"/>
    <mergeCell ref="A24:A30"/>
    <mergeCell ref="A7:B7"/>
    <mergeCell ref="A8:B8"/>
    <mergeCell ref="A9:B9"/>
    <mergeCell ref="A10:B10"/>
    <mergeCell ref="A11:B11"/>
    <mergeCell ref="A13:B13"/>
    <mergeCell ref="AF39:AF40"/>
    <mergeCell ref="AC55:AC56"/>
    <mergeCell ref="AD55:AD56"/>
    <mergeCell ref="AE55:AE56"/>
    <mergeCell ref="AF55:AF56"/>
  </mergeCells>
  <hyperlinks>
    <hyperlink ref="I1:J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22"/>
  <sheetViews>
    <sheetView showGridLines="0" zoomScaleNormal="100" workbookViewId="0">
      <selection sqref="A1:G1"/>
    </sheetView>
  </sheetViews>
  <sheetFormatPr defaultColWidth="9.140625" defaultRowHeight="12.75" x14ac:dyDescent="0.2"/>
  <cols>
    <col min="1" max="1" width="9.5703125" style="518" customWidth="1"/>
    <col min="2" max="2" width="40.28515625" style="518" customWidth="1"/>
    <col min="3" max="18" width="11.28515625" style="518" customWidth="1"/>
    <col min="19" max="55" width="11.28515625" style="543" customWidth="1"/>
    <col min="56" max="56" width="5.42578125" style="518" customWidth="1"/>
    <col min="57" max="57" width="12" style="518" customWidth="1"/>
    <col min="58" max="16384" width="9.140625" style="518"/>
  </cols>
  <sheetData>
    <row r="1" spans="1:60" ht="18" customHeight="1" x14ac:dyDescent="0.25">
      <c r="A1" s="618" t="s">
        <v>3059</v>
      </c>
      <c r="B1" s="618"/>
      <c r="C1" s="618"/>
      <c r="D1" s="618"/>
      <c r="E1" s="618"/>
      <c r="F1" s="618"/>
      <c r="G1" s="618"/>
      <c r="H1" s="398"/>
      <c r="I1" s="621" t="s">
        <v>78</v>
      </c>
      <c r="J1" s="621"/>
      <c r="K1" s="59"/>
      <c r="L1" s="59"/>
      <c r="M1" s="59"/>
      <c r="N1" s="59"/>
      <c r="O1" s="59"/>
      <c r="P1" s="59"/>
      <c r="Q1" s="59"/>
      <c r="R1" s="59"/>
      <c r="S1" s="96"/>
      <c r="T1" s="96"/>
      <c r="U1" s="96"/>
      <c r="V1" s="96"/>
      <c r="W1" s="96"/>
      <c r="X1" s="96"/>
      <c r="Y1" s="96"/>
      <c r="Z1" s="96"/>
      <c r="AA1" s="96"/>
      <c r="AB1" s="96"/>
      <c r="AC1" s="96"/>
      <c r="AD1" s="96"/>
      <c r="AE1" s="96"/>
      <c r="AF1" s="96"/>
      <c r="AG1" s="96"/>
      <c r="AH1" s="96"/>
      <c r="AI1" s="96"/>
      <c r="AJ1" s="96"/>
      <c r="AK1" s="96"/>
      <c r="AL1" s="96"/>
      <c r="AM1" s="96"/>
      <c r="AN1" s="96"/>
      <c r="AO1" s="96"/>
      <c r="AP1" s="96"/>
      <c r="AQ1" s="96"/>
      <c r="AR1" s="96"/>
      <c r="AS1" s="96"/>
      <c r="AT1" s="96"/>
      <c r="AU1" s="96"/>
      <c r="AV1" s="96"/>
      <c r="AW1" s="96"/>
      <c r="AX1" s="96"/>
      <c r="AY1" s="96"/>
      <c r="AZ1" s="96"/>
      <c r="BA1" s="96"/>
      <c r="BB1" s="96"/>
      <c r="BC1" s="96"/>
    </row>
    <row r="2" spans="1:60" s="543" customFormat="1" ht="15" customHeight="1" x14ac:dyDescent="0.2">
      <c r="A2" s="622"/>
      <c r="B2" s="622"/>
      <c r="C2" s="622"/>
      <c r="D2" s="622"/>
      <c r="E2" s="622"/>
      <c r="F2" s="622"/>
      <c r="G2" s="622"/>
      <c r="H2" s="622"/>
      <c r="I2" s="622"/>
      <c r="J2" s="622"/>
      <c r="K2" s="622"/>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7"/>
      <c r="AT2" s="97"/>
      <c r="AU2" s="97"/>
      <c r="AV2" s="97"/>
      <c r="AW2" s="97"/>
      <c r="AX2" s="97"/>
      <c r="AY2" s="97"/>
      <c r="AZ2" s="97"/>
      <c r="BA2" s="97"/>
      <c r="BB2" s="97"/>
      <c r="BC2" s="97"/>
    </row>
    <row r="3" spans="1:60" ht="14.1" customHeight="1" x14ac:dyDescent="0.2">
      <c r="A3" s="609" t="s">
        <v>2776</v>
      </c>
      <c r="B3" s="609"/>
      <c r="C3" s="60">
        <v>1</v>
      </c>
      <c r="D3" s="60">
        <v>2</v>
      </c>
      <c r="E3" s="60">
        <v>3</v>
      </c>
      <c r="F3" s="60">
        <v>4</v>
      </c>
      <c r="G3" s="60">
        <v>5</v>
      </c>
      <c r="H3" s="60">
        <v>6</v>
      </c>
      <c r="I3" s="60">
        <v>7</v>
      </c>
      <c r="J3" s="60">
        <v>8</v>
      </c>
      <c r="K3" s="60">
        <v>9</v>
      </c>
      <c r="L3" s="60">
        <v>10</v>
      </c>
      <c r="M3" s="60">
        <v>11</v>
      </c>
      <c r="N3" s="60">
        <v>12</v>
      </c>
      <c r="O3" s="60">
        <v>13</v>
      </c>
      <c r="P3" s="500">
        <v>14</v>
      </c>
      <c r="Q3" s="500">
        <v>15</v>
      </c>
      <c r="R3" s="60">
        <v>16</v>
      </c>
      <c r="S3" s="60">
        <v>17</v>
      </c>
      <c r="T3" s="60">
        <v>18</v>
      </c>
      <c r="U3" s="60">
        <v>19</v>
      </c>
      <c r="V3" s="60">
        <v>20</v>
      </c>
      <c r="W3" s="60">
        <v>21</v>
      </c>
      <c r="X3" s="500">
        <v>22</v>
      </c>
      <c r="Y3" s="500">
        <v>23</v>
      </c>
      <c r="Z3" s="500">
        <v>24</v>
      </c>
      <c r="AA3" s="500">
        <v>25</v>
      </c>
      <c r="AB3" s="500">
        <v>26</v>
      </c>
      <c r="AC3" s="500">
        <v>27</v>
      </c>
      <c r="AD3" s="500">
        <v>28</v>
      </c>
      <c r="AE3" s="500">
        <v>29</v>
      </c>
      <c r="AF3" s="500">
        <v>30</v>
      </c>
      <c r="AG3" s="500">
        <v>31</v>
      </c>
      <c r="AH3" s="500">
        <v>32</v>
      </c>
      <c r="AI3" s="500">
        <v>33</v>
      </c>
      <c r="AJ3" s="500">
        <v>34</v>
      </c>
      <c r="AK3" s="500">
        <v>35</v>
      </c>
      <c r="AL3" s="500">
        <v>36</v>
      </c>
      <c r="AM3" s="500">
        <v>37</v>
      </c>
      <c r="AN3" s="500">
        <v>38</v>
      </c>
      <c r="AO3" s="500">
        <v>39</v>
      </c>
      <c r="AP3" s="500">
        <v>40</v>
      </c>
      <c r="AQ3" s="500">
        <v>41</v>
      </c>
      <c r="AR3" s="500">
        <v>42</v>
      </c>
      <c r="AS3" s="500">
        <v>43</v>
      </c>
      <c r="AT3" s="500">
        <v>44</v>
      </c>
      <c r="AU3" s="500">
        <v>45</v>
      </c>
      <c r="AV3" s="500">
        <v>46</v>
      </c>
      <c r="AW3" s="500">
        <v>47</v>
      </c>
      <c r="AX3" s="500">
        <v>48</v>
      </c>
      <c r="AY3" s="500">
        <v>49</v>
      </c>
      <c r="AZ3" s="500">
        <v>50</v>
      </c>
      <c r="BA3" s="500">
        <v>51</v>
      </c>
      <c r="BB3" s="500">
        <v>52</v>
      </c>
      <c r="BC3" s="500">
        <v>53</v>
      </c>
      <c r="BD3" s="544"/>
      <c r="BE3" s="397" t="s">
        <v>3053</v>
      </c>
    </row>
    <row r="4" spans="1:60" ht="14.1" customHeight="1" x14ac:dyDescent="0.2">
      <c r="A4" s="610" t="s">
        <v>2777</v>
      </c>
      <c r="B4" s="610"/>
      <c r="C4" s="501">
        <v>43829</v>
      </c>
      <c r="D4" s="501">
        <v>43836</v>
      </c>
      <c r="E4" s="501">
        <v>43843</v>
      </c>
      <c r="F4" s="501">
        <v>43850</v>
      </c>
      <c r="G4" s="501">
        <v>43857</v>
      </c>
      <c r="H4" s="501">
        <v>43864</v>
      </c>
      <c r="I4" s="501">
        <v>43871</v>
      </c>
      <c r="J4" s="501">
        <v>43878</v>
      </c>
      <c r="K4" s="501">
        <v>43885</v>
      </c>
      <c r="L4" s="501">
        <v>43892</v>
      </c>
      <c r="M4" s="501">
        <v>43899</v>
      </c>
      <c r="N4" s="501">
        <v>43906</v>
      </c>
      <c r="O4" s="501">
        <v>43913</v>
      </c>
      <c r="P4" s="98">
        <v>43920</v>
      </c>
      <c r="Q4" s="98">
        <v>43927</v>
      </c>
      <c r="R4" s="98">
        <v>43934</v>
      </c>
      <c r="S4" s="98">
        <v>43941</v>
      </c>
      <c r="T4" s="98">
        <v>43948</v>
      </c>
      <c r="U4" s="98">
        <v>43955</v>
      </c>
      <c r="V4" s="98">
        <v>43962</v>
      </c>
      <c r="W4" s="98">
        <v>43969</v>
      </c>
      <c r="X4" s="501">
        <v>43976</v>
      </c>
      <c r="Y4" s="501">
        <v>43983</v>
      </c>
      <c r="Z4" s="501">
        <v>43990</v>
      </c>
      <c r="AA4" s="501">
        <v>43997</v>
      </c>
      <c r="AB4" s="501">
        <v>44004</v>
      </c>
      <c r="AC4" s="501">
        <v>44011</v>
      </c>
      <c r="AD4" s="501">
        <v>44018</v>
      </c>
      <c r="AE4" s="501">
        <v>44025</v>
      </c>
      <c r="AF4" s="501">
        <v>44032</v>
      </c>
      <c r="AG4" s="501">
        <v>44039</v>
      </c>
      <c r="AH4" s="501">
        <v>44046</v>
      </c>
      <c r="AI4" s="501">
        <v>44053</v>
      </c>
      <c r="AJ4" s="501">
        <v>44060</v>
      </c>
      <c r="AK4" s="501">
        <v>44067</v>
      </c>
      <c r="AL4" s="501">
        <v>44074</v>
      </c>
      <c r="AM4" s="501">
        <v>44081</v>
      </c>
      <c r="AN4" s="501">
        <v>44088</v>
      </c>
      <c r="AO4" s="501">
        <v>44095</v>
      </c>
      <c r="AP4" s="501">
        <v>44102</v>
      </c>
      <c r="AQ4" s="501">
        <v>44109</v>
      </c>
      <c r="AR4" s="501">
        <v>44116</v>
      </c>
      <c r="AS4" s="501">
        <v>44123</v>
      </c>
      <c r="AT4" s="501">
        <v>44130</v>
      </c>
      <c r="AU4" s="501">
        <v>44137</v>
      </c>
      <c r="AV4" s="501">
        <v>44144</v>
      </c>
      <c r="AW4" s="501">
        <v>44151</v>
      </c>
      <c r="AX4" s="501">
        <v>44158</v>
      </c>
      <c r="AY4" s="501">
        <v>44165</v>
      </c>
      <c r="AZ4" s="501">
        <v>44172</v>
      </c>
      <c r="BA4" s="501">
        <v>44179</v>
      </c>
      <c r="BB4" s="501">
        <v>44186</v>
      </c>
      <c r="BC4" s="501">
        <v>44193</v>
      </c>
      <c r="BD4" s="545"/>
      <c r="BE4" s="545"/>
    </row>
    <row r="5" spans="1:60" ht="14.1" customHeight="1" thickBot="1" x14ac:dyDescent="0.25">
      <c r="A5" s="61"/>
      <c r="B5" s="61"/>
      <c r="C5" s="62"/>
      <c r="D5" s="62"/>
      <c r="E5" s="62"/>
      <c r="F5" s="62"/>
      <c r="G5" s="62"/>
      <c r="H5" s="62"/>
      <c r="I5" s="62"/>
      <c r="J5" s="62"/>
      <c r="K5" s="63"/>
      <c r="L5" s="63"/>
      <c r="M5" s="64"/>
      <c r="N5" s="64"/>
      <c r="O5" s="64"/>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c r="AQ5" s="65"/>
      <c r="AR5" s="65"/>
      <c r="AS5" s="65"/>
      <c r="AT5" s="65"/>
      <c r="AU5" s="65"/>
      <c r="AV5" s="65"/>
      <c r="AW5" s="65"/>
      <c r="AX5" s="65"/>
      <c r="AY5" s="65"/>
      <c r="AZ5" s="65"/>
      <c r="BA5" s="65"/>
      <c r="BB5" s="65"/>
      <c r="BC5" s="65"/>
      <c r="BD5" s="546"/>
      <c r="BE5" s="546"/>
    </row>
    <row r="6" spans="1:60" ht="14.1" customHeight="1" x14ac:dyDescent="0.2">
      <c r="A6" s="66"/>
      <c r="B6" s="67"/>
      <c r="C6" s="68"/>
      <c r="D6" s="68"/>
      <c r="E6" s="68"/>
      <c r="F6" s="68"/>
      <c r="G6" s="68"/>
      <c r="H6" s="68"/>
      <c r="I6" s="68"/>
      <c r="J6" s="68"/>
      <c r="K6" s="69"/>
      <c r="L6" s="69"/>
      <c r="M6" s="70"/>
      <c r="N6" s="70"/>
      <c r="O6" s="70"/>
      <c r="P6" s="99"/>
      <c r="Q6" s="99"/>
      <c r="R6" s="99"/>
      <c r="S6" s="99"/>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525"/>
    </row>
    <row r="7" spans="1:60" ht="14.1" customHeight="1" x14ac:dyDescent="0.2">
      <c r="A7" s="624" t="s">
        <v>2800</v>
      </c>
      <c r="B7" s="624"/>
      <c r="C7" s="519">
        <f>SUM(C15:C21)</f>
        <v>1161</v>
      </c>
      <c r="D7" s="519">
        <f t="shared" ref="D7:BC7" si="0">SUM(D15:D21)</f>
        <v>1567</v>
      </c>
      <c r="E7" s="519">
        <f t="shared" si="0"/>
        <v>1322</v>
      </c>
      <c r="F7" s="519">
        <f t="shared" si="0"/>
        <v>1226</v>
      </c>
      <c r="G7" s="519">
        <f t="shared" si="0"/>
        <v>1188</v>
      </c>
      <c r="H7" s="519">
        <f t="shared" si="0"/>
        <v>1216</v>
      </c>
      <c r="I7" s="519">
        <f t="shared" si="0"/>
        <v>1162</v>
      </c>
      <c r="J7" s="519">
        <f t="shared" si="0"/>
        <v>1162</v>
      </c>
      <c r="K7" s="519">
        <f t="shared" si="0"/>
        <v>1171</v>
      </c>
      <c r="L7" s="519">
        <f t="shared" si="0"/>
        <v>1208</v>
      </c>
      <c r="M7" s="519">
        <f t="shared" si="0"/>
        <v>1198</v>
      </c>
      <c r="N7" s="519">
        <f t="shared" si="0"/>
        <v>1196</v>
      </c>
      <c r="O7" s="519">
        <f t="shared" si="0"/>
        <v>1079</v>
      </c>
      <c r="P7" s="519">
        <f t="shared" si="0"/>
        <v>1744</v>
      </c>
      <c r="Q7" s="519">
        <f t="shared" si="0"/>
        <v>1978</v>
      </c>
      <c r="R7" s="519">
        <f t="shared" si="0"/>
        <v>1916</v>
      </c>
      <c r="S7" s="519">
        <f t="shared" si="0"/>
        <v>1836</v>
      </c>
      <c r="T7" s="519">
        <f t="shared" si="0"/>
        <v>1679</v>
      </c>
      <c r="U7" s="519">
        <f t="shared" si="0"/>
        <v>1435</v>
      </c>
      <c r="V7" s="519">
        <f t="shared" si="0"/>
        <v>1421</v>
      </c>
      <c r="W7" s="519">
        <f t="shared" si="0"/>
        <v>1226</v>
      </c>
      <c r="X7" s="519">
        <f t="shared" si="0"/>
        <v>1128</v>
      </c>
      <c r="Y7" s="519">
        <f t="shared" si="0"/>
        <v>1093</v>
      </c>
      <c r="Z7" s="519">
        <f t="shared" si="0"/>
        <v>1034</v>
      </c>
      <c r="AA7" s="519">
        <f t="shared" si="0"/>
        <v>1065</v>
      </c>
      <c r="AB7" s="519">
        <f t="shared" si="0"/>
        <v>1008</v>
      </c>
      <c r="AC7" s="519">
        <f t="shared" si="0"/>
        <v>983</v>
      </c>
      <c r="AD7" s="519">
        <f t="shared" si="0"/>
        <v>977</v>
      </c>
      <c r="AE7" s="519">
        <f t="shared" si="0"/>
        <v>1033</v>
      </c>
      <c r="AF7" s="519">
        <f t="shared" si="0"/>
        <v>962</v>
      </c>
      <c r="AG7" s="519">
        <f t="shared" si="0"/>
        <v>1043</v>
      </c>
      <c r="AH7" s="519">
        <f t="shared" si="0"/>
        <v>1011</v>
      </c>
      <c r="AI7" s="519">
        <f t="shared" si="0"/>
        <v>928</v>
      </c>
      <c r="AJ7" s="519">
        <f t="shared" si="0"/>
        <v>1046</v>
      </c>
      <c r="AK7" s="519">
        <f t="shared" si="0"/>
        <v>1030</v>
      </c>
      <c r="AL7" s="519">
        <f t="shared" si="0"/>
        <v>1050</v>
      </c>
      <c r="AM7" s="519">
        <f t="shared" si="0"/>
        <v>1069</v>
      </c>
      <c r="AN7" s="519">
        <f t="shared" si="0"/>
        <v>952</v>
      </c>
      <c r="AO7" s="519">
        <f t="shared" si="0"/>
        <v>933</v>
      </c>
      <c r="AP7" s="519">
        <f t="shared" si="0"/>
        <v>1196</v>
      </c>
      <c r="AQ7" s="519">
        <f t="shared" si="0"/>
        <v>1072</v>
      </c>
      <c r="AR7" s="519">
        <f t="shared" si="0"/>
        <v>1134</v>
      </c>
      <c r="AS7" s="519">
        <f t="shared" si="0"/>
        <v>1187</v>
      </c>
      <c r="AT7" s="519">
        <f t="shared" si="0"/>
        <v>1262</v>
      </c>
      <c r="AU7" s="519">
        <f t="shared" si="0"/>
        <v>1250</v>
      </c>
      <c r="AV7" s="519">
        <f t="shared" si="0"/>
        <v>1338</v>
      </c>
      <c r="AW7" s="519">
        <f t="shared" si="0"/>
        <v>1360</v>
      </c>
      <c r="AX7" s="519">
        <f t="shared" si="0"/>
        <v>1329</v>
      </c>
      <c r="AY7" s="519">
        <f t="shared" si="0"/>
        <v>1296</v>
      </c>
      <c r="AZ7" s="519">
        <f t="shared" si="0"/>
        <v>1284</v>
      </c>
      <c r="BA7" s="519">
        <f t="shared" si="0"/>
        <v>1297</v>
      </c>
      <c r="BB7" s="519">
        <f t="shared" si="0"/>
        <v>1205</v>
      </c>
      <c r="BC7" s="519">
        <f t="shared" si="0"/>
        <v>1178</v>
      </c>
      <c r="BD7" s="547"/>
      <c r="BE7" s="537">
        <f>SUM(C7:BC7)</f>
        <v>64824</v>
      </c>
      <c r="BG7" s="547"/>
      <c r="BH7" s="548"/>
    </row>
    <row r="8" spans="1:60" ht="14.1" customHeight="1" x14ac:dyDescent="0.2">
      <c r="A8" s="624" t="s">
        <v>2801</v>
      </c>
      <c r="B8" s="624"/>
      <c r="C8" s="519">
        <f>SUM(C24:C30)</f>
        <v>616</v>
      </c>
      <c r="D8" s="519">
        <f t="shared" ref="D8:BC8" si="1">SUM(D24:D30)</f>
        <v>817</v>
      </c>
      <c r="E8" s="519">
        <f t="shared" si="1"/>
        <v>671</v>
      </c>
      <c r="F8" s="519">
        <f t="shared" si="1"/>
        <v>627</v>
      </c>
      <c r="G8" s="519">
        <f t="shared" si="1"/>
        <v>580</v>
      </c>
      <c r="H8" s="519">
        <f t="shared" si="1"/>
        <v>616</v>
      </c>
      <c r="I8" s="519">
        <f t="shared" si="1"/>
        <v>544</v>
      </c>
      <c r="J8" s="519">
        <f t="shared" si="1"/>
        <v>597</v>
      </c>
      <c r="K8" s="519">
        <f t="shared" si="1"/>
        <v>591</v>
      </c>
      <c r="L8" s="519">
        <f t="shared" si="1"/>
        <v>623</v>
      </c>
      <c r="M8" s="519">
        <f t="shared" si="1"/>
        <v>588</v>
      </c>
      <c r="N8" s="519">
        <f t="shared" si="1"/>
        <v>580</v>
      </c>
      <c r="O8" s="519">
        <f t="shared" si="1"/>
        <v>578</v>
      </c>
      <c r="P8" s="519">
        <f t="shared" si="1"/>
        <v>837</v>
      </c>
      <c r="Q8" s="519">
        <f t="shared" si="1"/>
        <v>927</v>
      </c>
      <c r="R8" s="519">
        <f t="shared" si="1"/>
        <v>938</v>
      </c>
      <c r="S8" s="519">
        <f t="shared" si="1"/>
        <v>961</v>
      </c>
      <c r="T8" s="519">
        <f t="shared" si="1"/>
        <v>854</v>
      </c>
      <c r="U8" s="519">
        <f t="shared" si="1"/>
        <v>745</v>
      </c>
      <c r="V8" s="519">
        <f t="shared" si="1"/>
        <v>696</v>
      </c>
      <c r="W8" s="519">
        <f t="shared" si="1"/>
        <v>636</v>
      </c>
      <c r="X8" s="519">
        <f t="shared" si="1"/>
        <v>577</v>
      </c>
      <c r="Y8" s="519">
        <f t="shared" si="1"/>
        <v>516</v>
      </c>
      <c r="Z8" s="519">
        <f t="shared" si="1"/>
        <v>526</v>
      </c>
      <c r="AA8" s="519">
        <f t="shared" si="1"/>
        <v>532</v>
      </c>
      <c r="AB8" s="519">
        <f t="shared" si="1"/>
        <v>518</v>
      </c>
      <c r="AC8" s="519">
        <f>SUM(AC24:AC30)</f>
        <v>466</v>
      </c>
      <c r="AD8" s="519">
        <f t="shared" si="1"/>
        <v>494</v>
      </c>
      <c r="AE8" s="519">
        <f t="shared" si="1"/>
        <v>520</v>
      </c>
      <c r="AF8" s="519">
        <f t="shared" si="1"/>
        <v>482</v>
      </c>
      <c r="AG8" s="519">
        <f t="shared" si="1"/>
        <v>534</v>
      </c>
      <c r="AH8" s="519">
        <f t="shared" si="1"/>
        <v>506</v>
      </c>
      <c r="AI8" s="519">
        <f t="shared" si="1"/>
        <v>453</v>
      </c>
      <c r="AJ8" s="519">
        <f t="shared" si="1"/>
        <v>508</v>
      </c>
      <c r="AK8" s="519">
        <f t="shared" si="1"/>
        <v>490</v>
      </c>
      <c r="AL8" s="519">
        <f t="shared" si="1"/>
        <v>486</v>
      </c>
      <c r="AM8" s="519">
        <f t="shared" si="1"/>
        <v>518</v>
      </c>
      <c r="AN8" s="519">
        <f t="shared" si="1"/>
        <v>493</v>
      </c>
      <c r="AO8" s="519">
        <f t="shared" si="1"/>
        <v>462</v>
      </c>
      <c r="AP8" s="519">
        <f t="shared" si="1"/>
        <v>624</v>
      </c>
      <c r="AQ8" s="519">
        <f t="shared" si="1"/>
        <v>561</v>
      </c>
      <c r="AR8" s="519">
        <f t="shared" si="1"/>
        <v>579</v>
      </c>
      <c r="AS8" s="519">
        <f t="shared" si="1"/>
        <v>574</v>
      </c>
      <c r="AT8" s="519">
        <f t="shared" si="1"/>
        <v>601</v>
      </c>
      <c r="AU8" s="519">
        <f t="shared" si="1"/>
        <v>628</v>
      </c>
      <c r="AV8" s="519">
        <f t="shared" si="1"/>
        <v>643</v>
      </c>
      <c r="AW8" s="519">
        <f t="shared" si="1"/>
        <v>668</v>
      </c>
      <c r="AX8" s="519">
        <f t="shared" si="1"/>
        <v>651</v>
      </c>
      <c r="AY8" s="519">
        <f t="shared" si="1"/>
        <v>639</v>
      </c>
      <c r="AZ8" s="519">
        <f t="shared" si="1"/>
        <v>651</v>
      </c>
      <c r="BA8" s="519">
        <f t="shared" si="1"/>
        <v>668</v>
      </c>
      <c r="BB8" s="519">
        <f t="shared" si="1"/>
        <v>584</v>
      </c>
      <c r="BC8" s="519">
        <f t="shared" si="1"/>
        <v>582</v>
      </c>
      <c r="BD8" s="549"/>
      <c r="BE8" s="537">
        <f t="shared" ref="BE8:BE74" si="2">SUM(C8:BC8)</f>
        <v>32356</v>
      </c>
      <c r="BF8" s="547"/>
      <c r="BG8" s="547"/>
    </row>
    <row r="9" spans="1:60" ht="14.1" customHeight="1" x14ac:dyDescent="0.2">
      <c r="A9" s="624" t="s">
        <v>2802</v>
      </c>
      <c r="B9" s="624"/>
      <c r="C9" s="519">
        <f>SUM(C32:C38)</f>
        <v>545</v>
      </c>
      <c r="D9" s="519">
        <f t="shared" ref="D9:BC9" si="3">SUM(D32:D38)</f>
        <v>750</v>
      </c>
      <c r="E9" s="519">
        <f t="shared" si="3"/>
        <v>651</v>
      </c>
      <c r="F9" s="519">
        <f t="shared" si="3"/>
        <v>599</v>
      </c>
      <c r="G9" s="519">
        <f t="shared" si="3"/>
        <v>608</v>
      </c>
      <c r="H9" s="519">
        <f t="shared" si="3"/>
        <v>600</v>
      </c>
      <c r="I9" s="519">
        <f t="shared" si="3"/>
        <v>618</v>
      </c>
      <c r="J9" s="519">
        <f t="shared" si="3"/>
        <v>565</v>
      </c>
      <c r="K9" s="519">
        <f t="shared" si="3"/>
        <v>580</v>
      </c>
      <c r="L9" s="519">
        <f t="shared" si="3"/>
        <v>585</v>
      </c>
      <c r="M9" s="519">
        <f t="shared" si="3"/>
        <v>610</v>
      </c>
      <c r="N9" s="519">
        <f t="shared" si="3"/>
        <v>616</v>
      </c>
      <c r="O9" s="519">
        <f t="shared" si="3"/>
        <v>501</v>
      </c>
      <c r="P9" s="519">
        <f t="shared" si="3"/>
        <v>907</v>
      </c>
      <c r="Q9" s="519">
        <f t="shared" si="3"/>
        <v>1051</v>
      </c>
      <c r="R9" s="519">
        <f t="shared" si="3"/>
        <v>978</v>
      </c>
      <c r="S9" s="519">
        <f t="shared" si="3"/>
        <v>875</v>
      </c>
      <c r="T9" s="519">
        <f t="shared" si="3"/>
        <v>825</v>
      </c>
      <c r="U9" s="519">
        <f t="shared" si="3"/>
        <v>690</v>
      </c>
      <c r="V9" s="519">
        <f t="shared" si="3"/>
        <v>725</v>
      </c>
      <c r="W9" s="519">
        <f t="shared" si="3"/>
        <v>590</v>
      </c>
      <c r="X9" s="519">
        <f t="shared" si="3"/>
        <v>551</v>
      </c>
      <c r="Y9" s="519">
        <f t="shared" si="3"/>
        <v>577</v>
      </c>
      <c r="Z9" s="519">
        <f t="shared" si="3"/>
        <v>508</v>
      </c>
      <c r="AA9" s="519">
        <f t="shared" si="3"/>
        <v>533</v>
      </c>
      <c r="AB9" s="519">
        <f t="shared" si="3"/>
        <v>490</v>
      </c>
      <c r="AC9" s="519">
        <f t="shared" si="3"/>
        <v>517</v>
      </c>
      <c r="AD9" s="519">
        <f t="shared" si="3"/>
        <v>483</v>
      </c>
      <c r="AE9" s="519">
        <f t="shared" si="3"/>
        <v>513</v>
      </c>
      <c r="AF9" s="519">
        <f t="shared" si="3"/>
        <v>480</v>
      </c>
      <c r="AG9" s="519">
        <f t="shared" si="3"/>
        <v>509</v>
      </c>
      <c r="AH9" s="519">
        <f t="shared" si="3"/>
        <v>505</v>
      </c>
      <c r="AI9" s="519">
        <f t="shared" si="3"/>
        <v>475</v>
      </c>
      <c r="AJ9" s="519">
        <f t="shared" si="3"/>
        <v>538</v>
      </c>
      <c r="AK9" s="519">
        <f t="shared" si="3"/>
        <v>540</v>
      </c>
      <c r="AL9" s="519">
        <f t="shared" si="3"/>
        <v>564</v>
      </c>
      <c r="AM9" s="519">
        <f t="shared" si="3"/>
        <v>551</v>
      </c>
      <c r="AN9" s="519">
        <f t="shared" si="3"/>
        <v>459</v>
      </c>
      <c r="AO9" s="519">
        <f t="shared" si="3"/>
        <v>471</v>
      </c>
      <c r="AP9" s="519">
        <f t="shared" si="3"/>
        <v>572</v>
      </c>
      <c r="AQ9" s="519">
        <f t="shared" si="3"/>
        <v>511</v>
      </c>
      <c r="AR9" s="519">
        <f t="shared" si="3"/>
        <v>555</v>
      </c>
      <c r="AS9" s="519">
        <f t="shared" si="3"/>
        <v>613</v>
      </c>
      <c r="AT9" s="519">
        <f t="shared" si="3"/>
        <v>661</v>
      </c>
      <c r="AU9" s="519">
        <f t="shared" si="3"/>
        <v>622</v>
      </c>
      <c r="AV9" s="519">
        <f t="shared" si="3"/>
        <v>695</v>
      </c>
      <c r="AW9" s="519">
        <f t="shared" si="3"/>
        <v>692</v>
      </c>
      <c r="AX9" s="519">
        <f t="shared" si="3"/>
        <v>678</v>
      </c>
      <c r="AY9" s="519">
        <f t="shared" si="3"/>
        <v>657</v>
      </c>
      <c r="AZ9" s="519">
        <f t="shared" si="3"/>
        <v>633</v>
      </c>
      <c r="BA9" s="519">
        <f t="shared" si="3"/>
        <v>629</v>
      </c>
      <c r="BB9" s="519">
        <f t="shared" si="3"/>
        <v>621</v>
      </c>
      <c r="BC9" s="519">
        <f t="shared" si="3"/>
        <v>596</v>
      </c>
      <c r="BD9" s="549"/>
      <c r="BE9" s="537">
        <f t="shared" si="2"/>
        <v>32468</v>
      </c>
    </row>
    <row r="10" spans="1:60" ht="14.1" customHeight="1" x14ac:dyDescent="0.2">
      <c r="A10" s="610" t="s">
        <v>2803</v>
      </c>
      <c r="B10" s="610"/>
      <c r="C10" s="519">
        <v>1276</v>
      </c>
      <c r="D10" s="519">
        <v>1560</v>
      </c>
      <c r="E10" s="519">
        <v>1382</v>
      </c>
      <c r="F10" s="519">
        <v>1317</v>
      </c>
      <c r="G10" s="519">
        <v>1280</v>
      </c>
      <c r="H10" s="519">
        <v>1254</v>
      </c>
      <c r="I10" s="519">
        <v>1259</v>
      </c>
      <c r="J10" s="519">
        <v>1247</v>
      </c>
      <c r="K10" s="519">
        <v>1165</v>
      </c>
      <c r="L10" s="519">
        <v>1229</v>
      </c>
      <c r="M10" s="519">
        <v>1169</v>
      </c>
      <c r="N10" s="519">
        <v>1120</v>
      </c>
      <c r="O10" s="519">
        <v>1118</v>
      </c>
      <c r="P10" s="519">
        <v>1098</v>
      </c>
      <c r="Q10" s="519">
        <v>1100</v>
      </c>
      <c r="R10" s="519">
        <v>1067</v>
      </c>
      <c r="S10" s="519">
        <v>1087</v>
      </c>
      <c r="T10" s="519">
        <v>1079</v>
      </c>
      <c r="U10" s="519">
        <v>1034</v>
      </c>
      <c r="V10" s="519">
        <v>1064</v>
      </c>
      <c r="W10" s="519">
        <v>1045</v>
      </c>
      <c r="X10" s="519">
        <v>1017</v>
      </c>
      <c r="Y10" s="519">
        <v>1056</v>
      </c>
      <c r="Z10" s="519">
        <v>1000</v>
      </c>
      <c r="AA10" s="519">
        <v>1019</v>
      </c>
      <c r="AB10" s="519">
        <v>1026</v>
      </c>
      <c r="AC10" s="519">
        <v>1018</v>
      </c>
      <c r="AD10" s="519">
        <v>1025</v>
      </c>
      <c r="AE10" s="519">
        <v>996</v>
      </c>
      <c r="AF10" s="519">
        <v>977</v>
      </c>
      <c r="AG10" s="519">
        <v>994</v>
      </c>
      <c r="AH10" s="519">
        <v>1003</v>
      </c>
      <c r="AI10" s="519">
        <v>992</v>
      </c>
      <c r="AJ10" s="519">
        <v>999</v>
      </c>
      <c r="AK10" s="519">
        <v>983</v>
      </c>
      <c r="AL10" s="519">
        <v>988</v>
      </c>
      <c r="AM10" s="519">
        <v>1008</v>
      </c>
      <c r="AN10" s="519">
        <v>1007</v>
      </c>
      <c r="AO10" s="519">
        <v>1046</v>
      </c>
      <c r="AP10" s="519">
        <v>1038</v>
      </c>
      <c r="AQ10" s="519">
        <v>1079</v>
      </c>
      <c r="AR10" s="519">
        <v>1062</v>
      </c>
      <c r="AS10" s="519">
        <v>1052</v>
      </c>
      <c r="AT10" s="519">
        <v>1079</v>
      </c>
      <c r="AU10" s="519">
        <v>1105</v>
      </c>
      <c r="AV10" s="519">
        <v>1139</v>
      </c>
      <c r="AW10" s="519">
        <v>1130</v>
      </c>
      <c r="AX10" s="519">
        <v>1130</v>
      </c>
      <c r="AY10" s="519">
        <v>1140</v>
      </c>
      <c r="AZ10" s="519">
        <v>1236</v>
      </c>
      <c r="BA10" s="519">
        <v>1272</v>
      </c>
      <c r="BB10" s="519">
        <v>1061</v>
      </c>
      <c r="BC10" s="519">
        <v>1018</v>
      </c>
      <c r="BE10" s="561">
        <f>SUM(C10:BB10)+(BC10/5)</f>
        <v>57830.6</v>
      </c>
    </row>
    <row r="11" spans="1:60" ht="14.1" customHeight="1" x14ac:dyDescent="0.2">
      <c r="A11" s="610" t="s">
        <v>2804</v>
      </c>
      <c r="B11" s="610"/>
      <c r="C11" s="101"/>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3"/>
      <c r="BE11" s="537"/>
    </row>
    <row r="12" spans="1:60" ht="14.1" customHeight="1" x14ac:dyDescent="0.2">
      <c r="A12" s="104"/>
      <c r="B12" s="105"/>
      <c r="C12" s="191"/>
      <c r="D12" s="191"/>
      <c r="E12" s="191"/>
      <c r="F12" s="191"/>
      <c r="G12" s="191"/>
      <c r="H12" s="191"/>
      <c r="I12" s="191"/>
      <c r="J12" s="191"/>
      <c r="K12" s="191"/>
      <c r="L12" s="191"/>
      <c r="M12" s="191"/>
      <c r="N12" s="191"/>
      <c r="O12" s="106"/>
      <c r="P12" s="106"/>
      <c r="Q12" s="106"/>
      <c r="R12" s="106"/>
      <c r="S12" s="106"/>
      <c r="T12" s="106"/>
      <c r="U12" s="106"/>
      <c r="V12" s="106"/>
      <c r="W12" s="106"/>
      <c r="X12" s="106"/>
      <c r="Y12" s="106"/>
      <c r="Z12" s="106"/>
      <c r="AA12" s="106"/>
      <c r="AB12" s="106"/>
      <c r="AC12" s="106"/>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E12" s="537"/>
    </row>
    <row r="13" spans="1:60" ht="14.1" customHeight="1" x14ac:dyDescent="0.2">
      <c r="A13" s="625" t="s">
        <v>27</v>
      </c>
      <c r="B13" s="625"/>
      <c r="C13" s="108"/>
      <c r="D13" s="108"/>
      <c r="E13" s="108"/>
      <c r="F13" s="108"/>
      <c r="G13" s="108"/>
      <c r="H13" s="108"/>
      <c r="I13" s="108"/>
      <c r="J13" s="108"/>
      <c r="K13" s="108"/>
      <c r="L13" s="108"/>
      <c r="M13" s="108"/>
      <c r="N13" s="108"/>
      <c r="O13" s="108"/>
      <c r="P13" s="108"/>
      <c r="Q13" s="108"/>
      <c r="R13" s="108"/>
      <c r="S13" s="108"/>
      <c r="T13" s="108"/>
      <c r="U13" s="108"/>
      <c r="V13" s="108"/>
      <c r="W13" s="541"/>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E13" s="537"/>
    </row>
    <row r="14" spans="1:60" ht="14.1" customHeight="1" x14ac:dyDescent="0.2">
      <c r="A14" s="545"/>
      <c r="B14" s="109" t="s">
        <v>2781</v>
      </c>
      <c r="C14" s="541"/>
      <c r="D14" s="541"/>
      <c r="E14" s="541"/>
      <c r="F14" s="541"/>
      <c r="G14" s="541"/>
      <c r="H14" s="541"/>
      <c r="I14" s="541"/>
      <c r="J14" s="541"/>
      <c r="K14" s="541"/>
      <c r="L14" s="541"/>
      <c r="M14" s="541"/>
      <c r="N14" s="541"/>
      <c r="O14" s="541"/>
      <c r="P14" s="541"/>
      <c r="Q14" s="541"/>
      <c r="R14" s="541"/>
      <c r="S14" s="541"/>
      <c r="T14" s="541"/>
      <c r="U14" s="541"/>
      <c r="V14" s="541"/>
      <c r="W14" s="541"/>
      <c r="X14" s="541"/>
      <c r="Y14" s="541"/>
      <c r="Z14" s="541"/>
      <c r="AA14" s="541"/>
      <c r="AB14" s="541"/>
      <c r="AC14" s="541"/>
      <c r="AD14" s="541"/>
      <c r="AE14" s="541"/>
      <c r="AF14" s="541"/>
      <c r="AG14" s="541"/>
      <c r="AH14" s="541"/>
      <c r="AI14" s="541"/>
      <c r="AJ14" s="541"/>
      <c r="AK14" s="541"/>
      <c r="AL14" s="541"/>
      <c r="AM14" s="541"/>
      <c r="AN14" s="541"/>
      <c r="AO14" s="541"/>
      <c r="AP14" s="541"/>
      <c r="AQ14" s="541"/>
      <c r="AR14" s="541"/>
      <c r="AS14" s="541"/>
      <c r="AT14" s="541"/>
      <c r="AU14" s="541"/>
      <c r="AV14" s="541"/>
      <c r="AW14" s="541"/>
      <c r="AX14" s="541"/>
      <c r="AY14" s="541"/>
      <c r="AZ14" s="541"/>
      <c r="BA14" s="541"/>
      <c r="BB14" s="541"/>
      <c r="BC14" s="541"/>
      <c r="BE14" s="537"/>
    </row>
    <row r="15" spans="1:60" ht="14.1" customHeight="1" x14ac:dyDescent="0.2">
      <c r="A15" s="550"/>
      <c r="B15" s="110" t="s">
        <v>1</v>
      </c>
      <c r="C15" s="108">
        <f t="shared" ref="C15:BC19" si="4">C24+C32</f>
        <v>3</v>
      </c>
      <c r="D15" s="108">
        <f t="shared" si="4"/>
        <v>0</v>
      </c>
      <c r="E15" s="108">
        <f t="shared" si="4"/>
        <v>3</v>
      </c>
      <c r="F15" s="108">
        <f t="shared" si="4"/>
        <v>1</v>
      </c>
      <c r="G15" s="108">
        <f t="shared" si="4"/>
        <v>3</v>
      </c>
      <c r="H15" s="108">
        <f t="shared" si="4"/>
        <v>6</v>
      </c>
      <c r="I15" s="108">
        <f t="shared" si="4"/>
        <v>4</v>
      </c>
      <c r="J15" s="108">
        <f t="shared" si="4"/>
        <v>2</v>
      </c>
      <c r="K15" s="108">
        <f t="shared" si="4"/>
        <v>2</v>
      </c>
      <c r="L15" s="108">
        <f t="shared" si="4"/>
        <v>3</v>
      </c>
      <c r="M15" s="108">
        <f t="shared" si="4"/>
        <v>5</v>
      </c>
      <c r="N15" s="108">
        <f t="shared" si="4"/>
        <v>4</v>
      </c>
      <c r="O15" s="108">
        <f t="shared" si="4"/>
        <v>5</v>
      </c>
      <c r="P15" s="108">
        <f t="shared" si="4"/>
        <v>3</v>
      </c>
      <c r="Q15" s="108">
        <f t="shared" si="4"/>
        <v>6</v>
      </c>
      <c r="R15" s="108">
        <f t="shared" si="4"/>
        <v>3</v>
      </c>
      <c r="S15" s="108">
        <f t="shared" si="4"/>
        <v>2</v>
      </c>
      <c r="T15" s="108">
        <f t="shared" si="4"/>
        <v>1</v>
      </c>
      <c r="U15" s="108">
        <f t="shared" si="4"/>
        <v>2</v>
      </c>
      <c r="V15" s="108">
        <f t="shared" si="4"/>
        <v>4</v>
      </c>
      <c r="W15" s="108">
        <f t="shared" si="4"/>
        <v>4</v>
      </c>
      <c r="X15" s="108">
        <f t="shared" si="4"/>
        <v>2</v>
      </c>
      <c r="Y15" s="108">
        <f t="shared" si="4"/>
        <v>4</v>
      </c>
      <c r="Z15" s="108">
        <f t="shared" si="4"/>
        <v>2</v>
      </c>
      <c r="AA15" s="108">
        <f t="shared" si="4"/>
        <v>2</v>
      </c>
      <c r="AB15" s="108">
        <f t="shared" si="4"/>
        <v>3</v>
      </c>
      <c r="AC15" s="108">
        <f t="shared" si="4"/>
        <v>2</v>
      </c>
      <c r="AD15" s="108">
        <f t="shared" si="4"/>
        <v>0</v>
      </c>
      <c r="AE15" s="108">
        <f t="shared" si="4"/>
        <v>6</v>
      </c>
      <c r="AF15" s="108">
        <f t="shared" si="4"/>
        <v>1</v>
      </c>
      <c r="AG15" s="108">
        <f t="shared" si="4"/>
        <v>1</v>
      </c>
      <c r="AH15" s="108">
        <f t="shared" si="4"/>
        <v>0</v>
      </c>
      <c r="AI15" s="108">
        <f t="shared" si="4"/>
        <v>2</v>
      </c>
      <c r="AJ15" s="108">
        <f t="shared" si="4"/>
        <v>1</v>
      </c>
      <c r="AK15" s="108">
        <f t="shared" si="4"/>
        <v>5</v>
      </c>
      <c r="AL15" s="108">
        <f t="shared" si="4"/>
        <v>1</v>
      </c>
      <c r="AM15" s="108">
        <f t="shared" si="4"/>
        <v>2</v>
      </c>
      <c r="AN15" s="108">
        <f t="shared" si="4"/>
        <v>6</v>
      </c>
      <c r="AO15" s="108">
        <f t="shared" si="4"/>
        <v>6</v>
      </c>
      <c r="AP15" s="108">
        <f t="shared" si="4"/>
        <v>4</v>
      </c>
      <c r="AQ15" s="108">
        <f t="shared" si="4"/>
        <v>1</v>
      </c>
      <c r="AR15" s="108">
        <f t="shared" si="4"/>
        <v>1</v>
      </c>
      <c r="AS15" s="108">
        <f t="shared" si="4"/>
        <v>4</v>
      </c>
      <c r="AT15" s="108">
        <f t="shared" si="4"/>
        <v>1</v>
      </c>
      <c r="AU15" s="108">
        <f t="shared" si="4"/>
        <v>4</v>
      </c>
      <c r="AV15" s="108">
        <f t="shared" si="4"/>
        <v>4</v>
      </c>
      <c r="AW15" s="108">
        <f t="shared" si="4"/>
        <v>2</v>
      </c>
      <c r="AX15" s="108">
        <f t="shared" si="4"/>
        <v>6</v>
      </c>
      <c r="AY15" s="108">
        <f t="shared" si="4"/>
        <v>3</v>
      </c>
      <c r="AZ15" s="108">
        <f t="shared" si="4"/>
        <v>0</v>
      </c>
      <c r="BA15" s="108">
        <f t="shared" si="4"/>
        <v>2</v>
      </c>
      <c r="BB15" s="108">
        <f t="shared" si="4"/>
        <v>1</v>
      </c>
      <c r="BC15" s="108">
        <f t="shared" si="4"/>
        <v>3</v>
      </c>
      <c r="BE15" s="537">
        <f t="shared" si="2"/>
        <v>148</v>
      </c>
      <c r="BF15" s="523"/>
    </row>
    <row r="16" spans="1:60" ht="14.1" customHeight="1" x14ac:dyDescent="0.2">
      <c r="A16" s="550"/>
      <c r="B16" s="111" t="s">
        <v>2782</v>
      </c>
      <c r="C16" s="108">
        <f t="shared" si="4"/>
        <v>1</v>
      </c>
      <c r="D16" s="108">
        <f t="shared" si="4"/>
        <v>3</v>
      </c>
      <c r="E16" s="108">
        <f t="shared" si="4"/>
        <v>0</v>
      </c>
      <c r="F16" s="108">
        <f t="shared" si="4"/>
        <v>3</v>
      </c>
      <c r="G16" s="108">
        <f t="shared" si="4"/>
        <v>3</v>
      </c>
      <c r="H16" s="108">
        <f t="shared" si="4"/>
        <v>4</v>
      </c>
      <c r="I16" s="108">
        <f t="shared" si="4"/>
        <v>1</v>
      </c>
      <c r="J16" s="108">
        <f t="shared" si="4"/>
        <v>2</v>
      </c>
      <c r="K16" s="108">
        <f t="shared" si="4"/>
        <v>3</v>
      </c>
      <c r="L16" s="108">
        <f t="shared" si="4"/>
        <v>0</v>
      </c>
      <c r="M16" s="108">
        <f t="shared" si="4"/>
        <v>2</v>
      </c>
      <c r="N16" s="108">
        <f t="shared" si="4"/>
        <v>0</v>
      </c>
      <c r="O16" s="108">
        <f t="shared" si="4"/>
        <v>1</v>
      </c>
      <c r="P16" s="108">
        <f t="shared" si="4"/>
        <v>2</v>
      </c>
      <c r="Q16" s="108">
        <f t="shared" si="4"/>
        <v>2</v>
      </c>
      <c r="R16" s="108">
        <f t="shared" si="4"/>
        <v>0</v>
      </c>
      <c r="S16" s="108">
        <f t="shared" si="4"/>
        <v>1</v>
      </c>
      <c r="T16" s="108">
        <f t="shared" si="4"/>
        <v>1</v>
      </c>
      <c r="U16" s="108">
        <f t="shared" si="4"/>
        <v>2</v>
      </c>
      <c r="V16" s="108">
        <f t="shared" si="4"/>
        <v>2</v>
      </c>
      <c r="W16" s="108">
        <f t="shared" si="4"/>
        <v>3</v>
      </c>
      <c r="X16" s="108">
        <f t="shared" si="4"/>
        <v>2</v>
      </c>
      <c r="Y16" s="108">
        <f t="shared" si="4"/>
        <v>0</v>
      </c>
      <c r="Z16" s="108">
        <f t="shared" si="4"/>
        <v>1</v>
      </c>
      <c r="AA16" s="108">
        <f t="shared" si="4"/>
        <v>0</v>
      </c>
      <c r="AB16" s="108">
        <f t="shared" si="4"/>
        <v>6</v>
      </c>
      <c r="AC16" s="108">
        <f t="shared" si="4"/>
        <v>0</v>
      </c>
      <c r="AD16" s="108">
        <f t="shared" si="4"/>
        <v>3</v>
      </c>
      <c r="AE16" s="108">
        <f t="shared" si="4"/>
        <v>1</v>
      </c>
      <c r="AF16" s="108">
        <f t="shared" si="4"/>
        <v>2</v>
      </c>
      <c r="AG16" s="108">
        <f t="shared" si="4"/>
        <v>3</v>
      </c>
      <c r="AH16" s="108">
        <f t="shared" si="4"/>
        <v>0</v>
      </c>
      <c r="AI16" s="108">
        <f t="shared" si="4"/>
        <v>2</v>
      </c>
      <c r="AJ16" s="108">
        <f t="shared" si="4"/>
        <v>2</v>
      </c>
      <c r="AK16" s="108">
        <f t="shared" si="4"/>
        <v>0</v>
      </c>
      <c r="AL16" s="108">
        <f t="shared" si="4"/>
        <v>2</v>
      </c>
      <c r="AM16" s="108">
        <f t="shared" si="4"/>
        <v>0</v>
      </c>
      <c r="AN16" s="108">
        <f t="shared" si="4"/>
        <v>1</v>
      </c>
      <c r="AO16" s="108">
        <f t="shared" si="4"/>
        <v>0</v>
      </c>
      <c r="AP16" s="108">
        <f t="shared" si="4"/>
        <v>2</v>
      </c>
      <c r="AQ16" s="108">
        <f t="shared" si="4"/>
        <v>1</v>
      </c>
      <c r="AR16" s="108">
        <f t="shared" si="4"/>
        <v>0</v>
      </c>
      <c r="AS16" s="108">
        <f t="shared" si="4"/>
        <v>0</v>
      </c>
      <c r="AT16" s="108">
        <f t="shared" si="4"/>
        <v>3</v>
      </c>
      <c r="AU16" s="108">
        <f t="shared" si="4"/>
        <v>3</v>
      </c>
      <c r="AV16" s="108">
        <f t="shared" si="4"/>
        <v>2</v>
      </c>
      <c r="AW16" s="108">
        <f t="shared" si="4"/>
        <v>0</v>
      </c>
      <c r="AX16" s="108">
        <f t="shared" si="4"/>
        <v>2</v>
      </c>
      <c r="AY16" s="108">
        <f t="shared" si="4"/>
        <v>1</v>
      </c>
      <c r="AZ16" s="108">
        <f t="shared" si="4"/>
        <v>0</v>
      </c>
      <c r="BA16" s="108">
        <f t="shared" si="4"/>
        <v>2</v>
      </c>
      <c r="BB16" s="108">
        <f t="shared" si="4"/>
        <v>0</v>
      </c>
      <c r="BC16" s="108">
        <f t="shared" si="4"/>
        <v>3</v>
      </c>
      <c r="BE16" s="537">
        <f t="shared" si="2"/>
        <v>80</v>
      </c>
      <c r="BF16" s="523"/>
    </row>
    <row r="17" spans="1:58" ht="14.1" customHeight="1" x14ac:dyDescent="0.2">
      <c r="A17" s="550"/>
      <c r="B17" s="111" t="s">
        <v>2783</v>
      </c>
      <c r="C17" s="108">
        <f t="shared" si="4"/>
        <v>24</v>
      </c>
      <c r="D17" s="108">
        <f t="shared" si="4"/>
        <v>59</v>
      </c>
      <c r="E17" s="108">
        <f t="shared" si="4"/>
        <v>36</v>
      </c>
      <c r="F17" s="108">
        <f t="shared" si="4"/>
        <v>50</v>
      </c>
      <c r="G17" s="108">
        <f t="shared" si="4"/>
        <v>31</v>
      </c>
      <c r="H17" s="108">
        <f t="shared" si="4"/>
        <v>31</v>
      </c>
      <c r="I17" s="108">
        <f t="shared" si="4"/>
        <v>39</v>
      </c>
      <c r="J17" s="108">
        <f t="shared" si="4"/>
        <v>45</v>
      </c>
      <c r="K17" s="108">
        <f t="shared" si="4"/>
        <v>47</v>
      </c>
      <c r="L17" s="108">
        <f t="shared" si="4"/>
        <v>48</v>
      </c>
      <c r="M17" s="108">
        <f t="shared" si="4"/>
        <v>51</v>
      </c>
      <c r="N17" s="108">
        <f t="shared" si="4"/>
        <v>41</v>
      </c>
      <c r="O17" s="108">
        <f t="shared" si="4"/>
        <v>26</v>
      </c>
      <c r="P17" s="108">
        <f t="shared" si="4"/>
        <v>61</v>
      </c>
      <c r="Q17" s="108">
        <f t="shared" si="4"/>
        <v>55</v>
      </c>
      <c r="R17" s="108">
        <f t="shared" si="4"/>
        <v>47</v>
      </c>
      <c r="S17" s="108">
        <f t="shared" si="4"/>
        <v>54</v>
      </c>
      <c r="T17" s="108">
        <f t="shared" si="4"/>
        <v>51</v>
      </c>
      <c r="U17" s="108">
        <f t="shared" si="4"/>
        <v>39</v>
      </c>
      <c r="V17" s="108">
        <f t="shared" si="4"/>
        <v>57</v>
      </c>
      <c r="W17" s="108">
        <f t="shared" si="4"/>
        <v>46</v>
      </c>
      <c r="X17" s="108">
        <f t="shared" si="4"/>
        <v>46</v>
      </c>
      <c r="Y17" s="108">
        <f t="shared" si="4"/>
        <v>51</v>
      </c>
      <c r="Z17" s="108">
        <f t="shared" si="4"/>
        <v>52</v>
      </c>
      <c r="AA17" s="108">
        <f t="shared" si="4"/>
        <v>48</v>
      </c>
      <c r="AB17" s="108">
        <f t="shared" si="4"/>
        <v>48</v>
      </c>
      <c r="AC17" s="108">
        <f t="shared" si="4"/>
        <v>53</v>
      </c>
      <c r="AD17" s="108">
        <f t="shared" si="4"/>
        <v>49</v>
      </c>
      <c r="AE17" s="108">
        <f t="shared" si="4"/>
        <v>47</v>
      </c>
      <c r="AF17" s="108">
        <f t="shared" si="4"/>
        <v>50</v>
      </c>
      <c r="AG17" s="108">
        <f t="shared" si="4"/>
        <v>45</v>
      </c>
      <c r="AH17" s="108">
        <f t="shared" si="4"/>
        <v>49</v>
      </c>
      <c r="AI17" s="108">
        <f t="shared" si="4"/>
        <v>53</v>
      </c>
      <c r="AJ17" s="108">
        <f t="shared" si="4"/>
        <v>42</v>
      </c>
      <c r="AK17" s="108">
        <f t="shared" si="4"/>
        <v>46</v>
      </c>
      <c r="AL17" s="108">
        <f t="shared" si="4"/>
        <v>48</v>
      </c>
      <c r="AM17" s="108">
        <f t="shared" si="4"/>
        <v>44</v>
      </c>
      <c r="AN17" s="108">
        <f t="shared" si="4"/>
        <v>40</v>
      </c>
      <c r="AO17" s="108">
        <f t="shared" si="4"/>
        <v>37</v>
      </c>
      <c r="AP17" s="108">
        <f t="shared" si="4"/>
        <v>46</v>
      </c>
      <c r="AQ17" s="108">
        <f t="shared" si="4"/>
        <v>42</v>
      </c>
      <c r="AR17" s="108">
        <f t="shared" si="4"/>
        <v>40</v>
      </c>
      <c r="AS17" s="108">
        <f t="shared" si="4"/>
        <v>52</v>
      </c>
      <c r="AT17" s="108">
        <f t="shared" si="4"/>
        <v>39</v>
      </c>
      <c r="AU17" s="108">
        <f t="shared" si="4"/>
        <v>53</v>
      </c>
      <c r="AV17" s="108">
        <f t="shared" si="4"/>
        <v>31</v>
      </c>
      <c r="AW17" s="108">
        <f t="shared" si="4"/>
        <v>37</v>
      </c>
      <c r="AX17" s="108">
        <f t="shared" si="4"/>
        <v>43</v>
      </c>
      <c r="AY17" s="108">
        <f t="shared" si="4"/>
        <v>40</v>
      </c>
      <c r="AZ17" s="108">
        <f t="shared" si="4"/>
        <v>41</v>
      </c>
      <c r="BA17" s="108">
        <f t="shared" si="4"/>
        <v>38</v>
      </c>
      <c r="BB17" s="108">
        <f t="shared" si="4"/>
        <v>46</v>
      </c>
      <c r="BC17" s="108">
        <f t="shared" si="4"/>
        <v>28</v>
      </c>
      <c r="BE17" s="537">
        <f t="shared" si="2"/>
        <v>2362</v>
      </c>
      <c r="BF17" s="523"/>
    </row>
    <row r="18" spans="1:58" ht="14.1" customHeight="1" x14ac:dyDescent="0.2">
      <c r="A18" s="550"/>
      <c r="B18" s="111" t="s">
        <v>2784</v>
      </c>
      <c r="C18" s="108">
        <f t="shared" si="4"/>
        <v>153</v>
      </c>
      <c r="D18" s="108">
        <f t="shared" si="4"/>
        <v>215</v>
      </c>
      <c r="E18" s="108">
        <f t="shared" si="4"/>
        <v>193</v>
      </c>
      <c r="F18" s="108">
        <f t="shared" si="4"/>
        <v>171</v>
      </c>
      <c r="G18" s="108">
        <f t="shared" si="4"/>
        <v>174</v>
      </c>
      <c r="H18" s="108">
        <f t="shared" si="4"/>
        <v>170</v>
      </c>
      <c r="I18" s="108">
        <f t="shared" si="4"/>
        <v>166</v>
      </c>
      <c r="J18" s="108">
        <f t="shared" si="4"/>
        <v>151</v>
      </c>
      <c r="K18" s="108">
        <f t="shared" si="4"/>
        <v>165</v>
      </c>
      <c r="L18" s="108">
        <f t="shared" si="4"/>
        <v>173</v>
      </c>
      <c r="M18" s="108">
        <f t="shared" si="4"/>
        <v>183</v>
      </c>
      <c r="N18" s="108">
        <f t="shared" si="4"/>
        <v>189</v>
      </c>
      <c r="O18" s="108">
        <f t="shared" si="4"/>
        <v>146</v>
      </c>
      <c r="P18" s="108">
        <f t="shared" si="4"/>
        <v>226</v>
      </c>
      <c r="Q18" s="108">
        <f t="shared" si="4"/>
        <v>241</v>
      </c>
      <c r="R18" s="108">
        <f t="shared" si="4"/>
        <v>214</v>
      </c>
      <c r="S18" s="108">
        <f t="shared" si="4"/>
        <v>230</v>
      </c>
      <c r="T18" s="108">
        <f t="shared" si="4"/>
        <v>207</v>
      </c>
      <c r="U18" s="108">
        <f t="shared" si="4"/>
        <v>182</v>
      </c>
      <c r="V18" s="108">
        <f t="shared" si="4"/>
        <v>203</v>
      </c>
      <c r="W18" s="108">
        <f t="shared" si="4"/>
        <v>164</v>
      </c>
      <c r="X18" s="108">
        <f t="shared" si="4"/>
        <v>165</v>
      </c>
      <c r="Y18" s="108">
        <f t="shared" si="4"/>
        <v>164</v>
      </c>
      <c r="Z18" s="108">
        <f t="shared" si="4"/>
        <v>139</v>
      </c>
      <c r="AA18" s="108">
        <f t="shared" si="4"/>
        <v>153</v>
      </c>
      <c r="AB18" s="108">
        <f t="shared" si="4"/>
        <v>139</v>
      </c>
      <c r="AC18" s="108">
        <f t="shared" si="4"/>
        <v>161</v>
      </c>
      <c r="AD18" s="108">
        <f t="shared" si="4"/>
        <v>147</v>
      </c>
      <c r="AE18" s="108">
        <f t="shared" si="4"/>
        <v>156</v>
      </c>
      <c r="AF18" s="108">
        <f t="shared" si="4"/>
        <v>154</v>
      </c>
      <c r="AG18" s="108">
        <f t="shared" si="4"/>
        <v>175</v>
      </c>
      <c r="AH18" s="108">
        <f t="shared" si="4"/>
        <v>153</v>
      </c>
      <c r="AI18" s="108">
        <f t="shared" si="4"/>
        <v>157</v>
      </c>
      <c r="AJ18" s="108">
        <f t="shared" si="4"/>
        <v>158</v>
      </c>
      <c r="AK18" s="108">
        <f t="shared" si="4"/>
        <v>166</v>
      </c>
      <c r="AL18" s="108">
        <f t="shared" si="4"/>
        <v>172</v>
      </c>
      <c r="AM18" s="108">
        <f t="shared" si="4"/>
        <v>156</v>
      </c>
      <c r="AN18" s="108">
        <f t="shared" si="4"/>
        <v>154</v>
      </c>
      <c r="AO18" s="108">
        <f t="shared" si="4"/>
        <v>138</v>
      </c>
      <c r="AP18" s="108">
        <f t="shared" si="4"/>
        <v>199</v>
      </c>
      <c r="AQ18" s="108">
        <f t="shared" si="4"/>
        <v>147</v>
      </c>
      <c r="AR18" s="108">
        <f t="shared" si="4"/>
        <v>148</v>
      </c>
      <c r="AS18" s="108">
        <f t="shared" si="4"/>
        <v>184</v>
      </c>
      <c r="AT18" s="108">
        <f t="shared" si="4"/>
        <v>172</v>
      </c>
      <c r="AU18" s="108">
        <f t="shared" si="4"/>
        <v>170</v>
      </c>
      <c r="AV18" s="108">
        <f t="shared" si="4"/>
        <v>207</v>
      </c>
      <c r="AW18" s="108">
        <f t="shared" si="4"/>
        <v>190</v>
      </c>
      <c r="AX18" s="108">
        <f t="shared" si="4"/>
        <v>199</v>
      </c>
      <c r="AY18" s="108">
        <f t="shared" si="4"/>
        <v>184</v>
      </c>
      <c r="AZ18" s="108">
        <f t="shared" si="4"/>
        <v>175</v>
      </c>
      <c r="BA18" s="108">
        <f t="shared" si="4"/>
        <v>188</v>
      </c>
      <c r="BB18" s="108">
        <f t="shared" si="4"/>
        <v>193</v>
      </c>
      <c r="BC18" s="108">
        <f t="shared" si="4"/>
        <v>140</v>
      </c>
      <c r="BE18" s="537">
        <f t="shared" si="2"/>
        <v>9219</v>
      </c>
      <c r="BF18" s="523"/>
    </row>
    <row r="19" spans="1:58" ht="14.1" customHeight="1" x14ac:dyDescent="0.2">
      <c r="A19" s="550"/>
      <c r="B19" s="111" t="s">
        <v>2785</v>
      </c>
      <c r="C19" s="108">
        <f t="shared" si="4"/>
        <v>197</v>
      </c>
      <c r="D19" s="108">
        <f t="shared" si="4"/>
        <v>288</v>
      </c>
      <c r="E19" s="108">
        <f t="shared" si="4"/>
        <v>239</v>
      </c>
      <c r="F19" s="108">
        <f t="shared" si="4"/>
        <v>231</v>
      </c>
      <c r="G19" s="108">
        <f t="shared" si="4"/>
        <v>214</v>
      </c>
      <c r="H19" s="108">
        <f t="shared" si="4"/>
        <v>211</v>
      </c>
      <c r="I19" s="108">
        <f t="shared" si="4"/>
        <v>240</v>
      </c>
      <c r="J19" s="108">
        <f t="shared" si="4"/>
        <v>224</v>
      </c>
      <c r="K19" s="108">
        <f t="shared" si="4"/>
        <v>214</v>
      </c>
      <c r="L19" s="108">
        <f t="shared" si="4"/>
        <v>217</v>
      </c>
      <c r="M19" s="108">
        <f t="shared" si="4"/>
        <v>225</v>
      </c>
      <c r="N19" s="108">
        <f t="shared" si="4"/>
        <v>228</v>
      </c>
      <c r="O19" s="108">
        <f t="shared" si="4"/>
        <v>202</v>
      </c>
      <c r="P19" s="108">
        <f t="shared" si="4"/>
        <v>333</v>
      </c>
      <c r="Q19" s="108">
        <f t="shared" si="4"/>
        <v>330</v>
      </c>
      <c r="R19" s="108">
        <f t="shared" si="4"/>
        <v>295</v>
      </c>
      <c r="S19" s="108">
        <f t="shared" si="4"/>
        <v>309</v>
      </c>
      <c r="T19" s="108">
        <f t="shared" si="4"/>
        <v>270</v>
      </c>
      <c r="U19" s="108">
        <f t="shared" si="4"/>
        <v>241</v>
      </c>
      <c r="V19" s="108">
        <f t="shared" si="4"/>
        <v>231</v>
      </c>
      <c r="W19" s="108">
        <f t="shared" si="4"/>
        <v>215</v>
      </c>
      <c r="X19" s="108">
        <f t="shared" si="4"/>
        <v>197</v>
      </c>
      <c r="Y19" s="108">
        <f t="shared" si="4"/>
        <v>206</v>
      </c>
      <c r="Z19" s="108">
        <f t="shared" si="4"/>
        <v>205</v>
      </c>
      <c r="AA19" s="108">
        <f t="shared" si="4"/>
        <v>172</v>
      </c>
      <c r="AB19" s="108">
        <f t="shared" si="4"/>
        <v>171</v>
      </c>
      <c r="AC19" s="108">
        <f t="shared" si="4"/>
        <v>190</v>
      </c>
      <c r="AD19" s="108">
        <f t="shared" si="4"/>
        <v>194</v>
      </c>
      <c r="AE19" s="108">
        <f t="shared" si="4"/>
        <v>191</v>
      </c>
      <c r="AF19" s="108">
        <f t="shared" si="4"/>
        <v>161</v>
      </c>
      <c r="AG19" s="108">
        <f t="shared" si="4"/>
        <v>192</v>
      </c>
      <c r="AH19" s="108">
        <f t="shared" si="4"/>
        <v>208</v>
      </c>
      <c r="AI19" s="108">
        <f t="shared" si="4"/>
        <v>189</v>
      </c>
      <c r="AJ19" s="108">
        <f t="shared" si="4"/>
        <v>204</v>
      </c>
      <c r="AK19" s="108">
        <f t="shared" si="4"/>
        <v>212</v>
      </c>
      <c r="AL19" s="108">
        <f t="shared" si="4"/>
        <v>221</v>
      </c>
      <c r="AM19" s="108">
        <f t="shared" si="4"/>
        <v>206</v>
      </c>
      <c r="AN19" s="108">
        <f t="shared" si="4"/>
        <v>174</v>
      </c>
      <c r="AO19" s="108">
        <f t="shared" si="4"/>
        <v>169</v>
      </c>
      <c r="AP19" s="108">
        <f t="shared" si="4"/>
        <v>221</v>
      </c>
      <c r="AQ19" s="108">
        <f t="shared" si="4"/>
        <v>166</v>
      </c>
      <c r="AR19" s="108">
        <f t="shared" si="4"/>
        <v>193</v>
      </c>
      <c r="AS19" s="108">
        <f t="shared" si="4"/>
        <v>241</v>
      </c>
      <c r="AT19" s="108">
        <f t="shared" ref="AT19:BC19" si="5">AT28+AT36</f>
        <v>243</v>
      </c>
      <c r="AU19" s="108">
        <f t="shared" si="5"/>
        <v>229</v>
      </c>
      <c r="AV19" s="108">
        <f t="shared" si="5"/>
        <v>238</v>
      </c>
      <c r="AW19" s="108">
        <f t="shared" si="5"/>
        <v>250</v>
      </c>
      <c r="AX19" s="108">
        <f t="shared" si="5"/>
        <v>248</v>
      </c>
      <c r="AY19" s="108">
        <f t="shared" si="5"/>
        <v>263</v>
      </c>
      <c r="AZ19" s="108">
        <f t="shared" si="5"/>
        <v>238</v>
      </c>
      <c r="BA19" s="108">
        <f t="shared" si="5"/>
        <v>219</v>
      </c>
      <c r="BB19" s="108">
        <f t="shared" si="5"/>
        <v>226</v>
      </c>
      <c r="BC19" s="108">
        <f t="shared" si="5"/>
        <v>217</v>
      </c>
      <c r="BE19" s="537">
        <f t="shared" si="2"/>
        <v>11808</v>
      </c>
      <c r="BF19" s="523"/>
    </row>
    <row r="20" spans="1:58" ht="14.1" customHeight="1" x14ac:dyDescent="0.2">
      <c r="A20" s="550"/>
      <c r="B20" s="111" t="s">
        <v>2786</v>
      </c>
      <c r="C20" s="108">
        <f t="shared" ref="C20:BC21" si="6">C29+C37</f>
        <v>372</v>
      </c>
      <c r="D20" s="108">
        <f t="shared" si="6"/>
        <v>428</v>
      </c>
      <c r="E20" s="108">
        <f t="shared" si="6"/>
        <v>385</v>
      </c>
      <c r="F20" s="108">
        <f t="shared" si="6"/>
        <v>343</v>
      </c>
      <c r="G20" s="108">
        <f t="shared" si="6"/>
        <v>368</v>
      </c>
      <c r="H20" s="108">
        <f t="shared" si="6"/>
        <v>378</v>
      </c>
      <c r="I20" s="108">
        <f t="shared" si="6"/>
        <v>328</v>
      </c>
      <c r="J20" s="108">
        <f t="shared" si="6"/>
        <v>354</v>
      </c>
      <c r="K20" s="108">
        <f t="shared" si="6"/>
        <v>333</v>
      </c>
      <c r="L20" s="108">
        <f t="shared" si="6"/>
        <v>360</v>
      </c>
      <c r="M20" s="108">
        <f t="shared" si="6"/>
        <v>331</v>
      </c>
      <c r="N20" s="108">
        <f t="shared" si="6"/>
        <v>363</v>
      </c>
      <c r="O20" s="108">
        <f t="shared" si="6"/>
        <v>317</v>
      </c>
      <c r="P20" s="108">
        <f t="shared" si="6"/>
        <v>542</v>
      </c>
      <c r="Q20" s="108">
        <f t="shared" si="6"/>
        <v>641</v>
      </c>
      <c r="R20" s="108">
        <f t="shared" si="6"/>
        <v>606</v>
      </c>
      <c r="S20" s="108">
        <f t="shared" si="6"/>
        <v>578</v>
      </c>
      <c r="T20" s="108">
        <f t="shared" si="6"/>
        <v>479</v>
      </c>
      <c r="U20" s="108">
        <f t="shared" si="6"/>
        <v>467</v>
      </c>
      <c r="V20" s="108">
        <f t="shared" si="6"/>
        <v>406</v>
      </c>
      <c r="W20" s="108">
        <f t="shared" si="6"/>
        <v>349</v>
      </c>
      <c r="X20" s="108">
        <f t="shared" si="6"/>
        <v>329</v>
      </c>
      <c r="Y20" s="108">
        <f t="shared" si="6"/>
        <v>322</v>
      </c>
      <c r="Z20" s="108">
        <f t="shared" si="6"/>
        <v>310</v>
      </c>
      <c r="AA20" s="108">
        <f t="shared" si="6"/>
        <v>334</v>
      </c>
      <c r="AB20" s="108">
        <f t="shared" si="6"/>
        <v>320</v>
      </c>
      <c r="AC20" s="108">
        <f t="shared" si="6"/>
        <v>279</v>
      </c>
      <c r="AD20" s="108">
        <f t="shared" si="6"/>
        <v>277</v>
      </c>
      <c r="AE20" s="108">
        <f t="shared" si="6"/>
        <v>295</v>
      </c>
      <c r="AF20" s="108">
        <f t="shared" si="6"/>
        <v>298</v>
      </c>
      <c r="AG20" s="108">
        <f t="shared" si="6"/>
        <v>309</v>
      </c>
      <c r="AH20" s="108">
        <f t="shared" si="6"/>
        <v>308</v>
      </c>
      <c r="AI20" s="108">
        <f t="shared" si="6"/>
        <v>246</v>
      </c>
      <c r="AJ20" s="108">
        <f t="shared" si="6"/>
        <v>318</v>
      </c>
      <c r="AK20" s="108">
        <f t="shared" si="6"/>
        <v>299</v>
      </c>
      <c r="AL20" s="108">
        <f t="shared" si="6"/>
        <v>295</v>
      </c>
      <c r="AM20" s="108">
        <f t="shared" si="6"/>
        <v>321</v>
      </c>
      <c r="AN20" s="108">
        <f t="shared" si="6"/>
        <v>269</v>
      </c>
      <c r="AO20" s="108">
        <f t="shared" si="6"/>
        <v>265</v>
      </c>
      <c r="AP20" s="108">
        <f t="shared" si="6"/>
        <v>343</v>
      </c>
      <c r="AQ20" s="108">
        <f t="shared" si="6"/>
        <v>338</v>
      </c>
      <c r="AR20" s="108">
        <f t="shared" si="6"/>
        <v>378</v>
      </c>
      <c r="AS20" s="108">
        <f t="shared" si="6"/>
        <v>336</v>
      </c>
      <c r="AT20" s="108">
        <f t="shared" si="6"/>
        <v>393</v>
      </c>
      <c r="AU20" s="108">
        <f t="shared" si="6"/>
        <v>372</v>
      </c>
      <c r="AV20" s="108">
        <f t="shared" si="6"/>
        <v>409</v>
      </c>
      <c r="AW20" s="108">
        <f t="shared" si="6"/>
        <v>351</v>
      </c>
      <c r="AX20" s="108">
        <f t="shared" si="6"/>
        <v>390</v>
      </c>
      <c r="AY20" s="108">
        <f t="shared" si="6"/>
        <v>368</v>
      </c>
      <c r="AZ20" s="108">
        <f t="shared" si="6"/>
        <v>377</v>
      </c>
      <c r="BA20" s="108">
        <f t="shared" si="6"/>
        <v>386</v>
      </c>
      <c r="BB20" s="108">
        <f t="shared" si="6"/>
        <v>362</v>
      </c>
      <c r="BC20" s="108">
        <f t="shared" si="6"/>
        <v>378</v>
      </c>
      <c r="BE20" s="537">
        <f t="shared" si="2"/>
        <v>19303</v>
      </c>
      <c r="BF20" s="523"/>
    </row>
    <row r="21" spans="1:58" ht="14.1" customHeight="1" x14ac:dyDescent="0.2">
      <c r="A21" s="550"/>
      <c r="B21" s="110" t="s">
        <v>2787</v>
      </c>
      <c r="C21" s="108">
        <f t="shared" si="6"/>
        <v>411</v>
      </c>
      <c r="D21" s="108">
        <f t="shared" si="6"/>
        <v>574</v>
      </c>
      <c r="E21" s="108">
        <f t="shared" si="6"/>
        <v>466</v>
      </c>
      <c r="F21" s="108">
        <f t="shared" si="6"/>
        <v>427</v>
      </c>
      <c r="G21" s="108">
        <f t="shared" si="6"/>
        <v>395</v>
      </c>
      <c r="H21" s="108">
        <f t="shared" si="6"/>
        <v>416</v>
      </c>
      <c r="I21" s="108">
        <f t="shared" si="6"/>
        <v>384</v>
      </c>
      <c r="J21" s="108">
        <f t="shared" si="6"/>
        <v>384</v>
      </c>
      <c r="K21" s="108">
        <f t="shared" si="6"/>
        <v>407</v>
      </c>
      <c r="L21" s="108">
        <f t="shared" si="6"/>
        <v>407</v>
      </c>
      <c r="M21" s="108">
        <f t="shared" si="6"/>
        <v>401</v>
      </c>
      <c r="N21" s="108">
        <f t="shared" si="6"/>
        <v>371</v>
      </c>
      <c r="O21" s="108">
        <f t="shared" si="6"/>
        <v>382</v>
      </c>
      <c r="P21" s="108">
        <f t="shared" si="6"/>
        <v>577</v>
      </c>
      <c r="Q21" s="108">
        <f t="shared" si="6"/>
        <v>703</v>
      </c>
      <c r="R21" s="108">
        <f t="shared" si="6"/>
        <v>751</v>
      </c>
      <c r="S21" s="108">
        <f t="shared" si="6"/>
        <v>662</v>
      </c>
      <c r="T21" s="108">
        <f t="shared" si="6"/>
        <v>670</v>
      </c>
      <c r="U21" s="108">
        <f t="shared" si="6"/>
        <v>502</v>
      </c>
      <c r="V21" s="108">
        <f t="shared" si="6"/>
        <v>518</v>
      </c>
      <c r="W21" s="108">
        <f t="shared" si="6"/>
        <v>445</v>
      </c>
      <c r="X21" s="108">
        <f t="shared" si="6"/>
        <v>387</v>
      </c>
      <c r="Y21" s="108">
        <f t="shared" si="6"/>
        <v>346</v>
      </c>
      <c r="Z21" s="108">
        <f t="shared" si="6"/>
        <v>325</v>
      </c>
      <c r="AA21" s="108">
        <f t="shared" si="6"/>
        <v>356</v>
      </c>
      <c r="AB21" s="108">
        <f t="shared" si="6"/>
        <v>321</v>
      </c>
      <c r="AC21" s="108">
        <f t="shared" si="6"/>
        <v>298</v>
      </c>
      <c r="AD21" s="108">
        <f t="shared" si="6"/>
        <v>307</v>
      </c>
      <c r="AE21" s="108">
        <f t="shared" si="6"/>
        <v>337</v>
      </c>
      <c r="AF21" s="108">
        <f t="shared" si="6"/>
        <v>296</v>
      </c>
      <c r="AG21" s="108">
        <f t="shared" si="6"/>
        <v>318</v>
      </c>
      <c r="AH21" s="108">
        <f t="shared" si="6"/>
        <v>293</v>
      </c>
      <c r="AI21" s="108">
        <f t="shared" si="6"/>
        <v>279</v>
      </c>
      <c r="AJ21" s="108">
        <f t="shared" si="6"/>
        <v>321</v>
      </c>
      <c r="AK21" s="108">
        <f t="shared" si="6"/>
        <v>302</v>
      </c>
      <c r="AL21" s="108">
        <f t="shared" si="6"/>
        <v>311</v>
      </c>
      <c r="AM21" s="108">
        <f t="shared" si="6"/>
        <v>340</v>
      </c>
      <c r="AN21" s="108">
        <f t="shared" si="6"/>
        <v>308</v>
      </c>
      <c r="AO21" s="108">
        <f t="shared" si="6"/>
        <v>318</v>
      </c>
      <c r="AP21" s="108">
        <f t="shared" si="6"/>
        <v>381</v>
      </c>
      <c r="AQ21" s="108">
        <f t="shared" si="6"/>
        <v>377</v>
      </c>
      <c r="AR21" s="108">
        <f t="shared" si="6"/>
        <v>374</v>
      </c>
      <c r="AS21" s="108">
        <f t="shared" si="6"/>
        <v>370</v>
      </c>
      <c r="AT21" s="108">
        <f t="shared" si="6"/>
        <v>411</v>
      </c>
      <c r="AU21" s="108">
        <f t="shared" si="6"/>
        <v>419</v>
      </c>
      <c r="AV21" s="108">
        <f t="shared" si="6"/>
        <v>447</v>
      </c>
      <c r="AW21" s="108">
        <f t="shared" si="6"/>
        <v>530</v>
      </c>
      <c r="AX21" s="108">
        <f t="shared" si="6"/>
        <v>441</v>
      </c>
      <c r="AY21" s="108">
        <f t="shared" si="6"/>
        <v>437</v>
      </c>
      <c r="AZ21" s="108">
        <f t="shared" si="6"/>
        <v>453</v>
      </c>
      <c r="BA21" s="108">
        <f t="shared" si="6"/>
        <v>462</v>
      </c>
      <c r="BB21" s="108">
        <f t="shared" si="6"/>
        <v>377</v>
      </c>
      <c r="BC21" s="108">
        <f t="shared" si="6"/>
        <v>409</v>
      </c>
      <c r="BE21" s="537">
        <f t="shared" si="2"/>
        <v>21904</v>
      </c>
      <c r="BF21" s="523"/>
    </row>
    <row r="22" spans="1:58" ht="14.1" customHeight="1" x14ac:dyDescent="0.2">
      <c r="A22" s="550"/>
      <c r="B22" s="110"/>
      <c r="C22" s="108"/>
      <c r="D22" s="108"/>
      <c r="E22" s="108"/>
      <c r="F22" s="108"/>
      <c r="G22" s="108"/>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c r="AT22" s="108"/>
      <c r="AU22" s="108"/>
      <c r="AV22" s="108"/>
      <c r="AW22" s="108"/>
      <c r="AX22" s="108"/>
      <c r="AY22" s="108"/>
      <c r="AZ22" s="108"/>
      <c r="BA22" s="108"/>
      <c r="BB22" s="108"/>
      <c r="BC22" s="108"/>
      <c r="BE22" s="537"/>
      <c r="BF22" s="523"/>
    </row>
    <row r="23" spans="1:58" s="170" customFormat="1" ht="14.1" customHeight="1" x14ac:dyDescent="0.2">
      <c r="A23" s="189"/>
      <c r="B23" s="190"/>
      <c r="C23" s="189" t="s">
        <v>3002</v>
      </c>
      <c r="D23" s="189" t="s">
        <v>3001</v>
      </c>
      <c r="E23" s="189" t="s">
        <v>3000</v>
      </c>
      <c r="F23" s="189" t="s">
        <v>2999</v>
      </c>
      <c r="G23" s="189" t="s">
        <v>2998</v>
      </c>
      <c r="H23" s="189" t="s">
        <v>2997</v>
      </c>
      <c r="I23" s="189" t="s">
        <v>2996</v>
      </c>
      <c r="J23" s="189" t="s">
        <v>2995</v>
      </c>
      <c r="K23" s="189" t="s">
        <v>2994</v>
      </c>
      <c r="L23" s="189" t="s">
        <v>2993</v>
      </c>
      <c r="M23" s="189" t="s">
        <v>2992</v>
      </c>
      <c r="N23" s="189" t="s">
        <v>2991</v>
      </c>
      <c r="O23" s="189" t="s">
        <v>2990</v>
      </c>
      <c r="P23" s="189" t="s">
        <v>2989</v>
      </c>
      <c r="Q23" s="189" t="s">
        <v>2988</v>
      </c>
      <c r="R23" s="189" t="s">
        <v>2987</v>
      </c>
      <c r="S23" s="189" t="s">
        <v>2986</v>
      </c>
      <c r="T23" s="189" t="s">
        <v>2985</v>
      </c>
      <c r="U23" s="189" t="s">
        <v>2984</v>
      </c>
      <c r="V23" s="189" t="s">
        <v>2983</v>
      </c>
      <c r="W23" s="189" t="s">
        <v>2982</v>
      </c>
      <c r="X23" s="189" t="s">
        <v>2981</v>
      </c>
      <c r="Y23" s="189" t="s">
        <v>2980</v>
      </c>
      <c r="Z23" s="189" t="s">
        <v>2979</v>
      </c>
      <c r="AA23" s="189" t="s">
        <v>2978</v>
      </c>
      <c r="AB23" s="189" t="s">
        <v>2977</v>
      </c>
      <c r="AC23" s="189" t="s">
        <v>2976</v>
      </c>
      <c r="AD23" s="189" t="s">
        <v>2975</v>
      </c>
      <c r="AE23" s="189" t="s">
        <v>2974</v>
      </c>
      <c r="AF23" s="189" t="s">
        <v>2973</v>
      </c>
      <c r="AG23" s="189" t="s">
        <v>2972</v>
      </c>
      <c r="AH23" s="189" t="s">
        <v>2971</v>
      </c>
      <c r="AI23" s="189" t="s">
        <v>2970</v>
      </c>
      <c r="AJ23" s="189" t="s">
        <v>2969</v>
      </c>
      <c r="AK23" s="189" t="s">
        <v>2968</v>
      </c>
      <c r="AL23" s="189" t="s">
        <v>2967</v>
      </c>
      <c r="AM23" s="189" t="s">
        <v>2966</v>
      </c>
      <c r="AN23" s="189" t="s">
        <v>2965</v>
      </c>
      <c r="AO23" s="189" t="s">
        <v>2964</v>
      </c>
      <c r="AP23" s="189" t="s">
        <v>2963</v>
      </c>
      <c r="AQ23" s="189" t="s">
        <v>2962</v>
      </c>
      <c r="AR23" s="189" t="s">
        <v>2961</v>
      </c>
      <c r="AS23" s="189" t="s">
        <v>2960</v>
      </c>
      <c r="AT23" s="189" t="s">
        <v>2959</v>
      </c>
      <c r="AU23" s="189" t="s">
        <v>2958</v>
      </c>
      <c r="AV23" s="189" t="s">
        <v>3036</v>
      </c>
      <c r="AW23" s="189" t="s">
        <v>3037</v>
      </c>
      <c r="AX23" s="189" t="s">
        <v>3038</v>
      </c>
      <c r="AY23" s="189" t="s">
        <v>3039</v>
      </c>
      <c r="AZ23" s="189" t="s">
        <v>3040</v>
      </c>
      <c r="BA23" s="189" t="s">
        <v>3044</v>
      </c>
      <c r="BB23" s="189" t="s">
        <v>3045</v>
      </c>
      <c r="BC23" s="189" t="s">
        <v>3046</v>
      </c>
      <c r="BE23" s="188"/>
    </row>
    <row r="24" spans="1:58" ht="14.1" customHeight="1" x14ac:dyDescent="0.2">
      <c r="A24" s="623" t="s">
        <v>2</v>
      </c>
      <c r="B24" s="110" t="s">
        <v>1</v>
      </c>
      <c r="C24" s="551">
        <v>1</v>
      </c>
      <c r="D24" s="551">
        <v>0</v>
      </c>
      <c r="E24" s="551">
        <v>1</v>
      </c>
      <c r="F24" s="551">
        <v>1</v>
      </c>
      <c r="G24" s="551">
        <v>2</v>
      </c>
      <c r="H24" s="551">
        <v>1</v>
      </c>
      <c r="I24" s="551">
        <v>0</v>
      </c>
      <c r="J24" s="551">
        <v>1</v>
      </c>
      <c r="K24" s="551">
        <v>0</v>
      </c>
      <c r="L24" s="551">
        <v>3</v>
      </c>
      <c r="M24" s="551">
        <v>3</v>
      </c>
      <c r="N24" s="551">
        <v>3</v>
      </c>
      <c r="O24" s="551">
        <v>4</v>
      </c>
      <c r="P24" s="551">
        <v>2</v>
      </c>
      <c r="Q24" s="551">
        <v>1</v>
      </c>
      <c r="R24" s="551">
        <v>3</v>
      </c>
      <c r="S24" s="551">
        <v>1</v>
      </c>
      <c r="T24" s="551">
        <v>1</v>
      </c>
      <c r="U24" s="551">
        <v>1</v>
      </c>
      <c r="V24" s="551">
        <v>2</v>
      </c>
      <c r="W24" s="551">
        <v>2</v>
      </c>
      <c r="X24" s="551">
        <v>0</v>
      </c>
      <c r="Y24" s="551">
        <v>3</v>
      </c>
      <c r="Z24" s="551">
        <v>1</v>
      </c>
      <c r="AA24" s="551">
        <v>1</v>
      </c>
      <c r="AB24" s="551">
        <v>1</v>
      </c>
      <c r="AC24" s="551">
        <v>1</v>
      </c>
      <c r="AD24" s="551">
        <v>0</v>
      </c>
      <c r="AE24" s="551">
        <v>2</v>
      </c>
      <c r="AF24" s="551">
        <v>0</v>
      </c>
      <c r="AG24" s="551">
        <v>1</v>
      </c>
      <c r="AH24" s="551">
        <v>0</v>
      </c>
      <c r="AI24" s="551">
        <v>2</v>
      </c>
      <c r="AJ24" s="551">
        <v>0</v>
      </c>
      <c r="AK24" s="551">
        <v>3</v>
      </c>
      <c r="AL24" s="551">
        <v>0</v>
      </c>
      <c r="AM24" s="551">
        <v>1</v>
      </c>
      <c r="AN24" s="551">
        <v>5</v>
      </c>
      <c r="AO24" s="551">
        <v>2</v>
      </c>
      <c r="AP24" s="551">
        <v>0</v>
      </c>
      <c r="AQ24" s="551">
        <v>0</v>
      </c>
      <c r="AR24" s="551">
        <v>0</v>
      </c>
      <c r="AS24" s="551">
        <v>0</v>
      </c>
      <c r="AT24" s="551">
        <v>0</v>
      </c>
      <c r="AU24" s="551">
        <v>3</v>
      </c>
      <c r="AV24" s="551">
        <v>2</v>
      </c>
      <c r="AW24" s="551">
        <v>1</v>
      </c>
      <c r="AX24" s="551">
        <v>4</v>
      </c>
      <c r="AY24" s="551">
        <v>0</v>
      </c>
      <c r="AZ24" s="551">
        <v>0</v>
      </c>
      <c r="BA24" s="551">
        <v>2</v>
      </c>
      <c r="BB24" s="551">
        <v>0</v>
      </c>
      <c r="BC24" s="551">
        <v>0</v>
      </c>
      <c r="BE24" s="537">
        <f t="shared" si="2"/>
        <v>68</v>
      </c>
    </row>
    <row r="25" spans="1:58" ht="14.1" customHeight="1" x14ac:dyDescent="0.2">
      <c r="A25" s="623"/>
      <c r="B25" s="111" t="s">
        <v>2782</v>
      </c>
      <c r="C25" s="536">
        <v>1</v>
      </c>
      <c r="D25" s="536">
        <v>1</v>
      </c>
      <c r="E25" s="536">
        <v>0</v>
      </c>
      <c r="F25" s="536">
        <v>0</v>
      </c>
      <c r="G25" s="536">
        <v>2</v>
      </c>
      <c r="H25" s="536">
        <v>2</v>
      </c>
      <c r="I25" s="536">
        <v>0</v>
      </c>
      <c r="J25" s="536">
        <v>1</v>
      </c>
      <c r="K25" s="536">
        <v>2</v>
      </c>
      <c r="L25" s="536">
        <v>0</v>
      </c>
      <c r="M25" s="536">
        <v>0</v>
      </c>
      <c r="N25" s="536">
        <v>0</v>
      </c>
      <c r="O25" s="536">
        <v>0</v>
      </c>
      <c r="P25" s="536">
        <v>1</v>
      </c>
      <c r="Q25" s="536">
        <v>1</v>
      </c>
      <c r="R25" s="536">
        <v>0</v>
      </c>
      <c r="S25" s="536">
        <v>0</v>
      </c>
      <c r="T25" s="536">
        <v>1</v>
      </c>
      <c r="U25" s="536">
        <v>0</v>
      </c>
      <c r="V25" s="536">
        <v>2</v>
      </c>
      <c r="W25" s="536">
        <v>0</v>
      </c>
      <c r="X25" s="536">
        <v>1</v>
      </c>
      <c r="Y25" s="536">
        <v>0</v>
      </c>
      <c r="Z25" s="536">
        <v>0</v>
      </c>
      <c r="AA25" s="536">
        <v>0</v>
      </c>
      <c r="AB25" s="536">
        <v>2</v>
      </c>
      <c r="AC25" s="536">
        <v>0</v>
      </c>
      <c r="AD25" s="536">
        <v>1</v>
      </c>
      <c r="AE25" s="536">
        <v>0</v>
      </c>
      <c r="AF25" s="536">
        <v>2</v>
      </c>
      <c r="AG25" s="536">
        <v>1</v>
      </c>
      <c r="AH25" s="536">
        <v>0</v>
      </c>
      <c r="AI25" s="536">
        <v>2</v>
      </c>
      <c r="AJ25" s="536">
        <v>2</v>
      </c>
      <c r="AK25" s="536">
        <v>0</v>
      </c>
      <c r="AL25" s="536">
        <v>1</v>
      </c>
      <c r="AM25" s="536">
        <v>0</v>
      </c>
      <c r="AN25" s="536">
        <v>0</v>
      </c>
      <c r="AO25" s="536">
        <v>0</v>
      </c>
      <c r="AP25" s="536">
        <v>1</v>
      </c>
      <c r="AQ25" s="536">
        <v>0</v>
      </c>
      <c r="AR25" s="536">
        <v>0</v>
      </c>
      <c r="AS25" s="536">
        <v>0</v>
      </c>
      <c r="AT25" s="536">
        <v>2</v>
      </c>
      <c r="AU25" s="536">
        <v>1</v>
      </c>
      <c r="AV25" s="536">
        <v>1</v>
      </c>
      <c r="AW25" s="536">
        <v>0</v>
      </c>
      <c r="AX25" s="536">
        <v>1</v>
      </c>
      <c r="AY25" s="536">
        <v>0</v>
      </c>
      <c r="AZ25" s="536">
        <v>0</v>
      </c>
      <c r="BA25" s="536">
        <v>1</v>
      </c>
      <c r="BB25" s="536">
        <v>0</v>
      </c>
      <c r="BC25" s="536">
        <v>1</v>
      </c>
      <c r="BE25" s="537">
        <f t="shared" si="2"/>
        <v>34</v>
      </c>
    </row>
    <row r="26" spans="1:58" ht="14.1" customHeight="1" x14ac:dyDescent="0.2">
      <c r="A26" s="623"/>
      <c r="B26" s="111" t="s">
        <v>2783</v>
      </c>
      <c r="C26" s="536">
        <v>11</v>
      </c>
      <c r="D26" s="536">
        <v>17</v>
      </c>
      <c r="E26" s="536">
        <v>9</v>
      </c>
      <c r="F26" s="536">
        <v>14</v>
      </c>
      <c r="G26" s="536">
        <v>12</v>
      </c>
      <c r="H26" s="536">
        <v>15</v>
      </c>
      <c r="I26" s="536">
        <v>8</v>
      </c>
      <c r="J26" s="536">
        <v>17</v>
      </c>
      <c r="K26" s="536">
        <v>16</v>
      </c>
      <c r="L26" s="536">
        <v>21</v>
      </c>
      <c r="M26" s="536">
        <v>25</v>
      </c>
      <c r="N26" s="536">
        <v>11</v>
      </c>
      <c r="O26" s="536">
        <v>10</v>
      </c>
      <c r="P26" s="536">
        <v>18</v>
      </c>
      <c r="Q26" s="536">
        <v>22</v>
      </c>
      <c r="R26" s="536">
        <v>15</v>
      </c>
      <c r="S26" s="536">
        <v>19</v>
      </c>
      <c r="T26" s="536">
        <v>16</v>
      </c>
      <c r="U26" s="536">
        <v>17</v>
      </c>
      <c r="V26" s="536">
        <v>16</v>
      </c>
      <c r="W26" s="536">
        <v>17</v>
      </c>
      <c r="X26" s="536">
        <v>18</v>
      </c>
      <c r="Y26" s="536">
        <v>12</v>
      </c>
      <c r="Z26" s="536">
        <v>16</v>
      </c>
      <c r="AA26" s="536">
        <v>15</v>
      </c>
      <c r="AB26" s="536">
        <v>12</v>
      </c>
      <c r="AC26" s="536">
        <v>21</v>
      </c>
      <c r="AD26" s="536">
        <v>14</v>
      </c>
      <c r="AE26" s="536">
        <v>14</v>
      </c>
      <c r="AF26" s="536">
        <v>13</v>
      </c>
      <c r="AG26" s="536">
        <v>15</v>
      </c>
      <c r="AH26" s="536">
        <v>17</v>
      </c>
      <c r="AI26" s="536">
        <v>19</v>
      </c>
      <c r="AJ26" s="536">
        <v>9</v>
      </c>
      <c r="AK26" s="536">
        <v>11</v>
      </c>
      <c r="AL26" s="536">
        <v>17</v>
      </c>
      <c r="AM26" s="536">
        <v>14</v>
      </c>
      <c r="AN26" s="536">
        <v>8</v>
      </c>
      <c r="AO26" s="536">
        <v>10</v>
      </c>
      <c r="AP26" s="536">
        <v>19</v>
      </c>
      <c r="AQ26" s="536">
        <v>12</v>
      </c>
      <c r="AR26" s="536">
        <v>9</v>
      </c>
      <c r="AS26" s="536">
        <v>21</v>
      </c>
      <c r="AT26" s="536">
        <v>13</v>
      </c>
      <c r="AU26" s="536">
        <v>19</v>
      </c>
      <c r="AV26" s="536">
        <v>12</v>
      </c>
      <c r="AW26" s="536">
        <v>11</v>
      </c>
      <c r="AX26" s="536">
        <v>13</v>
      </c>
      <c r="AY26" s="536">
        <v>15</v>
      </c>
      <c r="AZ26" s="536">
        <v>11</v>
      </c>
      <c r="BA26" s="536">
        <v>12</v>
      </c>
      <c r="BB26" s="536">
        <v>17</v>
      </c>
      <c r="BC26" s="536">
        <v>10</v>
      </c>
      <c r="BE26" s="537">
        <f t="shared" si="2"/>
        <v>775</v>
      </c>
    </row>
    <row r="27" spans="1:58" ht="14.1" customHeight="1" x14ac:dyDescent="0.2">
      <c r="A27" s="623"/>
      <c r="B27" s="111" t="s">
        <v>2784</v>
      </c>
      <c r="C27" s="536">
        <v>61</v>
      </c>
      <c r="D27" s="536">
        <v>95</v>
      </c>
      <c r="E27" s="536">
        <v>80</v>
      </c>
      <c r="F27" s="536">
        <v>80</v>
      </c>
      <c r="G27" s="536">
        <v>63</v>
      </c>
      <c r="H27" s="536">
        <v>64</v>
      </c>
      <c r="I27" s="536">
        <v>64</v>
      </c>
      <c r="J27" s="536">
        <v>65</v>
      </c>
      <c r="K27" s="536">
        <v>73</v>
      </c>
      <c r="L27" s="536">
        <v>71</v>
      </c>
      <c r="M27" s="536">
        <v>75</v>
      </c>
      <c r="N27" s="536">
        <v>81</v>
      </c>
      <c r="O27" s="536">
        <v>56</v>
      </c>
      <c r="P27" s="536">
        <v>101</v>
      </c>
      <c r="Q27" s="536">
        <v>78</v>
      </c>
      <c r="R27" s="536">
        <v>75</v>
      </c>
      <c r="S27" s="536">
        <v>84</v>
      </c>
      <c r="T27" s="536">
        <v>61</v>
      </c>
      <c r="U27" s="536">
        <v>80</v>
      </c>
      <c r="V27" s="536">
        <v>71</v>
      </c>
      <c r="W27" s="536">
        <v>68</v>
      </c>
      <c r="X27" s="536">
        <v>61</v>
      </c>
      <c r="Y27" s="536">
        <v>47</v>
      </c>
      <c r="Z27" s="536">
        <v>49</v>
      </c>
      <c r="AA27" s="536">
        <v>53</v>
      </c>
      <c r="AB27" s="536">
        <v>55</v>
      </c>
      <c r="AC27" s="536">
        <v>59</v>
      </c>
      <c r="AD27" s="536">
        <v>56</v>
      </c>
      <c r="AE27" s="536">
        <v>62</v>
      </c>
      <c r="AF27" s="536">
        <v>68</v>
      </c>
      <c r="AG27" s="536">
        <v>66</v>
      </c>
      <c r="AH27" s="536">
        <v>62</v>
      </c>
      <c r="AI27" s="536">
        <v>59</v>
      </c>
      <c r="AJ27" s="536">
        <v>65</v>
      </c>
      <c r="AK27" s="536">
        <v>63</v>
      </c>
      <c r="AL27" s="536">
        <v>68</v>
      </c>
      <c r="AM27" s="536">
        <v>60</v>
      </c>
      <c r="AN27" s="536">
        <v>73</v>
      </c>
      <c r="AO27" s="536">
        <v>60</v>
      </c>
      <c r="AP27" s="536">
        <v>75</v>
      </c>
      <c r="AQ27" s="536">
        <v>51</v>
      </c>
      <c r="AR27" s="536">
        <v>63</v>
      </c>
      <c r="AS27" s="536">
        <v>67</v>
      </c>
      <c r="AT27" s="536">
        <v>64</v>
      </c>
      <c r="AU27" s="536">
        <v>63</v>
      </c>
      <c r="AV27" s="536">
        <v>84</v>
      </c>
      <c r="AW27" s="536">
        <v>74</v>
      </c>
      <c r="AX27" s="536">
        <v>77</v>
      </c>
      <c r="AY27" s="536">
        <v>69</v>
      </c>
      <c r="AZ27" s="536">
        <v>75</v>
      </c>
      <c r="BA27" s="536">
        <v>75</v>
      </c>
      <c r="BB27" s="536">
        <v>84</v>
      </c>
      <c r="BC27" s="536">
        <v>59</v>
      </c>
      <c r="BE27" s="537">
        <f t="shared" si="2"/>
        <v>3612</v>
      </c>
    </row>
    <row r="28" spans="1:58" ht="14.1" customHeight="1" x14ac:dyDescent="0.2">
      <c r="A28" s="623"/>
      <c r="B28" s="111" t="s">
        <v>2785</v>
      </c>
      <c r="C28" s="536">
        <v>81</v>
      </c>
      <c r="D28" s="536">
        <v>127</v>
      </c>
      <c r="E28" s="536">
        <v>107</v>
      </c>
      <c r="F28" s="536">
        <v>104</v>
      </c>
      <c r="G28" s="536">
        <v>96</v>
      </c>
      <c r="H28" s="536">
        <v>92</v>
      </c>
      <c r="I28" s="536">
        <v>96</v>
      </c>
      <c r="J28" s="536">
        <v>101</v>
      </c>
      <c r="K28" s="536">
        <v>95</v>
      </c>
      <c r="L28" s="536">
        <v>86</v>
      </c>
      <c r="M28" s="536">
        <v>87</v>
      </c>
      <c r="N28" s="536">
        <v>91</v>
      </c>
      <c r="O28" s="536">
        <v>89</v>
      </c>
      <c r="P28" s="536">
        <v>127</v>
      </c>
      <c r="Q28" s="536">
        <v>122</v>
      </c>
      <c r="R28" s="536">
        <v>115</v>
      </c>
      <c r="S28" s="536">
        <v>134</v>
      </c>
      <c r="T28" s="536">
        <v>126</v>
      </c>
      <c r="U28" s="536">
        <v>97</v>
      </c>
      <c r="V28" s="536">
        <v>98</v>
      </c>
      <c r="W28" s="536">
        <v>82</v>
      </c>
      <c r="X28" s="536">
        <v>81</v>
      </c>
      <c r="Y28" s="536">
        <v>90</v>
      </c>
      <c r="Z28" s="536">
        <v>92</v>
      </c>
      <c r="AA28" s="536">
        <v>83</v>
      </c>
      <c r="AB28" s="536">
        <v>74</v>
      </c>
      <c r="AC28" s="536">
        <v>72</v>
      </c>
      <c r="AD28" s="536">
        <v>90</v>
      </c>
      <c r="AE28" s="536">
        <v>90</v>
      </c>
      <c r="AF28" s="536">
        <v>59</v>
      </c>
      <c r="AG28" s="536">
        <v>83</v>
      </c>
      <c r="AH28" s="536">
        <v>80</v>
      </c>
      <c r="AI28" s="536">
        <v>82</v>
      </c>
      <c r="AJ28" s="536">
        <v>93</v>
      </c>
      <c r="AK28" s="536">
        <v>86</v>
      </c>
      <c r="AL28" s="536">
        <v>91</v>
      </c>
      <c r="AM28" s="536">
        <v>91</v>
      </c>
      <c r="AN28" s="536">
        <v>82</v>
      </c>
      <c r="AO28" s="536">
        <v>58</v>
      </c>
      <c r="AP28" s="536">
        <v>99</v>
      </c>
      <c r="AQ28" s="536">
        <v>85</v>
      </c>
      <c r="AR28" s="536">
        <v>89</v>
      </c>
      <c r="AS28" s="536">
        <v>97</v>
      </c>
      <c r="AT28" s="536">
        <v>92</v>
      </c>
      <c r="AU28" s="536">
        <v>104</v>
      </c>
      <c r="AV28" s="536">
        <v>106</v>
      </c>
      <c r="AW28" s="536">
        <v>117</v>
      </c>
      <c r="AX28" s="536">
        <v>104</v>
      </c>
      <c r="AY28" s="536">
        <v>113</v>
      </c>
      <c r="AZ28" s="536">
        <v>106</v>
      </c>
      <c r="BA28" s="536">
        <v>98</v>
      </c>
      <c r="BB28" s="536">
        <v>88</v>
      </c>
      <c r="BC28" s="536">
        <v>88</v>
      </c>
      <c r="BE28" s="537">
        <f t="shared" si="2"/>
        <v>5016</v>
      </c>
    </row>
    <row r="29" spans="1:58" ht="14.1" customHeight="1" x14ac:dyDescent="0.2">
      <c r="A29" s="623"/>
      <c r="B29" s="111" t="s">
        <v>2786</v>
      </c>
      <c r="C29" s="536">
        <v>195</v>
      </c>
      <c r="D29" s="536">
        <v>220</v>
      </c>
      <c r="E29" s="536">
        <v>186</v>
      </c>
      <c r="F29" s="536">
        <v>155</v>
      </c>
      <c r="G29" s="536">
        <v>173</v>
      </c>
      <c r="H29" s="536">
        <v>191</v>
      </c>
      <c r="I29" s="536">
        <v>143</v>
      </c>
      <c r="J29" s="536">
        <v>173</v>
      </c>
      <c r="K29" s="536">
        <v>152</v>
      </c>
      <c r="L29" s="536">
        <v>178</v>
      </c>
      <c r="M29" s="536">
        <v>163</v>
      </c>
      <c r="N29" s="536">
        <v>171</v>
      </c>
      <c r="O29" s="536">
        <v>171</v>
      </c>
      <c r="P29" s="536">
        <v>251</v>
      </c>
      <c r="Q29" s="536">
        <v>300</v>
      </c>
      <c r="R29" s="536">
        <v>283</v>
      </c>
      <c r="S29" s="536">
        <v>285</v>
      </c>
      <c r="T29" s="536">
        <v>230</v>
      </c>
      <c r="U29" s="536">
        <v>245</v>
      </c>
      <c r="V29" s="536">
        <v>184</v>
      </c>
      <c r="W29" s="536">
        <v>174</v>
      </c>
      <c r="X29" s="536">
        <v>158</v>
      </c>
      <c r="Y29" s="536">
        <v>164</v>
      </c>
      <c r="Z29" s="536">
        <v>151</v>
      </c>
      <c r="AA29" s="536">
        <v>161</v>
      </c>
      <c r="AB29" s="536">
        <v>161</v>
      </c>
      <c r="AC29" s="536">
        <v>122</v>
      </c>
      <c r="AD29" s="536">
        <v>141</v>
      </c>
      <c r="AE29" s="536">
        <v>143</v>
      </c>
      <c r="AF29" s="536">
        <v>157</v>
      </c>
      <c r="AG29" s="536">
        <v>167</v>
      </c>
      <c r="AH29" s="536">
        <v>151</v>
      </c>
      <c r="AI29" s="536">
        <v>117</v>
      </c>
      <c r="AJ29" s="536">
        <v>149</v>
      </c>
      <c r="AK29" s="536">
        <v>139</v>
      </c>
      <c r="AL29" s="536">
        <v>137</v>
      </c>
      <c r="AM29" s="536">
        <v>142</v>
      </c>
      <c r="AN29" s="536">
        <v>139</v>
      </c>
      <c r="AO29" s="536">
        <v>130</v>
      </c>
      <c r="AP29" s="536">
        <v>168</v>
      </c>
      <c r="AQ29" s="536">
        <v>188</v>
      </c>
      <c r="AR29" s="536">
        <v>178</v>
      </c>
      <c r="AS29" s="536">
        <v>174</v>
      </c>
      <c r="AT29" s="536">
        <v>190</v>
      </c>
      <c r="AU29" s="536">
        <v>172</v>
      </c>
      <c r="AV29" s="536">
        <v>181</v>
      </c>
      <c r="AW29" s="536">
        <v>141</v>
      </c>
      <c r="AX29" s="536">
        <v>186</v>
      </c>
      <c r="AY29" s="536">
        <v>188</v>
      </c>
      <c r="AZ29" s="536">
        <v>179</v>
      </c>
      <c r="BA29" s="536">
        <v>182</v>
      </c>
      <c r="BB29" s="536">
        <v>165</v>
      </c>
      <c r="BC29" s="536">
        <v>191</v>
      </c>
      <c r="BE29" s="537">
        <f t="shared" si="2"/>
        <v>9335</v>
      </c>
    </row>
    <row r="30" spans="1:58" ht="14.1" customHeight="1" x14ac:dyDescent="0.2">
      <c r="A30" s="623"/>
      <c r="B30" s="110" t="s">
        <v>2787</v>
      </c>
      <c r="C30" s="536">
        <v>266</v>
      </c>
      <c r="D30" s="536">
        <v>357</v>
      </c>
      <c r="E30" s="536">
        <v>288</v>
      </c>
      <c r="F30" s="536">
        <v>273</v>
      </c>
      <c r="G30" s="536">
        <v>232</v>
      </c>
      <c r="H30" s="536">
        <v>251</v>
      </c>
      <c r="I30" s="536">
        <v>233</v>
      </c>
      <c r="J30" s="536">
        <v>239</v>
      </c>
      <c r="K30" s="536">
        <v>253</v>
      </c>
      <c r="L30" s="536">
        <v>264</v>
      </c>
      <c r="M30" s="536">
        <v>235</v>
      </c>
      <c r="N30" s="536">
        <v>223</v>
      </c>
      <c r="O30" s="536">
        <v>248</v>
      </c>
      <c r="P30" s="536">
        <v>337</v>
      </c>
      <c r="Q30" s="536">
        <v>403</v>
      </c>
      <c r="R30" s="536">
        <v>447</v>
      </c>
      <c r="S30" s="536">
        <v>438</v>
      </c>
      <c r="T30" s="536">
        <v>419</v>
      </c>
      <c r="U30" s="536">
        <v>305</v>
      </c>
      <c r="V30" s="536">
        <v>323</v>
      </c>
      <c r="W30" s="536">
        <v>293</v>
      </c>
      <c r="X30" s="536">
        <v>258</v>
      </c>
      <c r="Y30" s="536">
        <v>200</v>
      </c>
      <c r="Z30" s="536">
        <v>217</v>
      </c>
      <c r="AA30" s="536">
        <v>219</v>
      </c>
      <c r="AB30" s="536">
        <v>213</v>
      </c>
      <c r="AC30" s="536">
        <v>191</v>
      </c>
      <c r="AD30" s="536">
        <v>192</v>
      </c>
      <c r="AE30" s="536">
        <v>209</v>
      </c>
      <c r="AF30" s="536">
        <v>183</v>
      </c>
      <c r="AG30" s="536">
        <v>201</v>
      </c>
      <c r="AH30" s="536">
        <v>196</v>
      </c>
      <c r="AI30" s="536">
        <v>172</v>
      </c>
      <c r="AJ30" s="536">
        <v>190</v>
      </c>
      <c r="AK30" s="536">
        <v>188</v>
      </c>
      <c r="AL30" s="536">
        <v>172</v>
      </c>
      <c r="AM30" s="536">
        <v>210</v>
      </c>
      <c r="AN30" s="536">
        <v>186</v>
      </c>
      <c r="AO30" s="536">
        <v>202</v>
      </c>
      <c r="AP30" s="536">
        <v>262</v>
      </c>
      <c r="AQ30" s="536">
        <v>225</v>
      </c>
      <c r="AR30" s="536">
        <v>240</v>
      </c>
      <c r="AS30" s="536">
        <v>215</v>
      </c>
      <c r="AT30" s="536">
        <v>240</v>
      </c>
      <c r="AU30" s="536">
        <v>266</v>
      </c>
      <c r="AV30" s="536">
        <v>257</v>
      </c>
      <c r="AW30" s="536">
        <v>324</v>
      </c>
      <c r="AX30" s="536">
        <v>266</v>
      </c>
      <c r="AY30" s="536">
        <v>254</v>
      </c>
      <c r="AZ30" s="536">
        <v>280</v>
      </c>
      <c r="BA30" s="536">
        <v>298</v>
      </c>
      <c r="BB30" s="536">
        <v>230</v>
      </c>
      <c r="BC30" s="536">
        <v>233</v>
      </c>
      <c r="BE30" s="537">
        <f t="shared" si="2"/>
        <v>13516</v>
      </c>
    </row>
    <row r="31" spans="1:58" s="184" customFormat="1" ht="14.1" customHeight="1" x14ac:dyDescent="0.2">
      <c r="A31" s="187"/>
      <c r="B31" s="186"/>
      <c r="C31" s="185" t="s">
        <v>3002</v>
      </c>
      <c r="D31" s="185" t="s">
        <v>3001</v>
      </c>
      <c r="E31" s="185" t="s">
        <v>3000</v>
      </c>
      <c r="F31" s="185" t="s">
        <v>2999</v>
      </c>
      <c r="G31" s="185" t="s">
        <v>2998</v>
      </c>
      <c r="H31" s="185" t="s">
        <v>2997</v>
      </c>
      <c r="I31" s="185" t="s">
        <v>2996</v>
      </c>
      <c r="J31" s="185" t="s">
        <v>2995</v>
      </c>
      <c r="K31" s="185" t="s">
        <v>2994</v>
      </c>
      <c r="L31" s="185" t="s">
        <v>2993</v>
      </c>
      <c r="M31" s="185" t="s">
        <v>2992</v>
      </c>
      <c r="N31" s="185" t="s">
        <v>2991</v>
      </c>
      <c r="O31" s="185" t="s">
        <v>2990</v>
      </c>
      <c r="P31" s="185" t="s">
        <v>2989</v>
      </c>
      <c r="Q31" s="185" t="s">
        <v>2988</v>
      </c>
      <c r="R31" s="185" t="s">
        <v>2987</v>
      </c>
      <c r="S31" s="185" t="s">
        <v>2986</v>
      </c>
      <c r="T31" s="185" t="s">
        <v>2985</v>
      </c>
      <c r="U31" s="185" t="s">
        <v>2984</v>
      </c>
      <c r="V31" s="185" t="s">
        <v>2983</v>
      </c>
      <c r="W31" s="185" t="s">
        <v>2982</v>
      </c>
      <c r="X31" s="185" t="s">
        <v>2981</v>
      </c>
      <c r="Y31" s="185" t="s">
        <v>2980</v>
      </c>
      <c r="Z31" s="185" t="s">
        <v>2979</v>
      </c>
      <c r="AA31" s="185" t="s">
        <v>2978</v>
      </c>
      <c r="AB31" s="185" t="s">
        <v>2977</v>
      </c>
      <c r="AC31" s="185" t="s">
        <v>2976</v>
      </c>
      <c r="AD31" s="185" t="s">
        <v>2975</v>
      </c>
      <c r="AE31" s="185" t="s">
        <v>2974</v>
      </c>
      <c r="AF31" s="185" t="s">
        <v>2973</v>
      </c>
      <c r="AG31" s="185" t="s">
        <v>2972</v>
      </c>
      <c r="AH31" s="185" t="s">
        <v>2971</v>
      </c>
      <c r="AI31" s="185" t="s">
        <v>2970</v>
      </c>
      <c r="AJ31" s="185" t="s">
        <v>2969</v>
      </c>
      <c r="AK31" s="185" t="s">
        <v>2968</v>
      </c>
      <c r="AL31" s="185" t="s">
        <v>2967</v>
      </c>
      <c r="AM31" s="185" t="s">
        <v>2966</v>
      </c>
      <c r="AN31" s="185" t="s">
        <v>2965</v>
      </c>
      <c r="AO31" s="185" t="s">
        <v>2964</v>
      </c>
      <c r="AP31" s="185" t="s">
        <v>2963</v>
      </c>
      <c r="AQ31" s="185" t="s">
        <v>2962</v>
      </c>
      <c r="AR31" s="185" t="s">
        <v>2961</v>
      </c>
      <c r="AS31" s="185" t="s">
        <v>2960</v>
      </c>
      <c r="AT31" s="185" t="s">
        <v>2959</v>
      </c>
      <c r="AU31" s="185" t="s">
        <v>2958</v>
      </c>
      <c r="AV31" s="185" t="s">
        <v>3036</v>
      </c>
      <c r="AW31" s="185" t="s">
        <v>3037</v>
      </c>
      <c r="AX31" s="185" t="s">
        <v>3038</v>
      </c>
      <c r="AY31" s="185" t="s">
        <v>3039</v>
      </c>
      <c r="AZ31" s="185" t="s">
        <v>3040</v>
      </c>
      <c r="BA31" s="185" t="s">
        <v>3044</v>
      </c>
      <c r="BB31" s="185" t="s">
        <v>3045</v>
      </c>
      <c r="BC31" s="185" t="s">
        <v>3046</v>
      </c>
      <c r="BE31" s="178"/>
    </row>
    <row r="32" spans="1:58" ht="30" customHeight="1" x14ac:dyDescent="0.2">
      <c r="A32" s="632" t="s">
        <v>3</v>
      </c>
      <c r="B32" s="110" t="s">
        <v>1</v>
      </c>
      <c r="C32" s="536">
        <v>2</v>
      </c>
      <c r="D32" s="536">
        <v>0</v>
      </c>
      <c r="E32" s="536">
        <v>2</v>
      </c>
      <c r="F32" s="536">
        <v>0</v>
      </c>
      <c r="G32" s="536">
        <v>1</v>
      </c>
      <c r="H32" s="536">
        <v>5</v>
      </c>
      <c r="I32" s="536">
        <v>4</v>
      </c>
      <c r="J32" s="536">
        <v>1</v>
      </c>
      <c r="K32" s="536">
        <v>2</v>
      </c>
      <c r="L32" s="536">
        <v>0</v>
      </c>
      <c r="M32" s="536">
        <v>2</v>
      </c>
      <c r="N32" s="536">
        <v>1</v>
      </c>
      <c r="O32" s="536">
        <v>1</v>
      </c>
      <c r="P32" s="536">
        <v>1</v>
      </c>
      <c r="Q32" s="536">
        <v>5</v>
      </c>
      <c r="R32" s="536">
        <v>0</v>
      </c>
      <c r="S32" s="536">
        <v>1</v>
      </c>
      <c r="T32" s="536">
        <v>0</v>
      </c>
      <c r="U32" s="536">
        <v>1</v>
      </c>
      <c r="V32" s="536">
        <v>2</v>
      </c>
      <c r="W32" s="536">
        <v>2</v>
      </c>
      <c r="X32" s="536">
        <v>2</v>
      </c>
      <c r="Y32" s="536">
        <v>1</v>
      </c>
      <c r="Z32" s="536">
        <v>1</v>
      </c>
      <c r="AA32" s="536">
        <v>1</v>
      </c>
      <c r="AB32" s="536">
        <v>2</v>
      </c>
      <c r="AC32" s="536">
        <v>1</v>
      </c>
      <c r="AD32" s="536">
        <v>0</v>
      </c>
      <c r="AE32" s="536">
        <v>4</v>
      </c>
      <c r="AF32" s="536">
        <v>1</v>
      </c>
      <c r="AG32" s="536">
        <v>0</v>
      </c>
      <c r="AH32" s="536">
        <v>0</v>
      </c>
      <c r="AI32" s="536">
        <v>0</v>
      </c>
      <c r="AJ32" s="536">
        <v>1</v>
      </c>
      <c r="AK32" s="536">
        <v>2</v>
      </c>
      <c r="AL32" s="536">
        <v>1</v>
      </c>
      <c r="AM32" s="536">
        <v>1</v>
      </c>
      <c r="AN32" s="536">
        <v>1</v>
      </c>
      <c r="AO32" s="536">
        <v>4</v>
      </c>
      <c r="AP32" s="536">
        <v>4</v>
      </c>
      <c r="AQ32" s="536">
        <v>1</v>
      </c>
      <c r="AR32" s="536">
        <v>1</v>
      </c>
      <c r="AS32" s="536">
        <v>4</v>
      </c>
      <c r="AT32" s="536">
        <v>1</v>
      </c>
      <c r="AU32" s="536">
        <v>1</v>
      </c>
      <c r="AV32" s="536">
        <v>2</v>
      </c>
      <c r="AW32" s="536">
        <v>1</v>
      </c>
      <c r="AX32" s="536">
        <v>2</v>
      </c>
      <c r="AY32" s="536">
        <v>3</v>
      </c>
      <c r="AZ32" s="536">
        <v>0</v>
      </c>
      <c r="BA32" s="536">
        <v>0</v>
      </c>
      <c r="BB32" s="536">
        <v>1</v>
      </c>
      <c r="BC32" s="536">
        <v>3</v>
      </c>
      <c r="BE32" s="537">
        <f t="shared" si="2"/>
        <v>80</v>
      </c>
    </row>
    <row r="33" spans="1:92" ht="14.1" customHeight="1" x14ac:dyDescent="0.2">
      <c r="A33" s="632"/>
      <c r="B33" s="111" t="s">
        <v>2782</v>
      </c>
      <c r="C33" s="536">
        <v>0</v>
      </c>
      <c r="D33" s="536">
        <v>2</v>
      </c>
      <c r="E33" s="536">
        <v>0</v>
      </c>
      <c r="F33" s="536">
        <v>3</v>
      </c>
      <c r="G33" s="536">
        <v>1</v>
      </c>
      <c r="H33" s="536">
        <v>2</v>
      </c>
      <c r="I33" s="536">
        <v>1</v>
      </c>
      <c r="J33" s="536">
        <v>1</v>
      </c>
      <c r="K33" s="536">
        <v>1</v>
      </c>
      <c r="L33" s="536">
        <v>0</v>
      </c>
      <c r="M33" s="536">
        <v>2</v>
      </c>
      <c r="N33" s="536">
        <v>0</v>
      </c>
      <c r="O33" s="536">
        <v>1</v>
      </c>
      <c r="P33" s="536">
        <v>1</v>
      </c>
      <c r="Q33" s="536">
        <v>1</v>
      </c>
      <c r="R33" s="536">
        <v>0</v>
      </c>
      <c r="S33" s="536">
        <v>1</v>
      </c>
      <c r="T33" s="536">
        <v>0</v>
      </c>
      <c r="U33" s="536">
        <v>2</v>
      </c>
      <c r="V33" s="536">
        <v>0</v>
      </c>
      <c r="W33" s="536">
        <v>3</v>
      </c>
      <c r="X33" s="536">
        <v>1</v>
      </c>
      <c r="Y33" s="536">
        <v>0</v>
      </c>
      <c r="Z33" s="536">
        <v>1</v>
      </c>
      <c r="AA33" s="536">
        <v>0</v>
      </c>
      <c r="AB33" s="536">
        <v>4</v>
      </c>
      <c r="AC33" s="536">
        <v>0</v>
      </c>
      <c r="AD33" s="536">
        <v>2</v>
      </c>
      <c r="AE33" s="536">
        <v>1</v>
      </c>
      <c r="AF33" s="536">
        <v>0</v>
      </c>
      <c r="AG33" s="536">
        <v>2</v>
      </c>
      <c r="AH33" s="536">
        <v>0</v>
      </c>
      <c r="AI33" s="536">
        <v>0</v>
      </c>
      <c r="AJ33" s="536">
        <v>0</v>
      </c>
      <c r="AK33" s="536">
        <v>0</v>
      </c>
      <c r="AL33" s="536">
        <v>1</v>
      </c>
      <c r="AM33" s="536">
        <v>0</v>
      </c>
      <c r="AN33" s="536">
        <v>1</v>
      </c>
      <c r="AO33" s="536">
        <v>0</v>
      </c>
      <c r="AP33" s="536">
        <v>1</v>
      </c>
      <c r="AQ33" s="536">
        <v>1</v>
      </c>
      <c r="AR33" s="536">
        <v>0</v>
      </c>
      <c r="AS33" s="536">
        <v>0</v>
      </c>
      <c r="AT33" s="536">
        <v>1</v>
      </c>
      <c r="AU33" s="536">
        <v>2</v>
      </c>
      <c r="AV33" s="536">
        <v>1</v>
      </c>
      <c r="AW33" s="536">
        <v>0</v>
      </c>
      <c r="AX33" s="536">
        <v>1</v>
      </c>
      <c r="AY33" s="536">
        <v>1</v>
      </c>
      <c r="AZ33" s="536">
        <v>0</v>
      </c>
      <c r="BA33" s="536">
        <v>1</v>
      </c>
      <c r="BB33" s="536">
        <v>0</v>
      </c>
      <c r="BC33" s="536">
        <v>2</v>
      </c>
      <c r="BE33" s="537">
        <f t="shared" si="2"/>
        <v>46</v>
      </c>
    </row>
    <row r="34" spans="1:92" ht="14.1" customHeight="1" x14ac:dyDescent="0.2">
      <c r="A34" s="632"/>
      <c r="B34" s="111" t="s">
        <v>2783</v>
      </c>
      <c r="C34" s="536">
        <v>13</v>
      </c>
      <c r="D34" s="536">
        <v>42</v>
      </c>
      <c r="E34" s="536">
        <v>27</v>
      </c>
      <c r="F34" s="536">
        <v>36</v>
      </c>
      <c r="G34" s="536">
        <v>19</v>
      </c>
      <c r="H34" s="536">
        <v>16</v>
      </c>
      <c r="I34" s="536">
        <v>31</v>
      </c>
      <c r="J34" s="536">
        <v>28</v>
      </c>
      <c r="K34" s="536">
        <v>31</v>
      </c>
      <c r="L34" s="536">
        <v>27</v>
      </c>
      <c r="M34" s="536">
        <v>26</v>
      </c>
      <c r="N34" s="536">
        <v>30</v>
      </c>
      <c r="O34" s="536">
        <v>16</v>
      </c>
      <c r="P34" s="536">
        <v>43</v>
      </c>
      <c r="Q34" s="536">
        <v>33</v>
      </c>
      <c r="R34" s="536">
        <v>32</v>
      </c>
      <c r="S34" s="536">
        <v>35</v>
      </c>
      <c r="T34" s="536">
        <v>35</v>
      </c>
      <c r="U34" s="536">
        <v>22</v>
      </c>
      <c r="V34" s="536">
        <v>41</v>
      </c>
      <c r="W34" s="536">
        <v>29</v>
      </c>
      <c r="X34" s="536">
        <v>28</v>
      </c>
      <c r="Y34" s="536">
        <v>39</v>
      </c>
      <c r="Z34" s="536">
        <v>36</v>
      </c>
      <c r="AA34" s="536">
        <v>33</v>
      </c>
      <c r="AB34" s="536">
        <v>36</v>
      </c>
      <c r="AC34" s="536">
        <v>32</v>
      </c>
      <c r="AD34" s="536">
        <v>35</v>
      </c>
      <c r="AE34" s="536">
        <v>33</v>
      </c>
      <c r="AF34" s="536">
        <v>37</v>
      </c>
      <c r="AG34" s="536">
        <v>30</v>
      </c>
      <c r="AH34" s="536">
        <v>32</v>
      </c>
      <c r="AI34" s="536">
        <v>34</v>
      </c>
      <c r="AJ34" s="536">
        <v>33</v>
      </c>
      <c r="AK34" s="536">
        <v>35</v>
      </c>
      <c r="AL34" s="536">
        <v>31</v>
      </c>
      <c r="AM34" s="536">
        <v>30</v>
      </c>
      <c r="AN34" s="536">
        <v>32</v>
      </c>
      <c r="AO34" s="536">
        <v>27</v>
      </c>
      <c r="AP34" s="536">
        <v>27</v>
      </c>
      <c r="AQ34" s="536">
        <v>30</v>
      </c>
      <c r="AR34" s="536">
        <v>31</v>
      </c>
      <c r="AS34" s="536">
        <v>31</v>
      </c>
      <c r="AT34" s="536">
        <v>26</v>
      </c>
      <c r="AU34" s="536">
        <v>34</v>
      </c>
      <c r="AV34" s="536">
        <v>19</v>
      </c>
      <c r="AW34" s="536">
        <v>26</v>
      </c>
      <c r="AX34" s="536">
        <v>30</v>
      </c>
      <c r="AY34" s="536">
        <v>25</v>
      </c>
      <c r="AZ34" s="536">
        <v>30</v>
      </c>
      <c r="BA34" s="536">
        <v>26</v>
      </c>
      <c r="BB34" s="536">
        <v>29</v>
      </c>
      <c r="BC34" s="536">
        <v>18</v>
      </c>
      <c r="BE34" s="537">
        <f t="shared" si="2"/>
        <v>1587</v>
      </c>
    </row>
    <row r="35" spans="1:92" ht="14.1" customHeight="1" x14ac:dyDescent="0.2">
      <c r="A35" s="632"/>
      <c r="B35" s="111" t="s">
        <v>2784</v>
      </c>
      <c r="C35" s="536">
        <v>92</v>
      </c>
      <c r="D35" s="536">
        <v>120</v>
      </c>
      <c r="E35" s="536">
        <v>113</v>
      </c>
      <c r="F35" s="536">
        <v>91</v>
      </c>
      <c r="G35" s="536">
        <v>111</v>
      </c>
      <c r="H35" s="536">
        <v>106</v>
      </c>
      <c r="I35" s="536">
        <v>102</v>
      </c>
      <c r="J35" s="536">
        <v>86</v>
      </c>
      <c r="K35" s="536">
        <v>92</v>
      </c>
      <c r="L35" s="536">
        <v>102</v>
      </c>
      <c r="M35" s="536">
        <v>108</v>
      </c>
      <c r="N35" s="536">
        <v>108</v>
      </c>
      <c r="O35" s="536">
        <v>90</v>
      </c>
      <c r="P35" s="536">
        <v>125</v>
      </c>
      <c r="Q35" s="536">
        <v>163</v>
      </c>
      <c r="R35" s="536">
        <v>139</v>
      </c>
      <c r="S35" s="536">
        <v>146</v>
      </c>
      <c r="T35" s="536">
        <v>146</v>
      </c>
      <c r="U35" s="536">
        <v>102</v>
      </c>
      <c r="V35" s="536">
        <v>132</v>
      </c>
      <c r="W35" s="536">
        <v>96</v>
      </c>
      <c r="X35" s="536">
        <v>104</v>
      </c>
      <c r="Y35" s="536">
        <v>117</v>
      </c>
      <c r="Z35" s="536">
        <v>90</v>
      </c>
      <c r="AA35" s="536">
        <v>100</v>
      </c>
      <c r="AB35" s="536">
        <v>84</v>
      </c>
      <c r="AC35" s="536">
        <v>102</v>
      </c>
      <c r="AD35" s="536">
        <v>91</v>
      </c>
      <c r="AE35" s="536">
        <v>94</v>
      </c>
      <c r="AF35" s="536">
        <v>86</v>
      </c>
      <c r="AG35" s="536">
        <v>109</v>
      </c>
      <c r="AH35" s="536">
        <v>91</v>
      </c>
      <c r="AI35" s="536">
        <v>98</v>
      </c>
      <c r="AJ35" s="536">
        <v>93</v>
      </c>
      <c r="AK35" s="536">
        <v>103</v>
      </c>
      <c r="AL35" s="536">
        <v>104</v>
      </c>
      <c r="AM35" s="536">
        <v>96</v>
      </c>
      <c r="AN35" s="536">
        <v>81</v>
      </c>
      <c r="AO35" s="536">
        <v>78</v>
      </c>
      <c r="AP35" s="536">
        <v>124</v>
      </c>
      <c r="AQ35" s="536">
        <v>96</v>
      </c>
      <c r="AR35" s="536">
        <v>85</v>
      </c>
      <c r="AS35" s="536">
        <v>117</v>
      </c>
      <c r="AT35" s="536">
        <v>108</v>
      </c>
      <c r="AU35" s="536">
        <v>107</v>
      </c>
      <c r="AV35" s="536">
        <v>123</v>
      </c>
      <c r="AW35" s="536">
        <v>116</v>
      </c>
      <c r="AX35" s="536">
        <v>122</v>
      </c>
      <c r="AY35" s="536">
        <v>115</v>
      </c>
      <c r="AZ35" s="536">
        <v>100</v>
      </c>
      <c r="BA35" s="536">
        <v>113</v>
      </c>
      <c r="BB35" s="536">
        <v>109</v>
      </c>
      <c r="BC35" s="536">
        <v>81</v>
      </c>
      <c r="BE35" s="537">
        <f t="shared" si="2"/>
        <v>5607</v>
      </c>
    </row>
    <row r="36" spans="1:92" ht="14.1" customHeight="1" x14ac:dyDescent="0.2">
      <c r="A36" s="632"/>
      <c r="B36" s="111" t="s">
        <v>2785</v>
      </c>
      <c r="C36" s="536">
        <v>116</v>
      </c>
      <c r="D36" s="536">
        <v>161</v>
      </c>
      <c r="E36" s="536">
        <v>132</v>
      </c>
      <c r="F36" s="536">
        <v>127</v>
      </c>
      <c r="G36" s="536">
        <v>118</v>
      </c>
      <c r="H36" s="536">
        <v>119</v>
      </c>
      <c r="I36" s="536">
        <v>144</v>
      </c>
      <c r="J36" s="536">
        <v>123</v>
      </c>
      <c r="K36" s="536">
        <v>119</v>
      </c>
      <c r="L36" s="536">
        <v>131</v>
      </c>
      <c r="M36" s="536">
        <v>138</v>
      </c>
      <c r="N36" s="536">
        <v>137</v>
      </c>
      <c r="O36" s="536">
        <v>113</v>
      </c>
      <c r="P36" s="536">
        <v>206</v>
      </c>
      <c r="Q36" s="536">
        <v>208</v>
      </c>
      <c r="R36" s="536">
        <v>180</v>
      </c>
      <c r="S36" s="536">
        <v>175</v>
      </c>
      <c r="T36" s="536">
        <v>144</v>
      </c>
      <c r="U36" s="536">
        <v>144</v>
      </c>
      <c r="V36" s="536">
        <v>133</v>
      </c>
      <c r="W36" s="536">
        <v>133</v>
      </c>
      <c r="X36" s="536">
        <v>116</v>
      </c>
      <c r="Y36" s="536">
        <v>116</v>
      </c>
      <c r="Z36" s="536">
        <v>113</v>
      </c>
      <c r="AA36" s="536">
        <v>89</v>
      </c>
      <c r="AB36" s="536">
        <v>97</v>
      </c>
      <c r="AC36" s="536">
        <v>118</v>
      </c>
      <c r="AD36" s="536">
        <v>104</v>
      </c>
      <c r="AE36" s="536">
        <v>101</v>
      </c>
      <c r="AF36" s="536">
        <v>102</v>
      </c>
      <c r="AG36" s="536">
        <v>109</v>
      </c>
      <c r="AH36" s="536">
        <v>128</v>
      </c>
      <c r="AI36" s="536">
        <v>107</v>
      </c>
      <c r="AJ36" s="536">
        <v>111</v>
      </c>
      <c r="AK36" s="536">
        <v>126</v>
      </c>
      <c r="AL36" s="536">
        <v>130</v>
      </c>
      <c r="AM36" s="536">
        <v>115</v>
      </c>
      <c r="AN36" s="536">
        <v>92</v>
      </c>
      <c r="AO36" s="536">
        <v>111</v>
      </c>
      <c r="AP36" s="536">
        <v>122</v>
      </c>
      <c r="AQ36" s="536">
        <v>81</v>
      </c>
      <c r="AR36" s="536">
        <v>104</v>
      </c>
      <c r="AS36" s="536">
        <v>144</v>
      </c>
      <c r="AT36" s="536">
        <v>151</v>
      </c>
      <c r="AU36" s="536">
        <v>125</v>
      </c>
      <c r="AV36" s="536">
        <v>132</v>
      </c>
      <c r="AW36" s="536">
        <v>133</v>
      </c>
      <c r="AX36" s="536">
        <v>144</v>
      </c>
      <c r="AY36" s="536">
        <v>150</v>
      </c>
      <c r="AZ36" s="536">
        <v>132</v>
      </c>
      <c r="BA36" s="536">
        <v>121</v>
      </c>
      <c r="BB36" s="536">
        <v>138</v>
      </c>
      <c r="BC36" s="536">
        <v>129</v>
      </c>
      <c r="BE36" s="537">
        <f t="shared" si="2"/>
        <v>6792</v>
      </c>
    </row>
    <row r="37" spans="1:92" ht="14.1" customHeight="1" x14ac:dyDescent="0.2">
      <c r="A37" s="632"/>
      <c r="B37" s="111" t="s">
        <v>2786</v>
      </c>
      <c r="C37" s="536">
        <v>177</v>
      </c>
      <c r="D37" s="536">
        <v>208</v>
      </c>
      <c r="E37" s="536">
        <v>199</v>
      </c>
      <c r="F37" s="536">
        <v>188</v>
      </c>
      <c r="G37" s="536">
        <v>195</v>
      </c>
      <c r="H37" s="536">
        <v>187</v>
      </c>
      <c r="I37" s="536">
        <v>185</v>
      </c>
      <c r="J37" s="536">
        <v>181</v>
      </c>
      <c r="K37" s="536">
        <v>181</v>
      </c>
      <c r="L37" s="536">
        <v>182</v>
      </c>
      <c r="M37" s="536">
        <v>168</v>
      </c>
      <c r="N37" s="536">
        <v>192</v>
      </c>
      <c r="O37" s="536">
        <v>146</v>
      </c>
      <c r="P37" s="536">
        <v>291</v>
      </c>
      <c r="Q37" s="536">
        <v>341</v>
      </c>
      <c r="R37" s="536">
        <v>323</v>
      </c>
      <c r="S37" s="536">
        <v>293</v>
      </c>
      <c r="T37" s="536">
        <v>249</v>
      </c>
      <c r="U37" s="536">
        <v>222</v>
      </c>
      <c r="V37" s="536">
        <v>222</v>
      </c>
      <c r="W37" s="536">
        <v>175</v>
      </c>
      <c r="X37" s="536">
        <v>171</v>
      </c>
      <c r="Y37" s="536">
        <v>158</v>
      </c>
      <c r="Z37" s="536">
        <v>159</v>
      </c>
      <c r="AA37" s="536">
        <v>173</v>
      </c>
      <c r="AB37" s="536">
        <v>159</v>
      </c>
      <c r="AC37" s="536">
        <v>157</v>
      </c>
      <c r="AD37" s="536">
        <v>136</v>
      </c>
      <c r="AE37" s="536">
        <v>152</v>
      </c>
      <c r="AF37" s="536">
        <v>141</v>
      </c>
      <c r="AG37" s="536">
        <v>142</v>
      </c>
      <c r="AH37" s="536">
        <v>157</v>
      </c>
      <c r="AI37" s="536">
        <v>129</v>
      </c>
      <c r="AJ37" s="536">
        <v>169</v>
      </c>
      <c r="AK37" s="536">
        <v>160</v>
      </c>
      <c r="AL37" s="536">
        <v>158</v>
      </c>
      <c r="AM37" s="536">
        <v>179</v>
      </c>
      <c r="AN37" s="536">
        <v>130</v>
      </c>
      <c r="AO37" s="536">
        <v>135</v>
      </c>
      <c r="AP37" s="536">
        <v>175</v>
      </c>
      <c r="AQ37" s="536">
        <v>150</v>
      </c>
      <c r="AR37" s="536">
        <v>200</v>
      </c>
      <c r="AS37" s="536">
        <v>162</v>
      </c>
      <c r="AT37" s="536">
        <v>203</v>
      </c>
      <c r="AU37" s="536">
        <v>200</v>
      </c>
      <c r="AV37" s="536">
        <v>228</v>
      </c>
      <c r="AW37" s="536">
        <v>210</v>
      </c>
      <c r="AX37" s="536">
        <v>204</v>
      </c>
      <c r="AY37" s="536">
        <v>180</v>
      </c>
      <c r="AZ37" s="536">
        <v>198</v>
      </c>
      <c r="BA37" s="536">
        <v>204</v>
      </c>
      <c r="BB37" s="536">
        <v>197</v>
      </c>
      <c r="BC37" s="536">
        <v>187</v>
      </c>
      <c r="BE37" s="537">
        <f t="shared" si="2"/>
        <v>9968</v>
      </c>
    </row>
    <row r="38" spans="1:92" ht="14.1" customHeight="1" x14ac:dyDescent="0.2">
      <c r="A38" s="632"/>
      <c r="B38" s="110" t="s">
        <v>2787</v>
      </c>
      <c r="C38" s="536">
        <v>145</v>
      </c>
      <c r="D38" s="536">
        <v>217</v>
      </c>
      <c r="E38" s="536">
        <v>178</v>
      </c>
      <c r="F38" s="536">
        <v>154</v>
      </c>
      <c r="G38" s="536">
        <v>163</v>
      </c>
      <c r="H38" s="536">
        <v>165</v>
      </c>
      <c r="I38" s="536">
        <v>151</v>
      </c>
      <c r="J38" s="536">
        <v>145</v>
      </c>
      <c r="K38" s="536">
        <v>154</v>
      </c>
      <c r="L38" s="536">
        <v>143</v>
      </c>
      <c r="M38" s="536">
        <v>166</v>
      </c>
      <c r="N38" s="536">
        <v>148</v>
      </c>
      <c r="O38" s="536">
        <v>134</v>
      </c>
      <c r="P38" s="536">
        <v>240</v>
      </c>
      <c r="Q38" s="536">
        <v>300</v>
      </c>
      <c r="R38" s="536">
        <v>304</v>
      </c>
      <c r="S38" s="536">
        <v>224</v>
      </c>
      <c r="T38" s="536">
        <v>251</v>
      </c>
      <c r="U38" s="536">
        <v>197</v>
      </c>
      <c r="V38" s="536">
        <v>195</v>
      </c>
      <c r="W38" s="536">
        <v>152</v>
      </c>
      <c r="X38" s="536">
        <v>129</v>
      </c>
      <c r="Y38" s="536">
        <v>146</v>
      </c>
      <c r="Z38" s="536">
        <v>108</v>
      </c>
      <c r="AA38" s="536">
        <v>137</v>
      </c>
      <c r="AB38" s="536">
        <v>108</v>
      </c>
      <c r="AC38" s="536">
        <v>107</v>
      </c>
      <c r="AD38" s="536">
        <v>115</v>
      </c>
      <c r="AE38" s="536">
        <v>128</v>
      </c>
      <c r="AF38" s="536">
        <v>113</v>
      </c>
      <c r="AG38" s="536">
        <v>117</v>
      </c>
      <c r="AH38" s="536">
        <v>97</v>
      </c>
      <c r="AI38" s="536">
        <v>107</v>
      </c>
      <c r="AJ38" s="536">
        <v>131</v>
      </c>
      <c r="AK38" s="536">
        <v>114</v>
      </c>
      <c r="AL38" s="536">
        <v>139</v>
      </c>
      <c r="AM38" s="536">
        <v>130</v>
      </c>
      <c r="AN38" s="536">
        <v>122</v>
      </c>
      <c r="AO38" s="536">
        <v>116</v>
      </c>
      <c r="AP38" s="536">
        <v>119</v>
      </c>
      <c r="AQ38" s="536">
        <v>152</v>
      </c>
      <c r="AR38" s="536">
        <v>134</v>
      </c>
      <c r="AS38" s="536">
        <v>155</v>
      </c>
      <c r="AT38" s="536">
        <v>171</v>
      </c>
      <c r="AU38" s="536">
        <v>153</v>
      </c>
      <c r="AV38" s="536">
        <v>190</v>
      </c>
      <c r="AW38" s="536">
        <v>206</v>
      </c>
      <c r="AX38" s="536">
        <v>175</v>
      </c>
      <c r="AY38" s="536">
        <v>183</v>
      </c>
      <c r="AZ38" s="536">
        <v>173</v>
      </c>
      <c r="BA38" s="536">
        <v>164</v>
      </c>
      <c r="BB38" s="536">
        <v>147</v>
      </c>
      <c r="BC38" s="536">
        <v>176</v>
      </c>
      <c r="BE38" s="537">
        <f t="shared" si="2"/>
        <v>8388</v>
      </c>
    </row>
    <row r="39" spans="1:92" ht="25.5" customHeight="1" x14ac:dyDescent="0.2">
      <c r="A39" s="624" t="s">
        <v>2788</v>
      </c>
      <c r="B39" s="624"/>
      <c r="C39" s="183"/>
      <c r="D39" s="183"/>
      <c r="E39" s="541"/>
      <c r="F39" s="541"/>
      <c r="G39" s="541"/>
      <c r="H39" s="541"/>
      <c r="I39" s="541"/>
      <c r="J39" s="541"/>
      <c r="K39" s="541"/>
      <c r="L39" s="541"/>
      <c r="M39" s="541"/>
      <c r="N39" s="541"/>
      <c r="O39" s="541"/>
      <c r="P39" s="541"/>
      <c r="Q39" s="541"/>
      <c r="R39" s="541"/>
      <c r="S39" s="541"/>
      <c r="T39" s="541"/>
      <c r="U39" s="541"/>
      <c r="V39" s="541"/>
      <c r="W39" s="541"/>
      <c r="X39" s="541"/>
      <c r="Y39" s="541"/>
      <c r="Z39" s="541"/>
      <c r="AA39" s="541"/>
      <c r="AB39" s="541"/>
      <c r="AC39" s="541"/>
      <c r="AD39" s="541"/>
      <c r="AE39" s="541"/>
      <c r="AF39" s="541"/>
      <c r="AG39" s="541"/>
      <c r="AH39" s="541"/>
      <c r="AI39" s="541"/>
      <c r="AJ39" s="541"/>
      <c r="AK39" s="541"/>
      <c r="AL39" s="541"/>
      <c r="AM39" s="541"/>
      <c r="AN39" s="541"/>
      <c r="AO39" s="541"/>
      <c r="AP39" s="541"/>
      <c r="AQ39" s="541"/>
      <c r="AR39" s="541"/>
      <c r="AS39" s="541"/>
      <c r="AT39" s="541"/>
      <c r="AU39" s="541"/>
      <c r="AV39" s="541"/>
      <c r="AW39" s="541"/>
      <c r="AX39" s="541"/>
      <c r="AY39" s="541"/>
      <c r="AZ39" s="541"/>
      <c r="BA39" s="541"/>
      <c r="BB39" s="541"/>
      <c r="BC39" s="541"/>
      <c r="BE39" s="537"/>
      <c r="BG39" s="619"/>
      <c r="BH39" s="619"/>
      <c r="BI39" s="619"/>
      <c r="BJ39" s="619"/>
      <c r="BK39" s="619"/>
      <c r="BL39" s="619"/>
      <c r="BM39" s="619"/>
      <c r="BN39" s="619"/>
      <c r="BO39" s="619"/>
      <c r="BP39" s="619"/>
      <c r="BQ39" s="619"/>
      <c r="BR39" s="619"/>
      <c r="BS39" s="619"/>
      <c r="BT39" s="619"/>
      <c r="BU39" s="619"/>
      <c r="BV39" s="619"/>
      <c r="BW39" s="619"/>
    </row>
    <row r="40" spans="1:92" ht="14.1" customHeight="1" x14ac:dyDescent="0.2">
      <c r="A40" s="112"/>
      <c r="B40" s="552" t="s">
        <v>156</v>
      </c>
      <c r="C40" s="553">
        <f>C76+C83+C64</f>
        <v>105</v>
      </c>
      <c r="D40" s="553">
        <f t="shared" ref="D40:BC40" si="7">D76+D83+D64</f>
        <v>121</v>
      </c>
      <c r="E40" s="553">
        <f t="shared" si="7"/>
        <v>114</v>
      </c>
      <c r="F40" s="553">
        <f t="shared" si="7"/>
        <v>103</v>
      </c>
      <c r="G40" s="553">
        <f t="shared" si="7"/>
        <v>96</v>
      </c>
      <c r="H40" s="553">
        <f t="shared" si="7"/>
        <v>88</v>
      </c>
      <c r="I40" s="553">
        <f t="shared" si="7"/>
        <v>76</v>
      </c>
      <c r="J40" s="553">
        <f t="shared" si="7"/>
        <v>105</v>
      </c>
      <c r="K40" s="553">
        <f t="shared" si="7"/>
        <v>99</v>
      </c>
      <c r="L40" s="553">
        <f t="shared" si="7"/>
        <v>105</v>
      </c>
      <c r="M40" s="553">
        <f t="shared" si="7"/>
        <v>109</v>
      </c>
      <c r="N40" s="553">
        <f t="shared" si="7"/>
        <v>101</v>
      </c>
      <c r="O40" s="553">
        <f t="shared" si="7"/>
        <v>108</v>
      </c>
      <c r="P40" s="553">
        <f t="shared" si="7"/>
        <v>121</v>
      </c>
      <c r="Q40" s="553">
        <f t="shared" si="7"/>
        <v>131</v>
      </c>
      <c r="R40" s="553">
        <f t="shared" si="7"/>
        <v>158</v>
      </c>
      <c r="S40" s="553">
        <f t="shared" si="7"/>
        <v>139</v>
      </c>
      <c r="T40" s="553">
        <f t="shared" si="7"/>
        <v>122</v>
      </c>
      <c r="U40" s="553">
        <f t="shared" si="7"/>
        <v>100</v>
      </c>
      <c r="V40" s="553">
        <f t="shared" si="7"/>
        <v>120</v>
      </c>
      <c r="W40" s="553">
        <f t="shared" si="7"/>
        <v>99</v>
      </c>
      <c r="X40" s="553">
        <f t="shared" si="7"/>
        <v>88</v>
      </c>
      <c r="Y40" s="553">
        <f t="shared" si="7"/>
        <v>75</v>
      </c>
      <c r="Z40" s="553">
        <f t="shared" si="7"/>
        <v>88</v>
      </c>
      <c r="AA40" s="553">
        <f t="shared" si="7"/>
        <v>88</v>
      </c>
      <c r="AB40" s="553">
        <f t="shared" si="7"/>
        <v>84</v>
      </c>
      <c r="AC40" s="553">
        <f t="shared" si="7"/>
        <v>76</v>
      </c>
      <c r="AD40" s="553">
        <f t="shared" si="7"/>
        <v>83</v>
      </c>
      <c r="AE40" s="553">
        <f t="shared" si="7"/>
        <v>92</v>
      </c>
      <c r="AF40" s="553">
        <f t="shared" si="7"/>
        <v>70</v>
      </c>
      <c r="AG40" s="553">
        <f t="shared" si="7"/>
        <v>87</v>
      </c>
      <c r="AH40" s="553">
        <f t="shared" si="7"/>
        <v>91</v>
      </c>
      <c r="AI40" s="553">
        <f t="shared" si="7"/>
        <v>63</v>
      </c>
      <c r="AJ40" s="553">
        <f t="shared" si="7"/>
        <v>85</v>
      </c>
      <c r="AK40" s="553">
        <f t="shared" si="7"/>
        <v>66</v>
      </c>
      <c r="AL40" s="553">
        <f t="shared" si="7"/>
        <v>86</v>
      </c>
      <c r="AM40" s="553">
        <f t="shared" si="7"/>
        <v>88</v>
      </c>
      <c r="AN40" s="553">
        <f t="shared" si="7"/>
        <v>58</v>
      </c>
      <c r="AO40" s="553">
        <f t="shared" si="7"/>
        <v>73</v>
      </c>
      <c r="AP40" s="553">
        <f t="shared" si="7"/>
        <v>100</v>
      </c>
      <c r="AQ40" s="553">
        <f t="shared" si="7"/>
        <v>87</v>
      </c>
      <c r="AR40" s="553">
        <f t="shared" si="7"/>
        <v>94</v>
      </c>
      <c r="AS40" s="553">
        <f t="shared" si="7"/>
        <v>96</v>
      </c>
      <c r="AT40" s="553">
        <f t="shared" si="7"/>
        <v>118</v>
      </c>
      <c r="AU40" s="553">
        <f t="shared" si="7"/>
        <v>128</v>
      </c>
      <c r="AV40" s="553">
        <f t="shared" si="7"/>
        <v>121</v>
      </c>
      <c r="AW40" s="553">
        <f t="shared" si="7"/>
        <v>120</v>
      </c>
      <c r="AX40" s="553">
        <f t="shared" si="7"/>
        <v>127</v>
      </c>
      <c r="AY40" s="553">
        <f t="shared" si="7"/>
        <v>116</v>
      </c>
      <c r="AZ40" s="553">
        <f t="shared" si="7"/>
        <v>91</v>
      </c>
      <c r="BA40" s="553">
        <f t="shared" si="7"/>
        <v>113</v>
      </c>
      <c r="BB40" s="553">
        <f t="shared" si="7"/>
        <v>110</v>
      </c>
      <c r="BC40" s="553">
        <f t="shared" si="7"/>
        <v>118</v>
      </c>
      <c r="BE40" s="537">
        <f t="shared" si="2"/>
        <v>5300</v>
      </c>
      <c r="BG40" s="620"/>
      <c r="BH40" s="620"/>
      <c r="BI40" s="620"/>
      <c r="BJ40" s="620"/>
      <c r="BK40" s="620"/>
      <c r="BL40" s="620"/>
      <c r="BM40" s="620"/>
      <c r="BN40" s="620"/>
      <c r="BO40" s="620"/>
      <c r="BP40" s="620"/>
      <c r="BQ40" s="620"/>
      <c r="BR40" s="620"/>
      <c r="BS40" s="620"/>
      <c r="BT40" s="620"/>
      <c r="BU40" s="620"/>
      <c r="BV40" s="620"/>
      <c r="BW40" s="620"/>
      <c r="BX40" s="554"/>
      <c r="BY40" s="554"/>
      <c r="BZ40" s="554"/>
      <c r="CA40" s="554"/>
      <c r="CB40" s="554"/>
      <c r="CC40" s="554"/>
      <c r="CD40" s="554"/>
      <c r="CE40" s="554"/>
      <c r="CF40" s="554"/>
      <c r="CG40" s="554"/>
      <c r="CH40" s="554"/>
      <c r="CI40" s="554"/>
      <c r="CJ40" s="554"/>
      <c r="CK40" s="554"/>
      <c r="CL40" s="554"/>
      <c r="CM40" s="554"/>
      <c r="CN40" s="554"/>
    </row>
    <row r="41" spans="1:92" ht="14.1" customHeight="1" x14ac:dyDescent="0.2">
      <c r="A41" s="112"/>
      <c r="B41" s="552" t="s">
        <v>108</v>
      </c>
      <c r="C41" s="553">
        <f>C81</f>
        <v>20</v>
      </c>
      <c r="D41" s="553">
        <f t="shared" ref="D41:BC41" si="8">D81</f>
        <v>41</v>
      </c>
      <c r="E41" s="553">
        <f t="shared" si="8"/>
        <v>38</v>
      </c>
      <c r="F41" s="553">
        <f t="shared" si="8"/>
        <v>29</v>
      </c>
      <c r="G41" s="553">
        <f t="shared" si="8"/>
        <v>27</v>
      </c>
      <c r="H41" s="553">
        <f t="shared" si="8"/>
        <v>24</v>
      </c>
      <c r="I41" s="553">
        <f t="shared" si="8"/>
        <v>25</v>
      </c>
      <c r="J41" s="553">
        <f t="shared" si="8"/>
        <v>23</v>
      </c>
      <c r="K41" s="553">
        <f t="shared" si="8"/>
        <v>35</v>
      </c>
      <c r="L41" s="553">
        <f t="shared" si="8"/>
        <v>32</v>
      </c>
      <c r="M41" s="553">
        <f t="shared" si="8"/>
        <v>29</v>
      </c>
      <c r="N41" s="553">
        <f t="shared" si="8"/>
        <v>36</v>
      </c>
      <c r="O41" s="553">
        <f t="shared" si="8"/>
        <v>23</v>
      </c>
      <c r="P41" s="553">
        <f t="shared" si="8"/>
        <v>42</v>
      </c>
      <c r="Q41" s="553">
        <f t="shared" si="8"/>
        <v>37</v>
      </c>
      <c r="R41" s="553">
        <f t="shared" si="8"/>
        <v>31</v>
      </c>
      <c r="S41" s="553">
        <f t="shared" si="8"/>
        <v>30</v>
      </c>
      <c r="T41" s="553">
        <f t="shared" si="8"/>
        <v>27</v>
      </c>
      <c r="U41" s="553">
        <f t="shared" si="8"/>
        <v>24</v>
      </c>
      <c r="V41" s="553">
        <f t="shared" si="8"/>
        <v>28</v>
      </c>
      <c r="W41" s="553">
        <f t="shared" si="8"/>
        <v>32</v>
      </c>
      <c r="X41" s="553">
        <f t="shared" si="8"/>
        <v>18</v>
      </c>
      <c r="Y41" s="553">
        <f t="shared" si="8"/>
        <v>33</v>
      </c>
      <c r="Z41" s="553">
        <f t="shared" si="8"/>
        <v>27</v>
      </c>
      <c r="AA41" s="553">
        <f t="shared" si="8"/>
        <v>29</v>
      </c>
      <c r="AB41" s="553">
        <f t="shared" si="8"/>
        <v>21</v>
      </c>
      <c r="AC41" s="553">
        <f t="shared" si="8"/>
        <v>25</v>
      </c>
      <c r="AD41" s="553">
        <f t="shared" si="8"/>
        <v>34</v>
      </c>
      <c r="AE41" s="553">
        <f t="shared" si="8"/>
        <v>24</v>
      </c>
      <c r="AF41" s="553">
        <f t="shared" si="8"/>
        <v>30</v>
      </c>
      <c r="AG41" s="553">
        <f t="shared" si="8"/>
        <v>19</v>
      </c>
      <c r="AH41" s="553">
        <f t="shared" si="8"/>
        <v>26</v>
      </c>
      <c r="AI41" s="553">
        <f t="shared" si="8"/>
        <v>24</v>
      </c>
      <c r="AJ41" s="553">
        <f t="shared" si="8"/>
        <v>25</v>
      </c>
      <c r="AK41" s="553">
        <f t="shared" si="8"/>
        <v>24</v>
      </c>
      <c r="AL41" s="553">
        <f t="shared" si="8"/>
        <v>19</v>
      </c>
      <c r="AM41" s="553">
        <f t="shared" si="8"/>
        <v>31</v>
      </c>
      <c r="AN41" s="553">
        <f t="shared" si="8"/>
        <v>23</v>
      </c>
      <c r="AO41" s="553">
        <f t="shared" si="8"/>
        <v>23</v>
      </c>
      <c r="AP41" s="553">
        <f t="shared" si="8"/>
        <v>30</v>
      </c>
      <c r="AQ41" s="553">
        <f t="shared" si="8"/>
        <v>23</v>
      </c>
      <c r="AR41" s="553">
        <f t="shared" si="8"/>
        <v>17</v>
      </c>
      <c r="AS41" s="553">
        <f t="shared" si="8"/>
        <v>25</v>
      </c>
      <c r="AT41" s="553">
        <f t="shared" si="8"/>
        <v>19</v>
      </c>
      <c r="AU41" s="553">
        <f t="shared" si="8"/>
        <v>30</v>
      </c>
      <c r="AV41" s="553">
        <f t="shared" si="8"/>
        <v>23</v>
      </c>
      <c r="AW41" s="553">
        <f t="shared" si="8"/>
        <v>22</v>
      </c>
      <c r="AX41" s="553">
        <f t="shared" si="8"/>
        <v>28</v>
      </c>
      <c r="AY41" s="553">
        <f t="shared" si="8"/>
        <v>19</v>
      </c>
      <c r="AZ41" s="553">
        <f t="shared" si="8"/>
        <v>21</v>
      </c>
      <c r="BA41" s="553">
        <f t="shared" si="8"/>
        <v>27</v>
      </c>
      <c r="BB41" s="553">
        <f t="shared" si="8"/>
        <v>24</v>
      </c>
      <c r="BC41" s="553">
        <f t="shared" si="8"/>
        <v>30</v>
      </c>
      <c r="BE41" s="537">
        <f t="shared" si="2"/>
        <v>1426</v>
      </c>
      <c r="BG41" s="502"/>
      <c r="BH41" s="502"/>
      <c r="BI41" s="502"/>
      <c r="BJ41" s="502"/>
      <c r="BK41" s="502"/>
      <c r="BL41" s="502"/>
      <c r="BM41" s="502"/>
      <c r="BN41" s="502"/>
      <c r="BO41" s="502"/>
      <c r="BP41" s="502"/>
      <c r="BQ41" s="502"/>
      <c r="BR41" s="502"/>
      <c r="BS41" s="502"/>
      <c r="BT41" s="502"/>
      <c r="BU41" s="502"/>
      <c r="BV41" s="502"/>
      <c r="BW41" s="502"/>
      <c r="BX41" s="554"/>
      <c r="BY41" s="554"/>
      <c r="BZ41" s="554"/>
      <c r="CA41" s="554"/>
      <c r="CB41" s="554"/>
      <c r="CC41" s="554"/>
      <c r="CD41" s="554"/>
      <c r="CE41" s="554"/>
      <c r="CF41" s="554"/>
      <c r="CG41" s="554"/>
      <c r="CH41" s="554"/>
      <c r="CI41" s="554"/>
      <c r="CJ41" s="554"/>
      <c r="CK41" s="554"/>
      <c r="CL41" s="554"/>
      <c r="CM41" s="554"/>
      <c r="CN41" s="554"/>
    </row>
    <row r="42" spans="1:92" ht="14.1" customHeight="1" x14ac:dyDescent="0.2">
      <c r="A42" s="112"/>
      <c r="B42" s="552" t="s">
        <v>153</v>
      </c>
      <c r="C42" s="553">
        <f>C62</f>
        <v>37</v>
      </c>
      <c r="D42" s="553">
        <f t="shared" ref="D42:BC42" si="9">D62</f>
        <v>58</v>
      </c>
      <c r="E42" s="553">
        <f t="shared" si="9"/>
        <v>42</v>
      </c>
      <c r="F42" s="553">
        <f t="shared" si="9"/>
        <v>42</v>
      </c>
      <c r="G42" s="553">
        <f t="shared" si="9"/>
        <v>43</v>
      </c>
      <c r="H42" s="553">
        <f t="shared" si="9"/>
        <v>44</v>
      </c>
      <c r="I42" s="553">
        <f t="shared" si="9"/>
        <v>43</v>
      </c>
      <c r="J42" s="553">
        <f t="shared" si="9"/>
        <v>39</v>
      </c>
      <c r="K42" s="553">
        <f t="shared" si="9"/>
        <v>37</v>
      </c>
      <c r="L42" s="553">
        <f t="shared" si="9"/>
        <v>40</v>
      </c>
      <c r="M42" s="553">
        <f t="shared" si="9"/>
        <v>36</v>
      </c>
      <c r="N42" s="553">
        <f t="shared" si="9"/>
        <v>41</v>
      </c>
      <c r="O42" s="553">
        <f t="shared" si="9"/>
        <v>28</v>
      </c>
      <c r="P42" s="553">
        <f t="shared" si="9"/>
        <v>73</v>
      </c>
      <c r="Q42" s="553">
        <f t="shared" si="9"/>
        <v>53</v>
      </c>
      <c r="R42" s="553">
        <f t="shared" si="9"/>
        <v>42</v>
      </c>
      <c r="S42" s="553">
        <f t="shared" si="9"/>
        <v>43</v>
      </c>
      <c r="T42" s="553">
        <f t="shared" si="9"/>
        <v>45</v>
      </c>
      <c r="U42" s="553">
        <f t="shared" si="9"/>
        <v>35</v>
      </c>
      <c r="V42" s="553">
        <f t="shared" si="9"/>
        <v>39</v>
      </c>
      <c r="W42" s="553">
        <f t="shared" si="9"/>
        <v>31</v>
      </c>
      <c r="X42" s="553">
        <f t="shared" si="9"/>
        <v>33</v>
      </c>
      <c r="Y42" s="553">
        <f t="shared" si="9"/>
        <v>31</v>
      </c>
      <c r="Z42" s="553">
        <f t="shared" si="9"/>
        <v>37</v>
      </c>
      <c r="AA42" s="553">
        <f t="shared" si="9"/>
        <v>42</v>
      </c>
      <c r="AB42" s="553">
        <f t="shared" si="9"/>
        <v>32</v>
      </c>
      <c r="AC42" s="553">
        <f t="shared" si="9"/>
        <v>37</v>
      </c>
      <c r="AD42" s="553">
        <f t="shared" si="9"/>
        <v>37</v>
      </c>
      <c r="AE42" s="553">
        <f t="shared" si="9"/>
        <v>31</v>
      </c>
      <c r="AF42" s="553">
        <f t="shared" si="9"/>
        <v>31</v>
      </c>
      <c r="AG42" s="553">
        <f t="shared" si="9"/>
        <v>43</v>
      </c>
      <c r="AH42" s="553">
        <f t="shared" si="9"/>
        <v>33</v>
      </c>
      <c r="AI42" s="553">
        <f t="shared" si="9"/>
        <v>30</v>
      </c>
      <c r="AJ42" s="553">
        <f t="shared" si="9"/>
        <v>43</v>
      </c>
      <c r="AK42" s="553">
        <f t="shared" si="9"/>
        <v>28</v>
      </c>
      <c r="AL42" s="553">
        <f t="shared" si="9"/>
        <v>42</v>
      </c>
      <c r="AM42" s="553">
        <f t="shared" si="9"/>
        <v>40</v>
      </c>
      <c r="AN42" s="553">
        <f t="shared" si="9"/>
        <v>38</v>
      </c>
      <c r="AO42" s="553">
        <f t="shared" si="9"/>
        <v>34</v>
      </c>
      <c r="AP42" s="553">
        <f t="shared" si="9"/>
        <v>40</v>
      </c>
      <c r="AQ42" s="553">
        <f t="shared" si="9"/>
        <v>37</v>
      </c>
      <c r="AR42" s="553">
        <f t="shared" si="9"/>
        <v>42</v>
      </c>
      <c r="AS42" s="553">
        <f t="shared" si="9"/>
        <v>42</v>
      </c>
      <c r="AT42" s="553">
        <f t="shared" si="9"/>
        <v>62</v>
      </c>
      <c r="AU42" s="553">
        <f t="shared" si="9"/>
        <v>31</v>
      </c>
      <c r="AV42" s="553">
        <f t="shared" si="9"/>
        <v>35</v>
      </c>
      <c r="AW42" s="553">
        <f t="shared" si="9"/>
        <v>33</v>
      </c>
      <c r="AX42" s="553">
        <f t="shared" si="9"/>
        <v>39</v>
      </c>
      <c r="AY42" s="553">
        <f t="shared" si="9"/>
        <v>39</v>
      </c>
      <c r="AZ42" s="553">
        <f t="shared" si="9"/>
        <v>38</v>
      </c>
      <c r="BA42" s="553">
        <f t="shared" si="9"/>
        <v>31</v>
      </c>
      <c r="BB42" s="553">
        <f t="shared" si="9"/>
        <v>45</v>
      </c>
      <c r="BC42" s="553">
        <f t="shared" si="9"/>
        <v>51</v>
      </c>
      <c r="BE42" s="537">
        <f t="shared" si="2"/>
        <v>2098</v>
      </c>
      <c r="BG42" s="502"/>
      <c r="BH42" s="502"/>
      <c r="BI42" s="502"/>
      <c r="BJ42" s="502"/>
      <c r="BK42" s="502"/>
      <c r="BL42" s="502"/>
      <c r="BM42" s="502"/>
      <c r="BN42" s="502"/>
      <c r="BO42" s="502"/>
      <c r="BP42" s="502"/>
      <c r="BQ42" s="502"/>
      <c r="BR42" s="502"/>
      <c r="BS42" s="502"/>
      <c r="BT42" s="502"/>
      <c r="BU42" s="502"/>
      <c r="BV42" s="502"/>
      <c r="BW42" s="502"/>
      <c r="BX42" s="554"/>
      <c r="BY42" s="554"/>
      <c r="BZ42" s="554"/>
      <c r="CA42" s="554"/>
      <c r="CB42" s="554"/>
      <c r="CC42" s="554"/>
      <c r="CD42" s="554"/>
      <c r="CE42" s="554"/>
      <c r="CF42" s="554"/>
      <c r="CG42" s="554"/>
      <c r="CH42" s="554"/>
      <c r="CI42" s="554"/>
      <c r="CJ42" s="554"/>
      <c r="CK42" s="554"/>
      <c r="CL42" s="554"/>
      <c r="CM42" s="554"/>
      <c r="CN42" s="554"/>
    </row>
    <row r="43" spans="1:92" ht="14.1" customHeight="1" x14ac:dyDescent="0.2">
      <c r="A43" s="112"/>
      <c r="B43" s="552" t="s">
        <v>135</v>
      </c>
      <c r="C43" s="553">
        <f>C69</f>
        <v>70</v>
      </c>
      <c r="D43" s="553">
        <f t="shared" ref="D43:BC43" si="10">D69</f>
        <v>96</v>
      </c>
      <c r="E43" s="553">
        <f t="shared" si="10"/>
        <v>96</v>
      </c>
      <c r="F43" s="553">
        <f t="shared" si="10"/>
        <v>96</v>
      </c>
      <c r="G43" s="553">
        <f t="shared" si="10"/>
        <v>79</v>
      </c>
      <c r="H43" s="553">
        <f t="shared" si="10"/>
        <v>81</v>
      </c>
      <c r="I43" s="553">
        <f t="shared" si="10"/>
        <v>80</v>
      </c>
      <c r="J43" s="553">
        <f t="shared" si="10"/>
        <v>88</v>
      </c>
      <c r="K43" s="553">
        <f t="shared" si="10"/>
        <v>79</v>
      </c>
      <c r="L43" s="553">
        <f t="shared" si="10"/>
        <v>79</v>
      </c>
      <c r="M43" s="553">
        <f t="shared" si="10"/>
        <v>80</v>
      </c>
      <c r="N43" s="553">
        <f t="shared" si="10"/>
        <v>70</v>
      </c>
      <c r="O43" s="553">
        <f t="shared" si="10"/>
        <v>98</v>
      </c>
      <c r="P43" s="553">
        <f t="shared" si="10"/>
        <v>82</v>
      </c>
      <c r="Q43" s="553">
        <f t="shared" si="10"/>
        <v>109</v>
      </c>
      <c r="R43" s="553">
        <f t="shared" si="10"/>
        <v>113</v>
      </c>
      <c r="S43" s="553">
        <f t="shared" si="10"/>
        <v>102</v>
      </c>
      <c r="T43" s="553">
        <f t="shared" si="10"/>
        <v>110</v>
      </c>
      <c r="U43" s="553">
        <f t="shared" si="10"/>
        <v>91</v>
      </c>
      <c r="V43" s="553">
        <f t="shared" si="10"/>
        <v>81</v>
      </c>
      <c r="W43" s="553">
        <f t="shared" si="10"/>
        <v>67</v>
      </c>
      <c r="X43" s="553">
        <f t="shared" si="10"/>
        <v>90</v>
      </c>
      <c r="Y43" s="553">
        <f t="shared" si="10"/>
        <v>71</v>
      </c>
      <c r="Z43" s="553">
        <f t="shared" si="10"/>
        <v>51</v>
      </c>
      <c r="AA43" s="553">
        <f t="shared" si="10"/>
        <v>63</v>
      </c>
      <c r="AB43" s="553">
        <f t="shared" si="10"/>
        <v>72</v>
      </c>
      <c r="AC43" s="553">
        <f t="shared" si="10"/>
        <v>76</v>
      </c>
      <c r="AD43" s="553">
        <f t="shared" si="10"/>
        <v>64</v>
      </c>
      <c r="AE43" s="553">
        <f t="shared" si="10"/>
        <v>75</v>
      </c>
      <c r="AF43" s="553">
        <f t="shared" si="10"/>
        <v>63</v>
      </c>
      <c r="AG43" s="553">
        <f t="shared" si="10"/>
        <v>94</v>
      </c>
      <c r="AH43" s="553">
        <f t="shared" si="10"/>
        <v>75</v>
      </c>
      <c r="AI43" s="553">
        <f t="shared" si="10"/>
        <v>73</v>
      </c>
      <c r="AJ43" s="553">
        <f t="shared" si="10"/>
        <v>93</v>
      </c>
      <c r="AK43" s="553">
        <f t="shared" si="10"/>
        <v>76</v>
      </c>
      <c r="AL43" s="553">
        <f t="shared" si="10"/>
        <v>79</v>
      </c>
      <c r="AM43" s="553">
        <f t="shared" si="10"/>
        <v>69</v>
      </c>
      <c r="AN43" s="553">
        <f t="shared" si="10"/>
        <v>78</v>
      </c>
      <c r="AO43" s="553">
        <f t="shared" si="10"/>
        <v>69</v>
      </c>
      <c r="AP43" s="553">
        <f t="shared" si="10"/>
        <v>86</v>
      </c>
      <c r="AQ43" s="553">
        <f t="shared" si="10"/>
        <v>81</v>
      </c>
      <c r="AR43" s="553">
        <f t="shared" si="10"/>
        <v>69</v>
      </c>
      <c r="AS43" s="553">
        <f t="shared" si="10"/>
        <v>73</v>
      </c>
      <c r="AT43" s="553">
        <f t="shared" si="10"/>
        <v>70</v>
      </c>
      <c r="AU43" s="553">
        <f t="shared" si="10"/>
        <v>79</v>
      </c>
      <c r="AV43" s="553">
        <f t="shared" si="10"/>
        <v>73</v>
      </c>
      <c r="AW43" s="553">
        <f t="shared" si="10"/>
        <v>79</v>
      </c>
      <c r="AX43" s="553">
        <f t="shared" si="10"/>
        <v>92</v>
      </c>
      <c r="AY43" s="553">
        <f t="shared" si="10"/>
        <v>86</v>
      </c>
      <c r="AZ43" s="553">
        <f t="shared" si="10"/>
        <v>112</v>
      </c>
      <c r="BA43" s="553">
        <f t="shared" si="10"/>
        <v>93</v>
      </c>
      <c r="BB43" s="553">
        <f t="shared" si="10"/>
        <v>85</v>
      </c>
      <c r="BC43" s="553">
        <f t="shared" si="10"/>
        <v>79</v>
      </c>
      <c r="BE43" s="537">
        <f t="shared" si="2"/>
        <v>4335</v>
      </c>
      <c r="BG43" s="502"/>
      <c r="BH43" s="502"/>
      <c r="BI43" s="502"/>
      <c r="BJ43" s="502"/>
      <c r="BK43" s="502"/>
      <c r="BL43" s="502"/>
      <c r="BM43" s="502"/>
      <c r="BN43" s="502"/>
      <c r="BO43" s="502"/>
      <c r="BP43" s="502"/>
      <c r="BQ43" s="502"/>
      <c r="BR43" s="502"/>
      <c r="BS43" s="502"/>
      <c r="BT43" s="502"/>
      <c r="BU43" s="502"/>
      <c r="BV43" s="502"/>
      <c r="BW43" s="502"/>
      <c r="BX43" s="554"/>
      <c r="BY43" s="554"/>
      <c r="BZ43" s="554"/>
      <c r="CA43" s="554"/>
      <c r="CB43" s="554"/>
      <c r="CC43" s="554"/>
      <c r="CD43" s="554"/>
      <c r="CE43" s="554"/>
      <c r="CF43" s="554"/>
      <c r="CG43" s="554"/>
      <c r="CH43" s="554"/>
      <c r="CI43" s="554"/>
      <c r="CJ43" s="554"/>
      <c r="CK43" s="554"/>
      <c r="CL43" s="554"/>
      <c r="CM43" s="554"/>
      <c r="CN43" s="554"/>
    </row>
    <row r="44" spans="1:92" ht="14.1" customHeight="1" x14ac:dyDescent="0.2">
      <c r="A44" s="112"/>
      <c r="B44" s="552" t="s">
        <v>109</v>
      </c>
      <c r="C44" s="553">
        <f>C61+C68+C85</f>
        <v>76</v>
      </c>
      <c r="D44" s="553">
        <f t="shared" ref="D44:BC44" si="11">D61+D68+D85</f>
        <v>92</v>
      </c>
      <c r="E44" s="553">
        <f t="shared" si="11"/>
        <v>68</v>
      </c>
      <c r="F44" s="553">
        <f t="shared" si="11"/>
        <v>78</v>
      </c>
      <c r="G44" s="553">
        <f t="shared" si="11"/>
        <v>67</v>
      </c>
      <c r="H44" s="553">
        <f t="shared" si="11"/>
        <v>55</v>
      </c>
      <c r="I44" s="553">
        <f t="shared" si="11"/>
        <v>73</v>
      </c>
      <c r="J44" s="553">
        <f t="shared" si="11"/>
        <v>65</v>
      </c>
      <c r="K44" s="553">
        <f t="shared" si="11"/>
        <v>57</v>
      </c>
      <c r="L44" s="553">
        <f t="shared" si="11"/>
        <v>75</v>
      </c>
      <c r="M44" s="553">
        <f t="shared" si="11"/>
        <v>55</v>
      </c>
      <c r="N44" s="553">
        <f t="shared" si="11"/>
        <v>66</v>
      </c>
      <c r="O44" s="553">
        <f t="shared" si="11"/>
        <v>74</v>
      </c>
      <c r="P44" s="553">
        <f t="shared" si="11"/>
        <v>96</v>
      </c>
      <c r="Q44" s="553">
        <f t="shared" si="11"/>
        <v>110</v>
      </c>
      <c r="R44" s="553">
        <f t="shared" si="11"/>
        <v>85</v>
      </c>
      <c r="S44" s="553">
        <f t="shared" si="11"/>
        <v>97</v>
      </c>
      <c r="T44" s="553">
        <f t="shared" si="11"/>
        <v>107</v>
      </c>
      <c r="U44" s="553">
        <f t="shared" si="11"/>
        <v>104</v>
      </c>
      <c r="V44" s="553">
        <f t="shared" si="11"/>
        <v>85</v>
      </c>
      <c r="W44" s="553">
        <f t="shared" si="11"/>
        <v>59</v>
      </c>
      <c r="X44" s="553">
        <f t="shared" si="11"/>
        <v>50</v>
      </c>
      <c r="Y44" s="553">
        <f t="shared" si="11"/>
        <v>69</v>
      </c>
      <c r="Z44" s="553">
        <f t="shared" si="11"/>
        <v>63</v>
      </c>
      <c r="AA44" s="553">
        <f t="shared" si="11"/>
        <v>52</v>
      </c>
      <c r="AB44" s="553">
        <f t="shared" si="11"/>
        <v>67</v>
      </c>
      <c r="AC44" s="553">
        <f t="shared" si="11"/>
        <v>53</v>
      </c>
      <c r="AD44" s="553">
        <f t="shared" si="11"/>
        <v>44</v>
      </c>
      <c r="AE44" s="553">
        <f t="shared" si="11"/>
        <v>68</v>
      </c>
      <c r="AF44" s="553">
        <f t="shared" si="11"/>
        <v>55</v>
      </c>
      <c r="AG44" s="553">
        <f t="shared" si="11"/>
        <v>59</v>
      </c>
      <c r="AH44" s="553">
        <f t="shared" si="11"/>
        <v>48</v>
      </c>
      <c r="AI44" s="553">
        <f t="shared" si="11"/>
        <v>41</v>
      </c>
      <c r="AJ44" s="553">
        <f t="shared" si="11"/>
        <v>54</v>
      </c>
      <c r="AK44" s="553">
        <f t="shared" si="11"/>
        <v>64</v>
      </c>
      <c r="AL44" s="553">
        <f t="shared" si="11"/>
        <v>63</v>
      </c>
      <c r="AM44" s="553">
        <f t="shared" si="11"/>
        <v>63</v>
      </c>
      <c r="AN44" s="553">
        <f t="shared" si="11"/>
        <v>54</v>
      </c>
      <c r="AO44" s="553">
        <f t="shared" si="11"/>
        <v>59</v>
      </c>
      <c r="AP44" s="553">
        <f t="shared" si="11"/>
        <v>75</v>
      </c>
      <c r="AQ44" s="553">
        <f t="shared" si="11"/>
        <v>64</v>
      </c>
      <c r="AR44" s="553">
        <f t="shared" si="11"/>
        <v>72</v>
      </c>
      <c r="AS44" s="553">
        <f t="shared" si="11"/>
        <v>70</v>
      </c>
      <c r="AT44" s="553">
        <f t="shared" si="11"/>
        <v>58</v>
      </c>
      <c r="AU44" s="553">
        <f t="shared" si="11"/>
        <v>71</v>
      </c>
      <c r="AV44" s="553">
        <f t="shared" si="11"/>
        <v>73</v>
      </c>
      <c r="AW44" s="553">
        <f t="shared" si="11"/>
        <v>85</v>
      </c>
      <c r="AX44" s="553">
        <f t="shared" si="11"/>
        <v>72</v>
      </c>
      <c r="AY44" s="553">
        <f t="shared" si="11"/>
        <v>65</v>
      </c>
      <c r="AZ44" s="553">
        <f t="shared" si="11"/>
        <v>64</v>
      </c>
      <c r="BA44" s="553">
        <f t="shared" si="11"/>
        <v>70</v>
      </c>
      <c r="BB44" s="553">
        <f t="shared" si="11"/>
        <v>75</v>
      </c>
      <c r="BC44" s="553">
        <f t="shared" si="11"/>
        <v>58</v>
      </c>
      <c r="BE44" s="537">
        <f t="shared" si="2"/>
        <v>3642</v>
      </c>
      <c r="BG44" s="502"/>
      <c r="BH44" s="502"/>
      <c r="BI44" s="502"/>
      <c r="BJ44" s="502"/>
      <c r="BK44" s="502"/>
      <c r="BL44" s="502"/>
      <c r="BM44" s="502"/>
      <c r="BN44" s="502"/>
      <c r="BO44" s="502"/>
      <c r="BP44" s="502"/>
      <c r="BQ44" s="502"/>
      <c r="BR44" s="502"/>
      <c r="BS44" s="502"/>
      <c r="BT44" s="502"/>
      <c r="BU44" s="502"/>
      <c r="BV44" s="502"/>
      <c r="BW44" s="502"/>
      <c r="BX44" s="554"/>
      <c r="BY44" s="554"/>
      <c r="BZ44" s="554"/>
      <c r="CA44" s="554"/>
      <c r="CB44" s="554"/>
      <c r="CC44" s="554"/>
      <c r="CD44" s="554"/>
      <c r="CE44" s="554"/>
      <c r="CF44" s="554"/>
      <c r="CG44" s="554"/>
      <c r="CH44" s="554"/>
      <c r="CI44" s="554"/>
      <c r="CJ44" s="554"/>
      <c r="CK44" s="554"/>
      <c r="CL44" s="554"/>
      <c r="CM44" s="554"/>
      <c r="CN44" s="554"/>
    </row>
    <row r="45" spans="1:92" ht="14.1" customHeight="1" x14ac:dyDescent="0.2">
      <c r="A45" s="112"/>
      <c r="B45" s="552" t="s">
        <v>110</v>
      </c>
      <c r="C45" s="553">
        <f>C56+C57+C74</f>
        <v>113</v>
      </c>
      <c r="D45" s="553">
        <f t="shared" ref="D45:BC45" si="12">D56+D57+D74</f>
        <v>148</v>
      </c>
      <c r="E45" s="553">
        <f t="shared" si="12"/>
        <v>122</v>
      </c>
      <c r="F45" s="553">
        <f t="shared" si="12"/>
        <v>117</v>
      </c>
      <c r="G45" s="553">
        <f t="shared" si="12"/>
        <v>109</v>
      </c>
      <c r="H45" s="553">
        <f t="shared" si="12"/>
        <v>131</v>
      </c>
      <c r="I45" s="553">
        <f t="shared" si="12"/>
        <v>119</v>
      </c>
      <c r="J45" s="553">
        <f t="shared" si="12"/>
        <v>131</v>
      </c>
      <c r="K45" s="553">
        <f t="shared" si="12"/>
        <v>111</v>
      </c>
      <c r="L45" s="553">
        <f t="shared" si="12"/>
        <v>106</v>
      </c>
      <c r="M45" s="553">
        <f t="shared" si="12"/>
        <v>128</v>
      </c>
      <c r="N45" s="553">
        <f t="shared" si="12"/>
        <v>132</v>
      </c>
      <c r="O45" s="553">
        <f t="shared" si="12"/>
        <v>112</v>
      </c>
      <c r="P45" s="553">
        <f t="shared" si="12"/>
        <v>141</v>
      </c>
      <c r="Q45" s="553">
        <f t="shared" si="12"/>
        <v>158</v>
      </c>
      <c r="R45" s="553">
        <f t="shared" si="12"/>
        <v>169</v>
      </c>
      <c r="S45" s="553">
        <f t="shared" si="12"/>
        <v>147</v>
      </c>
      <c r="T45" s="553">
        <f t="shared" si="12"/>
        <v>139</v>
      </c>
      <c r="U45" s="553">
        <f t="shared" si="12"/>
        <v>128</v>
      </c>
      <c r="V45" s="553">
        <f t="shared" si="12"/>
        <v>110</v>
      </c>
      <c r="W45" s="553">
        <f t="shared" si="12"/>
        <v>97</v>
      </c>
      <c r="X45" s="553">
        <f t="shared" si="12"/>
        <v>110</v>
      </c>
      <c r="Y45" s="553">
        <f t="shared" si="12"/>
        <v>111</v>
      </c>
      <c r="Z45" s="553">
        <f t="shared" si="12"/>
        <v>95</v>
      </c>
      <c r="AA45" s="553">
        <f t="shared" si="12"/>
        <v>95</v>
      </c>
      <c r="AB45" s="553">
        <f t="shared" si="12"/>
        <v>97</v>
      </c>
      <c r="AC45" s="553">
        <f t="shared" si="12"/>
        <v>83</v>
      </c>
      <c r="AD45" s="553">
        <f t="shared" si="12"/>
        <v>110</v>
      </c>
      <c r="AE45" s="553">
        <f t="shared" si="12"/>
        <v>94</v>
      </c>
      <c r="AF45" s="553">
        <f t="shared" si="12"/>
        <v>87</v>
      </c>
      <c r="AG45" s="553">
        <f t="shared" si="12"/>
        <v>122</v>
      </c>
      <c r="AH45" s="553">
        <f t="shared" si="12"/>
        <v>91</v>
      </c>
      <c r="AI45" s="553">
        <f t="shared" si="12"/>
        <v>92</v>
      </c>
      <c r="AJ45" s="553">
        <f t="shared" si="12"/>
        <v>111</v>
      </c>
      <c r="AK45" s="553">
        <f t="shared" si="12"/>
        <v>85</v>
      </c>
      <c r="AL45" s="553">
        <f t="shared" si="12"/>
        <v>97</v>
      </c>
      <c r="AM45" s="553">
        <f t="shared" si="12"/>
        <v>105</v>
      </c>
      <c r="AN45" s="553">
        <f t="shared" si="12"/>
        <v>100</v>
      </c>
      <c r="AO45" s="553">
        <f t="shared" si="12"/>
        <v>100</v>
      </c>
      <c r="AP45" s="553">
        <f t="shared" si="12"/>
        <v>102</v>
      </c>
      <c r="AQ45" s="553">
        <f t="shared" si="12"/>
        <v>101</v>
      </c>
      <c r="AR45" s="553">
        <f t="shared" si="12"/>
        <v>105</v>
      </c>
      <c r="AS45" s="553">
        <f t="shared" si="12"/>
        <v>100</v>
      </c>
      <c r="AT45" s="553">
        <f t="shared" si="12"/>
        <v>111</v>
      </c>
      <c r="AU45" s="553">
        <f t="shared" si="12"/>
        <v>93</v>
      </c>
      <c r="AV45" s="553">
        <f t="shared" si="12"/>
        <v>95</v>
      </c>
      <c r="AW45" s="553">
        <f t="shared" si="12"/>
        <v>113</v>
      </c>
      <c r="AX45" s="553">
        <f t="shared" si="12"/>
        <v>91</v>
      </c>
      <c r="AY45" s="553">
        <f t="shared" si="12"/>
        <v>112</v>
      </c>
      <c r="AZ45" s="553">
        <f t="shared" si="12"/>
        <v>120</v>
      </c>
      <c r="BA45" s="553">
        <f t="shared" si="12"/>
        <v>115</v>
      </c>
      <c r="BB45" s="553">
        <f t="shared" si="12"/>
        <v>118</v>
      </c>
      <c r="BC45" s="553">
        <f t="shared" si="12"/>
        <v>141</v>
      </c>
      <c r="BE45" s="537">
        <f t="shared" si="2"/>
        <v>5970</v>
      </c>
      <c r="BG45" s="502"/>
      <c r="BH45" s="502"/>
      <c r="BI45" s="502"/>
      <c r="BJ45" s="502"/>
      <c r="BK45" s="502"/>
      <c r="BL45" s="502"/>
      <c r="BM45" s="502"/>
      <c r="BN45" s="502"/>
      <c r="BO45" s="502"/>
      <c r="BP45" s="502"/>
      <c r="BQ45" s="502"/>
      <c r="BR45" s="502"/>
      <c r="BS45" s="502"/>
      <c r="BT45" s="502"/>
      <c r="BU45" s="502"/>
      <c r="BV45" s="502"/>
      <c r="BW45" s="502"/>
      <c r="BX45" s="554"/>
      <c r="BY45" s="554"/>
      <c r="BZ45" s="554"/>
      <c r="CA45" s="554"/>
      <c r="CB45" s="554"/>
      <c r="CC45" s="554"/>
      <c r="CD45" s="554"/>
      <c r="CE45" s="554"/>
      <c r="CF45" s="554"/>
      <c r="CG45" s="554"/>
      <c r="CH45" s="554"/>
      <c r="CI45" s="554"/>
      <c r="CJ45" s="554"/>
      <c r="CK45" s="554"/>
      <c r="CL45" s="554"/>
      <c r="CM45" s="554"/>
      <c r="CN45" s="554"/>
    </row>
    <row r="46" spans="1:92" ht="14.1" customHeight="1" x14ac:dyDescent="0.2">
      <c r="A46" s="112"/>
      <c r="B46" s="552" t="s">
        <v>158</v>
      </c>
      <c r="C46" s="553">
        <f>C65+C67+C70+C72+C80+C86</f>
        <v>250</v>
      </c>
      <c r="D46" s="553">
        <f t="shared" ref="D46:BC46" si="13">D65+D67+D70+D72+D80+D86</f>
        <v>353</v>
      </c>
      <c r="E46" s="553">
        <f t="shared" si="13"/>
        <v>296</v>
      </c>
      <c r="F46" s="553">
        <f t="shared" si="13"/>
        <v>235</v>
      </c>
      <c r="G46" s="553">
        <f t="shared" si="13"/>
        <v>264</v>
      </c>
      <c r="H46" s="553">
        <f t="shared" si="13"/>
        <v>245</v>
      </c>
      <c r="I46" s="553">
        <f t="shared" si="13"/>
        <v>243</v>
      </c>
      <c r="J46" s="553">
        <f t="shared" si="13"/>
        <v>238</v>
      </c>
      <c r="K46" s="553">
        <f t="shared" si="13"/>
        <v>255</v>
      </c>
      <c r="L46" s="553">
        <f t="shared" si="13"/>
        <v>283</v>
      </c>
      <c r="M46" s="553">
        <f t="shared" si="13"/>
        <v>244</v>
      </c>
      <c r="N46" s="553">
        <f t="shared" si="13"/>
        <v>264</v>
      </c>
      <c r="O46" s="553">
        <f t="shared" si="13"/>
        <v>167</v>
      </c>
      <c r="P46" s="553">
        <f t="shared" si="13"/>
        <v>479</v>
      </c>
      <c r="Q46" s="553">
        <f t="shared" si="13"/>
        <v>499</v>
      </c>
      <c r="R46" s="553">
        <f t="shared" si="13"/>
        <v>482</v>
      </c>
      <c r="S46" s="553">
        <f t="shared" si="13"/>
        <v>518</v>
      </c>
      <c r="T46" s="553">
        <f t="shared" si="13"/>
        <v>410</v>
      </c>
      <c r="U46" s="553">
        <f t="shared" si="13"/>
        <v>344</v>
      </c>
      <c r="V46" s="553">
        <f t="shared" si="13"/>
        <v>342</v>
      </c>
      <c r="W46" s="553">
        <f t="shared" si="13"/>
        <v>308</v>
      </c>
      <c r="X46" s="553">
        <f t="shared" si="13"/>
        <v>245</v>
      </c>
      <c r="Y46" s="553">
        <f t="shared" si="13"/>
        <v>236</v>
      </c>
      <c r="Z46" s="553">
        <f t="shared" si="13"/>
        <v>235</v>
      </c>
      <c r="AA46" s="553">
        <f t="shared" si="13"/>
        <v>217</v>
      </c>
      <c r="AB46" s="553">
        <f t="shared" si="13"/>
        <v>235</v>
      </c>
      <c r="AC46" s="553">
        <f t="shared" si="13"/>
        <v>208</v>
      </c>
      <c r="AD46" s="553">
        <f t="shared" si="13"/>
        <v>198</v>
      </c>
      <c r="AE46" s="553">
        <f t="shared" si="13"/>
        <v>220</v>
      </c>
      <c r="AF46" s="553">
        <f t="shared" si="13"/>
        <v>213</v>
      </c>
      <c r="AG46" s="553">
        <f t="shared" si="13"/>
        <v>225</v>
      </c>
      <c r="AH46" s="553">
        <f t="shared" si="13"/>
        <v>214</v>
      </c>
      <c r="AI46" s="553">
        <f t="shared" si="13"/>
        <v>204</v>
      </c>
      <c r="AJ46" s="553">
        <f t="shared" si="13"/>
        <v>205</v>
      </c>
      <c r="AK46" s="553">
        <f t="shared" si="13"/>
        <v>225</v>
      </c>
      <c r="AL46" s="553">
        <f t="shared" si="13"/>
        <v>229</v>
      </c>
      <c r="AM46" s="553">
        <f t="shared" si="13"/>
        <v>224</v>
      </c>
      <c r="AN46" s="553">
        <f t="shared" si="13"/>
        <v>218</v>
      </c>
      <c r="AO46" s="553">
        <f t="shared" si="13"/>
        <v>196</v>
      </c>
      <c r="AP46" s="553">
        <f t="shared" si="13"/>
        <v>249</v>
      </c>
      <c r="AQ46" s="553">
        <f t="shared" si="13"/>
        <v>227</v>
      </c>
      <c r="AR46" s="553">
        <f t="shared" si="13"/>
        <v>251</v>
      </c>
      <c r="AS46" s="553">
        <f t="shared" si="13"/>
        <v>270</v>
      </c>
      <c r="AT46" s="553">
        <f t="shared" si="13"/>
        <v>298</v>
      </c>
      <c r="AU46" s="553">
        <f t="shared" si="13"/>
        <v>341</v>
      </c>
      <c r="AV46" s="553">
        <f t="shared" si="13"/>
        <v>352</v>
      </c>
      <c r="AW46" s="553">
        <f t="shared" si="13"/>
        <v>329</v>
      </c>
      <c r="AX46" s="553">
        <f t="shared" si="13"/>
        <v>301</v>
      </c>
      <c r="AY46" s="553">
        <f t="shared" si="13"/>
        <v>313</v>
      </c>
      <c r="AZ46" s="553">
        <f t="shared" si="13"/>
        <v>268</v>
      </c>
      <c r="BA46" s="553">
        <f t="shared" si="13"/>
        <v>282</v>
      </c>
      <c r="BB46" s="553">
        <f t="shared" si="13"/>
        <v>262</v>
      </c>
      <c r="BC46" s="553">
        <f t="shared" si="13"/>
        <v>229</v>
      </c>
      <c r="BE46" s="537">
        <f t="shared" si="2"/>
        <v>14638</v>
      </c>
      <c r="BG46" s="502"/>
      <c r="BH46" s="502"/>
      <c r="BI46" s="502"/>
      <c r="BJ46" s="502"/>
      <c r="BK46" s="502"/>
      <c r="BL46" s="502"/>
      <c r="BM46" s="502"/>
      <c r="BN46" s="502"/>
      <c r="BO46" s="502"/>
      <c r="BP46" s="502"/>
      <c r="BQ46" s="502"/>
      <c r="BR46" s="502"/>
      <c r="BS46" s="502"/>
      <c r="BT46" s="502"/>
      <c r="BU46" s="502"/>
      <c r="BV46" s="502"/>
      <c r="BW46" s="502"/>
      <c r="BX46" s="554"/>
      <c r="BY46" s="554"/>
      <c r="BZ46" s="554"/>
      <c r="CA46" s="554"/>
      <c r="CB46" s="554"/>
      <c r="CC46" s="554"/>
      <c r="CD46" s="554"/>
      <c r="CE46" s="554"/>
      <c r="CF46" s="554"/>
      <c r="CG46" s="554"/>
      <c r="CH46" s="554"/>
      <c r="CI46" s="554"/>
      <c r="CJ46" s="554"/>
      <c r="CK46" s="554"/>
      <c r="CL46" s="554"/>
      <c r="CM46" s="554"/>
      <c r="CN46" s="554"/>
    </row>
    <row r="47" spans="1:92" ht="14.1" customHeight="1" x14ac:dyDescent="0.2">
      <c r="A47" s="112"/>
      <c r="B47" s="552" t="s">
        <v>120</v>
      </c>
      <c r="C47" s="553">
        <f>C59+C71</f>
        <v>75</v>
      </c>
      <c r="D47" s="553">
        <f t="shared" ref="D47:BC47" si="14">D59+D71</f>
        <v>95</v>
      </c>
      <c r="E47" s="553">
        <f t="shared" si="14"/>
        <v>94</v>
      </c>
      <c r="F47" s="553">
        <f t="shared" si="14"/>
        <v>77</v>
      </c>
      <c r="G47" s="553">
        <f t="shared" si="14"/>
        <v>82</v>
      </c>
      <c r="H47" s="553">
        <f t="shared" si="14"/>
        <v>69</v>
      </c>
      <c r="I47" s="553">
        <f t="shared" si="14"/>
        <v>68</v>
      </c>
      <c r="J47" s="553">
        <f t="shared" si="14"/>
        <v>66</v>
      </c>
      <c r="K47" s="553">
        <f t="shared" si="14"/>
        <v>78</v>
      </c>
      <c r="L47" s="553">
        <f t="shared" si="14"/>
        <v>70</v>
      </c>
      <c r="M47" s="553">
        <f t="shared" si="14"/>
        <v>78</v>
      </c>
      <c r="N47" s="553">
        <f t="shared" si="14"/>
        <v>72</v>
      </c>
      <c r="O47" s="553">
        <f t="shared" si="14"/>
        <v>70</v>
      </c>
      <c r="P47" s="553">
        <f t="shared" si="14"/>
        <v>102</v>
      </c>
      <c r="Q47" s="553">
        <f t="shared" si="14"/>
        <v>100</v>
      </c>
      <c r="R47" s="553">
        <f t="shared" si="14"/>
        <v>107</v>
      </c>
      <c r="S47" s="553">
        <f t="shared" si="14"/>
        <v>94</v>
      </c>
      <c r="T47" s="553">
        <f t="shared" si="14"/>
        <v>78</v>
      </c>
      <c r="U47" s="553">
        <f t="shared" si="14"/>
        <v>83</v>
      </c>
      <c r="V47" s="553">
        <f t="shared" si="14"/>
        <v>83</v>
      </c>
      <c r="W47" s="553">
        <f t="shared" si="14"/>
        <v>73</v>
      </c>
      <c r="X47" s="553">
        <f t="shared" si="14"/>
        <v>74</v>
      </c>
      <c r="Y47" s="553">
        <f t="shared" si="14"/>
        <v>73</v>
      </c>
      <c r="Z47" s="553">
        <f t="shared" si="14"/>
        <v>67</v>
      </c>
      <c r="AA47" s="553">
        <f t="shared" si="14"/>
        <v>66</v>
      </c>
      <c r="AB47" s="553">
        <f t="shared" si="14"/>
        <v>54</v>
      </c>
      <c r="AC47" s="553">
        <f t="shared" si="14"/>
        <v>65</v>
      </c>
      <c r="AD47" s="553">
        <f t="shared" si="14"/>
        <v>67</v>
      </c>
      <c r="AE47" s="553">
        <f t="shared" si="14"/>
        <v>72</v>
      </c>
      <c r="AF47" s="553">
        <f t="shared" si="14"/>
        <v>56</v>
      </c>
      <c r="AG47" s="553">
        <f t="shared" si="14"/>
        <v>59</v>
      </c>
      <c r="AH47" s="553">
        <f t="shared" si="14"/>
        <v>86</v>
      </c>
      <c r="AI47" s="553">
        <f t="shared" si="14"/>
        <v>61</v>
      </c>
      <c r="AJ47" s="553">
        <f t="shared" si="14"/>
        <v>80</v>
      </c>
      <c r="AK47" s="553">
        <f t="shared" si="14"/>
        <v>65</v>
      </c>
      <c r="AL47" s="553">
        <f t="shared" si="14"/>
        <v>67</v>
      </c>
      <c r="AM47" s="553">
        <f t="shared" si="14"/>
        <v>66</v>
      </c>
      <c r="AN47" s="553">
        <f t="shared" si="14"/>
        <v>63</v>
      </c>
      <c r="AO47" s="553">
        <f t="shared" si="14"/>
        <v>51</v>
      </c>
      <c r="AP47" s="553">
        <f t="shared" si="14"/>
        <v>77</v>
      </c>
      <c r="AQ47" s="553">
        <f t="shared" si="14"/>
        <v>57</v>
      </c>
      <c r="AR47" s="553">
        <f t="shared" si="14"/>
        <v>70</v>
      </c>
      <c r="AS47" s="553">
        <f t="shared" si="14"/>
        <v>80</v>
      </c>
      <c r="AT47" s="553">
        <f t="shared" si="14"/>
        <v>62</v>
      </c>
      <c r="AU47" s="553">
        <f t="shared" si="14"/>
        <v>73</v>
      </c>
      <c r="AV47" s="553">
        <f t="shared" si="14"/>
        <v>69</v>
      </c>
      <c r="AW47" s="553">
        <f t="shared" si="14"/>
        <v>83</v>
      </c>
      <c r="AX47" s="553">
        <f t="shared" si="14"/>
        <v>64</v>
      </c>
      <c r="AY47" s="553">
        <f t="shared" si="14"/>
        <v>69</v>
      </c>
      <c r="AZ47" s="553">
        <f t="shared" si="14"/>
        <v>87</v>
      </c>
      <c r="BA47" s="553">
        <f t="shared" si="14"/>
        <v>82</v>
      </c>
      <c r="BB47" s="553">
        <f t="shared" si="14"/>
        <v>65</v>
      </c>
      <c r="BC47" s="553">
        <f t="shared" si="14"/>
        <v>62</v>
      </c>
      <c r="BE47" s="537">
        <f t="shared" si="2"/>
        <v>3906</v>
      </c>
      <c r="BG47" s="502"/>
      <c r="BH47" s="502"/>
      <c r="BI47" s="502"/>
      <c r="BJ47" s="502"/>
      <c r="BK47" s="502"/>
      <c r="BL47" s="502"/>
      <c r="BM47" s="502"/>
      <c r="BN47" s="502"/>
      <c r="BO47" s="502"/>
      <c r="BP47" s="502"/>
      <c r="BQ47" s="502"/>
      <c r="BR47" s="502"/>
      <c r="BS47" s="502"/>
      <c r="BT47" s="502"/>
      <c r="BU47" s="502"/>
      <c r="BV47" s="502"/>
      <c r="BW47" s="502"/>
      <c r="BX47" s="554"/>
      <c r="BY47" s="554"/>
      <c r="BZ47" s="554"/>
      <c r="CA47" s="554"/>
      <c r="CB47" s="554"/>
      <c r="CC47" s="554"/>
      <c r="CD47" s="554"/>
      <c r="CE47" s="554"/>
      <c r="CF47" s="554"/>
      <c r="CG47" s="554"/>
      <c r="CH47" s="554"/>
      <c r="CI47" s="554"/>
      <c r="CJ47" s="554"/>
      <c r="CK47" s="554"/>
      <c r="CL47" s="554"/>
      <c r="CM47" s="554"/>
      <c r="CN47" s="554"/>
    </row>
    <row r="48" spans="1:92" ht="14.1" customHeight="1" x14ac:dyDescent="0.2">
      <c r="A48" s="112"/>
      <c r="B48" s="552" t="s">
        <v>111</v>
      </c>
      <c r="C48" s="553">
        <f>C77+C84</f>
        <v>138</v>
      </c>
      <c r="D48" s="553">
        <f t="shared" ref="D48:BC48" si="15">D77+D84</f>
        <v>194</v>
      </c>
      <c r="E48" s="553">
        <f t="shared" si="15"/>
        <v>165</v>
      </c>
      <c r="F48" s="553">
        <f t="shared" si="15"/>
        <v>161</v>
      </c>
      <c r="G48" s="553">
        <f t="shared" si="15"/>
        <v>151</v>
      </c>
      <c r="H48" s="553">
        <f t="shared" si="15"/>
        <v>169</v>
      </c>
      <c r="I48" s="553">
        <f t="shared" si="15"/>
        <v>155</v>
      </c>
      <c r="J48" s="553">
        <f t="shared" si="15"/>
        <v>144</v>
      </c>
      <c r="K48" s="553">
        <f t="shared" si="15"/>
        <v>136</v>
      </c>
      <c r="L48" s="553">
        <f t="shared" si="15"/>
        <v>151</v>
      </c>
      <c r="M48" s="553">
        <f t="shared" si="15"/>
        <v>143</v>
      </c>
      <c r="N48" s="553">
        <f t="shared" si="15"/>
        <v>138</v>
      </c>
      <c r="O48" s="553">
        <f t="shared" si="15"/>
        <v>137</v>
      </c>
      <c r="P48" s="553">
        <f t="shared" si="15"/>
        <v>231</v>
      </c>
      <c r="Q48" s="553">
        <f t="shared" si="15"/>
        <v>274</v>
      </c>
      <c r="R48" s="553">
        <f t="shared" si="15"/>
        <v>272</v>
      </c>
      <c r="S48" s="553">
        <f t="shared" si="15"/>
        <v>238</v>
      </c>
      <c r="T48" s="553">
        <f t="shared" si="15"/>
        <v>207</v>
      </c>
      <c r="U48" s="553">
        <f t="shared" si="15"/>
        <v>207</v>
      </c>
      <c r="V48" s="553">
        <f t="shared" si="15"/>
        <v>168</v>
      </c>
      <c r="W48" s="553">
        <f t="shared" si="15"/>
        <v>151</v>
      </c>
      <c r="X48" s="553">
        <f t="shared" si="15"/>
        <v>142</v>
      </c>
      <c r="Y48" s="553">
        <f t="shared" si="15"/>
        <v>134</v>
      </c>
      <c r="Z48" s="553">
        <f t="shared" si="15"/>
        <v>129</v>
      </c>
      <c r="AA48" s="553">
        <f t="shared" si="15"/>
        <v>137</v>
      </c>
      <c r="AB48" s="553">
        <f t="shared" si="15"/>
        <v>148</v>
      </c>
      <c r="AC48" s="553">
        <f t="shared" si="15"/>
        <v>109</v>
      </c>
      <c r="AD48" s="553">
        <f t="shared" si="15"/>
        <v>111</v>
      </c>
      <c r="AE48" s="553">
        <f t="shared" si="15"/>
        <v>127</v>
      </c>
      <c r="AF48" s="553">
        <f t="shared" si="15"/>
        <v>136</v>
      </c>
      <c r="AG48" s="553">
        <f t="shared" si="15"/>
        <v>128</v>
      </c>
      <c r="AH48" s="553">
        <f t="shared" si="15"/>
        <v>129</v>
      </c>
      <c r="AI48" s="553">
        <f t="shared" si="15"/>
        <v>125</v>
      </c>
      <c r="AJ48" s="553">
        <f t="shared" si="15"/>
        <v>131</v>
      </c>
      <c r="AK48" s="553">
        <f t="shared" si="15"/>
        <v>151</v>
      </c>
      <c r="AL48" s="553">
        <f t="shared" si="15"/>
        <v>146</v>
      </c>
      <c r="AM48" s="553">
        <f t="shared" si="15"/>
        <v>138</v>
      </c>
      <c r="AN48" s="553">
        <f t="shared" si="15"/>
        <v>126</v>
      </c>
      <c r="AO48" s="553">
        <f t="shared" si="15"/>
        <v>126</v>
      </c>
      <c r="AP48" s="553">
        <f t="shared" si="15"/>
        <v>154</v>
      </c>
      <c r="AQ48" s="553">
        <f t="shared" si="15"/>
        <v>141</v>
      </c>
      <c r="AR48" s="553">
        <f t="shared" si="15"/>
        <v>142</v>
      </c>
      <c r="AS48" s="553">
        <f t="shared" si="15"/>
        <v>148</v>
      </c>
      <c r="AT48" s="553">
        <f t="shared" si="15"/>
        <v>183</v>
      </c>
      <c r="AU48" s="553">
        <f t="shared" si="15"/>
        <v>152</v>
      </c>
      <c r="AV48" s="553">
        <f t="shared" si="15"/>
        <v>197</v>
      </c>
      <c r="AW48" s="553">
        <f t="shared" si="15"/>
        <v>183</v>
      </c>
      <c r="AX48" s="553">
        <f t="shared" si="15"/>
        <v>214</v>
      </c>
      <c r="AY48" s="553">
        <f t="shared" si="15"/>
        <v>183</v>
      </c>
      <c r="AZ48" s="553">
        <f t="shared" si="15"/>
        <v>191</v>
      </c>
      <c r="BA48" s="553">
        <f t="shared" si="15"/>
        <v>165</v>
      </c>
      <c r="BB48" s="553">
        <f t="shared" si="15"/>
        <v>156</v>
      </c>
      <c r="BC48" s="553">
        <f t="shared" si="15"/>
        <v>126</v>
      </c>
      <c r="BE48" s="537">
        <f t="shared" si="2"/>
        <v>8438</v>
      </c>
      <c r="BG48" s="502"/>
      <c r="BH48" s="502"/>
      <c r="BI48" s="502"/>
      <c r="BJ48" s="502"/>
      <c r="BK48" s="502"/>
      <c r="BL48" s="502"/>
      <c r="BM48" s="502"/>
      <c r="BN48" s="502"/>
      <c r="BO48" s="502"/>
      <c r="BP48" s="502"/>
      <c r="BQ48" s="502"/>
      <c r="BR48" s="502"/>
      <c r="BS48" s="502"/>
      <c r="BT48" s="502"/>
      <c r="BU48" s="502"/>
      <c r="BV48" s="502"/>
      <c r="BW48" s="502"/>
      <c r="BX48" s="554"/>
      <c r="BY48" s="554"/>
      <c r="BZ48" s="554"/>
      <c r="CA48" s="554"/>
      <c r="CB48" s="554"/>
      <c r="CC48" s="554"/>
      <c r="CD48" s="554"/>
      <c r="CE48" s="554"/>
      <c r="CF48" s="554"/>
      <c r="CG48" s="554"/>
      <c r="CH48" s="554"/>
      <c r="CI48" s="554"/>
      <c r="CJ48" s="554"/>
      <c r="CK48" s="554"/>
      <c r="CL48" s="554"/>
      <c r="CM48" s="554"/>
      <c r="CN48" s="554"/>
    </row>
    <row r="49" spans="1:92" ht="14.1" customHeight="1" x14ac:dyDescent="0.2">
      <c r="A49" s="112"/>
      <c r="B49" s="552" t="s">
        <v>112</v>
      </c>
      <c r="C49" s="553">
        <f>C60+C66+C73+C87</f>
        <v>166</v>
      </c>
      <c r="D49" s="553">
        <f t="shared" ref="D49:BC49" si="16">D60+D66+D73+D87</f>
        <v>196</v>
      </c>
      <c r="E49" s="553">
        <f t="shared" si="16"/>
        <v>155</v>
      </c>
      <c r="F49" s="553">
        <f t="shared" si="16"/>
        <v>165</v>
      </c>
      <c r="G49" s="553">
        <f t="shared" si="16"/>
        <v>154</v>
      </c>
      <c r="H49" s="553">
        <f t="shared" si="16"/>
        <v>191</v>
      </c>
      <c r="I49" s="553">
        <f t="shared" si="16"/>
        <v>171</v>
      </c>
      <c r="J49" s="553">
        <f t="shared" si="16"/>
        <v>152</v>
      </c>
      <c r="K49" s="553">
        <f t="shared" si="16"/>
        <v>171</v>
      </c>
      <c r="L49" s="553">
        <f t="shared" si="16"/>
        <v>166</v>
      </c>
      <c r="M49" s="553">
        <f t="shared" si="16"/>
        <v>182</v>
      </c>
      <c r="N49" s="553">
        <f t="shared" si="16"/>
        <v>169</v>
      </c>
      <c r="O49" s="553">
        <f t="shared" si="16"/>
        <v>144</v>
      </c>
      <c r="P49" s="553">
        <f t="shared" si="16"/>
        <v>228</v>
      </c>
      <c r="Q49" s="553">
        <f t="shared" si="16"/>
        <v>313</v>
      </c>
      <c r="R49" s="553">
        <f t="shared" si="16"/>
        <v>271</v>
      </c>
      <c r="S49" s="553">
        <f t="shared" si="16"/>
        <v>258</v>
      </c>
      <c r="T49" s="553">
        <f t="shared" si="16"/>
        <v>280</v>
      </c>
      <c r="U49" s="553">
        <f t="shared" si="16"/>
        <v>207</v>
      </c>
      <c r="V49" s="553">
        <f t="shared" si="16"/>
        <v>224</v>
      </c>
      <c r="W49" s="553">
        <f t="shared" si="16"/>
        <v>189</v>
      </c>
      <c r="X49" s="553">
        <f t="shared" si="16"/>
        <v>156</v>
      </c>
      <c r="Y49" s="553">
        <f t="shared" si="16"/>
        <v>154</v>
      </c>
      <c r="Z49" s="553">
        <f t="shared" si="16"/>
        <v>136</v>
      </c>
      <c r="AA49" s="553">
        <f t="shared" si="16"/>
        <v>168</v>
      </c>
      <c r="AB49" s="553">
        <f t="shared" si="16"/>
        <v>125</v>
      </c>
      <c r="AC49" s="553">
        <f t="shared" si="16"/>
        <v>139</v>
      </c>
      <c r="AD49" s="553">
        <f t="shared" si="16"/>
        <v>125</v>
      </c>
      <c r="AE49" s="553">
        <f t="shared" si="16"/>
        <v>120</v>
      </c>
      <c r="AF49" s="553">
        <f t="shared" si="16"/>
        <v>135</v>
      </c>
      <c r="AG49" s="553">
        <f t="shared" si="16"/>
        <v>114</v>
      </c>
      <c r="AH49" s="553">
        <f t="shared" si="16"/>
        <v>125</v>
      </c>
      <c r="AI49" s="553">
        <f t="shared" si="16"/>
        <v>131</v>
      </c>
      <c r="AJ49" s="553">
        <f t="shared" si="16"/>
        <v>127</v>
      </c>
      <c r="AK49" s="553">
        <f t="shared" si="16"/>
        <v>143</v>
      </c>
      <c r="AL49" s="553">
        <f t="shared" si="16"/>
        <v>123</v>
      </c>
      <c r="AM49" s="553">
        <f t="shared" si="16"/>
        <v>128</v>
      </c>
      <c r="AN49" s="553">
        <f t="shared" si="16"/>
        <v>108</v>
      </c>
      <c r="AO49" s="553">
        <f t="shared" si="16"/>
        <v>121</v>
      </c>
      <c r="AP49" s="553">
        <f t="shared" si="16"/>
        <v>172</v>
      </c>
      <c r="AQ49" s="553">
        <f t="shared" si="16"/>
        <v>147</v>
      </c>
      <c r="AR49" s="553">
        <f t="shared" si="16"/>
        <v>175</v>
      </c>
      <c r="AS49" s="553">
        <f t="shared" si="16"/>
        <v>172</v>
      </c>
      <c r="AT49" s="553">
        <f t="shared" si="16"/>
        <v>177</v>
      </c>
      <c r="AU49" s="553">
        <f t="shared" si="16"/>
        <v>146</v>
      </c>
      <c r="AV49" s="553">
        <f t="shared" si="16"/>
        <v>180</v>
      </c>
      <c r="AW49" s="553">
        <f t="shared" si="16"/>
        <v>194</v>
      </c>
      <c r="AX49" s="553">
        <f t="shared" si="16"/>
        <v>171</v>
      </c>
      <c r="AY49" s="553">
        <f t="shared" si="16"/>
        <v>177</v>
      </c>
      <c r="AZ49" s="553">
        <f t="shared" si="16"/>
        <v>166</v>
      </c>
      <c r="BA49" s="553">
        <f t="shared" si="16"/>
        <v>183</v>
      </c>
      <c r="BB49" s="553">
        <f t="shared" si="16"/>
        <v>154</v>
      </c>
      <c r="BC49" s="553">
        <f t="shared" si="16"/>
        <v>179</v>
      </c>
      <c r="BE49" s="537">
        <f t="shared" si="2"/>
        <v>8923</v>
      </c>
      <c r="BG49" s="502"/>
      <c r="BH49" s="502"/>
      <c r="BI49" s="502"/>
      <c r="BJ49" s="502"/>
      <c r="BK49" s="502"/>
      <c r="BL49" s="502"/>
      <c r="BM49" s="502"/>
      <c r="BN49" s="502"/>
      <c r="BO49" s="502"/>
      <c r="BP49" s="502"/>
      <c r="BQ49" s="502"/>
      <c r="BR49" s="502"/>
      <c r="BS49" s="502"/>
      <c r="BT49" s="502"/>
      <c r="BU49" s="502"/>
      <c r="BV49" s="502"/>
      <c r="BW49" s="502"/>
      <c r="BX49" s="554"/>
      <c r="BY49" s="554"/>
      <c r="BZ49" s="554"/>
      <c r="CA49" s="554"/>
      <c r="CB49" s="554"/>
      <c r="CC49" s="554"/>
      <c r="CD49" s="554"/>
      <c r="CE49" s="554"/>
      <c r="CF49" s="554"/>
      <c r="CG49" s="554"/>
      <c r="CH49" s="554"/>
      <c r="CI49" s="554"/>
      <c r="CJ49" s="554"/>
      <c r="CK49" s="554"/>
      <c r="CL49" s="554"/>
      <c r="CM49" s="554"/>
      <c r="CN49" s="554"/>
    </row>
    <row r="50" spans="1:92" ht="14.1" customHeight="1" x14ac:dyDescent="0.2">
      <c r="A50" s="112"/>
      <c r="B50" s="552" t="s">
        <v>2789</v>
      </c>
      <c r="C50" s="553">
        <f>C78</f>
        <v>1</v>
      </c>
      <c r="D50" s="553">
        <f t="shared" ref="D50:BC50" si="17">D78</f>
        <v>5</v>
      </c>
      <c r="E50" s="553">
        <f t="shared" si="17"/>
        <v>2</v>
      </c>
      <c r="F50" s="553">
        <f t="shared" si="17"/>
        <v>4</v>
      </c>
      <c r="G50" s="553">
        <f t="shared" si="17"/>
        <v>2</v>
      </c>
      <c r="H50" s="553">
        <f t="shared" si="17"/>
        <v>5</v>
      </c>
      <c r="I50" s="553">
        <f t="shared" si="17"/>
        <v>3</v>
      </c>
      <c r="J50" s="553">
        <f t="shared" si="17"/>
        <v>1</v>
      </c>
      <c r="K50" s="553">
        <f t="shared" si="17"/>
        <v>4</v>
      </c>
      <c r="L50" s="553">
        <f t="shared" si="17"/>
        <v>5</v>
      </c>
      <c r="M50" s="553">
        <f t="shared" si="17"/>
        <v>6</v>
      </c>
      <c r="N50" s="553">
        <f t="shared" si="17"/>
        <v>7</v>
      </c>
      <c r="O50" s="553">
        <f t="shared" si="17"/>
        <v>8</v>
      </c>
      <c r="P50" s="553">
        <f t="shared" si="17"/>
        <v>9</v>
      </c>
      <c r="Q50" s="553">
        <f t="shared" si="17"/>
        <v>11</v>
      </c>
      <c r="R50" s="553">
        <f t="shared" si="17"/>
        <v>4</v>
      </c>
      <c r="S50" s="553">
        <f t="shared" si="17"/>
        <v>6</v>
      </c>
      <c r="T50" s="553">
        <f t="shared" si="17"/>
        <v>3</v>
      </c>
      <c r="U50" s="553">
        <f t="shared" si="17"/>
        <v>2</v>
      </c>
      <c r="V50" s="553">
        <f t="shared" si="17"/>
        <v>5</v>
      </c>
      <c r="W50" s="553">
        <f t="shared" si="17"/>
        <v>8</v>
      </c>
      <c r="X50" s="553">
        <f t="shared" si="17"/>
        <v>5</v>
      </c>
      <c r="Y50" s="553">
        <f t="shared" si="17"/>
        <v>8</v>
      </c>
      <c r="Z50" s="553">
        <f t="shared" si="17"/>
        <v>2</v>
      </c>
      <c r="AA50" s="553">
        <f t="shared" si="17"/>
        <v>5</v>
      </c>
      <c r="AB50" s="553">
        <f t="shared" si="17"/>
        <v>4</v>
      </c>
      <c r="AC50" s="553">
        <f t="shared" si="17"/>
        <v>2</v>
      </c>
      <c r="AD50" s="553">
        <f t="shared" si="17"/>
        <v>4</v>
      </c>
      <c r="AE50" s="553">
        <f t="shared" si="17"/>
        <v>3</v>
      </c>
      <c r="AF50" s="553">
        <f t="shared" si="17"/>
        <v>4</v>
      </c>
      <c r="AG50" s="553">
        <f t="shared" si="17"/>
        <v>4</v>
      </c>
      <c r="AH50" s="553">
        <f t="shared" si="17"/>
        <v>3</v>
      </c>
      <c r="AI50" s="553">
        <f t="shared" si="17"/>
        <v>5</v>
      </c>
      <c r="AJ50" s="553">
        <f t="shared" si="17"/>
        <v>3</v>
      </c>
      <c r="AK50" s="553">
        <f t="shared" si="17"/>
        <v>8</v>
      </c>
      <c r="AL50" s="553">
        <f t="shared" si="17"/>
        <v>4</v>
      </c>
      <c r="AM50" s="553">
        <f t="shared" si="17"/>
        <v>6</v>
      </c>
      <c r="AN50" s="553">
        <f t="shared" si="17"/>
        <v>3</v>
      </c>
      <c r="AO50" s="553">
        <f t="shared" si="17"/>
        <v>5</v>
      </c>
      <c r="AP50" s="553">
        <f t="shared" si="17"/>
        <v>3</v>
      </c>
      <c r="AQ50" s="553">
        <f t="shared" si="17"/>
        <v>6</v>
      </c>
      <c r="AR50" s="553">
        <f t="shared" si="17"/>
        <v>2</v>
      </c>
      <c r="AS50" s="553">
        <f t="shared" si="17"/>
        <v>3</v>
      </c>
      <c r="AT50" s="553">
        <f t="shared" si="17"/>
        <v>5</v>
      </c>
      <c r="AU50" s="553">
        <f t="shared" si="17"/>
        <v>4</v>
      </c>
      <c r="AV50" s="553">
        <f t="shared" si="17"/>
        <v>6</v>
      </c>
      <c r="AW50" s="553">
        <f t="shared" si="17"/>
        <v>8</v>
      </c>
      <c r="AX50" s="553">
        <f t="shared" si="17"/>
        <v>7</v>
      </c>
      <c r="AY50" s="553">
        <f t="shared" si="17"/>
        <v>6</v>
      </c>
      <c r="AZ50" s="553">
        <f t="shared" si="17"/>
        <v>4</v>
      </c>
      <c r="BA50" s="553">
        <f t="shared" si="17"/>
        <v>8</v>
      </c>
      <c r="BB50" s="553">
        <f t="shared" si="17"/>
        <v>8</v>
      </c>
      <c r="BC50" s="553">
        <f t="shared" si="17"/>
        <v>5</v>
      </c>
      <c r="BE50" s="537">
        <f t="shared" si="2"/>
        <v>254</v>
      </c>
      <c r="BG50" s="502"/>
      <c r="BH50" s="502"/>
      <c r="BI50" s="502"/>
      <c r="BJ50" s="502"/>
      <c r="BK50" s="502"/>
      <c r="BL50" s="502"/>
      <c r="BM50" s="502"/>
      <c r="BN50" s="502"/>
      <c r="BO50" s="502"/>
      <c r="BP50" s="502"/>
      <c r="BQ50" s="502"/>
      <c r="BR50" s="502"/>
      <c r="BS50" s="502"/>
      <c r="BT50" s="502"/>
      <c r="BU50" s="502"/>
      <c r="BV50" s="502"/>
      <c r="BW50" s="502"/>
      <c r="BX50" s="554"/>
      <c r="BY50" s="554"/>
      <c r="BZ50" s="554"/>
      <c r="CA50" s="554"/>
      <c r="CB50" s="554"/>
      <c r="CC50" s="554"/>
      <c r="CD50" s="554"/>
      <c r="CE50" s="554"/>
      <c r="CF50" s="554"/>
      <c r="CG50" s="554"/>
      <c r="CH50" s="554"/>
      <c r="CI50" s="554"/>
      <c r="CJ50" s="554"/>
      <c r="CK50" s="554"/>
      <c r="CL50" s="554"/>
      <c r="CM50" s="554"/>
      <c r="CN50" s="554"/>
    </row>
    <row r="51" spans="1:92" ht="14.1" customHeight="1" x14ac:dyDescent="0.2">
      <c r="A51" s="112"/>
      <c r="B51" s="552" t="s">
        <v>2790</v>
      </c>
      <c r="C51" s="553">
        <f>C82</f>
        <v>5</v>
      </c>
      <c r="D51" s="553">
        <f t="shared" ref="D51:BC51" si="18">D82</f>
        <v>4</v>
      </c>
      <c r="E51" s="553">
        <f t="shared" si="18"/>
        <v>2</v>
      </c>
      <c r="F51" s="553">
        <f t="shared" si="18"/>
        <v>2</v>
      </c>
      <c r="G51" s="553">
        <f t="shared" si="18"/>
        <v>5</v>
      </c>
      <c r="H51" s="553">
        <f t="shared" si="18"/>
        <v>6</v>
      </c>
      <c r="I51" s="553">
        <f t="shared" si="18"/>
        <v>4</v>
      </c>
      <c r="J51" s="553">
        <f t="shared" si="18"/>
        <v>4</v>
      </c>
      <c r="K51" s="553">
        <f t="shared" si="18"/>
        <v>3</v>
      </c>
      <c r="L51" s="553">
        <f t="shared" si="18"/>
        <v>4</v>
      </c>
      <c r="M51" s="553">
        <f t="shared" si="18"/>
        <v>3</v>
      </c>
      <c r="N51" s="553">
        <f t="shared" si="18"/>
        <v>3</v>
      </c>
      <c r="O51" s="553">
        <f t="shared" si="18"/>
        <v>9</v>
      </c>
      <c r="P51" s="553">
        <f t="shared" si="18"/>
        <v>8</v>
      </c>
      <c r="Q51" s="553">
        <f t="shared" si="18"/>
        <v>8</v>
      </c>
      <c r="R51" s="553">
        <f t="shared" si="18"/>
        <v>3</v>
      </c>
      <c r="S51" s="553">
        <f t="shared" si="18"/>
        <v>2</v>
      </c>
      <c r="T51" s="553">
        <f t="shared" si="18"/>
        <v>6</v>
      </c>
      <c r="U51" s="553">
        <f t="shared" si="18"/>
        <v>6</v>
      </c>
      <c r="V51" s="553">
        <f t="shared" si="18"/>
        <v>6</v>
      </c>
      <c r="W51" s="553">
        <f t="shared" si="18"/>
        <v>2</v>
      </c>
      <c r="X51" s="553">
        <f t="shared" si="18"/>
        <v>5</v>
      </c>
      <c r="Y51" s="553">
        <f t="shared" si="18"/>
        <v>3</v>
      </c>
      <c r="Z51" s="553">
        <f t="shared" si="18"/>
        <v>4</v>
      </c>
      <c r="AA51" s="553">
        <f t="shared" si="18"/>
        <v>3</v>
      </c>
      <c r="AB51" s="553">
        <f t="shared" si="18"/>
        <v>0</v>
      </c>
      <c r="AC51" s="553">
        <f t="shared" si="18"/>
        <v>4</v>
      </c>
      <c r="AD51" s="553">
        <f t="shared" si="18"/>
        <v>7</v>
      </c>
      <c r="AE51" s="553">
        <f t="shared" si="18"/>
        <v>5</v>
      </c>
      <c r="AF51" s="553">
        <f t="shared" si="18"/>
        <v>3</v>
      </c>
      <c r="AG51" s="553">
        <f t="shared" si="18"/>
        <v>3</v>
      </c>
      <c r="AH51" s="553">
        <f t="shared" si="18"/>
        <v>4</v>
      </c>
      <c r="AI51" s="553">
        <f t="shared" si="18"/>
        <v>1</v>
      </c>
      <c r="AJ51" s="553">
        <f t="shared" si="18"/>
        <v>2</v>
      </c>
      <c r="AK51" s="553">
        <f t="shared" si="18"/>
        <v>3</v>
      </c>
      <c r="AL51" s="553">
        <f t="shared" si="18"/>
        <v>6</v>
      </c>
      <c r="AM51" s="553">
        <f t="shared" si="18"/>
        <v>6</v>
      </c>
      <c r="AN51" s="553">
        <f t="shared" si="18"/>
        <v>3</v>
      </c>
      <c r="AO51" s="553">
        <f t="shared" si="18"/>
        <v>2</v>
      </c>
      <c r="AP51" s="553">
        <f t="shared" si="18"/>
        <v>2</v>
      </c>
      <c r="AQ51" s="553">
        <f t="shared" si="18"/>
        <v>4</v>
      </c>
      <c r="AR51" s="553">
        <f t="shared" si="18"/>
        <v>4</v>
      </c>
      <c r="AS51" s="553">
        <f t="shared" si="18"/>
        <v>6</v>
      </c>
      <c r="AT51" s="553">
        <f t="shared" si="18"/>
        <v>4</v>
      </c>
      <c r="AU51" s="553">
        <f t="shared" si="18"/>
        <v>4</v>
      </c>
      <c r="AV51" s="553">
        <f t="shared" si="18"/>
        <v>2</v>
      </c>
      <c r="AW51" s="553">
        <f t="shared" si="18"/>
        <v>2</v>
      </c>
      <c r="AX51" s="553">
        <f t="shared" si="18"/>
        <v>4</v>
      </c>
      <c r="AY51" s="553">
        <f t="shared" si="18"/>
        <v>4</v>
      </c>
      <c r="AZ51" s="553">
        <f t="shared" si="18"/>
        <v>1</v>
      </c>
      <c r="BA51" s="553">
        <f t="shared" si="18"/>
        <v>7</v>
      </c>
      <c r="BB51" s="553">
        <f t="shared" si="18"/>
        <v>4</v>
      </c>
      <c r="BC51" s="553">
        <f t="shared" si="18"/>
        <v>3</v>
      </c>
      <c r="BE51" s="537">
        <f t="shared" si="2"/>
        <v>210</v>
      </c>
      <c r="BG51" s="502"/>
      <c r="BH51" s="502"/>
      <c r="BI51" s="502"/>
      <c r="BJ51" s="502"/>
      <c r="BK51" s="502"/>
      <c r="BL51" s="502"/>
      <c r="BM51" s="502"/>
      <c r="BN51" s="502"/>
      <c r="BO51" s="502"/>
      <c r="BP51" s="502"/>
      <c r="BQ51" s="502"/>
      <c r="BR51" s="502"/>
      <c r="BS51" s="502"/>
      <c r="BT51" s="502"/>
      <c r="BU51" s="502"/>
      <c r="BV51" s="502"/>
      <c r="BW51" s="502"/>
      <c r="BX51" s="554"/>
      <c r="BY51" s="554"/>
      <c r="BZ51" s="554"/>
      <c r="CA51" s="554"/>
      <c r="CB51" s="554"/>
      <c r="CC51" s="554"/>
      <c r="CD51" s="554"/>
      <c r="CE51" s="554"/>
      <c r="CF51" s="554"/>
      <c r="CG51" s="554"/>
      <c r="CH51" s="554"/>
      <c r="CI51" s="554"/>
      <c r="CJ51" s="554"/>
      <c r="CK51" s="554"/>
      <c r="CL51" s="554"/>
      <c r="CM51" s="554"/>
      <c r="CN51" s="554"/>
    </row>
    <row r="52" spans="1:92" ht="14.1" customHeight="1" x14ac:dyDescent="0.2">
      <c r="A52" s="112"/>
      <c r="B52" s="552" t="s">
        <v>113</v>
      </c>
      <c r="C52" s="553">
        <f>C58+C63+C79</f>
        <v>96</v>
      </c>
      <c r="D52" s="553">
        <f t="shared" ref="D52:BC52" si="19">D58+D63+D79</f>
        <v>156</v>
      </c>
      <c r="E52" s="553">
        <f t="shared" si="19"/>
        <v>118</v>
      </c>
      <c r="F52" s="553">
        <f t="shared" si="19"/>
        <v>107</v>
      </c>
      <c r="G52" s="553">
        <f t="shared" si="19"/>
        <v>99</v>
      </c>
      <c r="H52" s="553">
        <f t="shared" si="19"/>
        <v>97</v>
      </c>
      <c r="I52" s="553">
        <f t="shared" si="19"/>
        <v>99</v>
      </c>
      <c r="J52" s="553">
        <f t="shared" si="19"/>
        <v>98</v>
      </c>
      <c r="K52" s="553">
        <f t="shared" si="19"/>
        <v>96</v>
      </c>
      <c r="L52" s="553">
        <f t="shared" si="19"/>
        <v>86</v>
      </c>
      <c r="M52" s="553">
        <f t="shared" si="19"/>
        <v>94</v>
      </c>
      <c r="N52" s="553">
        <f t="shared" si="19"/>
        <v>92</v>
      </c>
      <c r="O52" s="553">
        <f t="shared" si="19"/>
        <v>96</v>
      </c>
      <c r="P52" s="553">
        <f t="shared" si="19"/>
        <v>126</v>
      </c>
      <c r="Q52" s="553">
        <f t="shared" si="19"/>
        <v>167</v>
      </c>
      <c r="R52" s="553">
        <f t="shared" si="19"/>
        <v>171</v>
      </c>
      <c r="S52" s="553">
        <f t="shared" si="19"/>
        <v>152</v>
      </c>
      <c r="T52" s="553">
        <f t="shared" si="19"/>
        <v>140</v>
      </c>
      <c r="U52" s="553">
        <f t="shared" si="19"/>
        <v>102</v>
      </c>
      <c r="V52" s="553">
        <f t="shared" si="19"/>
        <v>126</v>
      </c>
      <c r="W52" s="553">
        <f t="shared" si="19"/>
        <v>105</v>
      </c>
      <c r="X52" s="553">
        <f t="shared" si="19"/>
        <v>105</v>
      </c>
      <c r="Y52" s="553">
        <f t="shared" si="19"/>
        <v>90</v>
      </c>
      <c r="Z52" s="553">
        <f t="shared" si="19"/>
        <v>90</v>
      </c>
      <c r="AA52" s="553">
        <f t="shared" si="19"/>
        <v>92</v>
      </c>
      <c r="AB52" s="553">
        <f t="shared" si="19"/>
        <v>63</v>
      </c>
      <c r="AC52" s="553">
        <f t="shared" si="19"/>
        <v>101</v>
      </c>
      <c r="AD52" s="553">
        <f t="shared" si="19"/>
        <v>88</v>
      </c>
      <c r="AE52" s="553">
        <f t="shared" si="19"/>
        <v>95</v>
      </c>
      <c r="AF52" s="553">
        <f t="shared" si="19"/>
        <v>74</v>
      </c>
      <c r="AG52" s="553">
        <f t="shared" si="19"/>
        <v>79</v>
      </c>
      <c r="AH52" s="553">
        <f t="shared" si="19"/>
        <v>79</v>
      </c>
      <c r="AI52" s="553">
        <f t="shared" si="19"/>
        <v>67</v>
      </c>
      <c r="AJ52" s="553">
        <f t="shared" si="19"/>
        <v>81</v>
      </c>
      <c r="AK52" s="553">
        <f t="shared" si="19"/>
        <v>84</v>
      </c>
      <c r="AL52" s="553">
        <f t="shared" si="19"/>
        <v>85</v>
      </c>
      <c r="AM52" s="553">
        <f t="shared" si="19"/>
        <v>99</v>
      </c>
      <c r="AN52" s="553">
        <f t="shared" si="19"/>
        <v>71</v>
      </c>
      <c r="AO52" s="553">
        <f t="shared" si="19"/>
        <v>69</v>
      </c>
      <c r="AP52" s="553">
        <f t="shared" si="19"/>
        <v>103</v>
      </c>
      <c r="AQ52" s="553">
        <f t="shared" si="19"/>
        <v>90</v>
      </c>
      <c r="AR52" s="553">
        <f t="shared" si="19"/>
        <v>85</v>
      </c>
      <c r="AS52" s="553">
        <f t="shared" si="19"/>
        <v>99</v>
      </c>
      <c r="AT52" s="553">
        <f t="shared" si="19"/>
        <v>88</v>
      </c>
      <c r="AU52" s="553">
        <f t="shared" si="19"/>
        <v>92</v>
      </c>
      <c r="AV52" s="553">
        <f t="shared" si="19"/>
        <v>110</v>
      </c>
      <c r="AW52" s="553">
        <f t="shared" si="19"/>
        <v>102</v>
      </c>
      <c r="AX52" s="553">
        <f t="shared" si="19"/>
        <v>107</v>
      </c>
      <c r="AY52" s="553">
        <f t="shared" si="19"/>
        <v>100</v>
      </c>
      <c r="AZ52" s="553">
        <f t="shared" si="19"/>
        <v>113</v>
      </c>
      <c r="BA52" s="553">
        <f t="shared" si="19"/>
        <v>115</v>
      </c>
      <c r="BB52" s="553">
        <f t="shared" si="19"/>
        <v>92</v>
      </c>
      <c r="BC52" s="553">
        <f t="shared" si="19"/>
        <v>92</v>
      </c>
      <c r="BE52" s="537">
        <f t="shared" si="2"/>
        <v>5323</v>
      </c>
      <c r="BG52" s="502"/>
      <c r="BH52" s="502"/>
      <c r="BI52" s="502"/>
      <c r="BJ52" s="502"/>
      <c r="BK52" s="502"/>
      <c r="BL52" s="502"/>
      <c r="BM52" s="502"/>
      <c r="BN52" s="502"/>
      <c r="BO52" s="502"/>
      <c r="BP52" s="502"/>
      <c r="BQ52" s="502"/>
      <c r="BR52" s="502"/>
      <c r="BS52" s="502"/>
      <c r="BT52" s="502"/>
      <c r="BU52" s="502"/>
      <c r="BV52" s="502"/>
      <c r="BW52" s="502"/>
      <c r="BX52" s="554"/>
      <c r="BY52" s="554"/>
      <c r="BZ52" s="554"/>
      <c r="CA52" s="554"/>
      <c r="CB52" s="554"/>
      <c r="CC52" s="554"/>
      <c r="CD52" s="554"/>
      <c r="CE52" s="554"/>
      <c r="CF52" s="554"/>
      <c r="CG52" s="554"/>
      <c r="CH52" s="554"/>
      <c r="CI52" s="554"/>
      <c r="CJ52" s="554"/>
      <c r="CK52" s="554"/>
      <c r="CL52" s="554"/>
      <c r="CM52" s="554"/>
      <c r="CN52" s="554"/>
    </row>
    <row r="53" spans="1:92" ht="14.1" customHeight="1" x14ac:dyDescent="0.2">
      <c r="A53" s="112"/>
      <c r="B53" s="552" t="s">
        <v>121</v>
      </c>
      <c r="C53" s="553">
        <f>C75</f>
        <v>9</v>
      </c>
      <c r="D53" s="553">
        <f t="shared" ref="D53:BC53" si="20">D75</f>
        <v>8</v>
      </c>
      <c r="E53" s="553">
        <f t="shared" si="20"/>
        <v>10</v>
      </c>
      <c r="F53" s="553">
        <f t="shared" si="20"/>
        <v>10</v>
      </c>
      <c r="G53" s="553">
        <f t="shared" si="20"/>
        <v>10</v>
      </c>
      <c r="H53" s="553">
        <f t="shared" si="20"/>
        <v>11</v>
      </c>
      <c r="I53" s="553">
        <f t="shared" si="20"/>
        <v>3</v>
      </c>
      <c r="J53" s="553">
        <f t="shared" si="20"/>
        <v>8</v>
      </c>
      <c r="K53" s="553">
        <f t="shared" si="20"/>
        <v>10</v>
      </c>
      <c r="L53" s="553">
        <f t="shared" si="20"/>
        <v>6</v>
      </c>
      <c r="M53" s="553">
        <f t="shared" si="20"/>
        <v>11</v>
      </c>
      <c r="N53" s="553">
        <f t="shared" si="20"/>
        <v>5</v>
      </c>
      <c r="O53" s="553">
        <f t="shared" si="20"/>
        <v>5</v>
      </c>
      <c r="P53" s="553">
        <f t="shared" si="20"/>
        <v>6</v>
      </c>
      <c r="Q53" s="553">
        <f t="shared" si="20"/>
        <v>8</v>
      </c>
      <c r="R53" s="553">
        <f t="shared" si="20"/>
        <v>8</v>
      </c>
      <c r="S53" s="553">
        <f t="shared" si="20"/>
        <v>10</v>
      </c>
      <c r="T53" s="553">
        <f t="shared" si="20"/>
        <v>5</v>
      </c>
      <c r="U53" s="553">
        <f t="shared" si="20"/>
        <v>2</v>
      </c>
      <c r="V53" s="553">
        <f t="shared" si="20"/>
        <v>4</v>
      </c>
      <c r="W53" s="553">
        <f t="shared" si="20"/>
        <v>5</v>
      </c>
      <c r="X53" s="553">
        <f t="shared" si="20"/>
        <v>7</v>
      </c>
      <c r="Y53" s="553">
        <f t="shared" si="20"/>
        <v>5</v>
      </c>
      <c r="Z53" s="553">
        <f t="shared" si="20"/>
        <v>10</v>
      </c>
      <c r="AA53" s="553">
        <f t="shared" si="20"/>
        <v>8</v>
      </c>
      <c r="AB53" s="553">
        <f t="shared" si="20"/>
        <v>6</v>
      </c>
      <c r="AC53" s="553">
        <f t="shared" si="20"/>
        <v>5</v>
      </c>
      <c r="AD53" s="553">
        <f t="shared" si="20"/>
        <v>5</v>
      </c>
      <c r="AE53" s="553">
        <f t="shared" si="20"/>
        <v>7</v>
      </c>
      <c r="AF53" s="553">
        <f t="shared" si="20"/>
        <v>5</v>
      </c>
      <c r="AG53" s="553">
        <f t="shared" si="20"/>
        <v>7</v>
      </c>
      <c r="AH53" s="553">
        <f t="shared" si="20"/>
        <v>7</v>
      </c>
      <c r="AI53" s="553">
        <f t="shared" si="20"/>
        <v>11</v>
      </c>
      <c r="AJ53" s="553">
        <f t="shared" si="20"/>
        <v>6</v>
      </c>
      <c r="AK53" s="553">
        <f t="shared" si="20"/>
        <v>8</v>
      </c>
      <c r="AL53" s="553">
        <f t="shared" si="20"/>
        <v>4</v>
      </c>
      <c r="AM53" s="553">
        <f t="shared" si="20"/>
        <v>6</v>
      </c>
      <c r="AN53" s="553">
        <f t="shared" si="20"/>
        <v>9</v>
      </c>
      <c r="AO53" s="553">
        <f t="shared" si="20"/>
        <v>5</v>
      </c>
      <c r="AP53" s="553">
        <f t="shared" si="20"/>
        <v>3</v>
      </c>
      <c r="AQ53" s="553">
        <f t="shared" si="20"/>
        <v>7</v>
      </c>
      <c r="AR53" s="553">
        <f t="shared" si="20"/>
        <v>6</v>
      </c>
      <c r="AS53" s="553">
        <f t="shared" si="20"/>
        <v>3</v>
      </c>
      <c r="AT53" s="553">
        <f t="shared" si="20"/>
        <v>7</v>
      </c>
      <c r="AU53" s="553">
        <f t="shared" si="20"/>
        <v>6</v>
      </c>
      <c r="AV53" s="553">
        <f t="shared" si="20"/>
        <v>2</v>
      </c>
      <c r="AW53" s="553">
        <f t="shared" si="20"/>
        <v>7</v>
      </c>
      <c r="AX53" s="553">
        <f t="shared" si="20"/>
        <v>12</v>
      </c>
      <c r="AY53" s="553">
        <f t="shared" si="20"/>
        <v>7</v>
      </c>
      <c r="AZ53" s="553">
        <f t="shared" si="20"/>
        <v>8</v>
      </c>
      <c r="BA53" s="553">
        <f t="shared" si="20"/>
        <v>6</v>
      </c>
      <c r="BB53" s="553">
        <f t="shared" si="20"/>
        <v>7</v>
      </c>
      <c r="BC53" s="553">
        <f t="shared" si="20"/>
        <v>5</v>
      </c>
      <c r="BD53" s="545"/>
      <c r="BE53" s="537">
        <f t="shared" si="2"/>
        <v>361</v>
      </c>
      <c r="BG53" s="502"/>
      <c r="BH53" s="502"/>
      <c r="BI53" s="502"/>
      <c r="BJ53" s="502"/>
      <c r="BK53" s="502"/>
      <c r="BL53" s="502"/>
      <c r="BM53" s="502"/>
      <c r="BN53" s="502"/>
      <c r="BO53" s="502"/>
      <c r="BP53" s="502"/>
      <c r="BQ53" s="502"/>
      <c r="BR53" s="502"/>
      <c r="BS53" s="502"/>
      <c r="BT53" s="502"/>
      <c r="BU53" s="502"/>
      <c r="BV53" s="502"/>
      <c r="BW53" s="502"/>
      <c r="BX53" s="554"/>
      <c r="BY53" s="554"/>
      <c r="BZ53" s="554"/>
      <c r="CA53" s="554"/>
      <c r="CB53" s="554"/>
      <c r="CC53" s="554"/>
      <c r="CD53" s="554"/>
      <c r="CE53" s="554"/>
      <c r="CF53" s="554"/>
      <c r="CG53" s="554"/>
      <c r="CH53" s="554"/>
      <c r="CI53" s="554"/>
      <c r="CJ53" s="554"/>
      <c r="CK53" s="554"/>
      <c r="CL53" s="554"/>
      <c r="CM53" s="554"/>
      <c r="CN53" s="554"/>
    </row>
    <row r="54" spans="1:92" ht="14.1" customHeight="1" x14ac:dyDescent="0.2">
      <c r="A54" s="112"/>
      <c r="B54" s="552"/>
      <c r="C54" s="553"/>
      <c r="D54" s="553"/>
      <c r="E54" s="553"/>
      <c r="F54" s="553"/>
      <c r="G54" s="553"/>
      <c r="H54" s="553"/>
      <c r="I54" s="553"/>
      <c r="J54" s="553"/>
      <c r="K54" s="553"/>
      <c r="L54" s="553"/>
      <c r="M54" s="553"/>
      <c r="N54" s="553"/>
      <c r="O54" s="553"/>
      <c r="P54" s="553"/>
      <c r="Q54" s="553"/>
      <c r="R54" s="553"/>
      <c r="S54" s="553"/>
      <c r="T54" s="553"/>
      <c r="U54" s="553"/>
      <c r="V54" s="553"/>
      <c r="W54" s="553"/>
      <c r="X54" s="553"/>
      <c r="Y54" s="553"/>
      <c r="Z54" s="553"/>
      <c r="AA54" s="553"/>
      <c r="AB54" s="553"/>
      <c r="AC54" s="553"/>
      <c r="AD54" s="553"/>
      <c r="AE54" s="553"/>
      <c r="AF54" s="553"/>
      <c r="AG54" s="553"/>
      <c r="AH54" s="553"/>
      <c r="AI54" s="553"/>
      <c r="AJ54" s="553"/>
      <c r="AK54" s="553"/>
      <c r="AL54" s="553"/>
      <c r="AM54" s="553"/>
      <c r="AN54" s="553"/>
      <c r="AO54" s="553"/>
      <c r="AP54" s="553"/>
      <c r="AQ54" s="553"/>
      <c r="AR54" s="553"/>
      <c r="AS54" s="553"/>
      <c r="AT54" s="553"/>
      <c r="AU54" s="553"/>
      <c r="AV54" s="553"/>
      <c r="AW54" s="553"/>
      <c r="AX54" s="553"/>
      <c r="AY54" s="553"/>
      <c r="AZ54" s="553"/>
      <c r="BA54" s="553"/>
      <c r="BB54" s="553"/>
      <c r="BC54" s="553"/>
      <c r="BD54" s="545"/>
      <c r="BE54" s="537"/>
      <c r="BG54" s="502"/>
      <c r="BH54" s="502"/>
      <c r="BI54" s="502"/>
      <c r="BJ54" s="502"/>
      <c r="BK54" s="502"/>
      <c r="BL54" s="502"/>
      <c r="BM54" s="502"/>
      <c r="BN54" s="502"/>
      <c r="BO54" s="502"/>
      <c r="BP54" s="502"/>
      <c r="BQ54" s="502"/>
      <c r="BR54" s="502"/>
      <c r="BS54" s="502"/>
      <c r="BT54" s="502"/>
      <c r="BU54" s="502"/>
      <c r="BV54" s="502"/>
      <c r="BW54" s="502"/>
      <c r="BX54" s="554"/>
      <c r="BY54" s="554"/>
      <c r="BZ54" s="554"/>
      <c r="CA54" s="554"/>
      <c r="CB54" s="554"/>
      <c r="CC54" s="554"/>
      <c r="CD54" s="554"/>
      <c r="CE54" s="554"/>
      <c r="CF54" s="554"/>
      <c r="CG54" s="554"/>
      <c r="CH54" s="554"/>
      <c r="CI54" s="554"/>
      <c r="CJ54" s="554"/>
      <c r="CK54" s="554"/>
      <c r="CL54" s="554"/>
      <c r="CM54" s="554"/>
      <c r="CN54" s="554"/>
    </row>
    <row r="55" spans="1:92" ht="32.25" customHeight="1" x14ac:dyDescent="0.25">
      <c r="A55" s="628" t="s">
        <v>2791</v>
      </c>
      <c r="B55" s="628"/>
      <c r="C55" s="182" t="s">
        <v>3002</v>
      </c>
      <c r="D55" s="182" t="s">
        <v>3001</v>
      </c>
      <c r="E55" s="395" t="s">
        <v>3000</v>
      </c>
      <c r="F55" s="395" t="s">
        <v>2999</v>
      </c>
      <c r="G55" s="395" t="s">
        <v>2998</v>
      </c>
      <c r="H55" s="395" t="s">
        <v>2997</v>
      </c>
      <c r="I55" s="395" t="s">
        <v>2996</v>
      </c>
      <c r="J55" s="395" t="s">
        <v>2995</v>
      </c>
      <c r="K55" s="395" t="s">
        <v>2994</v>
      </c>
      <c r="L55" s="395" t="s">
        <v>2993</v>
      </c>
      <c r="M55" s="395" t="s">
        <v>2992</v>
      </c>
      <c r="N55" s="395" t="s">
        <v>2991</v>
      </c>
      <c r="O55" s="395" t="s">
        <v>2990</v>
      </c>
      <c r="P55" s="395" t="s">
        <v>2989</v>
      </c>
      <c r="Q55" s="395" t="s">
        <v>2988</v>
      </c>
      <c r="R55" s="395" t="s">
        <v>2987</v>
      </c>
      <c r="S55" s="395" t="s">
        <v>2986</v>
      </c>
      <c r="T55" s="395" t="s">
        <v>2985</v>
      </c>
      <c r="U55" s="395" t="s">
        <v>2984</v>
      </c>
      <c r="V55" s="395" t="s">
        <v>2983</v>
      </c>
      <c r="W55" s="395" t="s">
        <v>2982</v>
      </c>
      <c r="X55" s="395" t="s">
        <v>2981</v>
      </c>
      <c r="Y55" s="395" t="s">
        <v>2980</v>
      </c>
      <c r="Z55" s="395" t="s">
        <v>2979</v>
      </c>
      <c r="AA55" s="395" t="s">
        <v>2978</v>
      </c>
      <c r="AB55" s="395" t="s">
        <v>2977</v>
      </c>
      <c r="AC55" s="395" t="s">
        <v>2976</v>
      </c>
      <c r="AD55" s="395" t="s">
        <v>2975</v>
      </c>
      <c r="AE55" s="395" t="s">
        <v>2974</v>
      </c>
      <c r="AF55" s="395" t="s">
        <v>2973</v>
      </c>
      <c r="AG55" s="395" t="s">
        <v>2972</v>
      </c>
      <c r="AH55" s="395" t="s">
        <v>2971</v>
      </c>
      <c r="AI55" s="395" t="s">
        <v>2970</v>
      </c>
      <c r="AJ55" s="395" t="s">
        <v>2969</v>
      </c>
      <c r="AK55" s="395" t="s">
        <v>2968</v>
      </c>
      <c r="AL55" s="395" t="s">
        <v>2967</v>
      </c>
      <c r="AM55" s="395" t="s">
        <v>2966</v>
      </c>
      <c r="AN55" s="395" t="s">
        <v>2965</v>
      </c>
      <c r="AO55" s="395" t="s">
        <v>2964</v>
      </c>
      <c r="AP55" s="395" t="s">
        <v>2963</v>
      </c>
      <c r="AQ55" s="395" t="s">
        <v>2962</v>
      </c>
      <c r="AR55" s="395" t="s">
        <v>2961</v>
      </c>
      <c r="AS55" s="395" t="s">
        <v>2960</v>
      </c>
      <c r="AT55" s="395" t="s">
        <v>2959</v>
      </c>
      <c r="AU55" s="395" t="s">
        <v>2958</v>
      </c>
      <c r="AV55" s="395" t="s">
        <v>3036</v>
      </c>
      <c r="AW55" s="395" t="s">
        <v>3037</v>
      </c>
      <c r="AX55" s="395" t="s">
        <v>3038</v>
      </c>
      <c r="AY55" s="395" t="s">
        <v>3039</v>
      </c>
      <c r="AZ55" s="395" t="s">
        <v>3040</v>
      </c>
      <c r="BA55" s="395" t="s">
        <v>3044</v>
      </c>
      <c r="BB55" s="395" t="s">
        <v>3045</v>
      </c>
      <c r="BC55" s="395" t="s">
        <v>3046</v>
      </c>
      <c r="BD55" s="181"/>
      <c r="BE55" s="180"/>
      <c r="BF55" s="523"/>
      <c r="BG55" s="619"/>
      <c r="BH55" s="619"/>
      <c r="BI55" s="619"/>
      <c r="BJ55" s="619"/>
      <c r="BK55" s="619"/>
      <c r="BL55" s="619"/>
      <c r="BM55" s="619"/>
      <c r="BN55" s="619"/>
      <c r="BO55" s="619"/>
      <c r="BP55" s="619"/>
      <c r="BQ55" s="619"/>
      <c r="BR55" s="619"/>
      <c r="BS55" s="619"/>
      <c r="BT55" s="619"/>
      <c r="BU55" s="619"/>
      <c r="BV55" s="619"/>
      <c r="BW55" s="619"/>
      <c r="BX55" s="554"/>
    </row>
    <row r="56" spans="1:92" ht="14.1" customHeight="1" x14ac:dyDescent="0.2">
      <c r="A56" s="113"/>
      <c r="B56" s="555" t="s">
        <v>124</v>
      </c>
      <c r="C56" s="541">
        <v>38</v>
      </c>
      <c r="D56" s="541">
        <v>56</v>
      </c>
      <c r="E56" s="556">
        <v>46</v>
      </c>
      <c r="F56" s="556">
        <v>39</v>
      </c>
      <c r="G56" s="556">
        <v>49</v>
      </c>
      <c r="H56" s="556">
        <v>47</v>
      </c>
      <c r="I56" s="556">
        <v>41</v>
      </c>
      <c r="J56" s="556">
        <v>49</v>
      </c>
      <c r="K56" s="556">
        <v>50</v>
      </c>
      <c r="L56" s="556">
        <v>55</v>
      </c>
      <c r="M56" s="556">
        <v>43</v>
      </c>
      <c r="N56" s="556">
        <v>47</v>
      </c>
      <c r="O56" s="556">
        <v>38</v>
      </c>
      <c r="P56" s="556">
        <v>62</v>
      </c>
      <c r="Q56" s="556">
        <v>56</v>
      </c>
      <c r="R56" s="556">
        <v>64</v>
      </c>
      <c r="S56" s="556">
        <v>45</v>
      </c>
      <c r="T56" s="556">
        <v>56</v>
      </c>
      <c r="U56" s="556">
        <v>37</v>
      </c>
      <c r="V56" s="556">
        <v>42</v>
      </c>
      <c r="W56" s="556">
        <v>48</v>
      </c>
      <c r="X56" s="556">
        <v>49</v>
      </c>
      <c r="Y56" s="556">
        <v>45</v>
      </c>
      <c r="Z56" s="556">
        <v>35</v>
      </c>
      <c r="AA56" s="556">
        <v>35</v>
      </c>
      <c r="AB56" s="556">
        <v>34</v>
      </c>
      <c r="AC56" s="556">
        <v>36</v>
      </c>
      <c r="AD56" s="556">
        <v>44</v>
      </c>
      <c r="AE56" s="556">
        <v>32</v>
      </c>
      <c r="AF56" s="556">
        <v>32</v>
      </c>
      <c r="AG56" s="556">
        <v>40</v>
      </c>
      <c r="AH56" s="556">
        <v>34</v>
      </c>
      <c r="AI56" s="556">
        <v>25</v>
      </c>
      <c r="AJ56" s="556">
        <v>40</v>
      </c>
      <c r="AK56" s="556">
        <v>30</v>
      </c>
      <c r="AL56" s="556">
        <v>38</v>
      </c>
      <c r="AM56" s="556">
        <v>32</v>
      </c>
      <c r="AN56" s="556">
        <v>43</v>
      </c>
      <c r="AO56" s="556">
        <v>32</v>
      </c>
      <c r="AP56" s="556">
        <v>37</v>
      </c>
      <c r="AQ56" s="556">
        <v>34</v>
      </c>
      <c r="AR56" s="556">
        <v>33</v>
      </c>
      <c r="AS56" s="556">
        <v>33</v>
      </c>
      <c r="AT56" s="556">
        <v>51</v>
      </c>
      <c r="AU56" s="556">
        <v>28</v>
      </c>
      <c r="AV56" s="556">
        <v>45</v>
      </c>
      <c r="AW56" s="556">
        <v>46</v>
      </c>
      <c r="AX56" s="556">
        <v>38</v>
      </c>
      <c r="AY56" s="556">
        <v>50</v>
      </c>
      <c r="AZ56" s="556">
        <v>46</v>
      </c>
      <c r="BA56" s="556">
        <v>42</v>
      </c>
      <c r="BB56" s="556">
        <v>40</v>
      </c>
      <c r="BC56" s="556">
        <v>61</v>
      </c>
      <c r="BD56" s="556"/>
      <c r="BE56" s="537">
        <f t="shared" si="2"/>
        <v>2248</v>
      </c>
      <c r="BF56" s="523"/>
      <c r="BG56" s="620"/>
      <c r="BH56" s="620"/>
      <c r="BI56" s="620"/>
      <c r="BJ56" s="620"/>
      <c r="BK56" s="620"/>
      <c r="BL56" s="620"/>
      <c r="BM56" s="620"/>
      <c r="BN56" s="620"/>
      <c r="BO56" s="620"/>
      <c r="BP56" s="620"/>
      <c r="BQ56" s="620"/>
      <c r="BR56" s="620"/>
      <c r="BS56" s="620"/>
      <c r="BT56" s="620"/>
      <c r="BU56" s="620"/>
      <c r="BV56" s="620"/>
      <c r="BW56" s="620"/>
      <c r="BX56" s="554"/>
      <c r="BY56" s="554"/>
      <c r="BZ56" s="554"/>
      <c r="CA56" s="554"/>
      <c r="CB56" s="554"/>
      <c r="CC56" s="554"/>
      <c r="CD56" s="554"/>
      <c r="CE56" s="554"/>
      <c r="CF56" s="554"/>
      <c r="CG56" s="554"/>
      <c r="CH56" s="554"/>
      <c r="CI56" s="554"/>
      <c r="CJ56" s="554"/>
      <c r="CK56" s="554"/>
      <c r="CL56" s="554"/>
      <c r="CM56" s="554"/>
      <c r="CN56" s="554"/>
    </row>
    <row r="57" spans="1:92" ht="14.1" customHeight="1" x14ac:dyDescent="0.2">
      <c r="A57" s="113"/>
      <c r="B57" s="555" t="s">
        <v>125</v>
      </c>
      <c r="C57" s="556">
        <v>48</v>
      </c>
      <c r="D57" s="556">
        <v>69</v>
      </c>
      <c r="E57" s="556">
        <v>56</v>
      </c>
      <c r="F57" s="556">
        <v>55</v>
      </c>
      <c r="G57" s="556">
        <v>45</v>
      </c>
      <c r="H57" s="556">
        <v>54</v>
      </c>
      <c r="I57" s="556">
        <v>60</v>
      </c>
      <c r="J57" s="556">
        <v>63</v>
      </c>
      <c r="K57" s="556">
        <v>47</v>
      </c>
      <c r="L57" s="556">
        <v>31</v>
      </c>
      <c r="M57" s="556">
        <v>64</v>
      </c>
      <c r="N57" s="556">
        <v>58</v>
      </c>
      <c r="O57" s="556">
        <v>53</v>
      </c>
      <c r="P57" s="556">
        <v>54</v>
      </c>
      <c r="Q57" s="556">
        <v>85</v>
      </c>
      <c r="R57" s="556">
        <v>76</v>
      </c>
      <c r="S57" s="556">
        <v>84</v>
      </c>
      <c r="T57" s="556">
        <v>69</v>
      </c>
      <c r="U57" s="556">
        <v>63</v>
      </c>
      <c r="V57" s="556">
        <v>53</v>
      </c>
      <c r="W57" s="556">
        <v>32</v>
      </c>
      <c r="X57" s="556">
        <v>34</v>
      </c>
      <c r="Y57" s="556">
        <v>42</v>
      </c>
      <c r="Z57" s="556">
        <v>41</v>
      </c>
      <c r="AA57" s="556">
        <v>40</v>
      </c>
      <c r="AB57" s="556">
        <v>39</v>
      </c>
      <c r="AC57" s="556">
        <v>31</v>
      </c>
      <c r="AD57" s="556">
        <v>49</v>
      </c>
      <c r="AE57" s="556">
        <v>43</v>
      </c>
      <c r="AF57" s="556">
        <v>35</v>
      </c>
      <c r="AG57" s="556">
        <v>62</v>
      </c>
      <c r="AH57" s="556">
        <v>33</v>
      </c>
      <c r="AI57" s="556">
        <v>47</v>
      </c>
      <c r="AJ57" s="556">
        <v>48</v>
      </c>
      <c r="AK57" s="556">
        <v>41</v>
      </c>
      <c r="AL57" s="556">
        <v>43</v>
      </c>
      <c r="AM57" s="556">
        <v>46</v>
      </c>
      <c r="AN57" s="556">
        <v>46</v>
      </c>
      <c r="AO57" s="556">
        <v>51</v>
      </c>
      <c r="AP57" s="556">
        <v>43</v>
      </c>
      <c r="AQ57" s="556">
        <v>44</v>
      </c>
      <c r="AR57" s="556">
        <v>51</v>
      </c>
      <c r="AS57" s="556">
        <v>49</v>
      </c>
      <c r="AT57" s="556">
        <v>45</v>
      </c>
      <c r="AU57" s="556">
        <v>45</v>
      </c>
      <c r="AV57" s="556">
        <v>38</v>
      </c>
      <c r="AW57" s="556">
        <v>49</v>
      </c>
      <c r="AX57" s="556">
        <v>40</v>
      </c>
      <c r="AY57" s="556">
        <v>44</v>
      </c>
      <c r="AZ57" s="556">
        <v>60</v>
      </c>
      <c r="BA57" s="556">
        <v>56</v>
      </c>
      <c r="BB57" s="556">
        <v>59</v>
      </c>
      <c r="BC57" s="556">
        <v>67</v>
      </c>
      <c r="BD57" s="556"/>
      <c r="BE57" s="537">
        <f t="shared" si="2"/>
        <v>2680</v>
      </c>
      <c r="BF57" s="523"/>
      <c r="BG57" s="502"/>
      <c r="BH57" s="502"/>
      <c r="BI57" s="502"/>
      <c r="BJ57" s="502"/>
      <c r="BK57" s="502"/>
      <c r="BL57" s="502"/>
      <c r="BM57" s="502"/>
      <c r="BN57" s="502"/>
      <c r="BO57" s="502"/>
      <c r="BP57" s="502"/>
      <c r="BQ57" s="502"/>
      <c r="BR57" s="502"/>
      <c r="BS57" s="502"/>
      <c r="BT57" s="502"/>
      <c r="BU57" s="502"/>
      <c r="BV57" s="502"/>
      <c r="BW57" s="502"/>
      <c r="BX57" s="554"/>
      <c r="BY57" s="554"/>
      <c r="BZ57" s="554"/>
      <c r="CA57" s="554"/>
      <c r="CB57" s="554"/>
      <c r="CC57" s="554"/>
      <c r="CD57" s="554"/>
      <c r="CE57" s="554"/>
      <c r="CF57" s="554"/>
      <c r="CG57" s="554"/>
      <c r="CH57" s="554"/>
      <c r="CI57" s="554"/>
      <c r="CJ57" s="554"/>
      <c r="CK57" s="554"/>
      <c r="CL57" s="554"/>
      <c r="CM57" s="554"/>
      <c r="CN57" s="554"/>
    </row>
    <row r="58" spans="1:92" ht="14.1" customHeight="1" x14ac:dyDescent="0.2">
      <c r="A58" s="113"/>
      <c r="B58" s="555" t="s">
        <v>126</v>
      </c>
      <c r="C58" s="556">
        <v>26</v>
      </c>
      <c r="D58" s="556">
        <v>34</v>
      </c>
      <c r="E58" s="556">
        <v>29</v>
      </c>
      <c r="F58" s="556">
        <v>24</v>
      </c>
      <c r="G58" s="556">
        <v>29</v>
      </c>
      <c r="H58" s="556">
        <v>34</v>
      </c>
      <c r="I58" s="556">
        <v>26</v>
      </c>
      <c r="J58" s="556">
        <v>29</v>
      </c>
      <c r="K58" s="556">
        <v>19</v>
      </c>
      <c r="L58" s="556">
        <v>23</v>
      </c>
      <c r="M58" s="556">
        <v>29</v>
      </c>
      <c r="N58" s="556">
        <v>33</v>
      </c>
      <c r="O58" s="556">
        <v>22</v>
      </c>
      <c r="P58" s="556">
        <v>37</v>
      </c>
      <c r="Q58" s="556">
        <v>42</v>
      </c>
      <c r="R58" s="556">
        <v>46</v>
      </c>
      <c r="S58" s="556">
        <v>50</v>
      </c>
      <c r="T58" s="556">
        <v>34</v>
      </c>
      <c r="U58" s="556">
        <v>26</v>
      </c>
      <c r="V58" s="556">
        <v>28</v>
      </c>
      <c r="W58" s="556">
        <v>23</v>
      </c>
      <c r="X58" s="556">
        <v>35</v>
      </c>
      <c r="Y58" s="556">
        <v>35</v>
      </c>
      <c r="Z58" s="556">
        <v>29</v>
      </c>
      <c r="AA58" s="556">
        <v>28</v>
      </c>
      <c r="AB58" s="556">
        <v>20</v>
      </c>
      <c r="AC58" s="556">
        <v>23</v>
      </c>
      <c r="AD58" s="556">
        <v>23</v>
      </c>
      <c r="AE58" s="556">
        <v>24</v>
      </c>
      <c r="AF58" s="556">
        <v>25</v>
      </c>
      <c r="AG58" s="556">
        <v>23</v>
      </c>
      <c r="AH58" s="556">
        <v>21</v>
      </c>
      <c r="AI58" s="556">
        <v>14</v>
      </c>
      <c r="AJ58" s="556">
        <v>29</v>
      </c>
      <c r="AK58" s="556">
        <v>26</v>
      </c>
      <c r="AL58" s="556">
        <v>30</v>
      </c>
      <c r="AM58" s="556">
        <v>24</v>
      </c>
      <c r="AN58" s="556">
        <v>11</v>
      </c>
      <c r="AO58" s="556">
        <v>16</v>
      </c>
      <c r="AP58" s="556">
        <v>30</v>
      </c>
      <c r="AQ58" s="556">
        <v>28</v>
      </c>
      <c r="AR58" s="556">
        <v>26</v>
      </c>
      <c r="AS58" s="556">
        <v>33</v>
      </c>
      <c r="AT58" s="556">
        <v>27</v>
      </c>
      <c r="AU58" s="556">
        <v>25</v>
      </c>
      <c r="AV58" s="556">
        <v>31</v>
      </c>
      <c r="AW58" s="556">
        <v>30</v>
      </c>
      <c r="AX58" s="556">
        <v>24</v>
      </c>
      <c r="AY58" s="556">
        <v>21</v>
      </c>
      <c r="AZ58" s="556">
        <v>40</v>
      </c>
      <c r="BA58" s="556">
        <v>33</v>
      </c>
      <c r="BB58" s="556">
        <v>30</v>
      </c>
      <c r="BC58" s="556">
        <v>27</v>
      </c>
      <c r="BD58" s="556"/>
      <c r="BE58" s="537">
        <f t="shared" si="2"/>
        <v>1484</v>
      </c>
      <c r="BF58" s="523"/>
      <c r="BG58" s="502"/>
      <c r="BH58" s="502"/>
      <c r="BI58" s="502"/>
      <c r="BJ58" s="502"/>
      <c r="BK58" s="502"/>
      <c r="BL58" s="502"/>
      <c r="BM58" s="502"/>
      <c r="BN58" s="502"/>
      <c r="BO58" s="502"/>
      <c r="BP58" s="502"/>
      <c r="BQ58" s="502"/>
      <c r="BR58" s="502"/>
      <c r="BS58" s="502"/>
      <c r="BT58" s="502"/>
      <c r="BU58" s="502"/>
      <c r="BV58" s="502"/>
      <c r="BW58" s="502"/>
      <c r="BX58" s="554"/>
      <c r="BY58" s="554"/>
      <c r="BZ58" s="554"/>
      <c r="CA58" s="554"/>
      <c r="CB58" s="554"/>
      <c r="CC58" s="554"/>
      <c r="CD58" s="554"/>
      <c r="CE58" s="554"/>
      <c r="CF58" s="554"/>
      <c r="CG58" s="554"/>
      <c r="CH58" s="554"/>
      <c r="CI58" s="554"/>
      <c r="CJ58" s="554"/>
      <c r="CK58" s="554"/>
      <c r="CL58" s="554"/>
      <c r="CM58" s="554"/>
      <c r="CN58" s="554"/>
    </row>
    <row r="59" spans="1:92" ht="14.1" customHeight="1" x14ac:dyDescent="0.2">
      <c r="A59" s="113"/>
      <c r="B59" s="555" t="s">
        <v>152</v>
      </c>
      <c r="C59" s="556">
        <v>16</v>
      </c>
      <c r="D59" s="556">
        <v>35</v>
      </c>
      <c r="E59" s="556">
        <v>30</v>
      </c>
      <c r="F59" s="556">
        <v>25</v>
      </c>
      <c r="G59" s="556">
        <v>23</v>
      </c>
      <c r="H59" s="556">
        <v>25</v>
      </c>
      <c r="I59" s="556">
        <v>26</v>
      </c>
      <c r="J59" s="556">
        <v>17</v>
      </c>
      <c r="K59" s="556">
        <v>15</v>
      </c>
      <c r="L59" s="556">
        <v>22</v>
      </c>
      <c r="M59" s="556">
        <v>23</v>
      </c>
      <c r="N59" s="556">
        <v>16</v>
      </c>
      <c r="O59" s="556">
        <v>29</v>
      </c>
      <c r="P59" s="556">
        <v>34</v>
      </c>
      <c r="Q59" s="556">
        <v>29</v>
      </c>
      <c r="R59" s="556">
        <v>41</v>
      </c>
      <c r="S59" s="556">
        <v>35</v>
      </c>
      <c r="T59" s="556">
        <v>31</v>
      </c>
      <c r="U59" s="556">
        <v>24</v>
      </c>
      <c r="V59" s="556">
        <v>26</v>
      </c>
      <c r="W59" s="556">
        <v>20</v>
      </c>
      <c r="X59" s="556">
        <v>20</v>
      </c>
      <c r="Y59" s="556">
        <v>21</v>
      </c>
      <c r="Z59" s="556">
        <v>19</v>
      </c>
      <c r="AA59" s="556">
        <v>22</v>
      </c>
      <c r="AB59" s="556">
        <v>11</v>
      </c>
      <c r="AC59" s="556">
        <v>17</v>
      </c>
      <c r="AD59" s="556">
        <v>12</v>
      </c>
      <c r="AE59" s="556">
        <v>26</v>
      </c>
      <c r="AF59" s="556">
        <v>18</v>
      </c>
      <c r="AG59" s="556">
        <v>17</v>
      </c>
      <c r="AH59" s="556">
        <v>25</v>
      </c>
      <c r="AI59" s="556">
        <v>15</v>
      </c>
      <c r="AJ59" s="556">
        <v>22</v>
      </c>
      <c r="AK59" s="556">
        <v>19</v>
      </c>
      <c r="AL59" s="556">
        <v>24</v>
      </c>
      <c r="AM59" s="556">
        <v>21</v>
      </c>
      <c r="AN59" s="556">
        <v>19</v>
      </c>
      <c r="AO59" s="556">
        <v>16</v>
      </c>
      <c r="AP59" s="556">
        <v>29</v>
      </c>
      <c r="AQ59" s="556">
        <v>17</v>
      </c>
      <c r="AR59" s="556">
        <v>25</v>
      </c>
      <c r="AS59" s="556">
        <v>19</v>
      </c>
      <c r="AT59" s="556">
        <v>19</v>
      </c>
      <c r="AU59" s="556">
        <v>28</v>
      </c>
      <c r="AV59" s="556">
        <v>15</v>
      </c>
      <c r="AW59" s="556">
        <v>29</v>
      </c>
      <c r="AX59" s="556">
        <v>13</v>
      </c>
      <c r="AY59" s="556">
        <v>23</v>
      </c>
      <c r="AZ59" s="556">
        <v>21</v>
      </c>
      <c r="BA59" s="556">
        <v>28</v>
      </c>
      <c r="BB59" s="556">
        <v>19</v>
      </c>
      <c r="BC59" s="556">
        <v>20</v>
      </c>
      <c r="BD59" s="556"/>
      <c r="BE59" s="537">
        <f t="shared" si="2"/>
        <v>1191</v>
      </c>
      <c r="BF59" s="523"/>
      <c r="BG59" s="502"/>
      <c r="BH59" s="502"/>
      <c r="BI59" s="502"/>
      <c r="BJ59" s="502"/>
      <c r="BK59" s="502"/>
      <c r="BL59" s="502"/>
      <c r="BM59" s="502"/>
      <c r="BN59" s="502"/>
      <c r="BO59" s="502"/>
      <c r="BP59" s="502"/>
      <c r="BQ59" s="502"/>
      <c r="BR59" s="502"/>
      <c r="BS59" s="502"/>
      <c r="BT59" s="502"/>
      <c r="BU59" s="502"/>
      <c r="BV59" s="502"/>
      <c r="BW59" s="502"/>
      <c r="BX59" s="554"/>
      <c r="BY59" s="554"/>
      <c r="BZ59" s="554"/>
      <c r="CA59" s="554"/>
      <c r="CB59" s="554"/>
      <c r="CC59" s="554"/>
      <c r="CD59" s="554"/>
      <c r="CE59" s="554"/>
      <c r="CF59" s="554"/>
      <c r="CG59" s="554"/>
      <c r="CH59" s="554"/>
      <c r="CI59" s="554"/>
      <c r="CJ59" s="554"/>
      <c r="CK59" s="554"/>
      <c r="CL59" s="554"/>
      <c r="CM59" s="554"/>
      <c r="CN59" s="554"/>
    </row>
    <row r="60" spans="1:92" ht="14.1" customHeight="1" x14ac:dyDescent="0.2">
      <c r="A60" s="113"/>
      <c r="B60" s="555" t="s">
        <v>127</v>
      </c>
      <c r="C60" s="556">
        <v>87</v>
      </c>
      <c r="D60" s="556">
        <v>107</v>
      </c>
      <c r="E60" s="556">
        <v>86</v>
      </c>
      <c r="F60" s="556">
        <v>89</v>
      </c>
      <c r="G60" s="556">
        <v>77</v>
      </c>
      <c r="H60" s="556">
        <v>106</v>
      </c>
      <c r="I60" s="556">
        <v>88</v>
      </c>
      <c r="J60" s="556">
        <v>82</v>
      </c>
      <c r="K60" s="556">
        <v>91</v>
      </c>
      <c r="L60" s="556">
        <v>102</v>
      </c>
      <c r="M60" s="556">
        <v>106</v>
      </c>
      <c r="N60" s="556">
        <v>93</v>
      </c>
      <c r="O60" s="556">
        <v>83</v>
      </c>
      <c r="P60" s="556">
        <v>124</v>
      </c>
      <c r="Q60" s="556">
        <v>174</v>
      </c>
      <c r="R60" s="556">
        <v>158</v>
      </c>
      <c r="S60" s="556">
        <v>152</v>
      </c>
      <c r="T60" s="556">
        <v>154</v>
      </c>
      <c r="U60" s="556">
        <v>114</v>
      </c>
      <c r="V60" s="556">
        <v>134</v>
      </c>
      <c r="W60" s="556">
        <v>115</v>
      </c>
      <c r="X60" s="556">
        <v>83</v>
      </c>
      <c r="Y60" s="556">
        <v>84</v>
      </c>
      <c r="Z60" s="556">
        <v>71</v>
      </c>
      <c r="AA60" s="556">
        <v>89</v>
      </c>
      <c r="AB60" s="556">
        <v>66</v>
      </c>
      <c r="AC60" s="556">
        <v>69</v>
      </c>
      <c r="AD60" s="556">
        <v>55</v>
      </c>
      <c r="AE60" s="556">
        <v>61</v>
      </c>
      <c r="AF60" s="556">
        <v>64</v>
      </c>
      <c r="AG60" s="556">
        <v>64</v>
      </c>
      <c r="AH60" s="556">
        <v>73</v>
      </c>
      <c r="AI60" s="556">
        <v>69</v>
      </c>
      <c r="AJ60" s="556">
        <v>75</v>
      </c>
      <c r="AK60" s="556">
        <v>73</v>
      </c>
      <c r="AL60" s="556">
        <v>70</v>
      </c>
      <c r="AM60" s="556">
        <v>65</v>
      </c>
      <c r="AN60" s="556">
        <v>63</v>
      </c>
      <c r="AO60" s="556">
        <v>73</v>
      </c>
      <c r="AP60" s="556">
        <v>105</v>
      </c>
      <c r="AQ60" s="556">
        <v>82</v>
      </c>
      <c r="AR60" s="556">
        <v>84</v>
      </c>
      <c r="AS60" s="556">
        <v>96</v>
      </c>
      <c r="AT60" s="556">
        <v>82</v>
      </c>
      <c r="AU60" s="556">
        <v>86</v>
      </c>
      <c r="AV60" s="556">
        <v>94</v>
      </c>
      <c r="AW60" s="556">
        <v>99</v>
      </c>
      <c r="AX60" s="556">
        <v>80</v>
      </c>
      <c r="AY60" s="556">
        <v>92</v>
      </c>
      <c r="AZ60" s="556">
        <v>93</v>
      </c>
      <c r="BA60" s="556">
        <v>88</v>
      </c>
      <c r="BB60" s="556">
        <v>78</v>
      </c>
      <c r="BC60" s="556">
        <v>101</v>
      </c>
      <c r="BD60" s="556"/>
      <c r="BE60" s="537">
        <f t="shared" si="2"/>
        <v>4849</v>
      </c>
      <c r="BF60" s="523"/>
      <c r="BG60" s="502"/>
      <c r="BH60" s="502"/>
      <c r="BI60" s="502"/>
      <c r="BJ60" s="502"/>
      <c r="BK60" s="502"/>
      <c r="BL60" s="502"/>
      <c r="BM60" s="502"/>
      <c r="BN60" s="502"/>
      <c r="BO60" s="502"/>
      <c r="BP60" s="502"/>
      <c r="BQ60" s="502"/>
      <c r="BR60" s="502"/>
      <c r="BS60" s="502"/>
      <c r="BT60" s="502"/>
      <c r="BU60" s="502"/>
      <c r="BV60" s="502"/>
      <c r="BW60" s="502"/>
      <c r="BX60" s="554"/>
      <c r="BY60" s="554"/>
      <c r="BZ60" s="554"/>
      <c r="CA60" s="554"/>
      <c r="CB60" s="554"/>
      <c r="CC60" s="554"/>
      <c r="CD60" s="554"/>
      <c r="CE60" s="554"/>
      <c r="CF60" s="554"/>
      <c r="CG60" s="554"/>
      <c r="CH60" s="554"/>
      <c r="CI60" s="554"/>
      <c r="CJ60" s="554"/>
      <c r="CK60" s="554"/>
      <c r="CL60" s="554"/>
      <c r="CM60" s="554"/>
      <c r="CN60" s="554"/>
    </row>
    <row r="61" spans="1:92" ht="14.1" customHeight="1" x14ac:dyDescent="0.2">
      <c r="A61" s="113"/>
      <c r="B61" s="555" t="s">
        <v>128</v>
      </c>
      <c r="C61" s="556">
        <v>11</v>
      </c>
      <c r="D61" s="556">
        <v>13</v>
      </c>
      <c r="E61" s="556">
        <v>18</v>
      </c>
      <c r="F61" s="556">
        <v>16</v>
      </c>
      <c r="G61" s="556">
        <v>17</v>
      </c>
      <c r="H61" s="556">
        <v>7</v>
      </c>
      <c r="I61" s="556">
        <v>20</v>
      </c>
      <c r="J61" s="556">
        <v>12</v>
      </c>
      <c r="K61" s="556">
        <v>9</v>
      </c>
      <c r="L61" s="556">
        <v>11</v>
      </c>
      <c r="M61" s="556">
        <v>10</v>
      </c>
      <c r="N61" s="556">
        <v>15</v>
      </c>
      <c r="O61" s="556">
        <v>14</v>
      </c>
      <c r="P61" s="556">
        <v>16</v>
      </c>
      <c r="Q61" s="556">
        <v>19</v>
      </c>
      <c r="R61" s="556">
        <v>11</v>
      </c>
      <c r="S61" s="556">
        <v>13</v>
      </c>
      <c r="T61" s="556">
        <v>21</v>
      </c>
      <c r="U61" s="556">
        <v>21</v>
      </c>
      <c r="V61" s="556">
        <v>13</v>
      </c>
      <c r="W61" s="556">
        <v>10</v>
      </c>
      <c r="X61" s="556">
        <v>12</v>
      </c>
      <c r="Y61" s="556">
        <v>11</v>
      </c>
      <c r="Z61" s="556">
        <v>9</v>
      </c>
      <c r="AA61" s="556">
        <v>9</v>
      </c>
      <c r="AB61" s="556">
        <v>11</v>
      </c>
      <c r="AC61" s="556">
        <v>11</v>
      </c>
      <c r="AD61" s="556">
        <v>7</v>
      </c>
      <c r="AE61" s="556">
        <v>13</v>
      </c>
      <c r="AF61" s="556">
        <v>5</v>
      </c>
      <c r="AG61" s="556">
        <v>5</v>
      </c>
      <c r="AH61" s="556">
        <v>7</v>
      </c>
      <c r="AI61" s="556">
        <v>5</v>
      </c>
      <c r="AJ61" s="556">
        <v>10</v>
      </c>
      <c r="AK61" s="556">
        <v>12</v>
      </c>
      <c r="AL61" s="556">
        <v>9</v>
      </c>
      <c r="AM61" s="556">
        <v>13</v>
      </c>
      <c r="AN61" s="556">
        <v>14</v>
      </c>
      <c r="AO61" s="556">
        <v>12</v>
      </c>
      <c r="AP61" s="556">
        <v>9</v>
      </c>
      <c r="AQ61" s="556">
        <v>13</v>
      </c>
      <c r="AR61" s="556">
        <v>18</v>
      </c>
      <c r="AS61" s="556">
        <v>10</v>
      </c>
      <c r="AT61" s="556">
        <v>9</v>
      </c>
      <c r="AU61" s="556">
        <v>11</v>
      </c>
      <c r="AV61" s="556">
        <v>8</v>
      </c>
      <c r="AW61" s="556">
        <v>13</v>
      </c>
      <c r="AX61" s="556">
        <v>4</v>
      </c>
      <c r="AY61" s="556">
        <v>17</v>
      </c>
      <c r="AZ61" s="556">
        <v>10</v>
      </c>
      <c r="BA61" s="556">
        <v>10</v>
      </c>
      <c r="BB61" s="556">
        <v>20</v>
      </c>
      <c r="BC61" s="556">
        <v>14</v>
      </c>
      <c r="BD61" s="556"/>
      <c r="BE61" s="537">
        <f t="shared" si="2"/>
        <v>638</v>
      </c>
      <c r="BF61" s="523"/>
      <c r="BG61" s="502"/>
      <c r="BH61" s="502"/>
      <c r="BI61" s="502"/>
      <c r="BJ61" s="502"/>
      <c r="BK61" s="502"/>
      <c r="BL61" s="502"/>
      <c r="BM61" s="502"/>
      <c r="BN61" s="502"/>
      <c r="BO61" s="502"/>
      <c r="BP61" s="502"/>
      <c r="BQ61" s="502"/>
      <c r="BR61" s="502"/>
      <c r="BS61" s="502"/>
      <c r="BT61" s="502"/>
      <c r="BU61" s="502"/>
      <c r="BV61" s="502"/>
      <c r="BW61" s="502"/>
      <c r="BX61" s="554"/>
      <c r="BY61" s="554"/>
      <c r="BZ61" s="554"/>
      <c r="CA61" s="554"/>
      <c r="CB61" s="554"/>
      <c r="CC61" s="554"/>
      <c r="CD61" s="554"/>
      <c r="CE61" s="554"/>
      <c r="CF61" s="554"/>
      <c r="CG61" s="554"/>
      <c r="CH61" s="554"/>
      <c r="CI61" s="554"/>
      <c r="CJ61" s="554"/>
      <c r="CK61" s="554"/>
      <c r="CL61" s="554"/>
      <c r="CM61" s="554"/>
      <c r="CN61" s="554"/>
    </row>
    <row r="62" spans="1:92" ht="14.1" customHeight="1" x14ac:dyDescent="0.2">
      <c r="A62" s="113"/>
      <c r="B62" s="555" t="s">
        <v>153</v>
      </c>
      <c r="C62" s="556">
        <v>37</v>
      </c>
      <c r="D62" s="556">
        <v>58</v>
      </c>
      <c r="E62" s="556">
        <v>42</v>
      </c>
      <c r="F62" s="556">
        <v>42</v>
      </c>
      <c r="G62" s="556">
        <v>43</v>
      </c>
      <c r="H62" s="556">
        <v>44</v>
      </c>
      <c r="I62" s="556">
        <v>43</v>
      </c>
      <c r="J62" s="556">
        <v>39</v>
      </c>
      <c r="K62" s="556">
        <v>37</v>
      </c>
      <c r="L62" s="556">
        <v>40</v>
      </c>
      <c r="M62" s="556">
        <v>36</v>
      </c>
      <c r="N62" s="556">
        <v>41</v>
      </c>
      <c r="O62" s="556">
        <v>28</v>
      </c>
      <c r="P62" s="556">
        <v>73</v>
      </c>
      <c r="Q62" s="556">
        <v>53</v>
      </c>
      <c r="R62" s="556">
        <v>42</v>
      </c>
      <c r="S62" s="556">
        <v>43</v>
      </c>
      <c r="T62" s="556">
        <v>45</v>
      </c>
      <c r="U62" s="556">
        <v>35</v>
      </c>
      <c r="V62" s="556">
        <v>39</v>
      </c>
      <c r="W62" s="556">
        <v>31</v>
      </c>
      <c r="X62" s="556">
        <v>33</v>
      </c>
      <c r="Y62" s="556">
        <v>31</v>
      </c>
      <c r="Z62" s="556">
        <v>37</v>
      </c>
      <c r="AA62" s="556">
        <v>42</v>
      </c>
      <c r="AB62" s="556">
        <v>32</v>
      </c>
      <c r="AC62" s="556">
        <v>37</v>
      </c>
      <c r="AD62" s="556">
        <v>37</v>
      </c>
      <c r="AE62" s="556">
        <v>31</v>
      </c>
      <c r="AF62" s="556">
        <v>31</v>
      </c>
      <c r="AG62" s="556">
        <v>43</v>
      </c>
      <c r="AH62" s="556">
        <v>33</v>
      </c>
      <c r="AI62" s="556">
        <v>30</v>
      </c>
      <c r="AJ62" s="556">
        <v>43</v>
      </c>
      <c r="AK62" s="556">
        <v>28</v>
      </c>
      <c r="AL62" s="556">
        <v>42</v>
      </c>
      <c r="AM62" s="556">
        <v>40</v>
      </c>
      <c r="AN62" s="556">
        <v>38</v>
      </c>
      <c r="AO62" s="556">
        <v>34</v>
      </c>
      <c r="AP62" s="556">
        <v>40</v>
      </c>
      <c r="AQ62" s="556">
        <v>37</v>
      </c>
      <c r="AR62" s="556">
        <v>42</v>
      </c>
      <c r="AS62" s="556">
        <v>42</v>
      </c>
      <c r="AT62" s="556">
        <v>62</v>
      </c>
      <c r="AU62" s="556">
        <v>31</v>
      </c>
      <c r="AV62" s="556">
        <v>35</v>
      </c>
      <c r="AW62" s="556">
        <v>33</v>
      </c>
      <c r="AX62" s="556">
        <v>39</v>
      </c>
      <c r="AY62" s="556">
        <v>39</v>
      </c>
      <c r="AZ62" s="556">
        <v>38</v>
      </c>
      <c r="BA62" s="556">
        <v>31</v>
      </c>
      <c r="BB62" s="556">
        <v>45</v>
      </c>
      <c r="BC62" s="556">
        <v>51</v>
      </c>
      <c r="BD62" s="556"/>
      <c r="BE62" s="537">
        <f t="shared" si="2"/>
        <v>2098</v>
      </c>
      <c r="BF62" s="523"/>
      <c r="BG62" s="502"/>
      <c r="BH62" s="502"/>
      <c r="BI62" s="502"/>
      <c r="BJ62" s="502"/>
      <c r="BK62" s="502"/>
      <c r="BL62" s="502"/>
      <c r="BM62" s="502"/>
      <c r="BN62" s="502"/>
      <c r="BO62" s="502"/>
      <c r="BP62" s="502"/>
      <c r="BQ62" s="502"/>
      <c r="BR62" s="502"/>
      <c r="BS62" s="502"/>
      <c r="BT62" s="502"/>
      <c r="BU62" s="502"/>
      <c r="BV62" s="502"/>
      <c r="BW62" s="502"/>
      <c r="BX62" s="554"/>
      <c r="BY62" s="554"/>
      <c r="BZ62" s="554"/>
      <c r="CA62" s="554"/>
      <c r="CB62" s="554"/>
      <c r="CC62" s="554"/>
      <c r="CD62" s="554"/>
      <c r="CE62" s="554"/>
      <c r="CF62" s="554"/>
      <c r="CG62" s="554"/>
      <c r="CH62" s="554"/>
      <c r="CI62" s="554"/>
      <c r="CJ62" s="554"/>
      <c r="CK62" s="554"/>
      <c r="CL62" s="554"/>
      <c r="CM62" s="554"/>
      <c r="CN62" s="554"/>
    </row>
    <row r="63" spans="1:92" ht="14.1" customHeight="1" x14ac:dyDescent="0.2">
      <c r="A63" s="113"/>
      <c r="B63" s="555" t="s">
        <v>129</v>
      </c>
      <c r="C63" s="556">
        <v>35</v>
      </c>
      <c r="D63" s="556">
        <v>60</v>
      </c>
      <c r="E63" s="556">
        <v>50</v>
      </c>
      <c r="F63" s="556">
        <v>40</v>
      </c>
      <c r="G63" s="556">
        <v>36</v>
      </c>
      <c r="H63" s="556">
        <v>28</v>
      </c>
      <c r="I63" s="556">
        <v>32</v>
      </c>
      <c r="J63" s="556">
        <v>41</v>
      </c>
      <c r="K63" s="556">
        <v>42</v>
      </c>
      <c r="L63" s="556">
        <v>28</v>
      </c>
      <c r="M63" s="556">
        <v>26</v>
      </c>
      <c r="N63" s="556">
        <v>31</v>
      </c>
      <c r="O63" s="556">
        <v>30</v>
      </c>
      <c r="P63" s="556">
        <v>46</v>
      </c>
      <c r="Q63" s="556">
        <v>71</v>
      </c>
      <c r="R63" s="556">
        <v>78</v>
      </c>
      <c r="S63" s="556">
        <v>51</v>
      </c>
      <c r="T63" s="556">
        <v>63</v>
      </c>
      <c r="U63" s="556">
        <v>41</v>
      </c>
      <c r="V63" s="556">
        <v>53</v>
      </c>
      <c r="W63" s="556">
        <v>42</v>
      </c>
      <c r="X63" s="556">
        <v>36</v>
      </c>
      <c r="Y63" s="556">
        <v>27</v>
      </c>
      <c r="Z63" s="556">
        <v>38</v>
      </c>
      <c r="AA63" s="556">
        <v>34</v>
      </c>
      <c r="AB63" s="556">
        <v>21</v>
      </c>
      <c r="AC63" s="556">
        <v>42</v>
      </c>
      <c r="AD63" s="556">
        <v>33</v>
      </c>
      <c r="AE63" s="556">
        <v>37</v>
      </c>
      <c r="AF63" s="556">
        <v>28</v>
      </c>
      <c r="AG63" s="556">
        <v>21</v>
      </c>
      <c r="AH63" s="556">
        <v>29</v>
      </c>
      <c r="AI63" s="556">
        <v>24</v>
      </c>
      <c r="AJ63" s="556">
        <v>25</v>
      </c>
      <c r="AK63" s="556">
        <v>31</v>
      </c>
      <c r="AL63" s="556">
        <v>23</v>
      </c>
      <c r="AM63" s="556">
        <v>37</v>
      </c>
      <c r="AN63" s="556">
        <v>33</v>
      </c>
      <c r="AO63" s="556">
        <v>26</v>
      </c>
      <c r="AP63" s="556">
        <v>45</v>
      </c>
      <c r="AQ63" s="556">
        <v>28</v>
      </c>
      <c r="AR63" s="556">
        <v>23</v>
      </c>
      <c r="AS63" s="556">
        <v>31</v>
      </c>
      <c r="AT63" s="556">
        <v>25</v>
      </c>
      <c r="AU63" s="556">
        <v>35</v>
      </c>
      <c r="AV63" s="556">
        <v>40</v>
      </c>
      <c r="AW63" s="556">
        <v>40</v>
      </c>
      <c r="AX63" s="556">
        <v>37</v>
      </c>
      <c r="AY63" s="556">
        <v>38</v>
      </c>
      <c r="AZ63" s="556">
        <v>28</v>
      </c>
      <c r="BA63" s="556">
        <v>34</v>
      </c>
      <c r="BB63" s="556">
        <v>27</v>
      </c>
      <c r="BC63" s="556">
        <v>33</v>
      </c>
      <c r="BD63" s="556"/>
      <c r="BE63" s="537">
        <f t="shared" si="2"/>
        <v>1933</v>
      </c>
      <c r="BF63" s="523"/>
      <c r="BG63" s="502"/>
      <c r="BH63" s="502"/>
      <c r="BI63" s="502"/>
      <c r="BJ63" s="502"/>
      <c r="BK63" s="502"/>
      <c r="BL63" s="502"/>
      <c r="BM63" s="502"/>
      <c r="BN63" s="502"/>
      <c r="BO63" s="502"/>
      <c r="BP63" s="502"/>
      <c r="BQ63" s="502"/>
      <c r="BR63" s="502"/>
      <c r="BS63" s="502"/>
      <c r="BT63" s="502"/>
      <c r="BU63" s="502"/>
      <c r="BV63" s="502"/>
      <c r="BW63" s="502"/>
      <c r="BX63" s="554"/>
      <c r="BY63" s="554"/>
      <c r="BZ63" s="554"/>
      <c r="CA63" s="554"/>
      <c r="CB63" s="554"/>
      <c r="CC63" s="554"/>
      <c r="CD63" s="554"/>
      <c r="CE63" s="554"/>
      <c r="CF63" s="554"/>
      <c r="CG63" s="554"/>
      <c r="CH63" s="554"/>
      <c r="CI63" s="554"/>
      <c r="CJ63" s="554"/>
      <c r="CK63" s="554"/>
      <c r="CL63" s="554"/>
      <c r="CM63" s="554"/>
      <c r="CN63" s="554"/>
    </row>
    <row r="64" spans="1:92" ht="14.1" customHeight="1" x14ac:dyDescent="0.2">
      <c r="A64" s="113"/>
      <c r="B64" s="555" t="s">
        <v>130</v>
      </c>
      <c r="C64" s="556">
        <v>25</v>
      </c>
      <c r="D64" s="556">
        <v>37</v>
      </c>
      <c r="E64" s="556">
        <v>40</v>
      </c>
      <c r="F64" s="556">
        <v>26</v>
      </c>
      <c r="G64" s="556">
        <v>26</v>
      </c>
      <c r="H64" s="556">
        <v>30</v>
      </c>
      <c r="I64" s="556">
        <v>24</v>
      </c>
      <c r="J64" s="556">
        <v>24</v>
      </c>
      <c r="K64" s="556">
        <v>34</v>
      </c>
      <c r="L64" s="556">
        <v>35</v>
      </c>
      <c r="M64" s="556">
        <v>37</v>
      </c>
      <c r="N64" s="556">
        <v>39</v>
      </c>
      <c r="O64" s="556">
        <v>47</v>
      </c>
      <c r="P64" s="556">
        <v>26</v>
      </c>
      <c r="Q64" s="556">
        <v>38</v>
      </c>
      <c r="R64" s="556">
        <v>47</v>
      </c>
      <c r="S64" s="556">
        <v>42</v>
      </c>
      <c r="T64" s="556">
        <v>36</v>
      </c>
      <c r="U64" s="556">
        <v>33</v>
      </c>
      <c r="V64" s="556">
        <v>45</v>
      </c>
      <c r="W64" s="556">
        <v>26</v>
      </c>
      <c r="X64" s="556">
        <v>29</v>
      </c>
      <c r="Y64" s="556">
        <v>22</v>
      </c>
      <c r="Z64" s="556">
        <v>29</v>
      </c>
      <c r="AA64" s="556">
        <v>24</v>
      </c>
      <c r="AB64" s="556">
        <v>29</v>
      </c>
      <c r="AC64" s="556">
        <v>23</v>
      </c>
      <c r="AD64" s="556">
        <v>29</v>
      </c>
      <c r="AE64" s="556">
        <v>25</v>
      </c>
      <c r="AF64" s="556">
        <v>19</v>
      </c>
      <c r="AG64" s="556">
        <v>25</v>
      </c>
      <c r="AH64" s="556">
        <v>31</v>
      </c>
      <c r="AI64" s="556">
        <v>12</v>
      </c>
      <c r="AJ64" s="556">
        <v>21</v>
      </c>
      <c r="AK64" s="556">
        <v>17</v>
      </c>
      <c r="AL64" s="556">
        <v>22</v>
      </c>
      <c r="AM64" s="556">
        <v>27</v>
      </c>
      <c r="AN64" s="556">
        <v>16</v>
      </c>
      <c r="AO64" s="556">
        <v>16</v>
      </c>
      <c r="AP64" s="556">
        <v>26</v>
      </c>
      <c r="AQ64" s="556">
        <v>23</v>
      </c>
      <c r="AR64" s="556">
        <v>34</v>
      </c>
      <c r="AS64" s="556">
        <v>38</v>
      </c>
      <c r="AT64" s="556">
        <v>40</v>
      </c>
      <c r="AU64" s="556">
        <v>30</v>
      </c>
      <c r="AV64" s="556">
        <v>38</v>
      </c>
      <c r="AW64" s="556">
        <v>27</v>
      </c>
      <c r="AX64" s="556">
        <v>42</v>
      </c>
      <c r="AY64" s="556">
        <v>33</v>
      </c>
      <c r="AZ64" s="556">
        <v>27</v>
      </c>
      <c r="BA64" s="556">
        <v>32</v>
      </c>
      <c r="BB64" s="556">
        <v>42</v>
      </c>
      <c r="BC64" s="556">
        <v>37</v>
      </c>
      <c r="BD64" s="556"/>
      <c r="BE64" s="537">
        <f t="shared" si="2"/>
        <v>1602</v>
      </c>
      <c r="BF64" s="523"/>
      <c r="BG64" s="502"/>
      <c r="BH64" s="502"/>
      <c r="BI64" s="502"/>
      <c r="BJ64" s="502"/>
      <c r="BK64" s="502"/>
      <c r="BL64" s="502"/>
      <c r="BM64" s="502"/>
      <c r="BN64" s="502"/>
      <c r="BO64" s="502"/>
      <c r="BP64" s="502"/>
      <c r="BQ64" s="502"/>
      <c r="BR64" s="502"/>
      <c r="BS64" s="502"/>
      <c r="BT64" s="502"/>
      <c r="BU64" s="502"/>
      <c r="BV64" s="502"/>
      <c r="BW64" s="502"/>
      <c r="BX64" s="554"/>
      <c r="BY64" s="554"/>
      <c r="BZ64" s="554"/>
      <c r="CA64" s="554"/>
      <c r="CB64" s="554"/>
      <c r="CC64" s="554"/>
      <c r="CD64" s="554"/>
      <c r="CE64" s="554"/>
      <c r="CF64" s="554"/>
      <c r="CG64" s="554"/>
      <c r="CH64" s="554"/>
      <c r="CI64" s="554"/>
      <c r="CJ64" s="554"/>
      <c r="CK64" s="554"/>
      <c r="CL64" s="554"/>
      <c r="CM64" s="554"/>
      <c r="CN64" s="554"/>
    </row>
    <row r="65" spans="1:92" ht="14.1" customHeight="1" x14ac:dyDescent="0.2">
      <c r="A65" s="113"/>
      <c r="B65" s="555" t="s">
        <v>131</v>
      </c>
      <c r="C65" s="556">
        <v>21</v>
      </c>
      <c r="D65" s="556">
        <v>25</v>
      </c>
      <c r="E65" s="556">
        <v>31</v>
      </c>
      <c r="F65" s="556">
        <v>16</v>
      </c>
      <c r="G65" s="556">
        <v>29</v>
      </c>
      <c r="H65" s="556">
        <v>21</v>
      </c>
      <c r="I65" s="556">
        <v>31</v>
      </c>
      <c r="J65" s="556">
        <v>16</v>
      </c>
      <c r="K65" s="556">
        <v>29</v>
      </c>
      <c r="L65" s="556">
        <v>25</v>
      </c>
      <c r="M65" s="556">
        <v>20</v>
      </c>
      <c r="N65" s="556">
        <v>41</v>
      </c>
      <c r="O65" s="556">
        <v>10</v>
      </c>
      <c r="P65" s="556">
        <v>44</v>
      </c>
      <c r="Q65" s="556">
        <v>32</v>
      </c>
      <c r="R65" s="556">
        <v>35</v>
      </c>
      <c r="S65" s="556">
        <v>48</v>
      </c>
      <c r="T65" s="556">
        <v>39</v>
      </c>
      <c r="U65" s="556">
        <v>39</v>
      </c>
      <c r="V65" s="556">
        <v>26</v>
      </c>
      <c r="W65" s="556">
        <v>38</v>
      </c>
      <c r="X65" s="556">
        <v>24</v>
      </c>
      <c r="Y65" s="556">
        <v>24</v>
      </c>
      <c r="Z65" s="556">
        <v>21</v>
      </c>
      <c r="AA65" s="556">
        <v>20</v>
      </c>
      <c r="AB65" s="556">
        <v>20</v>
      </c>
      <c r="AC65" s="556">
        <v>14</v>
      </c>
      <c r="AD65" s="556">
        <v>14</v>
      </c>
      <c r="AE65" s="556">
        <v>21</v>
      </c>
      <c r="AF65" s="556">
        <v>17</v>
      </c>
      <c r="AG65" s="556">
        <v>19</v>
      </c>
      <c r="AH65" s="556">
        <v>24</v>
      </c>
      <c r="AI65" s="556">
        <v>16</v>
      </c>
      <c r="AJ65" s="556">
        <v>13</v>
      </c>
      <c r="AK65" s="556">
        <v>25</v>
      </c>
      <c r="AL65" s="556">
        <v>27</v>
      </c>
      <c r="AM65" s="556">
        <v>24</v>
      </c>
      <c r="AN65" s="556">
        <v>21</v>
      </c>
      <c r="AO65" s="556">
        <v>17</v>
      </c>
      <c r="AP65" s="556">
        <v>14</v>
      </c>
      <c r="AQ65" s="556">
        <v>24</v>
      </c>
      <c r="AR65" s="556">
        <v>24</v>
      </c>
      <c r="AS65" s="556">
        <v>22</v>
      </c>
      <c r="AT65" s="556">
        <v>35</v>
      </c>
      <c r="AU65" s="556">
        <v>25</v>
      </c>
      <c r="AV65" s="556">
        <v>43</v>
      </c>
      <c r="AW65" s="556">
        <v>32</v>
      </c>
      <c r="AX65" s="556">
        <v>27</v>
      </c>
      <c r="AY65" s="556">
        <v>22</v>
      </c>
      <c r="AZ65" s="556">
        <v>19</v>
      </c>
      <c r="BA65" s="556">
        <v>22</v>
      </c>
      <c r="BB65" s="556">
        <v>28</v>
      </c>
      <c r="BC65" s="556">
        <v>24</v>
      </c>
      <c r="BD65" s="556"/>
      <c r="BE65" s="537">
        <f t="shared" si="2"/>
        <v>1338</v>
      </c>
      <c r="BF65" s="523"/>
      <c r="BG65" s="502"/>
      <c r="BH65" s="502"/>
      <c r="BI65" s="502"/>
      <c r="BJ65" s="502"/>
      <c r="BK65" s="502"/>
      <c r="BL65" s="502"/>
      <c r="BM65" s="502"/>
      <c r="BN65" s="502"/>
      <c r="BO65" s="502"/>
      <c r="BP65" s="502"/>
      <c r="BQ65" s="502"/>
      <c r="BR65" s="502"/>
      <c r="BS65" s="502"/>
      <c r="BT65" s="502"/>
      <c r="BU65" s="502"/>
      <c r="BV65" s="502"/>
      <c r="BW65" s="502"/>
      <c r="BX65" s="554"/>
      <c r="BY65" s="554"/>
      <c r="BZ65" s="554"/>
      <c r="CA65" s="554"/>
      <c r="CB65" s="554"/>
      <c r="CC65" s="554"/>
      <c r="CD65" s="554"/>
      <c r="CE65" s="554"/>
      <c r="CF65" s="554"/>
      <c r="CG65" s="554"/>
      <c r="CH65" s="554"/>
      <c r="CI65" s="554"/>
      <c r="CJ65" s="554"/>
      <c r="CK65" s="554"/>
      <c r="CL65" s="554"/>
      <c r="CM65" s="554"/>
      <c r="CN65" s="554"/>
    </row>
    <row r="66" spans="1:92" ht="14.1" customHeight="1" x14ac:dyDescent="0.2">
      <c r="A66" s="113"/>
      <c r="B66" s="555" t="s">
        <v>132</v>
      </c>
      <c r="C66" s="556">
        <v>23</v>
      </c>
      <c r="D66" s="556">
        <v>34</v>
      </c>
      <c r="E66" s="556">
        <v>26</v>
      </c>
      <c r="F66" s="556">
        <v>24</v>
      </c>
      <c r="G66" s="556">
        <v>17</v>
      </c>
      <c r="H66" s="556">
        <v>28</v>
      </c>
      <c r="I66" s="556">
        <v>22</v>
      </c>
      <c r="J66" s="556">
        <v>19</v>
      </c>
      <c r="K66" s="556">
        <v>23</v>
      </c>
      <c r="L66" s="556">
        <v>23</v>
      </c>
      <c r="M66" s="556">
        <v>23</v>
      </c>
      <c r="N66" s="556">
        <v>18</v>
      </c>
      <c r="O66" s="556">
        <v>15</v>
      </c>
      <c r="P66" s="556">
        <v>26</v>
      </c>
      <c r="Q66" s="556">
        <v>55</v>
      </c>
      <c r="R66" s="556">
        <v>36</v>
      </c>
      <c r="S66" s="556">
        <v>36</v>
      </c>
      <c r="T66" s="556">
        <v>25</v>
      </c>
      <c r="U66" s="556">
        <v>23</v>
      </c>
      <c r="V66" s="556">
        <v>25</v>
      </c>
      <c r="W66" s="556">
        <v>16</v>
      </c>
      <c r="X66" s="556">
        <v>18</v>
      </c>
      <c r="Y66" s="556">
        <v>24</v>
      </c>
      <c r="Z66" s="556">
        <v>14</v>
      </c>
      <c r="AA66" s="556">
        <v>18</v>
      </c>
      <c r="AB66" s="556">
        <v>12</v>
      </c>
      <c r="AC66" s="556">
        <v>20</v>
      </c>
      <c r="AD66" s="556">
        <v>27</v>
      </c>
      <c r="AE66" s="556">
        <v>18</v>
      </c>
      <c r="AF66" s="556">
        <v>29</v>
      </c>
      <c r="AG66" s="556">
        <v>12</v>
      </c>
      <c r="AH66" s="556">
        <v>12</v>
      </c>
      <c r="AI66" s="556">
        <v>20</v>
      </c>
      <c r="AJ66" s="556">
        <v>11</v>
      </c>
      <c r="AK66" s="556">
        <v>21</v>
      </c>
      <c r="AL66" s="556">
        <v>19</v>
      </c>
      <c r="AM66" s="556">
        <v>19</v>
      </c>
      <c r="AN66" s="556">
        <v>14</v>
      </c>
      <c r="AO66" s="556">
        <v>13</v>
      </c>
      <c r="AP66" s="556">
        <v>27</v>
      </c>
      <c r="AQ66" s="556">
        <v>12</v>
      </c>
      <c r="AR66" s="556">
        <v>22</v>
      </c>
      <c r="AS66" s="556">
        <v>24</v>
      </c>
      <c r="AT66" s="556">
        <v>28</v>
      </c>
      <c r="AU66" s="556">
        <v>15</v>
      </c>
      <c r="AV66" s="556">
        <v>17</v>
      </c>
      <c r="AW66" s="556">
        <v>32</v>
      </c>
      <c r="AX66" s="556">
        <v>21</v>
      </c>
      <c r="AY66" s="556">
        <v>11</v>
      </c>
      <c r="AZ66" s="556">
        <v>16</v>
      </c>
      <c r="BA66" s="556">
        <v>23</v>
      </c>
      <c r="BB66" s="556">
        <v>21</v>
      </c>
      <c r="BC66" s="556">
        <v>18</v>
      </c>
      <c r="BD66" s="556"/>
      <c r="BE66" s="537">
        <f t="shared" si="2"/>
        <v>1145</v>
      </c>
      <c r="BF66" s="523"/>
      <c r="BG66" s="502"/>
      <c r="BH66" s="502"/>
      <c r="BI66" s="502"/>
      <c r="BJ66" s="502"/>
      <c r="BK66" s="502"/>
      <c r="BL66" s="502"/>
      <c r="BM66" s="502"/>
      <c r="BN66" s="502"/>
      <c r="BO66" s="502"/>
      <c r="BP66" s="502"/>
      <c r="BQ66" s="502"/>
      <c r="BR66" s="502"/>
      <c r="BS66" s="502"/>
      <c r="BT66" s="502"/>
      <c r="BU66" s="502"/>
      <c r="BV66" s="502"/>
      <c r="BW66" s="502"/>
      <c r="BX66" s="554"/>
      <c r="BY66" s="554"/>
      <c r="BZ66" s="554"/>
      <c r="CA66" s="554"/>
      <c r="CB66" s="554"/>
      <c r="CC66" s="554"/>
      <c r="CD66" s="554"/>
      <c r="CE66" s="554"/>
      <c r="CF66" s="554"/>
      <c r="CG66" s="554"/>
      <c r="CH66" s="554"/>
      <c r="CI66" s="554"/>
      <c r="CJ66" s="554"/>
      <c r="CK66" s="554"/>
      <c r="CL66" s="554"/>
      <c r="CM66" s="554"/>
      <c r="CN66" s="554"/>
    </row>
    <row r="67" spans="1:92" ht="14.1" customHeight="1" x14ac:dyDescent="0.2">
      <c r="A67" s="113"/>
      <c r="B67" s="555" t="s">
        <v>133</v>
      </c>
      <c r="C67" s="556">
        <v>13</v>
      </c>
      <c r="D67" s="556">
        <v>26</v>
      </c>
      <c r="E67" s="556">
        <v>23</v>
      </c>
      <c r="F67" s="556">
        <v>24</v>
      </c>
      <c r="G67" s="556">
        <v>18</v>
      </c>
      <c r="H67" s="556">
        <v>20</v>
      </c>
      <c r="I67" s="556">
        <v>24</v>
      </c>
      <c r="J67" s="556">
        <v>18</v>
      </c>
      <c r="K67" s="556">
        <v>16</v>
      </c>
      <c r="L67" s="556">
        <v>19</v>
      </c>
      <c r="M67" s="556">
        <v>10</v>
      </c>
      <c r="N67" s="556">
        <v>14</v>
      </c>
      <c r="O67" s="556">
        <v>20</v>
      </c>
      <c r="P67" s="556">
        <v>20</v>
      </c>
      <c r="Q67" s="556">
        <v>32</v>
      </c>
      <c r="R67" s="556">
        <v>39</v>
      </c>
      <c r="S67" s="556">
        <v>28</v>
      </c>
      <c r="T67" s="556">
        <v>27</v>
      </c>
      <c r="U67" s="556">
        <v>35</v>
      </c>
      <c r="V67" s="556">
        <v>31</v>
      </c>
      <c r="W67" s="556">
        <v>22</v>
      </c>
      <c r="X67" s="556">
        <v>9</v>
      </c>
      <c r="Y67" s="556">
        <v>19</v>
      </c>
      <c r="Z67" s="556">
        <v>14</v>
      </c>
      <c r="AA67" s="556">
        <v>15</v>
      </c>
      <c r="AB67" s="556">
        <v>18</v>
      </c>
      <c r="AC67" s="556">
        <v>16</v>
      </c>
      <c r="AD67" s="556">
        <v>21</v>
      </c>
      <c r="AE67" s="556">
        <v>11</v>
      </c>
      <c r="AF67" s="556">
        <v>17</v>
      </c>
      <c r="AG67" s="556">
        <v>21</v>
      </c>
      <c r="AH67" s="556">
        <v>10</v>
      </c>
      <c r="AI67" s="556">
        <v>9</v>
      </c>
      <c r="AJ67" s="556">
        <v>16</v>
      </c>
      <c r="AK67" s="556">
        <v>18</v>
      </c>
      <c r="AL67" s="556">
        <v>18</v>
      </c>
      <c r="AM67" s="556">
        <v>17</v>
      </c>
      <c r="AN67" s="556">
        <v>13</v>
      </c>
      <c r="AO67" s="556">
        <v>12</v>
      </c>
      <c r="AP67" s="556">
        <v>18</v>
      </c>
      <c r="AQ67" s="556">
        <v>13</v>
      </c>
      <c r="AR67" s="556">
        <v>17</v>
      </c>
      <c r="AS67" s="556">
        <v>24</v>
      </c>
      <c r="AT67" s="556">
        <v>22</v>
      </c>
      <c r="AU67" s="556">
        <v>22</v>
      </c>
      <c r="AV67" s="556">
        <v>28</v>
      </c>
      <c r="AW67" s="556">
        <v>28</v>
      </c>
      <c r="AX67" s="556">
        <v>23</v>
      </c>
      <c r="AY67" s="556">
        <v>29</v>
      </c>
      <c r="AZ67" s="556">
        <v>13</v>
      </c>
      <c r="BA67" s="556">
        <v>23</v>
      </c>
      <c r="BB67" s="556">
        <v>14</v>
      </c>
      <c r="BC67" s="556">
        <v>18</v>
      </c>
      <c r="BD67" s="556"/>
      <c r="BE67" s="537">
        <f t="shared" si="2"/>
        <v>1045</v>
      </c>
      <c r="BF67" s="523"/>
      <c r="BG67" s="502"/>
      <c r="BH67" s="502"/>
      <c r="BI67" s="502"/>
      <c r="BJ67" s="502"/>
      <c r="BK67" s="502"/>
      <c r="BL67" s="502"/>
      <c r="BM67" s="502"/>
      <c r="BN67" s="502"/>
      <c r="BO67" s="502"/>
      <c r="BP67" s="502"/>
      <c r="BQ67" s="502"/>
      <c r="BR67" s="502"/>
      <c r="BS67" s="502"/>
      <c r="BT67" s="502"/>
      <c r="BU67" s="502"/>
      <c r="BV67" s="502"/>
      <c r="BW67" s="502"/>
      <c r="BX67" s="554"/>
      <c r="BY67" s="554"/>
      <c r="BZ67" s="554"/>
      <c r="CA67" s="554"/>
      <c r="CB67" s="554"/>
      <c r="CC67" s="554"/>
      <c r="CD67" s="554"/>
      <c r="CE67" s="554"/>
      <c r="CF67" s="554"/>
      <c r="CG67" s="554"/>
      <c r="CH67" s="554"/>
      <c r="CI67" s="554"/>
      <c r="CJ67" s="554"/>
      <c r="CK67" s="554"/>
      <c r="CL67" s="554"/>
      <c r="CM67" s="554"/>
      <c r="CN67" s="554"/>
    </row>
    <row r="68" spans="1:92" ht="14.1" customHeight="1" x14ac:dyDescent="0.2">
      <c r="A68" s="113"/>
      <c r="B68" s="555" t="s">
        <v>134</v>
      </c>
      <c r="C68" s="556">
        <v>45</v>
      </c>
      <c r="D68" s="556">
        <v>61</v>
      </c>
      <c r="E68" s="556">
        <v>36</v>
      </c>
      <c r="F68" s="556">
        <v>40</v>
      </c>
      <c r="G68" s="556">
        <v>29</v>
      </c>
      <c r="H68" s="556">
        <v>31</v>
      </c>
      <c r="I68" s="556">
        <v>32</v>
      </c>
      <c r="J68" s="556">
        <v>35</v>
      </c>
      <c r="K68" s="556">
        <v>31</v>
      </c>
      <c r="L68" s="556">
        <v>48</v>
      </c>
      <c r="M68" s="556">
        <v>28</v>
      </c>
      <c r="N68" s="556">
        <v>31</v>
      </c>
      <c r="O68" s="556">
        <v>48</v>
      </c>
      <c r="P68" s="556">
        <v>48</v>
      </c>
      <c r="Q68" s="556">
        <v>57</v>
      </c>
      <c r="R68" s="556">
        <v>47</v>
      </c>
      <c r="S68" s="556">
        <v>61</v>
      </c>
      <c r="T68" s="556">
        <v>63</v>
      </c>
      <c r="U68" s="556">
        <v>54</v>
      </c>
      <c r="V68" s="556">
        <v>48</v>
      </c>
      <c r="W68" s="556">
        <v>39</v>
      </c>
      <c r="X68" s="556">
        <v>28</v>
      </c>
      <c r="Y68" s="556">
        <v>41</v>
      </c>
      <c r="Z68" s="556">
        <v>36</v>
      </c>
      <c r="AA68" s="556">
        <v>27</v>
      </c>
      <c r="AB68" s="556">
        <v>40</v>
      </c>
      <c r="AC68" s="556">
        <v>27</v>
      </c>
      <c r="AD68" s="556">
        <v>21</v>
      </c>
      <c r="AE68" s="556">
        <v>28</v>
      </c>
      <c r="AF68" s="556">
        <v>34</v>
      </c>
      <c r="AG68" s="556">
        <v>42</v>
      </c>
      <c r="AH68" s="556">
        <v>30</v>
      </c>
      <c r="AI68" s="556">
        <v>21</v>
      </c>
      <c r="AJ68" s="556">
        <v>31</v>
      </c>
      <c r="AK68" s="556">
        <v>34</v>
      </c>
      <c r="AL68" s="556">
        <v>43</v>
      </c>
      <c r="AM68" s="556">
        <v>33</v>
      </c>
      <c r="AN68" s="556">
        <v>25</v>
      </c>
      <c r="AO68" s="556">
        <v>29</v>
      </c>
      <c r="AP68" s="556">
        <v>43</v>
      </c>
      <c r="AQ68" s="556">
        <v>33</v>
      </c>
      <c r="AR68" s="556">
        <v>40</v>
      </c>
      <c r="AS68" s="556">
        <v>42</v>
      </c>
      <c r="AT68" s="556">
        <v>27</v>
      </c>
      <c r="AU68" s="556">
        <v>39</v>
      </c>
      <c r="AV68" s="556">
        <v>44</v>
      </c>
      <c r="AW68" s="556">
        <v>39</v>
      </c>
      <c r="AX68" s="556">
        <v>42</v>
      </c>
      <c r="AY68" s="556">
        <v>28</v>
      </c>
      <c r="AZ68" s="556">
        <v>31</v>
      </c>
      <c r="BA68" s="556">
        <v>33</v>
      </c>
      <c r="BB68" s="556">
        <v>30</v>
      </c>
      <c r="BC68" s="556">
        <v>30</v>
      </c>
      <c r="BD68" s="556"/>
      <c r="BE68" s="537">
        <f t="shared" si="2"/>
        <v>1983</v>
      </c>
      <c r="BF68" s="523"/>
      <c r="BG68" s="502"/>
      <c r="BH68" s="502"/>
      <c r="BI68" s="502"/>
      <c r="BJ68" s="502"/>
      <c r="BK68" s="502"/>
      <c r="BL68" s="502"/>
      <c r="BM68" s="502"/>
      <c r="BN68" s="502"/>
      <c r="BO68" s="502"/>
      <c r="BP68" s="502"/>
      <c r="BQ68" s="502"/>
      <c r="BR68" s="502"/>
      <c r="BS68" s="502"/>
      <c r="BT68" s="502"/>
      <c r="BU68" s="502"/>
      <c r="BV68" s="502"/>
      <c r="BW68" s="502"/>
      <c r="BX68" s="554"/>
      <c r="BY68" s="554"/>
      <c r="BZ68" s="554"/>
      <c r="CA68" s="554"/>
      <c r="CB68" s="554"/>
      <c r="CC68" s="554"/>
      <c r="CD68" s="554"/>
      <c r="CE68" s="554"/>
      <c r="CF68" s="554"/>
      <c r="CG68" s="554"/>
      <c r="CH68" s="554"/>
      <c r="CI68" s="554"/>
      <c r="CJ68" s="554"/>
      <c r="CK68" s="554"/>
      <c r="CL68" s="554"/>
      <c r="CM68" s="554"/>
      <c r="CN68" s="554"/>
    </row>
    <row r="69" spans="1:92" ht="14.1" customHeight="1" x14ac:dyDescent="0.2">
      <c r="A69" s="113"/>
      <c r="B69" s="555" t="s">
        <v>135</v>
      </c>
      <c r="C69" s="556">
        <v>70</v>
      </c>
      <c r="D69" s="556">
        <v>96</v>
      </c>
      <c r="E69" s="556">
        <v>96</v>
      </c>
      <c r="F69" s="556">
        <v>96</v>
      </c>
      <c r="G69" s="556">
        <v>79</v>
      </c>
      <c r="H69" s="556">
        <v>81</v>
      </c>
      <c r="I69" s="556">
        <v>80</v>
      </c>
      <c r="J69" s="556">
        <v>88</v>
      </c>
      <c r="K69" s="556">
        <v>79</v>
      </c>
      <c r="L69" s="556">
        <v>79</v>
      </c>
      <c r="M69" s="556">
        <v>80</v>
      </c>
      <c r="N69" s="556">
        <v>70</v>
      </c>
      <c r="O69" s="556">
        <v>98</v>
      </c>
      <c r="P69" s="556">
        <v>82</v>
      </c>
      <c r="Q69" s="556">
        <v>109</v>
      </c>
      <c r="R69" s="556">
        <v>113</v>
      </c>
      <c r="S69" s="556">
        <v>102</v>
      </c>
      <c r="T69" s="556">
        <v>110</v>
      </c>
      <c r="U69" s="556">
        <v>91</v>
      </c>
      <c r="V69" s="556">
        <v>81</v>
      </c>
      <c r="W69" s="556">
        <v>67</v>
      </c>
      <c r="X69" s="556">
        <v>90</v>
      </c>
      <c r="Y69" s="556">
        <v>71</v>
      </c>
      <c r="Z69" s="556">
        <v>51</v>
      </c>
      <c r="AA69" s="556">
        <v>63</v>
      </c>
      <c r="AB69" s="556">
        <v>72</v>
      </c>
      <c r="AC69" s="556">
        <v>76</v>
      </c>
      <c r="AD69" s="556">
        <v>64</v>
      </c>
      <c r="AE69" s="556">
        <v>75</v>
      </c>
      <c r="AF69" s="556">
        <v>63</v>
      </c>
      <c r="AG69" s="556">
        <v>94</v>
      </c>
      <c r="AH69" s="556">
        <v>75</v>
      </c>
      <c r="AI69" s="556">
        <v>73</v>
      </c>
      <c r="AJ69" s="556">
        <v>93</v>
      </c>
      <c r="AK69" s="556">
        <v>76</v>
      </c>
      <c r="AL69" s="556">
        <v>79</v>
      </c>
      <c r="AM69" s="556">
        <v>69</v>
      </c>
      <c r="AN69" s="556">
        <v>78</v>
      </c>
      <c r="AO69" s="556">
        <v>69</v>
      </c>
      <c r="AP69" s="556">
        <v>86</v>
      </c>
      <c r="AQ69" s="556">
        <v>81</v>
      </c>
      <c r="AR69" s="556">
        <v>69</v>
      </c>
      <c r="AS69" s="556">
        <v>73</v>
      </c>
      <c r="AT69" s="556">
        <v>70</v>
      </c>
      <c r="AU69" s="556">
        <v>79</v>
      </c>
      <c r="AV69" s="556">
        <v>73</v>
      </c>
      <c r="AW69" s="556">
        <v>79</v>
      </c>
      <c r="AX69" s="556">
        <v>92</v>
      </c>
      <c r="AY69" s="556">
        <v>86</v>
      </c>
      <c r="AZ69" s="556">
        <v>112</v>
      </c>
      <c r="BA69" s="556">
        <v>93</v>
      </c>
      <c r="BB69" s="556">
        <v>85</v>
      </c>
      <c r="BC69" s="556">
        <v>79</v>
      </c>
      <c r="BD69" s="556"/>
      <c r="BE69" s="537">
        <f t="shared" si="2"/>
        <v>4335</v>
      </c>
      <c r="BF69" s="523"/>
      <c r="BG69" s="502"/>
      <c r="BH69" s="502"/>
      <c r="BI69" s="502"/>
      <c r="BJ69" s="502"/>
      <c r="BK69" s="502"/>
      <c r="BL69" s="502"/>
      <c r="BM69" s="502"/>
      <c r="BN69" s="502"/>
      <c r="BO69" s="502"/>
      <c r="BP69" s="502"/>
      <c r="BQ69" s="502"/>
      <c r="BR69" s="502"/>
      <c r="BS69" s="502"/>
      <c r="BT69" s="502"/>
      <c r="BU69" s="502"/>
      <c r="BV69" s="502"/>
      <c r="BW69" s="502"/>
      <c r="BX69" s="554"/>
      <c r="BY69" s="554"/>
      <c r="BZ69" s="554"/>
      <c r="CA69" s="554"/>
      <c r="CB69" s="554"/>
      <c r="CC69" s="554"/>
      <c r="CD69" s="554"/>
      <c r="CE69" s="554"/>
      <c r="CF69" s="554"/>
      <c r="CG69" s="554"/>
      <c r="CH69" s="554"/>
      <c r="CI69" s="554"/>
      <c r="CJ69" s="554"/>
      <c r="CK69" s="554"/>
      <c r="CL69" s="554"/>
      <c r="CM69" s="554"/>
      <c r="CN69" s="554"/>
    </row>
    <row r="70" spans="1:92" ht="14.1" customHeight="1" x14ac:dyDescent="0.2">
      <c r="A70" s="113"/>
      <c r="B70" s="555" t="s">
        <v>136</v>
      </c>
      <c r="C70" s="556">
        <v>123</v>
      </c>
      <c r="D70" s="556">
        <v>189</v>
      </c>
      <c r="E70" s="556">
        <v>143</v>
      </c>
      <c r="F70" s="556">
        <v>114</v>
      </c>
      <c r="G70" s="556">
        <v>139</v>
      </c>
      <c r="H70" s="556">
        <v>130</v>
      </c>
      <c r="I70" s="556">
        <v>113</v>
      </c>
      <c r="J70" s="556">
        <v>119</v>
      </c>
      <c r="K70" s="556">
        <v>126</v>
      </c>
      <c r="L70" s="556">
        <v>154</v>
      </c>
      <c r="M70" s="556">
        <v>136</v>
      </c>
      <c r="N70" s="556">
        <v>117</v>
      </c>
      <c r="O70" s="556">
        <v>77</v>
      </c>
      <c r="P70" s="556">
        <v>234</v>
      </c>
      <c r="Q70" s="556">
        <v>257</v>
      </c>
      <c r="R70" s="556">
        <v>224</v>
      </c>
      <c r="S70" s="556">
        <v>271</v>
      </c>
      <c r="T70" s="556">
        <v>191</v>
      </c>
      <c r="U70" s="556">
        <v>162</v>
      </c>
      <c r="V70" s="556">
        <v>172</v>
      </c>
      <c r="W70" s="556">
        <v>151</v>
      </c>
      <c r="X70" s="556">
        <v>127</v>
      </c>
      <c r="Y70" s="556">
        <v>109</v>
      </c>
      <c r="Z70" s="556">
        <v>119</v>
      </c>
      <c r="AA70" s="556">
        <v>103</v>
      </c>
      <c r="AB70" s="556">
        <v>122</v>
      </c>
      <c r="AC70" s="556">
        <v>101</v>
      </c>
      <c r="AD70" s="556">
        <v>107</v>
      </c>
      <c r="AE70" s="556">
        <v>113</v>
      </c>
      <c r="AF70" s="556">
        <v>101</v>
      </c>
      <c r="AG70" s="556">
        <v>117</v>
      </c>
      <c r="AH70" s="556">
        <v>112</v>
      </c>
      <c r="AI70" s="556">
        <v>101</v>
      </c>
      <c r="AJ70" s="556">
        <v>92</v>
      </c>
      <c r="AK70" s="556">
        <v>109</v>
      </c>
      <c r="AL70" s="556">
        <v>106</v>
      </c>
      <c r="AM70" s="556">
        <v>118</v>
      </c>
      <c r="AN70" s="556">
        <v>120</v>
      </c>
      <c r="AO70" s="556">
        <v>97</v>
      </c>
      <c r="AP70" s="556">
        <v>131</v>
      </c>
      <c r="AQ70" s="556">
        <v>127</v>
      </c>
      <c r="AR70" s="556">
        <v>122</v>
      </c>
      <c r="AS70" s="556">
        <v>146</v>
      </c>
      <c r="AT70" s="556">
        <v>152</v>
      </c>
      <c r="AU70" s="556">
        <v>199</v>
      </c>
      <c r="AV70" s="556">
        <v>186</v>
      </c>
      <c r="AW70" s="556">
        <v>166</v>
      </c>
      <c r="AX70" s="556">
        <v>161</v>
      </c>
      <c r="AY70" s="556">
        <v>146</v>
      </c>
      <c r="AZ70" s="556">
        <v>138</v>
      </c>
      <c r="BA70" s="556">
        <v>141</v>
      </c>
      <c r="BB70" s="556">
        <v>124</v>
      </c>
      <c r="BC70" s="556">
        <v>117</v>
      </c>
      <c r="BD70" s="556"/>
      <c r="BE70" s="537">
        <f t="shared" si="2"/>
        <v>7372</v>
      </c>
      <c r="BF70" s="523"/>
      <c r="BG70" s="502"/>
      <c r="BH70" s="502"/>
      <c r="BI70" s="502"/>
      <c r="BJ70" s="502"/>
      <c r="BK70" s="502"/>
      <c r="BL70" s="502"/>
      <c r="BM70" s="502"/>
      <c r="BN70" s="502"/>
      <c r="BO70" s="502"/>
      <c r="BP70" s="502"/>
      <c r="BQ70" s="502"/>
      <c r="BR70" s="502"/>
      <c r="BS70" s="502"/>
      <c r="BT70" s="502"/>
      <c r="BU70" s="502"/>
      <c r="BV70" s="502"/>
      <c r="BW70" s="502"/>
      <c r="BX70" s="554"/>
      <c r="BY70" s="554"/>
      <c r="BZ70" s="554"/>
      <c r="CA70" s="554"/>
      <c r="CB70" s="554"/>
      <c r="CC70" s="554"/>
      <c r="CD70" s="554"/>
      <c r="CE70" s="554"/>
      <c r="CF70" s="554"/>
      <c r="CG70" s="554"/>
      <c r="CH70" s="554"/>
      <c r="CI70" s="554"/>
      <c r="CJ70" s="554"/>
      <c r="CK70" s="554"/>
      <c r="CL70" s="554"/>
      <c r="CM70" s="554"/>
      <c r="CN70" s="554"/>
    </row>
    <row r="71" spans="1:92" ht="14.1" customHeight="1" x14ac:dyDescent="0.2">
      <c r="A71" s="113"/>
      <c r="B71" s="555" t="s">
        <v>120</v>
      </c>
      <c r="C71" s="556">
        <v>59</v>
      </c>
      <c r="D71" s="556">
        <v>60</v>
      </c>
      <c r="E71" s="556">
        <v>64</v>
      </c>
      <c r="F71" s="556">
        <v>52</v>
      </c>
      <c r="G71" s="556">
        <v>59</v>
      </c>
      <c r="H71" s="556">
        <v>44</v>
      </c>
      <c r="I71" s="556">
        <v>42</v>
      </c>
      <c r="J71" s="556">
        <v>49</v>
      </c>
      <c r="K71" s="556">
        <v>63</v>
      </c>
      <c r="L71" s="556">
        <v>48</v>
      </c>
      <c r="M71" s="556">
        <v>55</v>
      </c>
      <c r="N71" s="556">
        <v>56</v>
      </c>
      <c r="O71" s="556">
        <v>41</v>
      </c>
      <c r="P71" s="556">
        <v>68</v>
      </c>
      <c r="Q71" s="556">
        <v>71</v>
      </c>
      <c r="R71" s="556">
        <v>66</v>
      </c>
      <c r="S71" s="556">
        <v>59</v>
      </c>
      <c r="T71" s="556">
        <v>47</v>
      </c>
      <c r="U71" s="556">
        <v>59</v>
      </c>
      <c r="V71" s="556">
        <v>57</v>
      </c>
      <c r="W71" s="556">
        <v>53</v>
      </c>
      <c r="X71" s="556">
        <v>54</v>
      </c>
      <c r="Y71" s="556">
        <v>52</v>
      </c>
      <c r="Z71" s="556">
        <v>48</v>
      </c>
      <c r="AA71" s="556">
        <v>44</v>
      </c>
      <c r="AB71" s="556">
        <v>43</v>
      </c>
      <c r="AC71" s="556">
        <v>48</v>
      </c>
      <c r="AD71" s="556">
        <v>55</v>
      </c>
      <c r="AE71" s="556">
        <v>46</v>
      </c>
      <c r="AF71" s="556">
        <v>38</v>
      </c>
      <c r="AG71" s="556">
        <v>42</v>
      </c>
      <c r="AH71" s="556">
        <v>61</v>
      </c>
      <c r="AI71" s="556">
        <v>46</v>
      </c>
      <c r="AJ71" s="556">
        <v>58</v>
      </c>
      <c r="AK71" s="556">
        <v>46</v>
      </c>
      <c r="AL71" s="556">
        <v>43</v>
      </c>
      <c r="AM71" s="556">
        <v>45</v>
      </c>
      <c r="AN71" s="556">
        <v>44</v>
      </c>
      <c r="AO71" s="556">
        <v>35</v>
      </c>
      <c r="AP71" s="556">
        <v>48</v>
      </c>
      <c r="AQ71" s="556">
        <v>40</v>
      </c>
      <c r="AR71" s="556">
        <v>45</v>
      </c>
      <c r="AS71" s="556">
        <v>61</v>
      </c>
      <c r="AT71" s="556">
        <v>43</v>
      </c>
      <c r="AU71" s="556">
        <v>45</v>
      </c>
      <c r="AV71" s="556">
        <v>54</v>
      </c>
      <c r="AW71" s="556">
        <v>54</v>
      </c>
      <c r="AX71" s="556">
        <v>51</v>
      </c>
      <c r="AY71" s="556">
        <v>46</v>
      </c>
      <c r="AZ71" s="556">
        <v>66</v>
      </c>
      <c r="BA71" s="556">
        <v>54</v>
      </c>
      <c r="BB71" s="556">
        <v>46</v>
      </c>
      <c r="BC71" s="556">
        <v>42</v>
      </c>
      <c r="BD71" s="556"/>
      <c r="BE71" s="537">
        <f t="shared" si="2"/>
        <v>2715</v>
      </c>
      <c r="BF71" s="523"/>
      <c r="BG71" s="502"/>
      <c r="BH71" s="502"/>
      <c r="BI71" s="502"/>
      <c r="BJ71" s="502"/>
      <c r="BK71" s="502"/>
      <c r="BL71" s="502"/>
      <c r="BM71" s="502"/>
      <c r="BN71" s="502"/>
      <c r="BO71" s="502"/>
      <c r="BP71" s="502"/>
      <c r="BQ71" s="502"/>
      <c r="BR71" s="502"/>
      <c r="BS71" s="502"/>
      <c r="BT71" s="502"/>
      <c r="BU71" s="502"/>
      <c r="BV71" s="502"/>
      <c r="BW71" s="502"/>
      <c r="BX71" s="554"/>
      <c r="BY71" s="554"/>
      <c r="BZ71" s="554"/>
      <c r="CA71" s="554"/>
      <c r="CB71" s="554"/>
      <c r="CC71" s="554"/>
      <c r="CD71" s="554"/>
      <c r="CE71" s="554"/>
      <c r="CF71" s="554"/>
      <c r="CG71" s="554"/>
      <c r="CH71" s="554"/>
      <c r="CI71" s="554"/>
      <c r="CJ71" s="554"/>
      <c r="CK71" s="554"/>
      <c r="CL71" s="554"/>
      <c r="CM71" s="554"/>
      <c r="CN71" s="554"/>
    </row>
    <row r="72" spans="1:92" ht="14.1" customHeight="1" x14ac:dyDescent="0.2">
      <c r="A72" s="113"/>
      <c r="B72" s="555" t="s">
        <v>137</v>
      </c>
      <c r="C72" s="556">
        <v>25</v>
      </c>
      <c r="D72" s="556">
        <v>24</v>
      </c>
      <c r="E72" s="556">
        <v>28</v>
      </c>
      <c r="F72" s="556">
        <v>18</v>
      </c>
      <c r="G72" s="556">
        <v>23</v>
      </c>
      <c r="H72" s="556">
        <v>23</v>
      </c>
      <c r="I72" s="556">
        <v>20</v>
      </c>
      <c r="J72" s="556">
        <v>20</v>
      </c>
      <c r="K72" s="556">
        <v>26</v>
      </c>
      <c r="L72" s="556">
        <v>21</v>
      </c>
      <c r="M72" s="556">
        <v>15</v>
      </c>
      <c r="N72" s="556">
        <v>23</v>
      </c>
      <c r="O72" s="556">
        <v>13</v>
      </c>
      <c r="P72" s="556">
        <v>63</v>
      </c>
      <c r="Q72" s="556">
        <v>64</v>
      </c>
      <c r="R72" s="556">
        <v>62</v>
      </c>
      <c r="S72" s="556">
        <v>43</v>
      </c>
      <c r="T72" s="556">
        <v>36</v>
      </c>
      <c r="U72" s="556">
        <v>27</v>
      </c>
      <c r="V72" s="556">
        <v>23</v>
      </c>
      <c r="W72" s="556">
        <v>26</v>
      </c>
      <c r="X72" s="556">
        <v>21</v>
      </c>
      <c r="Y72" s="556">
        <v>25</v>
      </c>
      <c r="Z72" s="556">
        <v>22</v>
      </c>
      <c r="AA72" s="556">
        <v>23</v>
      </c>
      <c r="AB72" s="556">
        <v>22</v>
      </c>
      <c r="AC72" s="556">
        <v>18</v>
      </c>
      <c r="AD72" s="556">
        <v>15</v>
      </c>
      <c r="AE72" s="556">
        <v>15</v>
      </c>
      <c r="AF72" s="556">
        <v>24</v>
      </c>
      <c r="AG72" s="556">
        <v>19</v>
      </c>
      <c r="AH72" s="556">
        <v>19</v>
      </c>
      <c r="AI72" s="556">
        <v>15</v>
      </c>
      <c r="AJ72" s="556">
        <v>30</v>
      </c>
      <c r="AK72" s="556">
        <v>24</v>
      </c>
      <c r="AL72" s="556">
        <v>18</v>
      </c>
      <c r="AM72" s="556">
        <v>20</v>
      </c>
      <c r="AN72" s="556">
        <v>18</v>
      </c>
      <c r="AO72" s="556">
        <v>14</v>
      </c>
      <c r="AP72" s="556">
        <v>19</v>
      </c>
      <c r="AQ72" s="556">
        <v>12</v>
      </c>
      <c r="AR72" s="556">
        <v>14</v>
      </c>
      <c r="AS72" s="556">
        <v>16</v>
      </c>
      <c r="AT72" s="556">
        <v>19</v>
      </c>
      <c r="AU72" s="556">
        <v>21</v>
      </c>
      <c r="AV72" s="556">
        <v>13</v>
      </c>
      <c r="AW72" s="556">
        <v>20</v>
      </c>
      <c r="AX72" s="556">
        <v>15</v>
      </c>
      <c r="AY72" s="556">
        <v>21</v>
      </c>
      <c r="AZ72" s="556">
        <v>22</v>
      </c>
      <c r="BA72" s="556">
        <v>27</v>
      </c>
      <c r="BB72" s="556">
        <v>16</v>
      </c>
      <c r="BC72" s="556">
        <v>19</v>
      </c>
      <c r="BD72" s="556"/>
      <c r="BE72" s="537">
        <f t="shared" si="2"/>
        <v>1239</v>
      </c>
      <c r="BF72" s="523"/>
      <c r="BG72" s="502"/>
      <c r="BH72" s="502"/>
      <c r="BI72" s="502"/>
      <c r="BJ72" s="502"/>
      <c r="BK72" s="502"/>
      <c r="BL72" s="502"/>
      <c r="BM72" s="502"/>
      <c r="BN72" s="502"/>
      <c r="BO72" s="502"/>
      <c r="BP72" s="502"/>
      <c r="BQ72" s="502"/>
      <c r="BR72" s="502"/>
      <c r="BS72" s="502"/>
      <c r="BT72" s="502"/>
      <c r="BU72" s="502"/>
      <c r="BV72" s="502"/>
      <c r="BW72" s="502"/>
      <c r="BX72" s="554"/>
      <c r="BY72" s="554"/>
      <c r="BZ72" s="554"/>
      <c r="CA72" s="554"/>
      <c r="CB72" s="554"/>
      <c r="CC72" s="554"/>
      <c r="CD72" s="554"/>
      <c r="CE72" s="554"/>
      <c r="CF72" s="554"/>
      <c r="CG72" s="554"/>
      <c r="CH72" s="554"/>
      <c r="CI72" s="554"/>
      <c r="CJ72" s="554"/>
      <c r="CK72" s="554"/>
      <c r="CL72" s="554"/>
      <c r="CM72" s="554"/>
      <c r="CN72" s="554"/>
    </row>
    <row r="73" spans="1:92" ht="14.1" customHeight="1" x14ac:dyDescent="0.2">
      <c r="A73" s="113"/>
      <c r="B73" s="555" t="s">
        <v>138</v>
      </c>
      <c r="C73" s="556">
        <v>20</v>
      </c>
      <c r="D73" s="556">
        <v>20</v>
      </c>
      <c r="E73" s="556">
        <v>14</v>
      </c>
      <c r="F73" s="556">
        <v>19</v>
      </c>
      <c r="G73" s="556">
        <v>20</v>
      </c>
      <c r="H73" s="556">
        <v>17</v>
      </c>
      <c r="I73" s="556">
        <v>17</v>
      </c>
      <c r="J73" s="556">
        <v>17</v>
      </c>
      <c r="K73" s="556">
        <v>21</v>
      </c>
      <c r="L73" s="556">
        <v>13</v>
      </c>
      <c r="M73" s="556">
        <v>13</v>
      </c>
      <c r="N73" s="556">
        <v>19</v>
      </c>
      <c r="O73" s="556">
        <v>16</v>
      </c>
      <c r="P73" s="556">
        <v>33</v>
      </c>
      <c r="Q73" s="556">
        <v>33</v>
      </c>
      <c r="R73" s="556">
        <v>34</v>
      </c>
      <c r="S73" s="556">
        <v>29</v>
      </c>
      <c r="T73" s="556">
        <v>50</v>
      </c>
      <c r="U73" s="556">
        <v>28</v>
      </c>
      <c r="V73" s="556">
        <v>21</v>
      </c>
      <c r="W73" s="556">
        <v>20</v>
      </c>
      <c r="X73" s="556">
        <v>14</v>
      </c>
      <c r="Y73" s="556">
        <v>17</v>
      </c>
      <c r="Z73" s="556">
        <v>13</v>
      </c>
      <c r="AA73" s="556">
        <v>20</v>
      </c>
      <c r="AB73" s="556">
        <v>17</v>
      </c>
      <c r="AC73" s="556">
        <v>20</v>
      </c>
      <c r="AD73" s="556">
        <v>12</v>
      </c>
      <c r="AE73" s="556">
        <v>15</v>
      </c>
      <c r="AF73" s="556">
        <v>12</v>
      </c>
      <c r="AG73" s="556">
        <v>15</v>
      </c>
      <c r="AH73" s="556">
        <v>16</v>
      </c>
      <c r="AI73" s="556">
        <v>11</v>
      </c>
      <c r="AJ73" s="556">
        <v>14</v>
      </c>
      <c r="AK73" s="556">
        <v>20</v>
      </c>
      <c r="AL73" s="556">
        <v>7</v>
      </c>
      <c r="AM73" s="556">
        <v>22</v>
      </c>
      <c r="AN73" s="556">
        <v>10</v>
      </c>
      <c r="AO73" s="556">
        <v>7</v>
      </c>
      <c r="AP73" s="556">
        <v>15</v>
      </c>
      <c r="AQ73" s="556">
        <v>15</v>
      </c>
      <c r="AR73" s="556">
        <v>19</v>
      </c>
      <c r="AS73" s="556">
        <v>15</v>
      </c>
      <c r="AT73" s="556">
        <v>19</v>
      </c>
      <c r="AU73" s="556">
        <v>12</v>
      </c>
      <c r="AV73" s="556">
        <v>21</v>
      </c>
      <c r="AW73" s="556">
        <v>18</v>
      </c>
      <c r="AX73" s="556">
        <v>18</v>
      </c>
      <c r="AY73" s="556">
        <v>27</v>
      </c>
      <c r="AZ73" s="556">
        <v>21</v>
      </c>
      <c r="BA73" s="556">
        <v>30</v>
      </c>
      <c r="BB73" s="556">
        <v>23</v>
      </c>
      <c r="BC73" s="556">
        <v>14</v>
      </c>
      <c r="BD73" s="556"/>
      <c r="BE73" s="537">
        <f t="shared" si="2"/>
        <v>1003</v>
      </c>
      <c r="BF73" s="523"/>
      <c r="BG73" s="502"/>
      <c r="BH73" s="502"/>
      <c r="BI73" s="502"/>
      <c r="BJ73" s="502"/>
      <c r="BK73" s="502"/>
      <c r="BL73" s="502"/>
      <c r="BM73" s="502"/>
      <c r="BN73" s="502"/>
      <c r="BO73" s="502"/>
      <c r="BP73" s="502"/>
      <c r="BQ73" s="502"/>
      <c r="BR73" s="502"/>
      <c r="BS73" s="502"/>
      <c r="BT73" s="502"/>
      <c r="BU73" s="502"/>
      <c r="BV73" s="502"/>
      <c r="BW73" s="502"/>
      <c r="BX73" s="554"/>
      <c r="BY73" s="554"/>
      <c r="BZ73" s="554"/>
      <c r="CA73" s="554"/>
      <c r="CB73" s="554"/>
      <c r="CC73" s="554"/>
      <c r="CD73" s="554"/>
      <c r="CE73" s="554"/>
      <c r="CF73" s="554"/>
      <c r="CG73" s="554"/>
      <c r="CH73" s="554"/>
      <c r="CI73" s="554"/>
      <c r="CJ73" s="554"/>
      <c r="CK73" s="554"/>
      <c r="CL73" s="554"/>
      <c r="CM73" s="554"/>
      <c r="CN73" s="554"/>
    </row>
    <row r="74" spans="1:92" ht="14.1" customHeight="1" x14ac:dyDescent="0.2">
      <c r="A74" s="113"/>
      <c r="B74" s="555" t="s">
        <v>139</v>
      </c>
      <c r="C74" s="556">
        <v>27</v>
      </c>
      <c r="D74" s="556">
        <v>23</v>
      </c>
      <c r="E74" s="556">
        <v>20</v>
      </c>
      <c r="F74" s="556">
        <v>23</v>
      </c>
      <c r="G74" s="556">
        <v>15</v>
      </c>
      <c r="H74" s="556">
        <v>30</v>
      </c>
      <c r="I74" s="556">
        <v>18</v>
      </c>
      <c r="J74" s="556">
        <v>19</v>
      </c>
      <c r="K74" s="556">
        <v>14</v>
      </c>
      <c r="L74" s="556">
        <v>20</v>
      </c>
      <c r="M74" s="556">
        <v>21</v>
      </c>
      <c r="N74" s="556">
        <v>27</v>
      </c>
      <c r="O74" s="556">
        <v>21</v>
      </c>
      <c r="P74" s="556">
        <v>25</v>
      </c>
      <c r="Q74" s="556">
        <v>17</v>
      </c>
      <c r="R74" s="556">
        <v>29</v>
      </c>
      <c r="S74" s="556">
        <v>18</v>
      </c>
      <c r="T74" s="556">
        <v>14</v>
      </c>
      <c r="U74" s="556">
        <v>28</v>
      </c>
      <c r="V74" s="556">
        <v>15</v>
      </c>
      <c r="W74" s="556">
        <v>17</v>
      </c>
      <c r="X74" s="556">
        <v>27</v>
      </c>
      <c r="Y74" s="556">
        <v>24</v>
      </c>
      <c r="Z74" s="556">
        <v>19</v>
      </c>
      <c r="AA74" s="556">
        <v>20</v>
      </c>
      <c r="AB74" s="556">
        <v>24</v>
      </c>
      <c r="AC74" s="556">
        <v>16</v>
      </c>
      <c r="AD74" s="556">
        <v>17</v>
      </c>
      <c r="AE74" s="556">
        <v>19</v>
      </c>
      <c r="AF74" s="556">
        <v>20</v>
      </c>
      <c r="AG74" s="556">
        <v>20</v>
      </c>
      <c r="AH74" s="556">
        <v>24</v>
      </c>
      <c r="AI74" s="556">
        <v>20</v>
      </c>
      <c r="AJ74" s="556">
        <v>23</v>
      </c>
      <c r="AK74" s="556">
        <v>14</v>
      </c>
      <c r="AL74" s="556">
        <v>16</v>
      </c>
      <c r="AM74" s="556">
        <v>27</v>
      </c>
      <c r="AN74" s="556">
        <v>11</v>
      </c>
      <c r="AO74" s="556">
        <v>17</v>
      </c>
      <c r="AP74" s="556">
        <v>22</v>
      </c>
      <c r="AQ74" s="556">
        <v>23</v>
      </c>
      <c r="AR74" s="556">
        <v>21</v>
      </c>
      <c r="AS74" s="556">
        <v>18</v>
      </c>
      <c r="AT74" s="556">
        <v>15</v>
      </c>
      <c r="AU74" s="556">
        <v>20</v>
      </c>
      <c r="AV74" s="556">
        <v>12</v>
      </c>
      <c r="AW74" s="556">
        <v>18</v>
      </c>
      <c r="AX74" s="556">
        <v>13</v>
      </c>
      <c r="AY74" s="556">
        <v>18</v>
      </c>
      <c r="AZ74" s="556">
        <v>14</v>
      </c>
      <c r="BA74" s="556">
        <v>17</v>
      </c>
      <c r="BB74" s="556">
        <v>19</v>
      </c>
      <c r="BC74" s="556">
        <v>13</v>
      </c>
      <c r="BD74" s="556"/>
      <c r="BE74" s="537">
        <f t="shared" si="2"/>
        <v>1042</v>
      </c>
      <c r="BF74" s="523"/>
      <c r="BG74" s="502"/>
      <c r="BH74" s="502"/>
      <c r="BI74" s="502"/>
      <c r="BJ74" s="502"/>
      <c r="BK74" s="502"/>
      <c r="BL74" s="502"/>
      <c r="BM74" s="502"/>
      <c r="BN74" s="502"/>
      <c r="BO74" s="502"/>
      <c r="BP74" s="502"/>
      <c r="BQ74" s="502"/>
      <c r="BR74" s="502"/>
      <c r="BS74" s="502"/>
      <c r="BT74" s="502"/>
      <c r="BU74" s="502"/>
      <c r="BV74" s="502"/>
      <c r="BW74" s="502"/>
      <c r="BX74" s="554"/>
      <c r="BY74" s="554"/>
      <c r="BZ74" s="554"/>
      <c r="CA74" s="554"/>
      <c r="CB74" s="554"/>
      <c r="CC74" s="554"/>
      <c r="CD74" s="554"/>
      <c r="CE74" s="554"/>
      <c r="CF74" s="554"/>
      <c r="CG74" s="554"/>
      <c r="CH74" s="554"/>
      <c r="CI74" s="554"/>
      <c r="CJ74" s="554"/>
      <c r="CK74" s="554"/>
      <c r="CL74" s="554"/>
      <c r="CM74" s="554"/>
      <c r="CN74" s="554"/>
    </row>
    <row r="75" spans="1:92" ht="14.1" customHeight="1" x14ac:dyDescent="0.2">
      <c r="A75" s="113"/>
      <c r="B75" s="555" t="s">
        <v>151</v>
      </c>
      <c r="C75" s="556">
        <v>9</v>
      </c>
      <c r="D75" s="556">
        <v>8</v>
      </c>
      <c r="E75" s="556">
        <v>10</v>
      </c>
      <c r="F75" s="556">
        <v>10</v>
      </c>
      <c r="G75" s="556">
        <v>10</v>
      </c>
      <c r="H75" s="556">
        <v>11</v>
      </c>
      <c r="I75" s="556">
        <v>3</v>
      </c>
      <c r="J75" s="556">
        <v>8</v>
      </c>
      <c r="K75" s="556">
        <v>10</v>
      </c>
      <c r="L75" s="556">
        <v>6</v>
      </c>
      <c r="M75" s="556">
        <v>11</v>
      </c>
      <c r="N75" s="556">
        <v>5</v>
      </c>
      <c r="O75" s="556">
        <v>5</v>
      </c>
      <c r="P75" s="556">
        <v>6</v>
      </c>
      <c r="Q75" s="556">
        <v>8</v>
      </c>
      <c r="R75" s="556">
        <v>8</v>
      </c>
      <c r="S75" s="556">
        <v>10</v>
      </c>
      <c r="T75" s="556">
        <v>5</v>
      </c>
      <c r="U75" s="556">
        <v>2</v>
      </c>
      <c r="V75" s="556">
        <v>4</v>
      </c>
      <c r="W75" s="556">
        <v>5</v>
      </c>
      <c r="X75" s="556">
        <v>7</v>
      </c>
      <c r="Y75" s="556">
        <v>5</v>
      </c>
      <c r="Z75" s="556">
        <v>10</v>
      </c>
      <c r="AA75" s="556">
        <v>8</v>
      </c>
      <c r="AB75" s="556">
        <v>6</v>
      </c>
      <c r="AC75" s="556">
        <v>5</v>
      </c>
      <c r="AD75" s="556">
        <v>5</v>
      </c>
      <c r="AE75" s="556">
        <v>7</v>
      </c>
      <c r="AF75" s="556">
        <v>5</v>
      </c>
      <c r="AG75" s="556">
        <v>7</v>
      </c>
      <c r="AH75" s="556">
        <v>7</v>
      </c>
      <c r="AI75" s="556">
        <v>11</v>
      </c>
      <c r="AJ75" s="556">
        <v>6</v>
      </c>
      <c r="AK75" s="556">
        <v>8</v>
      </c>
      <c r="AL75" s="556">
        <v>4</v>
      </c>
      <c r="AM75" s="556">
        <v>6</v>
      </c>
      <c r="AN75" s="556">
        <v>9</v>
      </c>
      <c r="AO75" s="556">
        <v>5</v>
      </c>
      <c r="AP75" s="556">
        <v>3</v>
      </c>
      <c r="AQ75" s="556">
        <v>7</v>
      </c>
      <c r="AR75" s="556">
        <v>6</v>
      </c>
      <c r="AS75" s="556">
        <v>3</v>
      </c>
      <c r="AT75" s="556">
        <v>7</v>
      </c>
      <c r="AU75" s="556">
        <v>6</v>
      </c>
      <c r="AV75" s="556">
        <v>2</v>
      </c>
      <c r="AW75" s="556">
        <v>7</v>
      </c>
      <c r="AX75" s="556">
        <v>12</v>
      </c>
      <c r="AY75" s="556">
        <v>7</v>
      </c>
      <c r="AZ75" s="556">
        <v>8</v>
      </c>
      <c r="BA75" s="556">
        <v>6</v>
      </c>
      <c r="BB75" s="556">
        <v>7</v>
      </c>
      <c r="BC75" s="556">
        <v>5</v>
      </c>
      <c r="BD75" s="556"/>
      <c r="BE75" s="537">
        <f t="shared" ref="BE75:BE93" si="21">SUM(C75:BC75)</f>
        <v>361</v>
      </c>
      <c r="BF75" s="523"/>
      <c r="BG75" s="502"/>
      <c r="BH75" s="502"/>
      <c r="BI75" s="502"/>
      <c r="BJ75" s="502"/>
      <c r="BK75" s="502"/>
      <c r="BL75" s="502"/>
      <c r="BM75" s="502"/>
      <c r="BN75" s="502"/>
      <c r="BO75" s="502"/>
      <c r="BP75" s="502"/>
      <c r="BQ75" s="502"/>
      <c r="BR75" s="502"/>
      <c r="BS75" s="502"/>
      <c r="BT75" s="502"/>
      <c r="BU75" s="502"/>
      <c r="BV75" s="502"/>
      <c r="BW75" s="502"/>
      <c r="BX75" s="554"/>
      <c r="BY75" s="554"/>
      <c r="BZ75" s="554"/>
      <c r="CA75" s="554"/>
      <c r="CB75" s="554"/>
      <c r="CC75" s="554"/>
      <c r="CD75" s="554"/>
      <c r="CE75" s="554"/>
      <c r="CF75" s="554"/>
      <c r="CG75" s="554"/>
      <c r="CH75" s="554"/>
      <c r="CI75" s="554"/>
      <c r="CJ75" s="554"/>
      <c r="CK75" s="554"/>
      <c r="CL75" s="554"/>
      <c r="CM75" s="554"/>
      <c r="CN75" s="554"/>
    </row>
    <row r="76" spans="1:92" ht="14.1" customHeight="1" x14ac:dyDescent="0.2">
      <c r="A76" s="113"/>
      <c r="B76" s="555" t="s">
        <v>140</v>
      </c>
      <c r="C76" s="556">
        <v>38</v>
      </c>
      <c r="D76" s="556">
        <v>43</v>
      </c>
      <c r="E76" s="556">
        <v>38</v>
      </c>
      <c r="F76" s="556">
        <v>37</v>
      </c>
      <c r="G76" s="556">
        <v>39</v>
      </c>
      <c r="H76" s="556">
        <v>24</v>
      </c>
      <c r="I76" s="556">
        <v>29</v>
      </c>
      <c r="J76" s="556">
        <v>46</v>
      </c>
      <c r="K76" s="556">
        <v>30</v>
      </c>
      <c r="L76" s="556">
        <v>40</v>
      </c>
      <c r="M76" s="556">
        <v>36</v>
      </c>
      <c r="N76" s="556">
        <v>36</v>
      </c>
      <c r="O76" s="556">
        <v>30</v>
      </c>
      <c r="P76" s="556">
        <v>52</v>
      </c>
      <c r="Q76" s="556">
        <v>46</v>
      </c>
      <c r="R76" s="556">
        <v>58</v>
      </c>
      <c r="S76" s="556">
        <v>58</v>
      </c>
      <c r="T76" s="556">
        <v>48</v>
      </c>
      <c r="U76" s="556">
        <v>40</v>
      </c>
      <c r="V76" s="556">
        <v>39</v>
      </c>
      <c r="W76" s="556">
        <v>44</v>
      </c>
      <c r="X76" s="556">
        <v>32</v>
      </c>
      <c r="Y76" s="556">
        <v>30</v>
      </c>
      <c r="Z76" s="556">
        <v>32</v>
      </c>
      <c r="AA76" s="556">
        <v>31</v>
      </c>
      <c r="AB76" s="556">
        <v>28</v>
      </c>
      <c r="AC76" s="556">
        <v>26</v>
      </c>
      <c r="AD76" s="556">
        <v>27</v>
      </c>
      <c r="AE76" s="556">
        <v>36</v>
      </c>
      <c r="AF76" s="556">
        <v>29</v>
      </c>
      <c r="AG76" s="556">
        <v>34</v>
      </c>
      <c r="AH76" s="556">
        <v>28</v>
      </c>
      <c r="AI76" s="556">
        <v>30</v>
      </c>
      <c r="AJ76" s="556">
        <v>33</v>
      </c>
      <c r="AK76" s="556">
        <v>18</v>
      </c>
      <c r="AL76" s="556">
        <v>33</v>
      </c>
      <c r="AM76" s="556">
        <v>27</v>
      </c>
      <c r="AN76" s="556">
        <v>20</v>
      </c>
      <c r="AO76" s="556">
        <v>26</v>
      </c>
      <c r="AP76" s="556">
        <v>30</v>
      </c>
      <c r="AQ76" s="556">
        <v>31</v>
      </c>
      <c r="AR76" s="556">
        <v>28</v>
      </c>
      <c r="AS76" s="556">
        <v>33</v>
      </c>
      <c r="AT76" s="556">
        <v>35</v>
      </c>
      <c r="AU76" s="556">
        <v>49</v>
      </c>
      <c r="AV76" s="556">
        <v>47</v>
      </c>
      <c r="AW76" s="556">
        <v>44</v>
      </c>
      <c r="AX76" s="556">
        <v>39</v>
      </c>
      <c r="AY76" s="556">
        <v>41</v>
      </c>
      <c r="AZ76" s="556">
        <v>30</v>
      </c>
      <c r="BA76" s="556">
        <v>50</v>
      </c>
      <c r="BB76" s="556">
        <v>37</v>
      </c>
      <c r="BC76" s="556">
        <v>46</v>
      </c>
      <c r="BD76" s="556"/>
      <c r="BE76" s="537">
        <f t="shared" si="21"/>
        <v>1911</v>
      </c>
      <c r="BF76" s="523"/>
      <c r="BG76" s="502"/>
      <c r="BH76" s="502"/>
      <c r="BI76" s="502"/>
      <c r="BJ76" s="502"/>
      <c r="BK76" s="502"/>
      <c r="BL76" s="502"/>
      <c r="BM76" s="502"/>
      <c r="BN76" s="502"/>
      <c r="BO76" s="502"/>
      <c r="BP76" s="502"/>
      <c r="BQ76" s="502"/>
      <c r="BR76" s="502"/>
      <c r="BS76" s="502"/>
      <c r="BT76" s="502"/>
      <c r="BU76" s="502"/>
      <c r="BV76" s="502"/>
      <c r="BW76" s="502"/>
      <c r="BX76" s="554"/>
      <c r="BY76" s="554"/>
      <c r="BZ76" s="554"/>
      <c r="CA76" s="554"/>
      <c r="CB76" s="554"/>
      <c r="CC76" s="554"/>
      <c r="CD76" s="554"/>
      <c r="CE76" s="554"/>
      <c r="CF76" s="554"/>
      <c r="CG76" s="554"/>
      <c r="CH76" s="554"/>
      <c r="CI76" s="554"/>
      <c r="CJ76" s="554"/>
      <c r="CK76" s="554"/>
      <c r="CL76" s="554"/>
      <c r="CM76" s="554"/>
      <c r="CN76" s="554"/>
    </row>
    <row r="77" spans="1:92" ht="14.1" customHeight="1" x14ac:dyDescent="0.2">
      <c r="A77" s="113"/>
      <c r="B77" s="555" t="s">
        <v>141</v>
      </c>
      <c r="C77" s="556">
        <v>75</v>
      </c>
      <c r="D77" s="556">
        <v>103</v>
      </c>
      <c r="E77" s="556">
        <v>83</v>
      </c>
      <c r="F77" s="556">
        <v>86</v>
      </c>
      <c r="G77" s="556">
        <v>83</v>
      </c>
      <c r="H77" s="556">
        <v>82</v>
      </c>
      <c r="I77" s="556">
        <v>70</v>
      </c>
      <c r="J77" s="556">
        <v>66</v>
      </c>
      <c r="K77" s="556">
        <v>65</v>
      </c>
      <c r="L77" s="556">
        <v>81</v>
      </c>
      <c r="M77" s="556">
        <v>76</v>
      </c>
      <c r="N77" s="556">
        <v>71</v>
      </c>
      <c r="O77" s="556">
        <v>78</v>
      </c>
      <c r="P77" s="556">
        <v>117</v>
      </c>
      <c r="Q77" s="556">
        <v>133</v>
      </c>
      <c r="R77" s="556">
        <v>141</v>
      </c>
      <c r="S77" s="556">
        <v>115</v>
      </c>
      <c r="T77" s="556">
        <v>107</v>
      </c>
      <c r="U77" s="556">
        <v>103</v>
      </c>
      <c r="V77" s="556">
        <v>67</v>
      </c>
      <c r="W77" s="556">
        <v>65</v>
      </c>
      <c r="X77" s="556">
        <v>70</v>
      </c>
      <c r="Y77" s="556">
        <v>62</v>
      </c>
      <c r="Z77" s="556">
        <v>65</v>
      </c>
      <c r="AA77" s="556">
        <v>56</v>
      </c>
      <c r="AB77" s="556">
        <v>68</v>
      </c>
      <c r="AC77" s="556">
        <v>56</v>
      </c>
      <c r="AD77" s="556">
        <v>67</v>
      </c>
      <c r="AE77" s="556">
        <v>63</v>
      </c>
      <c r="AF77" s="556">
        <v>76</v>
      </c>
      <c r="AG77" s="556">
        <v>65</v>
      </c>
      <c r="AH77" s="556">
        <v>62</v>
      </c>
      <c r="AI77" s="556">
        <v>62</v>
      </c>
      <c r="AJ77" s="556">
        <v>63</v>
      </c>
      <c r="AK77" s="556">
        <v>83</v>
      </c>
      <c r="AL77" s="556">
        <v>79</v>
      </c>
      <c r="AM77" s="556">
        <v>60</v>
      </c>
      <c r="AN77" s="556">
        <v>65</v>
      </c>
      <c r="AO77" s="556">
        <v>74</v>
      </c>
      <c r="AP77" s="556">
        <v>85</v>
      </c>
      <c r="AQ77" s="556">
        <v>72</v>
      </c>
      <c r="AR77" s="556">
        <v>71</v>
      </c>
      <c r="AS77" s="556">
        <v>67</v>
      </c>
      <c r="AT77" s="556">
        <v>91</v>
      </c>
      <c r="AU77" s="556">
        <v>71</v>
      </c>
      <c r="AV77" s="556">
        <v>95</v>
      </c>
      <c r="AW77" s="556">
        <v>85</v>
      </c>
      <c r="AX77" s="556">
        <v>93</v>
      </c>
      <c r="AY77" s="556">
        <v>89</v>
      </c>
      <c r="AZ77" s="556">
        <v>88</v>
      </c>
      <c r="BA77" s="556">
        <v>69</v>
      </c>
      <c r="BB77" s="556">
        <v>91</v>
      </c>
      <c r="BC77" s="556">
        <v>56</v>
      </c>
      <c r="BD77" s="556"/>
      <c r="BE77" s="537">
        <f t="shared" si="21"/>
        <v>4186</v>
      </c>
      <c r="BF77" s="523"/>
      <c r="BG77" s="502"/>
      <c r="BH77" s="502"/>
      <c r="BI77" s="502"/>
      <c r="BJ77" s="502"/>
      <c r="BK77" s="502"/>
      <c r="BL77" s="502"/>
      <c r="BM77" s="502"/>
      <c r="BN77" s="502"/>
      <c r="BO77" s="502"/>
      <c r="BP77" s="502"/>
      <c r="BQ77" s="502"/>
      <c r="BR77" s="502"/>
      <c r="BS77" s="502"/>
      <c r="BT77" s="502"/>
      <c r="BU77" s="502"/>
      <c r="BV77" s="502"/>
      <c r="BW77" s="502"/>
      <c r="BX77" s="554"/>
      <c r="BY77" s="554"/>
      <c r="BZ77" s="554"/>
      <c r="CA77" s="554"/>
      <c r="CB77" s="554"/>
      <c r="CC77" s="554"/>
      <c r="CD77" s="554"/>
      <c r="CE77" s="554"/>
      <c r="CF77" s="554"/>
      <c r="CG77" s="554"/>
      <c r="CH77" s="554"/>
      <c r="CI77" s="554"/>
      <c r="CJ77" s="554"/>
      <c r="CK77" s="554"/>
      <c r="CL77" s="554"/>
      <c r="CM77" s="554"/>
      <c r="CN77" s="554"/>
    </row>
    <row r="78" spans="1:92" ht="14.1" customHeight="1" x14ac:dyDescent="0.2">
      <c r="A78" s="113"/>
      <c r="B78" s="555" t="s">
        <v>142</v>
      </c>
      <c r="C78" s="556">
        <v>1</v>
      </c>
      <c r="D78" s="556">
        <v>5</v>
      </c>
      <c r="E78" s="556">
        <v>2</v>
      </c>
      <c r="F78" s="556">
        <v>4</v>
      </c>
      <c r="G78" s="556">
        <v>2</v>
      </c>
      <c r="H78" s="556">
        <v>5</v>
      </c>
      <c r="I78" s="556">
        <v>3</v>
      </c>
      <c r="J78" s="556">
        <v>1</v>
      </c>
      <c r="K78" s="556">
        <v>4</v>
      </c>
      <c r="L78" s="556">
        <v>5</v>
      </c>
      <c r="M78" s="556">
        <v>6</v>
      </c>
      <c r="N78" s="556">
        <v>7</v>
      </c>
      <c r="O78" s="556">
        <v>8</v>
      </c>
      <c r="P78" s="556">
        <v>9</v>
      </c>
      <c r="Q78" s="556">
        <v>11</v>
      </c>
      <c r="R78" s="556">
        <v>4</v>
      </c>
      <c r="S78" s="556">
        <v>6</v>
      </c>
      <c r="T78" s="556">
        <v>3</v>
      </c>
      <c r="U78" s="556">
        <v>2</v>
      </c>
      <c r="V78" s="556">
        <v>5</v>
      </c>
      <c r="W78" s="556">
        <v>8</v>
      </c>
      <c r="X78" s="556">
        <v>5</v>
      </c>
      <c r="Y78" s="556">
        <v>8</v>
      </c>
      <c r="Z78" s="556">
        <v>2</v>
      </c>
      <c r="AA78" s="556">
        <v>5</v>
      </c>
      <c r="AB78" s="556">
        <v>4</v>
      </c>
      <c r="AC78" s="556">
        <v>2</v>
      </c>
      <c r="AD78" s="556">
        <v>4</v>
      </c>
      <c r="AE78" s="556">
        <v>3</v>
      </c>
      <c r="AF78" s="556">
        <v>4</v>
      </c>
      <c r="AG78" s="556">
        <v>4</v>
      </c>
      <c r="AH78" s="556">
        <v>3</v>
      </c>
      <c r="AI78" s="556">
        <v>5</v>
      </c>
      <c r="AJ78" s="556">
        <v>3</v>
      </c>
      <c r="AK78" s="556">
        <v>8</v>
      </c>
      <c r="AL78" s="556">
        <v>4</v>
      </c>
      <c r="AM78" s="556">
        <v>6</v>
      </c>
      <c r="AN78" s="556">
        <v>3</v>
      </c>
      <c r="AO78" s="556">
        <v>5</v>
      </c>
      <c r="AP78" s="556">
        <v>3</v>
      </c>
      <c r="AQ78" s="556">
        <v>6</v>
      </c>
      <c r="AR78" s="556">
        <v>2</v>
      </c>
      <c r="AS78" s="556">
        <v>3</v>
      </c>
      <c r="AT78" s="556">
        <v>5</v>
      </c>
      <c r="AU78" s="556">
        <v>4</v>
      </c>
      <c r="AV78" s="556">
        <v>6</v>
      </c>
      <c r="AW78" s="556">
        <v>8</v>
      </c>
      <c r="AX78" s="556">
        <v>7</v>
      </c>
      <c r="AY78" s="556">
        <v>6</v>
      </c>
      <c r="AZ78" s="556">
        <v>4</v>
      </c>
      <c r="BA78" s="556">
        <v>8</v>
      </c>
      <c r="BB78" s="556">
        <v>8</v>
      </c>
      <c r="BC78" s="556">
        <v>5</v>
      </c>
      <c r="BD78" s="556"/>
      <c r="BE78" s="537">
        <f t="shared" si="21"/>
        <v>254</v>
      </c>
      <c r="BF78" s="523"/>
      <c r="BG78" s="502"/>
      <c r="BH78" s="502"/>
      <c r="BI78" s="502"/>
      <c r="BJ78" s="502"/>
      <c r="BK78" s="502"/>
      <c r="BL78" s="502"/>
      <c r="BM78" s="502"/>
      <c r="BN78" s="502"/>
      <c r="BO78" s="502"/>
      <c r="BP78" s="502"/>
      <c r="BQ78" s="502"/>
      <c r="BR78" s="502"/>
      <c r="BS78" s="502"/>
      <c r="BT78" s="502"/>
      <c r="BU78" s="502"/>
      <c r="BV78" s="502"/>
      <c r="BW78" s="502"/>
      <c r="BX78" s="554"/>
      <c r="BY78" s="554"/>
      <c r="BZ78" s="554"/>
      <c r="CA78" s="554"/>
      <c r="CB78" s="554"/>
      <c r="CC78" s="554"/>
      <c r="CD78" s="554"/>
      <c r="CE78" s="554"/>
      <c r="CF78" s="554"/>
      <c r="CG78" s="554"/>
      <c r="CH78" s="554"/>
      <c r="CI78" s="554"/>
      <c r="CJ78" s="554"/>
      <c r="CK78" s="554"/>
      <c r="CL78" s="554"/>
      <c r="CM78" s="554"/>
      <c r="CN78" s="554"/>
    </row>
    <row r="79" spans="1:92" ht="14.1" customHeight="1" x14ac:dyDescent="0.2">
      <c r="A79" s="113"/>
      <c r="B79" s="555" t="s">
        <v>154</v>
      </c>
      <c r="C79" s="556">
        <v>35</v>
      </c>
      <c r="D79" s="556">
        <v>62</v>
      </c>
      <c r="E79" s="556">
        <v>39</v>
      </c>
      <c r="F79" s="556">
        <v>43</v>
      </c>
      <c r="G79" s="556">
        <v>34</v>
      </c>
      <c r="H79" s="556">
        <v>35</v>
      </c>
      <c r="I79" s="556">
        <v>41</v>
      </c>
      <c r="J79" s="556">
        <v>28</v>
      </c>
      <c r="K79" s="556">
        <v>35</v>
      </c>
      <c r="L79" s="556">
        <v>35</v>
      </c>
      <c r="M79" s="556">
        <v>39</v>
      </c>
      <c r="N79" s="556">
        <v>28</v>
      </c>
      <c r="O79" s="556">
        <v>44</v>
      </c>
      <c r="P79" s="556">
        <v>43</v>
      </c>
      <c r="Q79" s="556">
        <v>54</v>
      </c>
      <c r="R79" s="556">
        <v>47</v>
      </c>
      <c r="S79" s="556">
        <v>51</v>
      </c>
      <c r="T79" s="556">
        <v>43</v>
      </c>
      <c r="U79" s="556">
        <v>35</v>
      </c>
      <c r="V79" s="556">
        <v>45</v>
      </c>
      <c r="W79" s="556">
        <v>40</v>
      </c>
      <c r="X79" s="556">
        <v>34</v>
      </c>
      <c r="Y79" s="556">
        <v>28</v>
      </c>
      <c r="Z79" s="556">
        <v>23</v>
      </c>
      <c r="AA79" s="556">
        <v>30</v>
      </c>
      <c r="AB79" s="556">
        <v>22</v>
      </c>
      <c r="AC79" s="556">
        <v>36</v>
      </c>
      <c r="AD79" s="556">
        <v>32</v>
      </c>
      <c r="AE79" s="556">
        <v>34</v>
      </c>
      <c r="AF79" s="556">
        <v>21</v>
      </c>
      <c r="AG79" s="556">
        <v>35</v>
      </c>
      <c r="AH79" s="556">
        <v>29</v>
      </c>
      <c r="AI79" s="556">
        <v>29</v>
      </c>
      <c r="AJ79" s="556">
        <v>27</v>
      </c>
      <c r="AK79" s="556">
        <v>27</v>
      </c>
      <c r="AL79" s="556">
        <v>32</v>
      </c>
      <c r="AM79" s="556">
        <v>38</v>
      </c>
      <c r="AN79" s="556">
        <v>27</v>
      </c>
      <c r="AO79" s="556">
        <v>27</v>
      </c>
      <c r="AP79" s="556">
        <v>28</v>
      </c>
      <c r="AQ79" s="556">
        <v>34</v>
      </c>
      <c r="AR79" s="556">
        <v>36</v>
      </c>
      <c r="AS79" s="556">
        <v>35</v>
      </c>
      <c r="AT79" s="556">
        <v>36</v>
      </c>
      <c r="AU79" s="556">
        <v>32</v>
      </c>
      <c r="AV79" s="556">
        <v>39</v>
      </c>
      <c r="AW79" s="556">
        <v>32</v>
      </c>
      <c r="AX79" s="556">
        <v>46</v>
      </c>
      <c r="AY79" s="556">
        <v>41</v>
      </c>
      <c r="AZ79" s="556">
        <v>45</v>
      </c>
      <c r="BA79" s="556">
        <v>48</v>
      </c>
      <c r="BB79" s="556">
        <v>35</v>
      </c>
      <c r="BC79" s="556">
        <v>32</v>
      </c>
      <c r="BD79" s="556"/>
      <c r="BE79" s="537">
        <f t="shared" si="21"/>
        <v>1906</v>
      </c>
      <c r="BF79" s="523"/>
      <c r="BG79" s="502"/>
      <c r="BH79" s="502"/>
      <c r="BI79" s="502"/>
      <c r="BJ79" s="502"/>
      <c r="BK79" s="502"/>
      <c r="BL79" s="502"/>
      <c r="BM79" s="502"/>
      <c r="BN79" s="502"/>
      <c r="BO79" s="502"/>
      <c r="BP79" s="502"/>
      <c r="BQ79" s="502"/>
      <c r="BR79" s="502"/>
      <c r="BS79" s="502"/>
      <c r="BT79" s="502"/>
      <c r="BU79" s="502"/>
      <c r="BV79" s="502"/>
      <c r="BW79" s="502"/>
      <c r="BX79" s="554"/>
      <c r="BY79" s="554"/>
      <c r="BZ79" s="554"/>
      <c r="CA79" s="554"/>
      <c r="CB79" s="554"/>
      <c r="CC79" s="554"/>
      <c r="CD79" s="554"/>
      <c r="CE79" s="554"/>
      <c r="CF79" s="554"/>
      <c r="CG79" s="554"/>
      <c r="CH79" s="554"/>
      <c r="CI79" s="554"/>
      <c r="CJ79" s="554"/>
      <c r="CK79" s="554"/>
      <c r="CL79" s="554"/>
      <c r="CM79" s="554"/>
      <c r="CN79" s="554"/>
    </row>
    <row r="80" spans="1:92" ht="14.1" customHeight="1" x14ac:dyDescent="0.2">
      <c r="A80" s="113"/>
      <c r="B80" s="555" t="s">
        <v>143</v>
      </c>
      <c r="C80" s="556">
        <v>43</v>
      </c>
      <c r="D80" s="556">
        <v>55</v>
      </c>
      <c r="E80" s="556">
        <v>46</v>
      </c>
      <c r="F80" s="556">
        <v>43</v>
      </c>
      <c r="G80" s="556">
        <v>33</v>
      </c>
      <c r="H80" s="556">
        <v>35</v>
      </c>
      <c r="I80" s="556">
        <v>39</v>
      </c>
      <c r="J80" s="556">
        <v>41</v>
      </c>
      <c r="K80" s="556">
        <v>37</v>
      </c>
      <c r="L80" s="556">
        <v>43</v>
      </c>
      <c r="M80" s="556">
        <v>40</v>
      </c>
      <c r="N80" s="556">
        <v>44</v>
      </c>
      <c r="O80" s="556">
        <v>26</v>
      </c>
      <c r="P80" s="556">
        <v>75</v>
      </c>
      <c r="Q80" s="556">
        <v>71</v>
      </c>
      <c r="R80" s="556">
        <v>81</v>
      </c>
      <c r="S80" s="556">
        <v>97</v>
      </c>
      <c r="T80" s="556">
        <v>75</v>
      </c>
      <c r="U80" s="556">
        <v>53</v>
      </c>
      <c r="V80" s="556">
        <v>61</v>
      </c>
      <c r="W80" s="556">
        <v>50</v>
      </c>
      <c r="X80" s="556">
        <v>42</v>
      </c>
      <c r="Y80" s="556">
        <v>39</v>
      </c>
      <c r="Z80" s="556">
        <v>31</v>
      </c>
      <c r="AA80" s="556">
        <v>36</v>
      </c>
      <c r="AB80" s="556">
        <v>32</v>
      </c>
      <c r="AC80" s="556">
        <v>36</v>
      </c>
      <c r="AD80" s="556">
        <v>26</v>
      </c>
      <c r="AE80" s="556">
        <v>44</v>
      </c>
      <c r="AF80" s="556">
        <v>36</v>
      </c>
      <c r="AG80" s="556">
        <v>35</v>
      </c>
      <c r="AH80" s="556">
        <v>34</v>
      </c>
      <c r="AI80" s="556">
        <v>39</v>
      </c>
      <c r="AJ80" s="556">
        <v>31</v>
      </c>
      <c r="AK80" s="556">
        <v>32</v>
      </c>
      <c r="AL80" s="556">
        <v>43</v>
      </c>
      <c r="AM80" s="556">
        <v>29</v>
      </c>
      <c r="AN80" s="556">
        <v>28</v>
      </c>
      <c r="AO80" s="556">
        <v>45</v>
      </c>
      <c r="AP80" s="556">
        <v>45</v>
      </c>
      <c r="AQ80" s="556">
        <v>33</v>
      </c>
      <c r="AR80" s="556">
        <v>41</v>
      </c>
      <c r="AS80" s="556">
        <v>46</v>
      </c>
      <c r="AT80" s="556">
        <v>47</v>
      </c>
      <c r="AU80" s="556">
        <v>43</v>
      </c>
      <c r="AV80" s="556">
        <v>55</v>
      </c>
      <c r="AW80" s="556">
        <v>52</v>
      </c>
      <c r="AX80" s="556">
        <v>51</v>
      </c>
      <c r="AY80" s="556">
        <v>66</v>
      </c>
      <c r="AZ80" s="556">
        <v>49</v>
      </c>
      <c r="BA80" s="556">
        <v>44</v>
      </c>
      <c r="BB80" s="556">
        <v>49</v>
      </c>
      <c r="BC80" s="556">
        <v>28</v>
      </c>
      <c r="BD80" s="556"/>
      <c r="BE80" s="537">
        <f t="shared" si="21"/>
        <v>2375</v>
      </c>
      <c r="BF80" s="523"/>
      <c r="BG80" s="502"/>
      <c r="BH80" s="502"/>
      <c r="BI80" s="502"/>
      <c r="BJ80" s="502"/>
      <c r="BK80" s="502"/>
      <c r="BL80" s="502"/>
      <c r="BM80" s="502"/>
      <c r="BN80" s="502"/>
      <c r="BO80" s="502"/>
      <c r="BP80" s="502"/>
      <c r="BQ80" s="502"/>
      <c r="BR80" s="502"/>
      <c r="BS80" s="502"/>
      <c r="BT80" s="502"/>
      <c r="BU80" s="502"/>
      <c r="BV80" s="502"/>
      <c r="BW80" s="502"/>
      <c r="BX80" s="554"/>
      <c r="BY80" s="554"/>
      <c r="BZ80" s="554"/>
      <c r="CA80" s="554"/>
      <c r="CB80" s="554"/>
      <c r="CC80" s="554"/>
      <c r="CD80" s="554"/>
      <c r="CE80" s="554"/>
      <c r="CF80" s="554"/>
      <c r="CG80" s="554"/>
      <c r="CH80" s="554"/>
      <c r="CI80" s="554"/>
      <c r="CJ80" s="554"/>
      <c r="CK80" s="554"/>
      <c r="CL80" s="554"/>
      <c r="CM80" s="554"/>
      <c r="CN80" s="554"/>
    </row>
    <row r="81" spans="1:92" ht="14.1" customHeight="1" x14ac:dyDescent="0.2">
      <c r="A81" s="113"/>
      <c r="B81" s="555" t="s">
        <v>144</v>
      </c>
      <c r="C81" s="556">
        <v>20</v>
      </c>
      <c r="D81" s="556">
        <v>41</v>
      </c>
      <c r="E81" s="556">
        <v>38</v>
      </c>
      <c r="F81" s="556">
        <v>29</v>
      </c>
      <c r="G81" s="556">
        <v>27</v>
      </c>
      <c r="H81" s="556">
        <v>24</v>
      </c>
      <c r="I81" s="556">
        <v>25</v>
      </c>
      <c r="J81" s="556">
        <v>23</v>
      </c>
      <c r="K81" s="556">
        <v>35</v>
      </c>
      <c r="L81" s="556">
        <v>32</v>
      </c>
      <c r="M81" s="556">
        <v>29</v>
      </c>
      <c r="N81" s="556">
        <v>36</v>
      </c>
      <c r="O81" s="556">
        <v>23</v>
      </c>
      <c r="P81" s="556">
        <v>42</v>
      </c>
      <c r="Q81" s="556">
        <v>37</v>
      </c>
      <c r="R81" s="556">
        <v>31</v>
      </c>
      <c r="S81" s="556">
        <v>30</v>
      </c>
      <c r="T81" s="556">
        <v>27</v>
      </c>
      <c r="U81" s="556">
        <v>24</v>
      </c>
      <c r="V81" s="556">
        <v>28</v>
      </c>
      <c r="W81" s="556">
        <v>32</v>
      </c>
      <c r="X81" s="556">
        <v>18</v>
      </c>
      <c r="Y81" s="556">
        <v>33</v>
      </c>
      <c r="Z81" s="556">
        <v>27</v>
      </c>
      <c r="AA81" s="556">
        <v>29</v>
      </c>
      <c r="AB81" s="556">
        <v>21</v>
      </c>
      <c r="AC81" s="556">
        <v>25</v>
      </c>
      <c r="AD81" s="556">
        <v>34</v>
      </c>
      <c r="AE81" s="556">
        <v>24</v>
      </c>
      <c r="AF81" s="556">
        <v>30</v>
      </c>
      <c r="AG81" s="556">
        <v>19</v>
      </c>
      <c r="AH81" s="556">
        <v>26</v>
      </c>
      <c r="AI81" s="556">
        <v>24</v>
      </c>
      <c r="AJ81" s="556">
        <v>25</v>
      </c>
      <c r="AK81" s="556">
        <v>24</v>
      </c>
      <c r="AL81" s="556">
        <v>19</v>
      </c>
      <c r="AM81" s="556">
        <v>31</v>
      </c>
      <c r="AN81" s="556">
        <v>23</v>
      </c>
      <c r="AO81" s="556">
        <v>23</v>
      </c>
      <c r="AP81" s="556">
        <v>30</v>
      </c>
      <c r="AQ81" s="556">
        <v>23</v>
      </c>
      <c r="AR81" s="556">
        <v>17</v>
      </c>
      <c r="AS81" s="556">
        <v>25</v>
      </c>
      <c r="AT81" s="556">
        <v>19</v>
      </c>
      <c r="AU81" s="556">
        <v>30</v>
      </c>
      <c r="AV81" s="556">
        <v>23</v>
      </c>
      <c r="AW81" s="556">
        <v>22</v>
      </c>
      <c r="AX81" s="556">
        <v>28</v>
      </c>
      <c r="AY81" s="556">
        <v>19</v>
      </c>
      <c r="AZ81" s="556">
        <v>21</v>
      </c>
      <c r="BA81" s="556">
        <v>27</v>
      </c>
      <c r="BB81" s="556">
        <v>24</v>
      </c>
      <c r="BC81" s="556">
        <v>30</v>
      </c>
      <c r="BD81" s="556"/>
      <c r="BE81" s="537">
        <f t="shared" si="21"/>
        <v>1426</v>
      </c>
      <c r="BF81" s="523"/>
      <c r="BG81" s="502"/>
      <c r="BH81" s="502"/>
      <c r="BI81" s="502"/>
      <c r="BJ81" s="502"/>
      <c r="BK81" s="502"/>
      <c r="BL81" s="502"/>
      <c r="BM81" s="502"/>
      <c r="BN81" s="502"/>
      <c r="BO81" s="502"/>
      <c r="BP81" s="502"/>
      <c r="BQ81" s="502"/>
      <c r="BR81" s="502"/>
      <c r="BS81" s="502"/>
      <c r="BT81" s="502"/>
      <c r="BU81" s="502"/>
      <c r="BV81" s="502"/>
      <c r="BW81" s="502"/>
      <c r="BX81" s="554"/>
      <c r="BY81" s="554"/>
      <c r="BZ81" s="554"/>
      <c r="CA81" s="554"/>
      <c r="CB81" s="554"/>
      <c r="CC81" s="554"/>
      <c r="CD81" s="554"/>
      <c r="CE81" s="554"/>
      <c r="CF81" s="554"/>
      <c r="CG81" s="554"/>
      <c r="CH81" s="554"/>
      <c r="CI81" s="554"/>
      <c r="CJ81" s="554"/>
      <c r="CK81" s="554"/>
      <c r="CL81" s="554"/>
      <c r="CM81" s="554"/>
      <c r="CN81" s="554"/>
    </row>
    <row r="82" spans="1:92" ht="14.1" customHeight="1" x14ac:dyDescent="0.2">
      <c r="A82" s="113"/>
      <c r="B82" s="555" t="s">
        <v>145</v>
      </c>
      <c r="C82" s="556">
        <v>5</v>
      </c>
      <c r="D82" s="556">
        <v>4</v>
      </c>
      <c r="E82" s="556">
        <v>2</v>
      </c>
      <c r="F82" s="556">
        <v>2</v>
      </c>
      <c r="G82" s="556">
        <v>5</v>
      </c>
      <c r="H82" s="556">
        <v>6</v>
      </c>
      <c r="I82" s="556">
        <v>4</v>
      </c>
      <c r="J82" s="556">
        <v>4</v>
      </c>
      <c r="K82" s="556">
        <v>3</v>
      </c>
      <c r="L82" s="556">
        <v>4</v>
      </c>
      <c r="M82" s="556">
        <v>3</v>
      </c>
      <c r="N82" s="556">
        <v>3</v>
      </c>
      <c r="O82" s="556">
        <v>9</v>
      </c>
      <c r="P82" s="556">
        <v>8</v>
      </c>
      <c r="Q82" s="556">
        <v>8</v>
      </c>
      <c r="R82" s="556">
        <v>3</v>
      </c>
      <c r="S82" s="556">
        <v>2</v>
      </c>
      <c r="T82" s="556">
        <v>6</v>
      </c>
      <c r="U82" s="556">
        <v>6</v>
      </c>
      <c r="V82" s="556">
        <v>6</v>
      </c>
      <c r="W82" s="556">
        <v>2</v>
      </c>
      <c r="X82" s="556">
        <v>5</v>
      </c>
      <c r="Y82" s="556">
        <v>3</v>
      </c>
      <c r="Z82" s="556">
        <v>4</v>
      </c>
      <c r="AA82" s="556">
        <v>3</v>
      </c>
      <c r="AB82" s="556">
        <v>0</v>
      </c>
      <c r="AC82" s="556">
        <v>4</v>
      </c>
      <c r="AD82" s="556">
        <v>7</v>
      </c>
      <c r="AE82" s="556">
        <v>5</v>
      </c>
      <c r="AF82" s="556">
        <v>3</v>
      </c>
      <c r="AG82" s="556">
        <v>3</v>
      </c>
      <c r="AH82" s="556">
        <v>4</v>
      </c>
      <c r="AI82" s="556">
        <v>1</v>
      </c>
      <c r="AJ82" s="556">
        <v>2</v>
      </c>
      <c r="AK82" s="556">
        <v>3</v>
      </c>
      <c r="AL82" s="556">
        <v>6</v>
      </c>
      <c r="AM82" s="556">
        <v>6</v>
      </c>
      <c r="AN82" s="556">
        <v>3</v>
      </c>
      <c r="AO82" s="556">
        <v>2</v>
      </c>
      <c r="AP82" s="556">
        <v>2</v>
      </c>
      <c r="AQ82" s="556">
        <v>4</v>
      </c>
      <c r="AR82" s="556">
        <v>4</v>
      </c>
      <c r="AS82" s="556">
        <v>6</v>
      </c>
      <c r="AT82" s="556">
        <v>4</v>
      </c>
      <c r="AU82" s="556">
        <v>4</v>
      </c>
      <c r="AV82" s="556">
        <v>2</v>
      </c>
      <c r="AW82" s="556">
        <v>2</v>
      </c>
      <c r="AX82" s="556">
        <v>4</v>
      </c>
      <c r="AY82" s="556">
        <v>4</v>
      </c>
      <c r="AZ82" s="556">
        <v>1</v>
      </c>
      <c r="BA82" s="556">
        <v>7</v>
      </c>
      <c r="BB82" s="556">
        <v>4</v>
      </c>
      <c r="BC82" s="556">
        <v>3</v>
      </c>
      <c r="BD82" s="556"/>
      <c r="BE82" s="537">
        <f t="shared" si="21"/>
        <v>210</v>
      </c>
      <c r="BF82" s="523"/>
      <c r="BG82" s="502"/>
      <c r="BH82" s="502"/>
      <c r="BI82" s="502"/>
      <c r="BJ82" s="502"/>
      <c r="BK82" s="502"/>
      <c r="BL82" s="502"/>
      <c r="BM82" s="502"/>
      <c r="BN82" s="502"/>
      <c r="BO82" s="502"/>
      <c r="BP82" s="502"/>
      <c r="BQ82" s="502"/>
      <c r="BR82" s="502"/>
      <c r="BS82" s="502"/>
      <c r="BT82" s="502"/>
      <c r="BU82" s="502"/>
      <c r="BV82" s="502"/>
      <c r="BW82" s="502"/>
      <c r="BX82" s="554"/>
      <c r="BY82" s="554"/>
      <c r="BZ82" s="554"/>
      <c r="CA82" s="554"/>
      <c r="CB82" s="554"/>
      <c r="CC82" s="554"/>
      <c r="CD82" s="554"/>
      <c r="CE82" s="554"/>
      <c r="CF82" s="554"/>
      <c r="CG82" s="554"/>
      <c r="CH82" s="554"/>
      <c r="CI82" s="554"/>
      <c r="CJ82" s="554"/>
      <c r="CK82" s="554"/>
      <c r="CL82" s="554"/>
      <c r="CM82" s="554"/>
      <c r="CN82" s="554"/>
    </row>
    <row r="83" spans="1:92" ht="14.1" customHeight="1" x14ac:dyDescent="0.2">
      <c r="A83" s="113"/>
      <c r="B83" s="555" t="s">
        <v>146</v>
      </c>
      <c r="C83" s="556">
        <v>42</v>
      </c>
      <c r="D83" s="556">
        <v>41</v>
      </c>
      <c r="E83" s="556">
        <v>36</v>
      </c>
      <c r="F83" s="556">
        <v>40</v>
      </c>
      <c r="G83" s="556">
        <v>31</v>
      </c>
      <c r="H83" s="556">
        <v>34</v>
      </c>
      <c r="I83" s="556">
        <v>23</v>
      </c>
      <c r="J83" s="556">
        <v>35</v>
      </c>
      <c r="K83" s="556">
        <v>35</v>
      </c>
      <c r="L83" s="556">
        <v>30</v>
      </c>
      <c r="M83" s="556">
        <v>36</v>
      </c>
      <c r="N83" s="556">
        <v>26</v>
      </c>
      <c r="O83" s="556">
        <v>31</v>
      </c>
      <c r="P83" s="556">
        <v>43</v>
      </c>
      <c r="Q83" s="556">
        <v>47</v>
      </c>
      <c r="R83" s="556">
        <v>53</v>
      </c>
      <c r="S83" s="556">
        <v>39</v>
      </c>
      <c r="T83" s="556">
        <v>38</v>
      </c>
      <c r="U83" s="556">
        <v>27</v>
      </c>
      <c r="V83" s="556">
        <v>36</v>
      </c>
      <c r="W83" s="556">
        <v>29</v>
      </c>
      <c r="X83" s="556">
        <v>27</v>
      </c>
      <c r="Y83" s="556">
        <v>23</v>
      </c>
      <c r="Z83" s="556">
        <v>27</v>
      </c>
      <c r="AA83" s="556">
        <v>33</v>
      </c>
      <c r="AB83" s="556">
        <v>27</v>
      </c>
      <c r="AC83" s="556">
        <v>27</v>
      </c>
      <c r="AD83" s="556">
        <v>27</v>
      </c>
      <c r="AE83" s="556">
        <v>31</v>
      </c>
      <c r="AF83" s="556">
        <v>22</v>
      </c>
      <c r="AG83" s="556">
        <v>28</v>
      </c>
      <c r="AH83" s="556">
        <v>32</v>
      </c>
      <c r="AI83" s="556">
        <v>21</v>
      </c>
      <c r="AJ83" s="556">
        <v>31</v>
      </c>
      <c r="AK83" s="556">
        <v>31</v>
      </c>
      <c r="AL83" s="556">
        <v>31</v>
      </c>
      <c r="AM83" s="556">
        <v>34</v>
      </c>
      <c r="AN83" s="556">
        <v>22</v>
      </c>
      <c r="AO83" s="556">
        <v>31</v>
      </c>
      <c r="AP83" s="556">
        <v>44</v>
      </c>
      <c r="AQ83" s="556">
        <v>33</v>
      </c>
      <c r="AR83" s="556">
        <v>32</v>
      </c>
      <c r="AS83" s="556">
        <v>25</v>
      </c>
      <c r="AT83" s="556">
        <v>43</v>
      </c>
      <c r="AU83" s="556">
        <v>49</v>
      </c>
      <c r="AV83" s="556">
        <v>36</v>
      </c>
      <c r="AW83" s="556">
        <v>49</v>
      </c>
      <c r="AX83" s="556">
        <v>46</v>
      </c>
      <c r="AY83" s="556">
        <v>42</v>
      </c>
      <c r="AZ83" s="556">
        <v>34</v>
      </c>
      <c r="BA83" s="556">
        <v>31</v>
      </c>
      <c r="BB83" s="556">
        <v>31</v>
      </c>
      <c r="BC83" s="556">
        <v>35</v>
      </c>
      <c r="BD83" s="556"/>
      <c r="BE83" s="537">
        <f t="shared" si="21"/>
        <v>1787</v>
      </c>
      <c r="BF83" s="523"/>
      <c r="BG83" s="502"/>
      <c r="BH83" s="502"/>
      <c r="BI83" s="502"/>
      <c r="BJ83" s="502"/>
      <c r="BK83" s="502"/>
      <c r="BL83" s="502"/>
      <c r="BM83" s="502"/>
      <c r="BN83" s="502"/>
      <c r="BO83" s="502"/>
      <c r="BP83" s="502"/>
      <c r="BQ83" s="502"/>
      <c r="BR83" s="502"/>
      <c r="BS83" s="502"/>
      <c r="BT83" s="502"/>
      <c r="BU83" s="502"/>
      <c r="BV83" s="502"/>
      <c r="BW83" s="502"/>
      <c r="BX83" s="554"/>
      <c r="BY83" s="554"/>
      <c r="BZ83" s="554"/>
      <c r="CA83" s="554"/>
      <c r="CB83" s="554"/>
      <c r="CC83" s="554"/>
      <c r="CD83" s="554"/>
      <c r="CE83" s="554"/>
      <c r="CF83" s="554"/>
      <c r="CG83" s="554"/>
      <c r="CH83" s="554"/>
      <c r="CI83" s="554"/>
      <c r="CJ83" s="554"/>
      <c r="CK83" s="554"/>
      <c r="CL83" s="554"/>
      <c r="CM83" s="554"/>
      <c r="CN83" s="554"/>
    </row>
    <row r="84" spans="1:92" ht="14.1" customHeight="1" x14ac:dyDescent="0.2">
      <c r="A84" s="113"/>
      <c r="B84" s="555" t="s">
        <v>147</v>
      </c>
      <c r="C84" s="556">
        <v>63</v>
      </c>
      <c r="D84" s="556">
        <v>91</v>
      </c>
      <c r="E84" s="556">
        <v>82</v>
      </c>
      <c r="F84" s="556">
        <v>75</v>
      </c>
      <c r="G84" s="556">
        <v>68</v>
      </c>
      <c r="H84" s="556">
        <v>87</v>
      </c>
      <c r="I84" s="556">
        <v>85</v>
      </c>
      <c r="J84" s="556">
        <v>78</v>
      </c>
      <c r="K84" s="556">
        <v>71</v>
      </c>
      <c r="L84" s="556">
        <v>70</v>
      </c>
      <c r="M84" s="556">
        <v>67</v>
      </c>
      <c r="N84" s="556">
        <v>67</v>
      </c>
      <c r="O84" s="556">
        <v>59</v>
      </c>
      <c r="P84" s="556">
        <v>114</v>
      </c>
      <c r="Q84" s="556">
        <v>141</v>
      </c>
      <c r="R84" s="556">
        <v>131</v>
      </c>
      <c r="S84" s="556">
        <v>123</v>
      </c>
      <c r="T84" s="556">
        <v>100</v>
      </c>
      <c r="U84" s="556">
        <v>104</v>
      </c>
      <c r="V84" s="556">
        <v>101</v>
      </c>
      <c r="W84" s="556">
        <v>86</v>
      </c>
      <c r="X84" s="556">
        <v>72</v>
      </c>
      <c r="Y84" s="556">
        <v>72</v>
      </c>
      <c r="Z84" s="556">
        <v>64</v>
      </c>
      <c r="AA84" s="556">
        <v>81</v>
      </c>
      <c r="AB84" s="556">
        <v>80</v>
      </c>
      <c r="AC84" s="556">
        <v>53</v>
      </c>
      <c r="AD84" s="556">
        <v>44</v>
      </c>
      <c r="AE84" s="556">
        <v>64</v>
      </c>
      <c r="AF84" s="556">
        <v>60</v>
      </c>
      <c r="AG84" s="556">
        <v>63</v>
      </c>
      <c r="AH84" s="556">
        <v>67</v>
      </c>
      <c r="AI84" s="556">
        <v>63</v>
      </c>
      <c r="AJ84" s="556">
        <v>68</v>
      </c>
      <c r="AK84" s="556">
        <v>68</v>
      </c>
      <c r="AL84" s="556">
        <v>67</v>
      </c>
      <c r="AM84" s="556">
        <v>78</v>
      </c>
      <c r="AN84" s="556">
        <v>61</v>
      </c>
      <c r="AO84" s="556">
        <v>52</v>
      </c>
      <c r="AP84" s="556">
        <v>69</v>
      </c>
      <c r="AQ84" s="556">
        <v>69</v>
      </c>
      <c r="AR84" s="556">
        <v>71</v>
      </c>
      <c r="AS84" s="556">
        <v>81</v>
      </c>
      <c r="AT84" s="556">
        <v>92</v>
      </c>
      <c r="AU84" s="556">
        <v>81</v>
      </c>
      <c r="AV84" s="556">
        <v>102</v>
      </c>
      <c r="AW84" s="556">
        <v>98</v>
      </c>
      <c r="AX84" s="556">
        <v>121</v>
      </c>
      <c r="AY84" s="556">
        <v>94</v>
      </c>
      <c r="AZ84" s="556">
        <v>103</v>
      </c>
      <c r="BA84" s="556">
        <v>96</v>
      </c>
      <c r="BB84" s="556">
        <v>65</v>
      </c>
      <c r="BC84" s="556">
        <v>70</v>
      </c>
      <c r="BD84" s="556"/>
      <c r="BE84" s="537">
        <f t="shared" si="21"/>
        <v>4252</v>
      </c>
      <c r="BF84" s="523"/>
      <c r="BG84" s="502"/>
      <c r="BH84" s="502"/>
      <c r="BI84" s="502"/>
      <c r="BJ84" s="502"/>
      <c r="BK84" s="502"/>
      <c r="BL84" s="502"/>
      <c r="BM84" s="502"/>
      <c r="BN84" s="502"/>
      <c r="BO84" s="502"/>
      <c r="BP84" s="502"/>
      <c r="BQ84" s="502"/>
      <c r="BR84" s="502"/>
      <c r="BS84" s="502"/>
      <c r="BT84" s="502"/>
      <c r="BU84" s="502"/>
      <c r="BV84" s="502"/>
      <c r="BW84" s="502"/>
      <c r="BX84" s="554"/>
      <c r="BY84" s="554"/>
      <c r="BZ84" s="554"/>
      <c r="CA84" s="554"/>
      <c r="CB84" s="554"/>
      <c r="CC84" s="554"/>
      <c r="CD84" s="554"/>
      <c r="CE84" s="554"/>
      <c r="CF84" s="554"/>
      <c r="CG84" s="554"/>
      <c r="CH84" s="554"/>
      <c r="CI84" s="554"/>
      <c r="CJ84" s="554"/>
      <c r="CK84" s="554"/>
      <c r="CL84" s="554"/>
      <c r="CM84" s="554"/>
      <c r="CN84" s="554"/>
    </row>
    <row r="85" spans="1:92" ht="14.1" customHeight="1" x14ac:dyDescent="0.2">
      <c r="A85" s="113"/>
      <c r="B85" s="555" t="s">
        <v>148</v>
      </c>
      <c r="C85" s="556">
        <v>20</v>
      </c>
      <c r="D85" s="556">
        <v>18</v>
      </c>
      <c r="E85" s="556">
        <v>14</v>
      </c>
      <c r="F85" s="556">
        <v>22</v>
      </c>
      <c r="G85" s="556">
        <v>21</v>
      </c>
      <c r="H85" s="556">
        <v>17</v>
      </c>
      <c r="I85" s="556">
        <v>21</v>
      </c>
      <c r="J85" s="556">
        <v>18</v>
      </c>
      <c r="K85" s="556">
        <v>17</v>
      </c>
      <c r="L85" s="556">
        <v>16</v>
      </c>
      <c r="M85" s="556">
        <v>17</v>
      </c>
      <c r="N85" s="556">
        <v>20</v>
      </c>
      <c r="O85" s="556">
        <v>12</v>
      </c>
      <c r="P85" s="556">
        <v>32</v>
      </c>
      <c r="Q85" s="556">
        <v>34</v>
      </c>
      <c r="R85" s="556">
        <v>27</v>
      </c>
      <c r="S85" s="556">
        <v>23</v>
      </c>
      <c r="T85" s="556">
        <v>23</v>
      </c>
      <c r="U85" s="556">
        <v>29</v>
      </c>
      <c r="V85" s="556">
        <v>24</v>
      </c>
      <c r="W85" s="556">
        <v>10</v>
      </c>
      <c r="X85" s="556">
        <v>10</v>
      </c>
      <c r="Y85" s="556">
        <v>17</v>
      </c>
      <c r="Z85" s="556">
        <v>18</v>
      </c>
      <c r="AA85" s="556">
        <v>16</v>
      </c>
      <c r="AB85" s="556">
        <v>16</v>
      </c>
      <c r="AC85" s="556">
        <v>15</v>
      </c>
      <c r="AD85" s="556">
        <v>16</v>
      </c>
      <c r="AE85" s="556">
        <v>27</v>
      </c>
      <c r="AF85" s="556">
        <v>16</v>
      </c>
      <c r="AG85" s="556">
        <v>12</v>
      </c>
      <c r="AH85" s="556">
        <v>11</v>
      </c>
      <c r="AI85" s="556">
        <v>15</v>
      </c>
      <c r="AJ85" s="556">
        <v>13</v>
      </c>
      <c r="AK85" s="556">
        <v>18</v>
      </c>
      <c r="AL85" s="556">
        <v>11</v>
      </c>
      <c r="AM85" s="556">
        <v>17</v>
      </c>
      <c r="AN85" s="556">
        <v>15</v>
      </c>
      <c r="AO85" s="556">
        <v>18</v>
      </c>
      <c r="AP85" s="556">
        <v>23</v>
      </c>
      <c r="AQ85" s="556">
        <v>18</v>
      </c>
      <c r="AR85" s="556">
        <v>14</v>
      </c>
      <c r="AS85" s="556">
        <v>18</v>
      </c>
      <c r="AT85" s="556">
        <v>22</v>
      </c>
      <c r="AU85" s="556">
        <v>21</v>
      </c>
      <c r="AV85" s="556">
        <v>21</v>
      </c>
      <c r="AW85" s="556">
        <v>33</v>
      </c>
      <c r="AX85" s="556">
        <v>26</v>
      </c>
      <c r="AY85" s="556">
        <v>20</v>
      </c>
      <c r="AZ85" s="556">
        <v>23</v>
      </c>
      <c r="BA85" s="556">
        <v>27</v>
      </c>
      <c r="BB85" s="556">
        <v>25</v>
      </c>
      <c r="BC85" s="556">
        <v>14</v>
      </c>
      <c r="BD85" s="556"/>
      <c r="BE85" s="537">
        <f t="shared" si="21"/>
        <v>1021</v>
      </c>
      <c r="BF85" s="523"/>
      <c r="BG85" s="502"/>
      <c r="BH85" s="502"/>
      <c r="BI85" s="502"/>
      <c r="BJ85" s="502"/>
      <c r="BK85" s="502"/>
      <c r="BL85" s="502"/>
      <c r="BM85" s="502"/>
      <c r="BN85" s="502"/>
      <c r="BO85" s="502"/>
      <c r="BP85" s="502"/>
      <c r="BQ85" s="502"/>
      <c r="BR85" s="502"/>
      <c r="BS85" s="502"/>
      <c r="BT85" s="502"/>
      <c r="BU85" s="502"/>
      <c r="BV85" s="502"/>
      <c r="BW85" s="502"/>
      <c r="BX85" s="554"/>
      <c r="BY85" s="554"/>
      <c r="BZ85" s="554"/>
      <c r="CA85" s="554"/>
      <c r="CB85" s="554"/>
      <c r="CC85" s="554"/>
      <c r="CD85" s="554"/>
      <c r="CE85" s="554"/>
      <c r="CF85" s="554"/>
      <c r="CG85" s="554"/>
      <c r="CH85" s="554"/>
      <c r="CI85" s="554"/>
      <c r="CJ85" s="554"/>
      <c r="CK85" s="554"/>
      <c r="CL85" s="554"/>
      <c r="CM85" s="554"/>
      <c r="CN85" s="554"/>
    </row>
    <row r="86" spans="1:92" ht="14.1" customHeight="1" x14ac:dyDescent="0.2">
      <c r="A86" s="113"/>
      <c r="B86" s="555" t="s">
        <v>149</v>
      </c>
      <c r="C86" s="556">
        <v>25</v>
      </c>
      <c r="D86" s="556">
        <v>34</v>
      </c>
      <c r="E86" s="556">
        <v>25</v>
      </c>
      <c r="F86" s="556">
        <v>20</v>
      </c>
      <c r="G86" s="556">
        <v>22</v>
      </c>
      <c r="H86" s="556">
        <v>16</v>
      </c>
      <c r="I86" s="556">
        <v>16</v>
      </c>
      <c r="J86" s="556">
        <v>24</v>
      </c>
      <c r="K86" s="556">
        <v>21</v>
      </c>
      <c r="L86" s="556">
        <v>21</v>
      </c>
      <c r="M86" s="556">
        <v>23</v>
      </c>
      <c r="N86" s="556">
        <v>25</v>
      </c>
      <c r="O86" s="556">
        <v>21</v>
      </c>
      <c r="P86" s="556">
        <v>43</v>
      </c>
      <c r="Q86" s="556">
        <v>43</v>
      </c>
      <c r="R86" s="556">
        <v>41</v>
      </c>
      <c r="S86" s="556">
        <v>31</v>
      </c>
      <c r="T86" s="556">
        <v>42</v>
      </c>
      <c r="U86" s="556">
        <v>28</v>
      </c>
      <c r="V86" s="556">
        <v>29</v>
      </c>
      <c r="W86" s="556">
        <v>21</v>
      </c>
      <c r="X86" s="556">
        <v>22</v>
      </c>
      <c r="Y86" s="556">
        <v>20</v>
      </c>
      <c r="Z86" s="556">
        <v>28</v>
      </c>
      <c r="AA86" s="556">
        <v>20</v>
      </c>
      <c r="AB86" s="556">
        <v>21</v>
      </c>
      <c r="AC86" s="556">
        <v>23</v>
      </c>
      <c r="AD86" s="556">
        <v>15</v>
      </c>
      <c r="AE86" s="556">
        <v>16</v>
      </c>
      <c r="AF86" s="556">
        <v>18</v>
      </c>
      <c r="AG86" s="556">
        <v>14</v>
      </c>
      <c r="AH86" s="556">
        <v>15</v>
      </c>
      <c r="AI86" s="556">
        <v>24</v>
      </c>
      <c r="AJ86" s="556">
        <v>23</v>
      </c>
      <c r="AK86" s="556">
        <v>17</v>
      </c>
      <c r="AL86" s="556">
        <v>17</v>
      </c>
      <c r="AM86" s="556">
        <v>16</v>
      </c>
      <c r="AN86" s="556">
        <v>18</v>
      </c>
      <c r="AO86" s="556">
        <v>11</v>
      </c>
      <c r="AP86" s="556">
        <v>22</v>
      </c>
      <c r="AQ86" s="556">
        <v>18</v>
      </c>
      <c r="AR86" s="556">
        <v>33</v>
      </c>
      <c r="AS86" s="556">
        <v>16</v>
      </c>
      <c r="AT86" s="556">
        <v>23</v>
      </c>
      <c r="AU86" s="556">
        <v>31</v>
      </c>
      <c r="AV86" s="556">
        <v>27</v>
      </c>
      <c r="AW86" s="556">
        <v>31</v>
      </c>
      <c r="AX86" s="556">
        <v>24</v>
      </c>
      <c r="AY86" s="556">
        <v>29</v>
      </c>
      <c r="AZ86" s="556">
        <v>27</v>
      </c>
      <c r="BA86" s="556">
        <v>25</v>
      </c>
      <c r="BB86" s="556">
        <v>31</v>
      </c>
      <c r="BC86" s="556">
        <v>23</v>
      </c>
      <c r="BD86" s="556"/>
      <c r="BE86" s="537">
        <f t="shared" si="21"/>
        <v>1269</v>
      </c>
      <c r="BF86" s="523"/>
      <c r="BG86" s="502"/>
      <c r="BH86" s="502"/>
      <c r="BI86" s="502"/>
      <c r="BJ86" s="502"/>
      <c r="BK86" s="502"/>
      <c r="BL86" s="502"/>
      <c r="BM86" s="502"/>
      <c r="BN86" s="502"/>
      <c r="BO86" s="502"/>
      <c r="BP86" s="502"/>
      <c r="BQ86" s="502"/>
      <c r="BR86" s="502"/>
      <c r="BS86" s="502"/>
      <c r="BT86" s="502"/>
      <c r="BU86" s="502"/>
      <c r="BV86" s="502"/>
      <c r="BW86" s="502"/>
      <c r="BX86" s="554"/>
      <c r="BY86" s="554"/>
      <c r="BZ86" s="554"/>
      <c r="CA86" s="554"/>
      <c r="CB86" s="554"/>
      <c r="CC86" s="554"/>
      <c r="CD86" s="554"/>
      <c r="CE86" s="554"/>
      <c r="CF86" s="554"/>
      <c r="CG86" s="554"/>
      <c r="CH86" s="554"/>
      <c r="CI86" s="554"/>
      <c r="CJ86" s="554"/>
      <c r="CK86" s="554"/>
      <c r="CL86" s="554"/>
      <c r="CM86" s="554"/>
      <c r="CN86" s="554"/>
    </row>
    <row r="87" spans="1:92" ht="14.1" customHeight="1" x14ac:dyDescent="0.2">
      <c r="A87" s="113"/>
      <c r="B87" s="555" t="s">
        <v>150</v>
      </c>
      <c r="C87" s="556">
        <v>36</v>
      </c>
      <c r="D87" s="556">
        <v>35</v>
      </c>
      <c r="E87" s="556">
        <v>29</v>
      </c>
      <c r="F87" s="556">
        <v>33</v>
      </c>
      <c r="G87" s="556">
        <v>40</v>
      </c>
      <c r="H87" s="556">
        <v>40</v>
      </c>
      <c r="I87" s="556">
        <v>44</v>
      </c>
      <c r="J87" s="556">
        <v>34</v>
      </c>
      <c r="K87" s="556">
        <v>36</v>
      </c>
      <c r="L87" s="556">
        <v>28</v>
      </c>
      <c r="M87" s="556">
        <v>40</v>
      </c>
      <c r="N87" s="556">
        <v>39</v>
      </c>
      <c r="O87" s="556">
        <v>30</v>
      </c>
      <c r="P87" s="556">
        <v>45</v>
      </c>
      <c r="Q87" s="556">
        <v>51</v>
      </c>
      <c r="R87" s="556">
        <v>43</v>
      </c>
      <c r="S87" s="556">
        <v>41</v>
      </c>
      <c r="T87" s="556">
        <v>51</v>
      </c>
      <c r="U87" s="556">
        <v>42</v>
      </c>
      <c r="V87" s="556">
        <v>44</v>
      </c>
      <c r="W87" s="556">
        <v>38</v>
      </c>
      <c r="X87" s="556">
        <v>41</v>
      </c>
      <c r="Y87" s="556">
        <v>29</v>
      </c>
      <c r="Z87" s="556">
        <v>38</v>
      </c>
      <c r="AA87" s="556">
        <v>41</v>
      </c>
      <c r="AB87" s="556">
        <v>30</v>
      </c>
      <c r="AC87" s="556">
        <v>30</v>
      </c>
      <c r="AD87" s="556">
        <v>31</v>
      </c>
      <c r="AE87" s="556">
        <v>26</v>
      </c>
      <c r="AF87" s="556">
        <v>30</v>
      </c>
      <c r="AG87" s="556">
        <v>23</v>
      </c>
      <c r="AH87" s="556">
        <v>24</v>
      </c>
      <c r="AI87" s="556">
        <v>31</v>
      </c>
      <c r="AJ87" s="556">
        <v>27</v>
      </c>
      <c r="AK87" s="556">
        <v>29</v>
      </c>
      <c r="AL87" s="556">
        <v>27</v>
      </c>
      <c r="AM87" s="556">
        <v>22</v>
      </c>
      <c r="AN87" s="556">
        <v>21</v>
      </c>
      <c r="AO87" s="556">
        <v>28</v>
      </c>
      <c r="AP87" s="556">
        <v>25</v>
      </c>
      <c r="AQ87" s="556">
        <v>38</v>
      </c>
      <c r="AR87" s="556">
        <v>50</v>
      </c>
      <c r="AS87" s="556">
        <v>37</v>
      </c>
      <c r="AT87" s="556">
        <v>48</v>
      </c>
      <c r="AU87" s="556">
        <v>33</v>
      </c>
      <c r="AV87" s="556">
        <v>48</v>
      </c>
      <c r="AW87" s="556">
        <v>45</v>
      </c>
      <c r="AX87" s="556">
        <v>52</v>
      </c>
      <c r="AY87" s="556">
        <v>47</v>
      </c>
      <c r="AZ87" s="556">
        <v>36</v>
      </c>
      <c r="BA87" s="556">
        <v>42</v>
      </c>
      <c r="BB87" s="556">
        <v>32</v>
      </c>
      <c r="BC87" s="556">
        <v>46</v>
      </c>
      <c r="BD87" s="556"/>
      <c r="BE87" s="537">
        <f t="shared" si="21"/>
        <v>1926</v>
      </c>
      <c r="BF87" s="523"/>
      <c r="BG87" s="502"/>
      <c r="BH87" s="502"/>
      <c r="BI87" s="502"/>
      <c r="BJ87" s="502"/>
      <c r="BK87" s="502"/>
      <c r="BL87" s="502"/>
      <c r="BM87" s="502"/>
      <c r="BN87" s="502"/>
      <c r="BO87" s="502"/>
      <c r="BP87" s="502"/>
      <c r="BQ87" s="502"/>
      <c r="BR87" s="502"/>
      <c r="BS87" s="502"/>
      <c r="BT87" s="502"/>
      <c r="BU87" s="502"/>
      <c r="BV87" s="502"/>
      <c r="BW87" s="502"/>
      <c r="BX87" s="554"/>
      <c r="BY87" s="554"/>
      <c r="BZ87" s="554"/>
      <c r="CA87" s="554"/>
      <c r="CB87" s="554"/>
      <c r="CC87" s="554"/>
      <c r="CD87" s="554"/>
      <c r="CE87" s="554"/>
      <c r="CF87" s="554"/>
      <c r="CG87" s="554"/>
      <c r="CH87" s="554"/>
      <c r="CI87" s="554"/>
      <c r="CJ87" s="554"/>
      <c r="CK87" s="554"/>
      <c r="CL87" s="554"/>
      <c r="CM87" s="554"/>
      <c r="CN87" s="554"/>
    </row>
    <row r="88" spans="1:92" ht="14.1" customHeight="1" x14ac:dyDescent="0.2">
      <c r="A88" s="113"/>
      <c r="B88" s="555"/>
      <c r="C88" s="556"/>
      <c r="D88" s="556"/>
      <c r="E88" s="556"/>
      <c r="F88" s="556"/>
      <c r="G88" s="556"/>
      <c r="H88" s="556"/>
      <c r="I88" s="556"/>
      <c r="J88" s="556"/>
      <c r="K88" s="556"/>
      <c r="L88" s="556"/>
      <c r="M88" s="556"/>
      <c r="N88" s="556"/>
      <c r="O88" s="556"/>
      <c r="P88" s="556"/>
      <c r="Q88" s="556"/>
      <c r="R88" s="556"/>
      <c r="S88" s="556"/>
      <c r="T88" s="556"/>
      <c r="U88" s="556"/>
      <c r="V88" s="556"/>
      <c r="W88" s="556"/>
      <c r="X88" s="556"/>
      <c r="Y88" s="556"/>
      <c r="Z88" s="556"/>
      <c r="AA88" s="556"/>
      <c r="AB88" s="556"/>
      <c r="AC88" s="556"/>
      <c r="AD88" s="556"/>
      <c r="AE88" s="556"/>
      <c r="AF88" s="556"/>
      <c r="AG88" s="556"/>
      <c r="AH88" s="556"/>
      <c r="AI88" s="556"/>
      <c r="AJ88" s="556"/>
      <c r="AK88" s="556"/>
      <c r="AL88" s="556"/>
      <c r="AM88" s="556"/>
      <c r="AN88" s="556"/>
      <c r="AO88" s="556"/>
      <c r="AP88" s="556"/>
      <c r="AQ88" s="556"/>
      <c r="AR88" s="556"/>
      <c r="AS88" s="556"/>
      <c r="AT88" s="556"/>
      <c r="AU88" s="556"/>
      <c r="AV88" s="556"/>
      <c r="AW88" s="556"/>
      <c r="AX88" s="556"/>
      <c r="AY88" s="556"/>
      <c r="AZ88" s="556"/>
      <c r="BA88" s="556"/>
      <c r="BB88" s="556"/>
      <c r="BC88" s="556"/>
      <c r="BD88" s="556"/>
      <c r="BE88" s="537"/>
      <c r="BF88" s="523"/>
      <c r="BG88" s="502"/>
      <c r="BH88" s="502"/>
      <c r="BI88" s="502"/>
      <c r="BJ88" s="502"/>
      <c r="BK88" s="502"/>
      <c r="BL88" s="502"/>
      <c r="BM88" s="502"/>
      <c r="BN88" s="502"/>
      <c r="BO88" s="502"/>
      <c r="BP88" s="502"/>
      <c r="BQ88" s="502"/>
      <c r="BR88" s="502"/>
      <c r="BS88" s="502"/>
      <c r="BT88" s="502"/>
      <c r="BU88" s="502"/>
      <c r="BV88" s="502"/>
      <c r="BW88" s="502"/>
      <c r="BX88" s="554"/>
      <c r="BY88" s="554"/>
      <c r="BZ88" s="554"/>
      <c r="CA88" s="554"/>
      <c r="CB88" s="554"/>
      <c r="CC88" s="554"/>
      <c r="CD88" s="554"/>
      <c r="CE88" s="554"/>
      <c r="CF88" s="554"/>
      <c r="CG88" s="554"/>
      <c r="CH88" s="554"/>
      <c r="CI88" s="554"/>
      <c r="CJ88" s="554"/>
      <c r="CK88" s="554"/>
      <c r="CL88" s="554"/>
      <c r="CM88" s="554"/>
      <c r="CN88" s="554"/>
    </row>
    <row r="89" spans="1:92" ht="21.75" customHeight="1" x14ac:dyDescent="0.25">
      <c r="A89" s="629" t="s">
        <v>2792</v>
      </c>
      <c r="B89" s="629"/>
      <c r="C89" s="395" t="s">
        <v>3002</v>
      </c>
      <c r="D89" s="395" t="s">
        <v>3001</v>
      </c>
      <c r="E89" s="395" t="s">
        <v>3000</v>
      </c>
      <c r="F89" s="395" t="s">
        <v>2999</v>
      </c>
      <c r="G89" s="395" t="s">
        <v>2998</v>
      </c>
      <c r="H89" s="395" t="s">
        <v>2997</v>
      </c>
      <c r="I89" s="395" t="s">
        <v>2996</v>
      </c>
      <c r="J89" s="395" t="s">
        <v>2995</v>
      </c>
      <c r="K89" s="395" t="s">
        <v>2994</v>
      </c>
      <c r="L89" s="395" t="s">
        <v>2993</v>
      </c>
      <c r="M89" s="395" t="s">
        <v>2992</v>
      </c>
      <c r="N89" s="395" t="s">
        <v>2991</v>
      </c>
      <c r="O89" s="395" t="s">
        <v>2990</v>
      </c>
      <c r="P89" s="395" t="s">
        <v>2989</v>
      </c>
      <c r="Q89" s="395" t="s">
        <v>2988</v>
      </c>
      <c r="R89" s="395" t="s">
        <v>2987</v>
      </c>
      <c r="S89" s="395" t="s">
        <v>2986</v>
      </c>
      <c r="T89" s="395" t="s">
        <v>2985</v>
      </c>
      <c r="U89" s="395" t="s">
        <v>2984</v>
      </c>
      <c r="V89" s="395" t="s">
        <v>2983</v>
      </c>
      <c r="W89" s="395" t="s">
        <v>2982</v>
      </c>
      <c r="X89" s="395" t="s">
        <v>2981</v>
      </c>
      <c r="Y89" s="395" t="s">
        <v>2980</v>
      </c>
      <c r="Z89" s="395" t="s">
        <v>2979</v>
      </c>
      <c r="AA89" s="395" t="s">
        <v>2978</v>
      </c>
      <c r="AB89" s="395" t="s">
        <v>2977</v>
      </c>
      <c r="AC89" s="395" t="s">
        <v>2976</v>
      </c>
      <c r="AD89" s="395" t="s">
        <v>2975</v>
      </c>
      <c r="AE89" s="395" t="s">
        <v>2974</v>
      </c>
      <c r="AF89" s="395" t="s">
        <v>2973</v>
      </c>
      <c r="AG89" s="395" t="s">
        <v>2972</v>
      </c>
      <c r="AH89" s="395" t="s">
        <v>2971</v>
      </c>
      <c r="AI89" s="395" t="s">
        <v>2970</v>
      </c>
      <c r="AJ89" s="395" t="s">
        <v>2969</v>
      </c>
      <c r="AK89" s="395" t="s">
        <v>2968</v>
      </c>
      <c r="AL89" s="395" t="s">
        <v>2967</v>
      </c>
      <c r="AM89" s="395" t="s">
        <v>2966</v>
      </c>
      <c r="AN89" s="395" t="s">
        <v>2965</v>
      </c>
      <c r="AO89" s="395" t="s">
        <v>2964</v>
      </c>
      <c r="AP89" s="395" t="s">
        <v>2963</v>
      </c>
      <c r="AQ89" s="395" t="s">
        <v>2962</v>
      </c>
      <c r="AR89" s="395" t="s">
        <v>2961</v>
      </c>
      <c r="AS89" s="395" t="s">
        <v>2960</v>
      </c>
      <c r="AT89" s="395" t="s">
        <v>2959</v>
      </c>
      <c r="AU89" s="395" t="s">
        <v>2958</v>
      </c>
      <c r="AV89" s="395" t="s">
        <v>3036</v>
      </c>
      <c r="AW89" s="395" t="s">
        <v>3037</v>
      </c>
      <c r="AX89" s="395" t="s">
        <v>3038</v>
      </c>
      <c r="AY89" s="395" t="s">
        <v>3039</v>
      </c>
      <c r="AZ89" s="395" t="s">
        <v>3040</v>
      </c>
      <c r="BA89" s="395" t="s">
        <v>3044</v>
      </c>
      <c r="BB89" s="395" t="s">
        <v>3045</v>
      </c>
      <c r="BC89" s="395" t="s">
        <v>3046</v>
      </c>
      <c r="BD89" s="179"/>
      <c r="BE89" s="178"/>
      <c r="BF89" s="523"/>
    </row>
    <row r="90" spans="1:92" ht="14.1" customHeight="1" x14ac:dyDescent="0.2">
      <c r="A90" s="112"/>
      <c r="B90" s="552" t="s">
        <v>81</v>
      </c>
      <c r="C90" s="536">
        <v>306</v>
      </c>
      <c r="D90" s="536">
        <v>356</v>
      </c>
      <c r="E90" s="536">
        <v>320</v>
      </c>
      <c r="F90" s="536">
        <v>295</v>
      </c>
      <c r="G90" s="536">
        <v>279</v>
      </c>
      <c r="H90" s="536">
        <v>287</v>
      </c>
      <c r="I90" s="536">
        <v>258</v>
      </c>
      <c r="J90" s="536">
        <v>267</v>
      </c>
      <c r="K90" s="536">
        <v>267</v>
      </c>
      <c r="L90" s="536">
        <v>288</v>
      </c>
      <c r="M90" s="536">
        <v>260</v>
      </c>
      <c r="N90" s="536">
        <v>275</v>
      </c>
      <c r="O90" s="536">
        <v>261</v>
      </c>
      <c r="P90" s="536">
        <v>443</v>
      </c>
      <c r="Q90" s="536">
        <v>602</v>
      </c>
      <c r="R90" s="536">
        <v>683</v>
      </c>
      <c r="S90" s="536">
        <v>690</v>
      </c>
      <c r="T90" s="536">
        <v>639</v>
      </c>
      <c r="U90" s="536">
        <v>489</v>
      </c>
      <c r="V90" s="536">
        <v>436</v>
      </c>
      <c r="W90" s="536">
        <v>351</v>
      </c>
      <c r="X90" s="536">
        <v>295</v>
      </c>
      <c r="Y90" s="536">
        <v>263</v>
      </c>
      <c r="Z90" s="536">
        <v>236</v>
      </c>
      <c r="AA90" s="536">
        <v>236</v>
      </c>
      <c r="AB90" s="536">
        <v>227</v>
      </c>
      <c r="AC90" s="536">
        <v>182</v>
      </c>
      <c r="AD90" s="536">
        <v>200</v>
      </c>
      <c r="AE90" s="536">
        <v>219</v>
      </c>
      <c r="AF90" s="536">
        <v>210</v>
      </c>
      <c r="AG90" s="536">
        <v>214</v>
      </c>
      <c r="AH90" s="536">
        <v>210</v>
      </c>
      <c r="AI90" s="536">
        <v>203</v>
      </c>
      <c r="AJ90" s="536">
        <v>234</v>
      </c>
      <c r="AK90" s="536">
        <v>206</v>
      </c>
      <c r="AL90" s="536">
        <v>216</v>
      </c>
      <c r="AM90" s="536">
        <v>217</v>
      </c>
      <c r="AN90" s="536">
        <v>207</v>
      </c>
      <c r="AO90" s="536">
        <v>201</v>
      </c>
      <c r="AP90" s="536">
        <v>263</v>
      </c>
      <c r="AQ90" s="536">
        <v>221</v>
      </c>
      <c r="AR90" s="536">
        <v>248</v>
      </c>
      <c r="AS90" s="536">
        <v>254</v>
      </c>
      <c r="AT90" s="536">
        <v>248</v>
      </c>
      <c r="AU90" s="536">
        <v>272</v>
      </c>
      <c r="AV90" s="536">
        <v>293</v>
      </c>
      <c r="AW90" s="536">
        <v>319</v>
      </c>
      <c r="AX90" s="536">
        <v>304</v>
      </c>
      <c r="AY90" s="536">
        <v>297</v>
      </c>
      <c r="AZ90" s="536">
        <v>271</v>
      </c>
      <c r="BA90" s="536">
        <v>293</v>
      </c>
      <c r="BB90" s="536">
        <v>275</v>
      </c>
      <c r="BC90" s="536">
        <v>252</v>
      </c>
      <c r="BD90" s="545"/>
      <c r="BE90" s="537">
        <f t="shared" si="21"/>
        <v>15838</v>
      </c>
      <c r="BF90" s="523"/>
    </row>
    <row r="91" spans="1:92" ht="14.1" customHeight="1" x14ac:dyDescent="0.2">
      <c r="A91" s="112"/>
      <c r="B91" s="552" t="s">
        <v>83</v>
      </c>
      <c r="C91" s="536">
        <v>304</v>
      </c>
      <c r="D91" s="536">
        <v>408</v>
      </c>
      <c r="E91" s="536">
        <v>363</v>
      </c>
      <c r="F91" s="536">
        <v>330</v>
      </c>
      <c r="G91" s="536">
        <v>311</v>
      </c>
      <c r="H91" s="536">
        <v>320</v>
      </c>
      <c r="I91" s="536">
        <v>347</v>
      </c>
      <c r="J91" s="536">
        <v>336</v>
      </c>
      <c r="K91" s="536">
        <v>358</v>
      </c>
      <c r="L91" s="536">
        <v>344</v>
      </c>
      <c r="M91" s="536">
        <v>359</v>
      </c>
      <c r="N91" s="536">
        <v>363</v>
      </c>
      <c r="O91" s="536">
        <v>352</v>
      </c>
      <c r="P91" s="536">
        <v>565</v>
      </c>
      <c r="Q91" s="536">
        <v>595</v>
      </c>
      <c r="R91" s="536">
        <v>526</v>
      </c>
      <c r="S91" s="536">
        <v>508</v>
      </c>
      <c r="T91" s="536">
        <v>504</v>
      </c>
      <c r="U91" s="536">
        <v>437</v>
      </c>
      <c r="V91" s="536">
        <v>471</v>
      </c>
      <c r="W91" s="536">
        <v>443</v>
      </c>
      <c r="X91" s="536">
        <v>402</v>
      </c>
      <c r="Y91" s="536">
        <v>389</v>
      </c>
      <c r="Z91" s="536">
        <v>407</v>
      </c>
      <c r="AA91" s="536">
        <v>391</v>
      </c>
      <c r="AB91" s="536">
        <v>378</v>
      </c>
      <c r="AC91" s="536">
        <v>385</v>
      </c>
      <c r="AD91" s="536">
        <v>374</v>
      </c>
      <c r="AE91" s="536">
        <v>373</v>
      </c>
      <c r="AF91" s="536">
        <v>370</v>
      </c>
      <c r="AG91" s="536">
        <v>380</v>
      </c>
      <c r="AH91" s="536">
        <v>373</v>
      </c>
      <c r="AI91" s="536">
        <v>351</v>
      </c>
      <c r="AJ91" s="536">
        <v>364</v>
      </c>
      <c r="AK91" s="536">
        <v>381</v>
      </c>
      <c r="AL91" s="536">
        <v>369</v>
      </c>
      <c r="AM91" s="536">
        <v>358</v>
      </c>
      <c r="AN91" s="536">
        <v>340</v>
      </c>
      <c r="AO91" s="536">
        <v>307</v>
      </c>
      <c r="AP91" s="536">
        <v>403</v>
      </c>
      <c r="AQ91" s="536">
        <v>374</v>
      </c>
      <c r="AR91" s="536">
        <v>346</v>
      </c>
      <c r="AS91" s="536">
        <v>387</v>
      </c>
      <c r="AT91" s="536">
        <v>416</v>
      </c>
      <c r="AU91" s="536">
        <v>409</v>
      </c>
      <c r="AV91" s="536">
        <v>399</v>
      </c>
      <c r="AW91" s="536">
        <v>426</v>
      </c>
      <c r="AX91" s="536">
        <v>412</v>
      </c>
      <c r="AY91" s="536">
        <v>414</v>
      </c>
      <c r="AZ91" s="536">
        <v>385</v>
      </c>
      <c r="BA91" s="536">
        <v>416</v>
      </c>
      <c r="BB91" s="536">
        <v>361</v>
      </c>
      <c r="BC91" s="536">
        <v>374</v>
      </c>
      <c r="BD91" s="545"/>
      <c r="BE91" s="537">
        <f t="shared" si="21"/>
        <v>20758</v>
      </c>
      <c r="BF91" s="523"/>
    </row>
    <row r="92" spans="1:92" ht="14.1" customHeight="1" x14ac:dyDescent="0.2">
      <c r="A92" s="112"/>
      <c r="B92" s="552" t="s">
        <v>80</v>
      </c>
      <c r="C92" s="536">
        <v>549</v>
      </c>
      <c r="D92" s="536">
        <v>794</v>
      </c>
      <c r="E92" s="536">
        <v>632</v>
      </c>
      <c r="F92" s="536">
        <v>596</v>
      </c>
      <c r="G92" s="536">
        <v>591</v>
      </c>
      <c r="H92" s="536">
        <v>603</v>
      </c>
      <c r="I92" s="536">
        <v>555</v>
      </c>
      <c r="J92" s="536">
        <v>551</v>
      </c>
      <c r="K92" s="536">
        <v>542</v>
      </c>
      <c r="L92" s="536">
        <v>570</v>
      </c>
      <c r="M92" s="536">
        <v>574</v>
      </c>
      <c r="N92" s="536">
        <v>547</v>
      </c>
      <c r="O92" s="536">
        <v>465</v>
      </c>
      <c r="P92" s="536">
        <v>729</v>
      </c>
      <c r="Q92" s="536">
        <v>772</v>
      </c>
      <c r="R92" s="536">
        <v>702</v>
      </c>
      <c r="S92" s="536">
        <v>635</v>
      </c>
      <c r="T92" s="536">
        <v>530</v>
      </c>
      <c r="U92" s="536">
        <v>508</v>
      </c>
      <c r="V92" s="536">
        <v>510</v>
      </c>
      <c r="W92" s="536">
        <v>428</v>
      </c>
      <c r="X92" s="536">
        <v>431</v>
      </c>
      <c r="Y92" s="536">
        <v>440</v>
      </c>
      <c r="Z92" s="536">
        <v>389</v>
      </c>
      <c r="AA92" s="536">
        <v>436</v>
      </c>
      <c r="AB92" s="536">
        <v>399</v>
      </c>
      <c r="AC92" s="536">
        <v>403</v>
      </c>
      <c r="AD92" s="536">
        <v>396</v>
      </c>
      <c r="AE92" s="536">
        <v>439</v>
      </c>
      <c r="AF92" s="536">
        <v>375</v>
      </c>
      <c r="AG92" s="536">
        <v>445</v>
      </c>
      <c r="AH92" s="536">
        <v>420</v>
      </c>
      <c r="AI92" s="536">
        <v>372</v>
      </c>
      <c r="AJ92" s="536">
        <v>442</v>
      </c>
      <c r="AK92" s="536">
        <v>438</v>
      </c>
      <c r="AL92" s="536">
        <v>457</v>
      </c>
      <c r="AM92" s="536">
        <v>491</v>
      </c>
      <c r="AN92" s="536">
        <v>397</v>
      </c>
      <c r="AO92" s="536">
        <v>419</v>
      </c>
      <c r="AP92" s="536">
        <v>521</v>
      </c>
      <c r="AQ92" s="536">
        <v>472</v>
      </c>
      <c r="AR92" s="536">
        <v>533</v>
      </c>
      <c r="AS92" s="536">
        <v>544</v>
      </c>
      <c r="AT92" s="536">
        <v>597</v>
      </c>
      <c r="AU92" s="536">
        <v>565</v>
      </c>
      <c r="AV92" s="536">
        <v>643</v>
      </c>
      <c r="AW92" s="536">
        <v>612</v>
      </c>
      <c r="AX92" s="536">
        <v>606</v>
      </c>
      <c r="AY92" s="536">
        <v>580</v>
      </c>
      <c r="AZ92" s="536">
        <v>626</v>
      </c>
      <c r="BA92" s="536">
        <v>586</v>
      </c>
      <c r="BB92" s="536">
        <v>564</v>
      </c>
      <c r="BC92" s="536">
        <v>550</v>
      </c>
      <c r="BD92" s="545"/>
      <c r="BE92" s="537">
        <f t="shared" si="21"/>
        <v>27971</v>
      </c>
      <c r="BF92" s="523"/>
    </row>
    <row r="93" spans="1:92" ht="14.1" customHeight="1" x14ac:dyDescent="0.2">
      <c r="A93" s="112"/>
      <c r="B93" s="552" t="s">
        <v>82</v>
      </c>
      <c r="C93" s="536">
        <v>2</v>
      </c>
      <c r="D93" s="536">
        <v>9</v>
      </c>
      <c r="E93" s="536">
        <v>7</v>
      </c>
      <c r="F93" s="536">
        <v>5</v>
      </c>
      <c r="G93" s="536">
        <v>7</v>
      </c>
      <c r="H93" s="536">
        <v>6</v>
      </c>
      <c r="I93" s="536">
        <v>2</v>
      </c>
      <c r="J93" s="536">
        <v>8</v>
      </c>
      <c r="K93" s="536">
        <v>4</v>
      </c>
      <c r="L93" s="536">
        <v>6</v>
      </c>
      <c r="M93" s="536">
        <v>5</v>
      </c>
      <c r="N93" s="536">
        <v>11</v>
      </c>
      <c r="O93" s="536">
        <v>1</v>
      </c>
      <c r="P93" s="536">
        <v>7</v>
      </c>
      <c r="Q93" s="536">
        <v>9</v>
      </c>
      <c r="R93" s="536">
        <v>5</v>
      </c>
      <c r="S93" s="536">
        <v>3</v>
      </c>
      <c r="T93" s="536">
        <v>6</v>
      </c>
      <c r="U93" s="536">
        <v>1</v>
      </c>
      <c r="V93" s="536">
        <v>4</v>
      </c>
      <c r="W93" s="536">
        <v>4</v>
      </c>
      <c r="X93" s="536">
        <v>0</v>
      </c>
      <c r="Y93" s="536">
        <v>1</v>
      </c>
      <c r="Z93" s="536">
        <v>2</v>
      </c>
      <c r="AA93" s="536">
        <v>2</v>
      </c>
      <c r="AB93" s="536">
        <v>4</v>
      </c>
      <c r="AC93" s="536">
        <v>13</v>
      </c>
      <c r="AD93" s="536">
        <v>7</v>
      </c>
      <c r="AE93" s="536">
        <v>2</v>
      </c>
      <c r="AF93" s="536">
        <v>7</v>
      </c>
      <c r="AG93" s="536">
        <v>4</v>
      </c>
      <c r="AH93" s="536">
        <v>8</v>
      </c>
      <c r="AI93" s="536">
        <v>2</v>
      </c>
      <c r="AJ93" s="536">
        <v>6</v>
      </c>
      <c r="AK93" s="536">
        <v>5</v>
      </c>
      <c r="AL93" s="536">
        <v>8</v>
      </c>
      <c r="AM93" s="536">
        <v>3</v>
      </c>
      <c r="AN93" s="536">
        <v>8</v>
      </c>
      <c r="AO93" s="536">
        <v>6</v>
      </c>
      <c r="AP93" s="536">
        <v>9</v>
      </c>
      <c r="AQ93" s="536">
        <v>5</v>
      </c>
      <c r="AR93" s="536">
        <v>7</v>
      </c>
      <c r="AS93" s="536">
        <v>2</v>
      </c>
      <c r="AT93" s="536">
        <v>1</v>
      </c>
      <c r="AU93" s="536">
        <v>4</v>
      </c>
      <c r="AV93" s="536">
        <v>3</v>
      </c>
      <c r="AW93" s="536">
        <v>3</v>
      </c>
      <c r="AX93" s="536">
        <v>7</v>
      </c>
      <c r="AY93" s="536">
        <v>5</v>
      </c>
      <c r="AZ93" s="536">
        <v>2</v>
      </c>
      <c r="BA93" s="536">
        <v>2</v>
      </c>
      <c r="BB93" s="536">
        <v>5</v>
      </c>
      <c r="BC93" s="536">
        <v>2</v>
      </c>
      <c r="BD93" s="545"/>
      <c r="BE93" s="537">
        <f t="shared" si="21"/>
        <v>257</v>
      </c>
      <c r="BF93" s="523"/>
    </row>
    <row r="94" spans="1:92" ht="14.1" customHeight="1" x14ac:dyDescent="0.2">
      <c r="A94" s="81"/>
      <c r="B94" s="557"/>
      <c r="C94" s="558"/>
      <c r="D94" s="558"/>
      <c r="E94" s="558"/>
      <c r="F94" s="558"/>
      <c r="G94" s="558"/>
      <c r="H94" s="558"/>
      <c r="I94" s="558"/>
      <c r="J94" s="558"/>
      <c r="K94" s="558"/>
      <c r="L94" s="558"/>
      <c r="M94" s="558"/>
      <c r="N94" s="558"/>
      <c r="O94" s="558"/>
      <c r="P94" s="558"/>
      <c r="Q94" s="558"/>
      <c r="R94" s="558"/>
      <c r="S94" s="532"/>
      <c r="T94" s="532"/>
      <c r="U94" s="532"/>
      <c r="V94" s="532"/>
      <c r="W94" s="532"/>
      <c r="X94" s="532"/>
      <c r="Y94" s="532"/>
      <c r="Z94" s="532"/>
      <c r="AA94" s="532"/>
      <c r="AB94" s="532"/>
      <c r="AC94" s="532"/>
      <c r="AD94" s="532"/>
      <c r="AE94" s="532"/>
      <c r="AF94" s="532"/>
      <c r="AG94" s="532"/>
      <c r="AH94" s="532"/>
      <c r="AI94" s="532"/>
      <c r="AJ94" s="532"/>
      <c r="AK94" s="532"/>
      <c r="AL94" s="532"/>
      <c r="AM94" s="532"/>
      <c r="AN94" s="532"/>
      <c r="AO94" s="532"/>
      <c r="AP94" s="532"/>
      <c r="AQ94" s="532"/>
      <c r="AR94" s="532"/>
      <c r="AS94" s="532"/>
      <c r="AT94" s="532"/>
      <c r="AU94" s="532"/>
      <c r="AV94" s="532"/>
      <c r="AW94" s="532"/>
      <c r="AX94" s="532"/>
      <c r="AY94" s="532"/>
      <c r="AZ94" s="532"/>
      <c r="BA94" s="532"/>
      <c r="BB94" s="532"/>
      <c r="BC94" s="532"/>
      <c r="BD94" s="533"/>
      <c r="BE94" s="559"/>
    </row>
    <row r="95" spans="1:92" ht="14.1" customHeight="1" x14ac:dyDescent="0.2">
      <c r="A95" s="82"/>
      <c r="B95" s="552"/>
      <c r="C95" s="560"/>
      <c r="D95" s="560"/>
      <c r="E95" s="560"/>
      <c r="F95" s="560"/>
      <c r="G95" s="560"/>
      <c r="H95" s="560"/>
      <c r="I95" s="560"/>
      <c r="J95" s="560"/>
      <c r="K95" s="560"/>
      <c r="L95" s="560"/>
      <c r="M95" s="560"/>
      <c r="N95" s="560"/>
      <c r="O95" s="560"/>
      <c r="P95" s="560"/>
      <c r="Q95" s="560"/>
      <c r="R95" s="560"/>
      <c r="S95" s="536"/>
      <c r="T95" s="536"/>
      <c r="U95" s="536"/>
      <c r="V95" s="536"/>
      <c r="W95" s="536"/>
      <c r="X95" s="536"/>
      <c r="Y95" s="536"/>
      <c r="Z95" s="536"/>
      <c r="AA95" s="536"/>
      <c r="AB95" s="536"/>
      <c r="AC95" s="536"/>
      <c r="AD95" s="536"/>
      <c r="AE95" s="536"/>
      <c r="AF95" s="536"/>
      <c r="AG95" s="536"/>
      <c r="AH95" s="536"/>
      <c r="AI95" s="536"/>
      <c r="AJ95" s="536"/>
      <c r="AK95" s="536"/>
      <c r="AL95" s="536"/>
      <c r="AM95" s="536"/>
      <c r="AN95" s="536"/>
      <c r="AO95" s="536"/>
      <c r="AP95" s="536"/>
      <c r="AQ95" s="536"/>
      <c r="AR95" s="536"/>
      <c r="AS95" s="536"/>
      <c r="AT95" s="536"/>
      <c r="AU95" s="536"/>
      <c r="AV95" s="536"/>
      <c r="AW95" s="536"/>
      <c r="AX95" s="536"/>
      <c r="AY95" s="536"/>
      <c r="AZ95" s="536"/>
      <c r="BA95" s="536"/>
      <c r="BB95" s="536"/>
      <c r="BC95" s="536"/>
      <c r="BE95" s="537"/>
    </row>
    <row r="96" spans="1:92" ht="12" customHeight="1" x14ac:dyDescent="0.2">
      <c r="A96" s="630" t="s">
        <v>42</v>
      </c>
      <c r="B96" s="630"/>
      <c r="C96" s="85"/>
      <c r="D96" s="85"/>
      <c r="E96" s="85"/>
      <c r="F96" s="86"/>
      <c r="G96" s="85"/>
      <c r="H96" s="85"/>
      <c r="I96" s="87"/>
      <c r="J96" s="85"/>
      <c r="K96" s="85"/>
      <c r="L96" s="85"/>
      <c r="M96" s="85"/>
      <c r="N96" s="85"/>
      <c r="O96" s="59"/>
      <c r="P96" s="59"/>
      <c r="Q96" s="59"/>
      <c r="R96" s="59"/>
      <c r="S96" s="96"/>
      <c r="T96" s="96"/>
      <c r="U96" s="96"/>
      <c r="V96" s="96"/>
      <c r="W96" s="96"/>
      <c r="X96" s="96"/>
      <c r="Y96" s="96"/>
      <c r="Z96" s="96"/>
      <c r="AA96" s="96"/>
      <c r="AB96" s="96"/>
      <c r="AC96" s="96"/>
      <c r="AD96" s="96"/>
      <c r="AE96" s="96"/>
      <c r="AF96" s="96"/>
      <c r="AG96" s="96"/>
      <c r="AH96" s="96"/>
      <c r="AI96" s="96"/>
      <c r="AJ96" s="96"/>
      <c r="AK96" s="96"/>
      <c r="AL96" s="96"/>
      <c r="AM96" s="96"/>
      <c r="AN96" s="96"/>
      <c r="AO96" s="96"/>
      <c r="AP96" s="96"/>
      <c r="AQ96" s="96"/>
      <c r="AR96" s="96"/>
      <c r="AS96" s="96"/>
      <c r="AT96" s="96"/>
      <c r="AU96" s="96"/>
      <c r="AV96" s="96"/>
      <c r="AW96" s="96"/>
      <c r="AX96" s="96"/>
      <c r="AY96" s="96"/>
      <c r="AZ96" s="96"/>
      <c r="BA96" s="96"/>
      <c r="BB96" s="96"/>
      <c r="BC96" s="96"/>
    </row>
    <row r="97" spans="1:55" s="543" customFormat="1" ht="12" customHeight="1" x14ac:dyDescent="0.2">
      <c r="A97" s="631" t="s">
        <v>2793</v>
      </c>
      <c r="B97" s="631"/>
      <c r="C97" s="503"/>
      <c r="D97" s="503"/>
      <c r="E97" s="503"/>
      <c r="F97" s="503"/>
      <c r="G97" s="503"/>
      <c r="H97" s="503"/>
      <c r="I97" s="503"/>
      <c r="J97" s="503"/>
      <c r="K97" s="503"/>
      <c r="L97" s="503"/>
      <c r="M97" s="503"/>
      <c r="N97" s="503"/>
      <c r="O97" s="96"/>
      <c r="P97" s="96"/>
      <c r="Q97" s="96"/>
      <c r="R97" s="96"/>
      <c r="S97" s="96"/>
      <c r="T97" s="96"/>
      <c r="U97" s="96"/>
      <c r="V97" s="96"/>
      <c r="W97" s="96"/>
      <c r="X97" s="96"/>
      <c r="Y97" s="96"/>
      <c r="Z97" s="96"/>
      <c r="AA97" s="96"/>
      <c r="AB97" s="96"/>
      <c r="AC97" s="96"/>
      <c r="AD97" s="96"/>
      <c r="AE97" s="96"/>
      <c r="AF97" s="96"/>
      <c r="AG97" s="96"/>
      <c r="AH97" s="96"/>
      <c r="AI97" s="96"/>
      <c r="AJ97" s="96"/>
      <c r="AK97" s="96"/>
      <c r="AL97" s="96"/>
      <c r="AM97" s="96"/>
      <c r="AN97" s="96"/>
      <c r="AO97" s="96"/>
      <c r="AP97" s="96"/>
      <c r="AQ97" s="96"/>
      <c r="AR97" s="96"/>
      <c r="AS97" s="96"/>
      <c r="AT97" s="96"/>
      <c r="AU97" s="96"/>
      <c r="AV97" s="96"/>
      <c r="AW97" s="96"/>
      <c r="AX97" s="96"/>
      <c r="AY97" s="96"/>
      <c r="AZ97" s="96"/>
      <c r="BA97" s="96"/>
      <c r="BB97" s="96"/>
      <c r="BC97" s="96"/>
    </row>
    <row r="98" spans="1:55" s="543" customFormat="1" ht="12" customHeight="1" x14ac:dyDescent="0.2">
      <c r="A98" s="615" t="s">
        <v>2805</v>
      </c>
      <c r="B98" s="615"/>
      <c r="C98" s="497"/>
      <c r="D98" s="497"/>
      <c r="E98" s="497"/>
      <c r="F98" s="497"/>
      <c r="G98" s="497"/>
      <c r="H98" s="497"/>
      <c r="I98" s="497"/>
      <c r="J98" s="497"/>
      <c r="K98" s="497"/>
      <c r="L98" s="497"/>
      <c r="M98" s="497"/>
      <c r="N98" s="497"/>
      <c r="O98" s="96"/>
      <c r="P98" s="96"/>
      <c r="Q98" s="96"/>
      <c r="R98" s="96"/>
      <c r="S98" s="96"/>
      <c r="T98" s="96"/>
      <c r="U98" s="96"/>
      <c r="V98" s="96"/>
      <c r="W98" s="96"/>
      <c r="X98" s="96"/>
      <c r="Y98" s="96"/>
      <c r="Z98" s="96"/>
      <c r="AA98" s="96"/>
      <c r="AB98" s="96"/>
      <c r="AC98" s="96"/>
      <c r="AD98" s="96"/>
      <c r="AE98" s="96"/>
      <c r="AF98" s="96"/>
      <c r="AG98" s="96"/>
      <c r="AH98" s="96"/>
      <c r="AI98" s="96"/>
      <c r="AJ98" s="96"/>
      <c r="AK98" s="96"/>
      <c r="AL98" s="96"/>
      <c r="AM98" s="96"/>
      <c r="AN98" s="96"/>
      <c r="AO98" s="96"/>
      <c r="AP98" s="96"/>
      <c r="AQ98" s="96"/>
      <c r="AR98" s="96"/>
      <c r="AS98" s="96"/>
      <c r="AT98" s="96"/>
      <c r="AU98" s="96"/>
      <c r="AV98" s="96"/>
      <c r="AW98" s="96"/>
      <c r="AX98" s="96"/>
      <c r="AY98" s="96"/>
      <c r="AZ98" s="96"/>
      <c r="BA98" s="96"/>
      <c r="BB98" s="96"/>
      <c r="BC98" s="96"/>
    </row>
    <row r="99" spans="1:55" s="543" customFormat="1" ht="12" customHeight="1" x14ac:dyDescent="0.2">
      <c r="A99" s="615"/>
      <c r="B99" s="615"/>
      <c r="C99" s="587"/>
      <c r="D99" s="587"/>
      <c r="E99" s="587"/>
      <c r="F99" s="587"/>
      <c r="G99" s="587"/>
      <c r="H99" s="587"/>
      <c r="I99" s="587"/>
      <c r="J99" s="587"/>
      <c r="K99" s="587"/>
      <c r="L99" s="587"/>
      <c r="M99" s="587"/>
      <c r="N99" s="587"/>
      <c r="O99" s="96"/>
      <c r="P99" s="96"/>
      <c r="Q99" s="96"/>
      <c r="R99" s="96"/>
      <c r="S99" s="96"/>
      <c r="T99" s="96"/>
      <c r="U99" s="96"/>
      <c r="V99" s="96"/>
      <c r="W99" s="96"/>
      <c r="X99" s="96"/>
      <c r="Y99" s="96"/>
      <c r="Z99" s="96"/>
      <c r="AA99" s="96"/>
      <c r="AB99" s="96"/>
      <c r="AC99" s="96"/>
      <c r="AD99" s="96"/>
      <c r="AE99" s="96"/>
      <c r="AF99" s="96"/>
      <c r="AG99" s="96"/>
      <c r="AH99" s="96"/>
      <c r="AI99" s="96"/>
      <c r="AJ99" s="96"/>
      <c r="AK99" s="96"/>
      <c r="AL99" s="96"/>
      <c r="AM99" s="96"/>
      <c r="AN99" s="96"/>
      <c r="AO99" s="96"/>
      <c r="AP99" s="96"/>
      <c r="AQ99" s="96"/>
      <c r="AR99" s="96"/>
      <c r="AS99" s="96"/>
      <c r="AT99" s="96"/>
      <c r="AU99" s="96"/>
      <c r="AV99" s="96"/>
      <c r="AW99" s="96"/>
      <c r="AX99" s="96"/>
      <c r="AY99" s="96"/>
      <c r="AZ99" s="96"/>
      <c r="BA99" s="96"/>
      <c r="BB99" s="96"/>
      <c r="BC99" s="96"/>
    </row>
    <row r="100" spans="1:55" s="543" customFormat="1" ht="12" customHeight="1" x14ac:dyDescent="0.2">
      <c r="A100" s="615"/>
      <c r="B100" s="615"/>
      <c r="C100" s="587"/>
      <c r="D100" s="587"/>
      <c r="E100" s="587"/>
      <c r="F100" s="587"/>
      <c r="G100" s="587"/>
      <c r="H100" s="587"/>
      <c r="I100" s="587"/>
      <c r="J100" s="587"/>
      <c r="K100" s="587"/>
      <c r="L100" s="587"/>
      <c r="M100" s="587"/>
      <c r="N100" s="587"/>
      <c r="O100" s="96"/>
      <c r="P100" s="96"/>
      <c r="Q100" s="96"/>
      <c r="R100" s="96"/>
      <c r="S100" s="96"/>
      <c r="T100" s="96"/>
      <c r="U100" s="96"/>
      <c r="V100" s="96"/>
      <c r="W100" s="96"/>
      <c r="X100" s="96"/>
      <c r="Y100" s="96"/>
      <c r="Z100" s="96"/>
      <c r="AA100" s="96"/>
      <c r="AB100" s="96"/>
      <c r="AC100" s="96"/>
      <c r="AD100" s="96"/>
      <c r="AE100" s="96"/>
      <c r="AF100" s="96"/>
      <c r="AG100" s="96"/>
      <c r="AH100" s="96"/>
      <c r="AI100" s="96"/>
      <c r="AJ100" s="96"/>
      <c r="AK100" s="96"/>
      <c r="AL100" s="96"/>
      <c r="AM100" s="96"/>
      <c r="AN100" s="96"/>
      <c r="AO100" s="96"/>
      <c r="AP100" s="96"/>
      <c r="AQ100" s="96"/>
      <c r="AR100" s="96"/>
      <c r="AS100" s="96"/>
      <c r="AT100" s="96"/>
      <c r="AU100" s="96"/>
      <c r="AV100" s="96"/>
      <c r="AW100" s="96"/>
      <c r="AX100" s="96"/>
      <c r="AY100" s="96"/>
      <c r="AZ100" s="96"/>
      <c r="BA100" s="96"/>
      <c r="BB100" s="96"/>
      <c r="BC100" s="96"/>
    </row>
    <row r="101" spans="1:55" s="543" customFormat="1" ht="12" customHeight="1" x14ac:dyDescent="0.2">
      <c r="A101" s="615"/>
      <c r="B101" s="615"/>
      <c r="C101" s="587"/>
      <c r="D101" s="587"/>
      <c r="E101" s="587"/>
      <c r="F101" s="587"/>
      <c r="G101" s="587"/>
      <c r="H101" s="587"/>
      <c r="I101" s="587"/>
      <c r="J101" s="587"/>
      <c r="K101" s="587"/>
      <c r="L101" s="587"/>
      <c r="M101" s="587"/>
      <c r="N101" s="587"/>
      <c r="O101" s="96"/>
      <c r="P101" s="96"/>
      <c r="Q101" s="96"/>
      <c r="R101" s="96"/>
      <c r="S101" s="96"/>
      <c r="T101" s="96"/>
      <c r="U101" s="96"/>
      <c r="V101" s="96"/>
      <c r="W101" s="96"/>
      <c r="X101" s="96"/>
      <c r="Y101" s="96"/>
      <c r="Z101" s="96"/>
      <c r="AA101" s="96"/>
      <c r="AB101" s="96"/>
      <c r="AC101" s="96"/>
      <c r="AD101" s="96"/>
      <c r="AE101" s="96"/>
      <c r="AF101" s="96"/>
      <c r="AG101" s="96"/>
      <c r="AH101" s="96"/>
      <c r="AI101" s="96"/>
      <c r="AJ101" s="96"/>
      <c r="AK101" s="96"/>
      <c r="AL101" s="96"/>
      <c r="AM101" s="96"/>
      <c r="AN101" s="96"/>
      <c r="AO101" s="96"/>
      <c r="AP101" s="96"/>
      <c r="AQ101" s="96"/>
      <c r="AR101" s="96"/>
      <c r="AS101" s="96"/>
      <c r="AT101" s="96"/>
      <c r="AU101" s="96"/>
      <c r="AV101" s="96"/>
      <c r="AW101" s="96"/>
      <c r="AX101" s="96"/>
      <c r="AY101" s="96"/>
      <c r="AZ101" s="96"/>
      <c r="BA101" s="96"/>
      <c r="BB101" s="96"/>
      <c r="BC101" s="96"/>
    </row>
    <row r="102" spans="1:55" s="543" customFormat="1" ht="12" customHeight="1" x14ac:dyDescent="0.2">
      <c r="A102" s="615"/>
      <c r="B102" s="615"/>
      <c r="C102" s="587"/>
      <c r="D102" s="587"/>
      <c r="E102" s="587"/>
      <c r="F102" s="587"/>
      <c r="G102" s="587"/>
      <c r="H102" s="587"/>
      <c r="I102" s="587"/>
      <c r="J102" s="587"/>
      <c r="K102" s="587"/>
      <c r="L102" s="587"/>
      <c r="M102" s="587"/>
      <c r="N102" s="587"/>
      <c r="O102" s="96"/>
      <c r="P102" s="96"/>
      <c r="Q102" s="96"/>
      <c r="R102" s="96"/>
      <c r="S102" s="96"/>
      <c r="T102" s="96"/>
      <c r="U102" s="96"/>
      <c r="V102" s="96"/>
      <c r="W102" s="96"/>
      <c r="X102" s="96"/>
      <c r="Y102" s="96"/>
      <c r="Z102" s="96"/>
      <c r="AA102" s="96"/>
      <c r="AB102" s="96"/>
      <c r="AC102" s="96"/>
      <c r="AD102" s="96"/>
      <c r="AE102" s="96"/>
      <c r="AF102" s="96"/>
      <c r="AG102" s="96"/>
      <c r="AH102" s="96"/>
      <c r="AI102" s="96"/>
      <c r="AJ102" s="96"/>
      <c r="AK102" s="96"/>
      <c r="AL102" s="96"/>
      <c r="AM102" s="96"/>
      <c r="AN102" s="96"/>
      <c r="AO102" s="96"/>
      <c r="AP102" s="96"/>
      <c r="AQ102" s="96"/>
      <c r="AR102" s="96"/>
      <c r="AS102" s="96"/>
      <c r="AT102" s="96"/>
      <c r="AU102" s="96"/>
      <c r="AV102" s="96"/>
      <c r="AW102" s="96"/>
      <c r="AX102" s="96"/>
      <c r="AY102" s="96"/>
      <c r="AZ102" s="96"/>
      <c r="BA102" s="96"/>
      <c r="BB102" s="96"/>
      <c r="BC102" s="96"/>
    </row>
    <row r="103" spans="1:55" s="543" customFormat="1" ht="12" customHeight="1" x14ac:dyDescent="0.2">
      <c r="A103" s="614" t="s">
        <v>2806</v>
      </c>
      <c r="B103" s="614"/>
      <c r="C103" s="587"/>
      <c r="D103" s="587"/>
      <c r="E103" s="587"/>
      <c r="F103" s="587"/>
      <c r="G103" s="587"/>
      <c r="H103" s="587"/>
      <c r="I103" s="587"/>
      <c r="J103" s="587"/>
      <c r="K103" s="587"/>
      <c r="L103" s="587"/>
      <c r="M103" s="587"/>
      <c r="N103" s="587"/>
      <c r="O103" s="96"/>
      <c r="P103" s="96"/>
      <c r="Q103" s="96"/>
      <c r="R103" s="96"/>
      <c r="S103" s="96"/>
      <c r="T103" s="96"/>
      <c r="U103" s="96"/>
      <c r="V103" s="96"/>
      <c r="W103" s="96"/>
      <c r="X103" s="96"/>
      <c r="Y103" s="96"/>
      <c r="Z103" s="96"/>
      <c r="AA103" s="96"/>
      <c r="AB103" s="96"/>
      <c r="AC103" s="96"/>
      <c r="AD103" s="96"/>
      <c r="AE103" s="96"/>
      <c r="AF103" s="96"/>
      <c r="AG103" s="96"/>
      <c r="AH103" s="96"/>
      <c r="AI103" s="96"/>
      <c r="AJ103" s="96"/>
      <c r="AK103" s="96"/>
      <c r="AL103" s="96"/>
      <c r="AM103" s="96"/>
      <c r="AN103" s="96"/>
      <c r="AO103" s="96"/>
      <c r="AP103" s="96"/>
      <c r="AQ103" s="96"/>
      <c r="AR103" s="96"/>
      <c r="AS103" s="96"/>
      <c r="AT103" s="96"/>
      <c r="AU103" s="96"/>
      <c r="AV103" s="96"/>
      <c r="AW103" s="96"/>
      <c r="AX103" s="96"/>
      <c r="AY103" s="96"/>
      <c r="AZ103" s="96"/>
      <c r="BA103" s="96"/>
      <c r="BB103" s="96"/>
      <c r="BC103" s="96"/>
    </row>
    <row r="104" spans="1:55" s="543" customFormat="1" ht="12" customHeight="1" x14ac:dyDescent="0.2">
      <c r="A104" s="614"/>
      <c r="B104" s="614"/>
      <c r="C104" s="587"/>
      <c r="D104" s="587"/>
      <c r="E104" s="587"/>
      <c r="F104" s="587"/>
      <c r="G104" s="587"/>
      <c r="H104" s="587"/>
      <c r="I104" s="587"/>
      <c r="J104" s="587"/>
      <c r="K104" s="587"/>
      <c r="L104" s="587"/>
      <c r="M104" s="587"/>
      <c r="N104" s="587"/>
      <c r="O104" s="96"/>
      <c r="P104" s="96"/>
      <c r="Q104" s="96"/>
      <c r="R104" s="96"/>
      <c r="S104" s="96"/>
      <c r="T104" s="96"/>
      <c r="U104" s="96"/>
      <c r="V104" s="96"/>
      <c r="W104" s="96"/>
      <c r="X104" s="96"/>
      <c r="Y104" s="96"/>
      <c r="Z104" s="96"/>
      <c r="AA104" s="96"/>
      <c r="AB104" s="96"/>
      <c r="AC104" s="96"/>
      <c r="AD104" s="96"/>
      <c r="AE104" s="96"/>
      <c r="AF104" s="96"/>
      <c r="AG104" s="96"/>
      <c r="AH104" s="96"/>
      <c r="AI104" s="96"/>
      <c r="AJ104" s="96"/>
      <c r="AK104" s="96"/>
      <c r="AL104" s="96"/>
      <c r="AM104" s="96"/>
      <c r="AN104" s="96"/>
      <c r="AO104" s="96"/>
      <c r="AP104" s="96"/>
      <c r="AQ104" s="96"/>
      <c r="AR104" s="96"/>
      <c r="AS104" s="96"/>
      <c r="AT104" s="96"/>
      <c r="AU104" s="96"/>
      <c r="AV104" s="96"/>
      <c r="AW104" s="96"/>
      <c r="AX104" s="96"/>
      <c r="AY104" s="96"/>
      <c r="AZ104" s="96"/>
      <c r="BA104" s="96"/>
      <c r="BB104" s="96"/>
      <c r="BC104" s="96"/>
    </row>
    <row r="105" spans="1:55" s="543" customFormat="1" ht="12" customHeight="1" x14ac:dyDescent="0.2">
      <c r="A105" s="614"/>
      <c r="B105" s="614"/>
      <c r="C105" s="587"/>
      <c r="D105" s="587"/>
      <c r="E105" s="587"/>
      <c r="F105" s="587"/>
      <c r="G105" s="587"/>
      <c r="H105" s="587"/>
      <c r="I105" s="587"/>
      <c r="J105" s="587"/>
      <c r="K105" s="587"/>
      <c r="L105" s="587"/>
      <c r="M105" s="587"/>
      <c r="N105" s="587"/>
      <c r="O105" s="96"/>
      <c r="P105" s="96"/>
      <c r="Q105" s="96"/>
      <c r="R105" s="96"/>
      <c r="S105" s="96"/>
      <c r="T105" s="96"/>
      <c r="U105" s="96"/>
      <c r="V105" s="96"/>
      <c r="W105" s="96"/>
      <c r="X105" s="96"/>
      <c r="Y105" s="96"/>
      <c r="Z105" s="96"/>
      <c r="AA105" s="96"/>
      <c r="AB105" s="96"/>
      <c r="AC105" s="96"/>
      <c r="AD105" s="96"/>
      <c r="AE105" s="96"/>
      <c r="AF105" s="96"/>
      <c r="AG105" s="96"/>
      <c r="AH105" s="96"/>
      <c r="AI105" s="96"/>
      <c r="AJ105" s="96"/>
      <c r="AK105" s="96"/>
      <c r="AL105" s="96"/>
      <c r="AM105" s="96"/>
      <c r="AN105" s="96"/>
      <c r="AO105" s="96"/>
      <c r="AP105" s="96"/>
      <c r="AQ105" s="96"/>
      <c r="AR105" s="96"/>
      <c r="AS105" s="96"/>
      <c r="AT105" s="96"/>
      <c r="AU105" s="96"/>
      <c r="AV105" s="96"/>
      <c r="AW105" s="96"/>
      <c r="AX105" s="96"/>
      <c r="AY105" s="96"/>
      <c r="AZ105" s="96"/>
      <c r="BA105" s="96"/>
      <c r="BB105" s="96"/>
      <c r="BC105" s="96"/>
    </row>
    <row r="106" spans="1:55" s="543" customFormat="1" ht="12" customHeight="1" x14ac:dyDescent="0.2">
      <c r="A106" s="614"/>
      <c r="B106" s="614"/>
      <c r="C106" s="587"/>
      <c r="D106" s="587"/>
      <c r="E106" s="587"/>
      <c r="F106" s="587"/>
      <c r="G106" s="587"/>
      <c r="H106" s="587"/>
      <c r="I106" s="587"/>
      <c r="J106" s="587"/>
      <c r="K106" s="587"/>
      <c r="L106" s="587"/>
      <c r="M106" s="587"/>
      <c r="N106" s="587"/>
      <c r="O106" s="96"/>
      <c r="P106" s="96"/>
      <c r="Q106" s="96"/>
      <c r="R106" s="96"/>
      <c r="S106" s="96"/>
      <c r="T106" s="96"/>
      <c r="U106" s="96"/>
      <c r="V106" s="96"/>
      <c r="W106" s="96"/>
      <c r="X106" s="96"/>
      <c r="Y106" s="96"/>
      <c r="Z106" s="96"/>
      <c r="AA106" s="96"/>
      <c r="AB106" s="96"/>
      <c r="AC106" s="96"/>
      <c r="AD106" s="96"/>
      <c r="AE106" s="96"/>
      <c r="AF106" s="96"/>
      <c r="AG106" s="96"/>
      <c r="AH106" s="96"/>
      <c r="AI106" s="96"/>
      <c r="AJ106" s="96"/>
      <c r="AK106" s="96"/>
      <c r="AL106" s="96"/>
      <c r="AM106" s="96"/>
      <c r="AN106" s="96"/>
      <c r="AO106" s="96"/>
      <c r="AP106" s="96"/>
      <c r="AQ106" s="96"/>
      <c r="AR106" s="96"/>
      <c r="AS106" s="96"/>
      <c r="AT106" s="96"/>
      <c r="AU106" s="96"/>
      <c r="AV106" s="96"/>
      <c r="AW106" s="96"/>
      <c r="AX106" s="96"/>
      <c r="AY106" s="96"/>
      <c r="AZ106" s="96"/>
      <c r="BA106" s="96"/>
      <c r="BB106" s="96"/>
      <c r="BC106" s="96"/>
    </row>
    <row r="107" spans="1:55" s="543" customFormat="1" ht="12" customHeight="1" x14ac:dyDescent="0.2">
      <c r="A107" s="614"/>
      <c r="B107" s="614"/>
      <c r="C107" s="496"/>
      <c r="D107" s="496"/>
      <c r="E107" s="496"/>
      <c r="F107" s="496"/>
      <c r="G107" s="496"/>
      <c r="H107" s="496"/>
      <c r="I107" s="496"/>
      <c r="J107" s="496"/>
      <c r="K107" s="496"/>
      <c r="L107" s="496"/>
      <c r="M107" s="496"/>
      <c r="N107" s="496"/>
      <c r="O107" s="96"/>
      <c r="P107" s="96"/>
      <c r="Q107" s="96"/>
      <c r="R107" s="96"/>
      <c r="S107" s="96"/>
      <c r="T107" s="96"/>
      <c r="U107" s="96"/>
      <c r="V107" s="96"/>
      <c r="W107" s="96"/>
      <c r="X107" s="96"/>
      <c r="Y107" s="96"/>
      <c r="Z107" s="96"/>
      <c r="AA107" s="96"/>
      <c r="AB107" s="96"/>
      <c r="AC107" s="96"/>
      <c r="AD107" s="96"/>
      <c r="AE107" s="96"/>
      <c r="AF107" s="96"/>
      <c r="AG107" s="96"/>
      <c r="AH107" s="96"/>
      <c r="AI107" s="96"/>
      <c r="AJ107" s="96"/>
      <c r="AK107" s="96"/>
      <c r="AL107" s="96"/>
      <c r="AM107" s="96"/>
      <c r="AN107" s="96"/>
      <c r="AO107" s="96"/>
      <c r="AP107" s="96"/>
      <c r="AQ107" s="96"/>
      <c r="AR107" s="96"/>
      <c r="AS107" s="96"/>
      <c r="AT107" s="96"/>
      <c r="AU107" s="96"/>
      <c r="AV107" s="96"/>
      <c r="AW107" s="96"/>
      <c r="AX107" s="96"/>
      <c r="AY107" s="96"/>
      <c r="AZ107" s="96"/>
      <c r="BA107" s="96"/>
      <c r="BB107" s="96"/>
      <c r="BC107" s="96"/>
    </row>
    <row r="108" spans="1:55" s="543" customFormat="1" ht="12" customHeight="1" x14ac:dyDescent="0.2">
      <c r="A108" s="614" t="s">
        <v>2807</v>
      </c>
      <c r="B108" s="614"/>
      <c r="C108" s="586"/>
      <c r="D108" s="586"/>
      <c r="E108" s="586"/>
      <c r="F108" s="586"/>
      <c r="G108" s="586"/>
      <c r="H108" s="586"/>
      <c r="I108" s="586"/>
      <c r="J108" s="586"/>
      <c r="K108" s="586"/>
      <c r="L108" s="586"/>
      <c r="M108" s="586"/>
      <c r="N108" s="586"/>
      <c r="O108" s="96"/>
      <c r="P108" s="96"/>
      <c r="Q108" s="96"/>
      <c r="R108" s="96"/>
      <c r="S108" s="96"/>
      <c r="T108" s="96"/>
      <c r="U108" s="96"/>
      <c r="V108" s="96"/>
      <c r="W108" s="96"/>
      <c r="X108" s="96"/>
      <c r="Y108" s="96"/>
      <c r="Z108" s="96"/>
      <c r="AA108" s="96"/>
      <c r="AB108" s="96"/>
      <c r="AC108" s="96"/>
      <c r="AD108" s="96"/>
      <c r="AE108" s="96"/>
      <c r="AF108" s="96"/>
      <c r="AG108" s="96"/>
      <c r="AH108" s="96"/>
      <c r="AI108" s="96"/>
      <c r="AJ108" s="96"/>
      <c r="AK108" s="96"/>
      <c r="AL108" s="96"/>
      <c r="AM108" s="96"/>
      <c r="AN108" s="96"/>
      <c r="AO108" s="96"/>
      <c r="AP108" s="96"/>
      <c r="AQ108" s="96"/>
      <c r="AR108" s="96"/>
      <c r="AS108" s="96"/>
      <c r="AT108" s="96"/>
      <c r="AU108" s="96"/>
      <c r="AV108" s="96"/>
      <c r="AW108" s="96"/>
      <c r="AX108" s="96"/>
      <c r="AY108" s="96"/>
      <c r="AZ108" s="96"/>
      <c r="BA108" s="96"/>
      <c r="BB108" s="96"/>
      <c r="BC108" s="96"/>
    </row>
    <row r="109" spans="1:55" s="543" customFormat="1" ht="12" customHeight="1" x14ac:dyDescent="0.2">
      <c r="A109" s="614"/>
      <c r="B109" s="614"/>
      <c r="C109" s="586"/>
      <c r="D109" s="586"/>
      <c r="E109" s="586"/>
      <c r="F109" s="586"/>
      <c r="G109" s="586"/>
      <c r="H109" s="586"/>
      <c r="I109" s="586"/>
      <c r="J109" s="586"/>
      <c r="K109" s="586"/>
      <c r="L109" s="586"/>
      <c r="M109" s="586"/>
      <c r="N109" s="586"/>
      <c r="O109" s="96"/>
      <c r="P109" s="96"/>
      <c r="Q109" s="96"/>
      <c r="R109" s="96"/>
      <c r="S109" s="96"/>
      <c r="T109" s="96"/>
      <c r="U109" s="96"/>
      <c r="V109" s="96"/>
      <c r="W109" s="96"/>
      <c r="X109" s="96"/>
      <c r="Y109" s="96"/>
      <c r="Z109" s="96"/>
      <c r="AA109" s="96"/>
      <c r="AB109" s="96"/>
      <c r="AC109" s="96"/>
      <c r="AD109" s="96"/>
      <c r="AE109" s="96"/>
      <c r="AF109" s="96"/>
      <c r="AG109" s="96"/>
      <c r="AH109" s="96"/>
      <c r="AI109" s="96"/>
      <c r="AJ109" s="96"/>
      <c r="AK109" s="96"/>
      <c r="AL109" s="96"/>
      <c r="AM109" s="96"/>
      <c r="AN109" s="96"/>
      <c r="AO109" s="96"/>
      <c r="AP109" s="96"/>
      <c r="AQ109" s="96"/>
      <c r="AR109" s="96"/>
      <c r="AS109" s="96"/>
      <c r="AT109" s="96"/>
      <c r="AU109" s="96"/>
      <c r="AV109" s="96"/>
      <c r="AW109" s="96"/>
      <c r="AX109" s="96"/>
      <c r="AY109" s="96"/>
      <c r="AZ109" s="96"/>
      <c r="BA109" s="96"/>
      <c r="BB109" s="96"/>
      <c r="BC109" s="96"/>
    </row>
    <row r="110" spans="1:55" s="543" customFormat="1" ht="12" customHeight="1" x14ac:dyDescent="0.2">
      <c r="A110" s="614"/>
      <c r="B110" s="614"/>
      <c r="C110" s="586"/>
      <c r="D110" s="586"/>
      <c r="E110" s="586"/>
      <c r="F110" s="586"/>
      <c r="G110" s="586"/>
      <c r="H110" s="586"/>
      <c r="I110" s="586"/>
      <c r="J110" s="586"/>
      <c r="K110" s="586"/>
      <c r="L110" s="586"/>
      <c r="M110" s="586"/>
      <c r="N110" s="586"/>
      <c r="O110" s="96"/>
      <c r="P110" s="96"/>
      <c r="Q110" s="96"/>
      <c r="R110" s="96"/>
      <c r="S110" s="96"/>
      <c r="T110" s="96"/>
      <c r="U110" s="96"/>
      <c r="V110" s="96"/>
      <c r="W110" s="96"/>
      <c r="X110" s="96"/>
      <c r="Y110" s="96"/>
      <c r="Z110" s="96"/>
      <c r="AA110" s="96"/>
      <c r="AB110" s="96"/>
      <c r="AC110" s="96"/>
      <c r="AD110" s="96"/>
      <c r="AE110" s="96"/>
      <c r="AF110" s="96"/>
      <c r="AG110" s="96"/>
      <c r="AH110" s="96"/>
      <c r="AI110" s="96"/>
      <c r="AJ110" s="96"/>
      <c r="AK110" s="96"/>
      <c r="AL110" s="96"/>
      <c r="AM110" s="96"/>
      <c r="AN110" s="96"/>
      <c r="AO110" s="96"/>
      <c r="AP110" s="96"/>
      <c r="AQ110" s="96"/>
      <c r="AR110" s="96"/>
      <c r="AS110" s="96"/>
      <c r="AT110" s="96"/>
      <c r="AU110" s="96"/>
      <c r="AV110" s="96"/>
      <c r="AW110" s="96"/>
      <c r="AX110" s="96"/>
      <c r="AY110" s="96"/>
      <c r="AZ110" s="96"/>
      <c r="BA110" s="96"/>
      <c r="BB110" s="96"/>
      <c r="BC110" s="96"/>
    </row>
    <row r="111" spans="1:55" s="543" customFormat="1" ht="12" customHeight="1" x14ac:dyDescent="0.2">
      <c r="A111" s="614"/>
      <c r="B111" s="614"/>
      <c r="C111" s="586"/>
      <c r="D111" s="586"/>
      <c r="E111" s="586"/>
      <c r="F111" s="586"/>
      <c r="G111" s="586"/>
      <c r="H111" s="586"/>
      <c r="I111" s="586"/>
      <c r="J111" s="586"/>
      <c r="K111" s="586"/>
      <c r="L111" s="586"/>
      <c r="M111" s="586"/>
      <c r="N111" s="586"/>
      <c r="O111" s="96"/>
      <c r="P111" s="96"/>
      <c r="Q111" s="96"/>
      <c r="R111" s="96"/>
      <c r="S111" s="96"/>
      <c r="T111" s="96"/>
      <c r="U111" s="96"/>
      <c r="V111" s="96"/>
      <c r="W111" s="96"/>
      <c r="X111" s="96"/>
      <c r="Y111" s="96"/>
      <c r="Z111" s="96"/>
      <c r="AA111" s="96"/>
      <c r="AB111" s="96"/>
      <c r="AC111" s="96"/>
      <c r="AD111" s="96"/>
      <c r="AE111" s="96"/>
      <c r="AF111" s="96"/>
      <c r="AG111" s="96"/>
      <c r="AH111" s="96"/>
      <c r="AI111" s="96"/>
      <c r="AJ111" s="96"/>
      <c r="AK111" s="96"/>
      <c r="AL111" s="96"/>
      <c r="AM111" s="96"/>
      <c r="AN111" s="96"/>
      <c r="AO111" s="96"/>
      <c r="AP111" s="96"/>
      <c r="AQ111" s="96"/>
      <c r="AR111" s="96"/>
      <c r="AS111" s="96"/>
      <c r="AT111" s="96"/>
      <c r="AU111" s="96"/>
      <c r="AV111" s="96"/>
      <c r="AW111" s="96"/>
      <c r="AX111" s="96"/>
      <c r="AY111" s="96"/>
      <c r="AZ111" s="96"/>
      <c r="BA111" s="96"/>
      <c r="BB111" s="96"/>
      <c r="BC111" s="96"/>
    </row>
    <row r="112" spans="1:55" s="543" customFormat="1" ht="12" customHeight="1" x14ac:dyDescent="0.2">
      <c r="A112" s="614"/>
      <c r="B112" s="614"/>
      <c r="C112" s="496"/>
      <c r="D112" s="496"/>
      <c r="E112" s="496"/>
      <c r="F112" s="496"/>
      <c r="G112" s="496"/>
      <c r="H112" s="496"/>
      <c r="I112" s="496"/>
      <c r="J112" s="496"/>
      <c r="K112" s="496"/>
      <c r="L112" s="496"/>
      <c r="M112" s="496"/>
      <c r="N112" s="496"/>
      <c r="O112" s="96"/>
      <c r="P112" s="96"/>
      <c r="Q112" s="96"/>
      <c r="R112" s="96"/>
      <c r="S112" s="96"/>
      <c r="T112" s="96"/>
      <c r="U112" s="96"/>
      <c r="V112" s="96"/>
      <c r="W112" s="96"/>
      <c r="X112" s="96"/>
      <c r="Y112" s="96"/>
      <c r="Z112" s="96"/>
      <c r="AA112" s="96"/>
      <c r="AB112" s="96"/>
      <c r="AC112" s="96"/>
      <c r="AD112" s="96"/>
      <c r="AE112" s="96"/>
      <c r="AF112" s="96"/>
      <c r="AG112" s="96"/>
      <c r="AH112" s="96"/>
      <c r="AI112" s="96"/>
      <c r="AJ112" s="96"/>
      <c r="AK112" s="96"/>
      <c r="AL112" s="96"/>
      <c r="AM112" s="96"/>
      <c r="AN112" s="96"/>
      <c r="AO112" s="96"/>
      <c r="AP112" s="96"/>
      <c r="AQ112" s="96"/>
      <c r="AR112" s="96"/>
      <c r="AS112" s="96"/>
      <c r="AT112" s="96"/>
      <c r="AU112" s="96"/>
      <c r="AV112" s="96"/>
      <c r="AW112" s="96"/>
      <c r="AX112" s="96"/>
      <c r="AY112" s="96"/>
      <c r="AZ112" s="96"/>
      <c r="BA112" s="96"/>
      <c r="BB112" s="96"/>
      <c r="BC112" s="96"/>
    </row>
    <row r="113" spans="1:55" s="543" customFormat="1" ht="12" customHeight="1" x14ac:dyDescent="0.2">
      <c r="A113" s="614" t="s">
        <v>2797</v>
      </c>
      <c r="B113" s="614"/>
      <c r="C113" s="586"/>
      <c r="D113" s="586"/>
      <c r="E113" s="586"/>
      <c r="F113" s="586"/>
      <c r="G113" s="586"/>
      <c r="H113" s="586"/>
      <c r="I113" s="586"/>
      <c r="J113" s="586"/>
      <c r="K113" s="586"/>
      <c r="L113" s="586"/>
      <c r="M113" s="586"/>
      <c r="N113" s="586"/>
      <c r="O113" s="96"/>
      <c r="P113" s="96"/>
      <c r="Q113" s="96"/>
      <c r="R113" s="96"/>
      <c r="S113" s="96"/>
      <c r="T113" s="96"/>
      <c r="U113" s="96"/>
      <c r="V113" s="96"/>
      <c r="W113" s="96"/>
      <c r="X113" s="96"/>
      <c r="Y113" s="96"/>
      <c r="Z113" s="96"/>
      <c r="AA113" s="96"/>
      <c r="AB113" s="96"/>
      <c r="AC113" s="96"/>
      <c r="AD113" s="96"/>
      <c r="AE113" s="96"/>
      <c r="AF113" s="96"/>
      <c r="AG113" s="96"/>
      <c r="AH113" s="96"/>
      <c r="AI113" s="96"/>
      <c r="AJ113" s="96"/>
      <c r="AK113" s="96"/>
      <c r="AL113" s="96"/>
      <c r="AM113" s="96"/>
      <c r="AN113" s="96"/>
      <c r="AO113" s="96"/>
      <c r="AP113" s="96"/>
      <c r="AQ113" s="96"/>
      <c r="AR113" s="96"/>
      <c r="AS113" s="96"/>
      <c r="AT113" s="96"/>
      <c r="AU113" s="96"/>
      <c r="AV113" s="96"/>
      <c r="AW113" s="96"/>
      <c r="AX113" s="96"/>
      <c r="AY113" s="96"/>
      <c r="AZ113" s="96"/>
      <c r="BA113" s="96"/>
      <c r="BB113" s="96"/>
      <c r="BC113" s="96"/>
    </row>
    <row r="114" spans="1:55" s="543" customFormat="1" ht="12" customHeight="1" x14ac:dyDescent="0.2">
      <c r="A114" s="614"/>
      <c r="B114" s="614"/>
      <c r="C114" s="586"/>
      <c r="D114" s="586"/>
      <c r="E114" s="586"/>
      <c r="F114" s="586"/>
      <c r="G114" s="586"/>
      <c r="H114" s="586"/>
      <c r="I114" s="586"/>
      <c r="J114" s="586"/>
      <c r="K114" s="586"/>
      <c r="L114" s="586"/>
      <c r="M114" s="586"/>
      <c r="N114" s="586"/>
      <c r="O114" s="96"/>
      <c r="P114" s="96"/>
      <c r="Q114" s="96"/>
      <c r="R114" s="96"/>
      <c r="S114" s="96"/>
      <c r="T114" s="96"/>
      <c r="U114" s="96"/>
      <c r="V114" s="96"/>
      <c r="W114" s="96"/>
      <c r="X114" s="96"/>
      <c r="Y114" s="96"/>
      <c r="Z114" s="96"/>
      <c r="AA114" s="96"/>
      <c r="AB114" s="96"/>
      <c r="AC114" s="96"/>
      <c r="AD114" s="96"/>
      <c r="AE114" s="96"/>
      <c r="AF114" s="96"/>
      <c r="AG114" s="96"/>
      <c r="AH114" s="96"/>
      <c r="AI114" s="96"/>
      <c r="AJ114" s="96"/>
      <c r="AK114" s="96"/>
      <c r="AL114" s="96"/>
      <c r="AM114" s="96"/>
      <c r="AN114" s="96"/>
      <c r="AO114" s="96"/>
      <c r="AP114" s="96"/>
      <c r="AQ114" s="96"/>
      <c r="AR114" s="96"/>
      <c r="AS114" s="96"/>
      <c r="AT114" s="96"/>
      <c r="AU114" s="96"/>
      <c r="AV114" s="96"/>
      <c r="AW114" s="96"/>
      <c r="AX114" s="96"/>
      <c r="AY114" s="96"/>
      <c r="AZ114" s="96"/>
      <c r="BA114" s="96"/>
      <c r="BB114" s="96"/>
      <c r="BC114" s="96"/>
    </row>
    <row r="115" spans="1:55" s="543" customFormat="1" ht="12" customHeight="1" x14ac:dyDescent="0.2">
      <c r="A115" s="614"/>
      <c r="B115" s="614"/>
      <c r="C115" s="586"/>
      <c r="D115" s="586"/>
      <c r="E115" s="586"/>
      <c r="F115" s="586"/>
      <c r="G115" s="586"/>
      <c r="H115" s="586"/>
      <c r="I115" s="586"/>
      <c r="J115" s="586"/>
      <c r="K115" s="586"/>
      <c r="L115" s="586"/>
      <c r="M115" s="586"/>
      <c r="N115" s="586"/>
      <c r="O115" s="96"/>
      <c r="P115" s="96"/>
      <c r="Q115" s="96"/>
      <c r="R115" s="96"/>
      <c r="S115" s="96"/>
      <c r="T115" s="96"/>
      <c r="U115" s="96"/>
      <c r="V115" s="96"/>
      <c r="W115" s="96"/>
      <c r="X115" s="96"/>
      <c r="Y115" s="96"/>
      <c r="Z115" s="96"/>
      <c r="AA115" s="96"/>
      <c r="AB115" s="96"/>
      <c r="AC115" s="96"/>
      <c r="AD115" s="96"/>
      <c r="AE115" s="96"/>
      <c r="AF115" s="96"/>
      <c r="AG115" s="96"/>
      <c r="AH115" s="96"/>
      <c r="AI115" s="96"/>
      <c r="AJ115" s="96"/>
      <c r="AK115" s="96"/>
      <c r="AL115" s="96"/>
      <c r="AM115" s="96"/>
      <c r="AN115" s="96"/>
      <c r="AO115" s="96"/>
      <c r="AP115" s="96"/>
      <c r="AQ115" s="96"/>
      <c r="AR115" s="96"/>
      <c r="AS115" s="96"/>
      <c r="AT115" s="96"/>
      <c r="AU115" s="96"/>
      <c r="AV115" s="96"/>
      <c r="AW115" s="96"/>
      <c r="AX115" s="96"/>
      <c r="AY115" s="96"/>
      <c r="AZ115" s="96"/>
      <c r="BA115" s="96"/>
      <c r="BB115" s="96"/>
      <c r="BC115" s="96"/>
    </row>
    <row r="116" spans="1:55" s="543" customFormat="1" ht="12" customHeight="1" x14ac:dyDescent="0.2">
      <c r="A116" s="614"/>
      <c r="B116" s="614"/>
      <c r="C116" s="503"/>
      <c r="D116" s="503"/>
      <c r="E116" s="503"/>
      <c r="F116" s="503"/>
      <c r="G116" s="503"/>
      <c r="H116" s="503"/>
      <c r="I116" s="503"/>
      <c r="J116" s="503"/>
      <c r="K116" s="503"/>
      <c r="L116" s="503"/>
      <c r="M116" s="503"/>
      <c r="N116" s="503"/>
      <c r="O116" s="96"/>
      <c r="P116" s="96"/>
      <c r="Q116" s="96"/>
      <c r="R116" s="96"/>
      <c r="S116" s="96"/>
      <c r="T116" s="96"/>
      <c r="U116" s="96"/>
      <c r="V116" s="96"/>
      <c r="W116" s="96"/>
      <c r="X116" s="96"/>
      <c r="Y116" s="96"/>
      <c r="Z116" s="96"/>
      <c r="AA116" s="96"/>
      <c r="AB116" s="96"/>
      <c r="AC116" s="96"/>
      <c r="AD116" s="96"/>
      <c r="AE116" s="96"/>
      <c r="AF116" s="96"/>
      <c r="AG116" s="96"/>
      <c r="AH116" s="96"/>
      <c r="AI116" s="96"/>
      <c r="AJ116" s="96"/>
      <c r="AK116" s="96"/>
      <c r="AL116" s="96"/>
      <c r="AM116" s="96"/>
      <c r="AN116" s="96"/>
      <c r="AO116" s="96"/>
      <c r="AP116" s="96"/>
      <c r="AQ116" s="96"/>
      <c r="AR116" s="96"/>
      <c r="AS116" s="96"/>
      <c r="AT116" s="96"/>
      <c r="AU116" s="96"/>
      <c r="AV116" s="96"/>
      <c r="AW116" s="96"/>
      <c r="AX116" s="96"/>
      <c r="AY116" s="96"/>
      <c r="AZ116" s="96"/>
      <c r="BA116" s="96"/>
      <c r="BB116" s="96"/>
      <c r="BC116" s="96"/>
    </row>
    <row r="117" spans="1:55" s="614" customFormat="1" ht="12" customHeight="1" x14ac:dyDescent="0.25">
      <c r="A117" s="614" t="s">
        <v>2798</v>
      </c>
    </row>
    <row r="118" spans="1:55" s="614" customFormat="1" ht="12" customHeight="1" x14ac:dyDescent="0.25"/>
    <row r="119" spans="1:55" ht="12" customHeight="1" x14ac:dyDescent="0.2">
      <c r="A119" s="626"/>
      <c r="B119" s="626"/>
      <c r="C119" s="84"/>
      <c r="D119" s="84"/>
      <c r="E119" s="394"/>
      <c r="F119" s="394"/>
      <c r="G119" s="499"/>
      <c r="H119" s="499"/>
      <c r="I119" s="499"/>
      <c r="J119" s="84"/>
      <c r="K119" s="499"/>
      <c r="L119" s="499"/>
      <c r="M119" s="499"/>
      <c r="N119" s="499"/>
      <c r="O119" s="164"/>
      <c r="P119" s="164"/>
      <c r="Q119" s="164"/>
      <c r="R119" s="164"/>
      <c r="S119" s="97"/>
      <c r="T119" s="97"/>
      <c r="U119" s="97"/>
      <c r="V119" s="97"/>
      <c r="W119" s="97"/>
      <c r="X119" s="97"/>
      <c r="Y119" s="97"/>
      <c r="Z119" s="97"/>
      <c r="AA119" s="97"/>
      <c r="AB119" s="97"/>
      <c r="AC119" s="97"/>
      <c r="AD119" s="97"/>
      <c r="AE119" s="97"/>
      <c r="AF119" s="97"/>
      <c r="AG119" s="97"/>
      <c r="AH119" s="97"/>
      <c r="AI119" s="97"/>
      <c r="AJ119" s="97"/>
      <c r="AK119" s="97"/>
      <c r="AL119" s="97"/>
      <c r="AM119" s="97"/>
      <c r="AN119" s="97"/>
      <c r="AO119" s="97"/>
      <c r="AP119" s="97"/>
      <c r="AQ119" s="97"/>
      <c r="AR119" s="97"/>
      <c r="AS119" s="97"/>
      <c r="AT119" s="97"/>
      <c r="AU119" s="97"/>
      <c r="AV119" s="97"/>
      <c r="AW119" s="97"/>
      <c r="AX119" s="97"/>
      <c r="AY119" s="97"/>
      <c r="AZ119" s="97"/>
      <c r="BA119" s="97"/>
      <c r="BB119" s="97"/>
      <c r="BC119" s="97"/>
    </row>
    <row r="120" spans="1:55" ht="12" customHeight="1" x14ac:dyDescent="0.2">
      <c r="A120" s="617" t="s">
        <v>2799</v>
      </c>
      <c r="B120" s="617"/>
      <c r="C120" s="114"/>
      <c r="D120" s="114"/>
      <c r="E120" s="114"/>
      <c r="F120" s="114"/>
      <c r="G120" s="114"/>
      <c r="H120" s="114"/>
      <c r="I120" s="114"/>
      <c r="J120" s="114"/>
      <c r="K120" s="114"/>
      <c r="L120" s="114"/>
      <c r="M120" s="114"/>
      <c r="N120" s="114"/>
    </row>
    <row r="121" spans="1:55" ht="12" customHeight="1" x14ac:dyDescent="0.2">
      <c r="A121" s="627"/>
      <c r="B121" s="627"/>
    </row>
    <row r="122" spans="1:55" ht="12" customHeight="1" x14ac:dyDescent="0.2">
      <c r="A122" s="617" t="s">
        <v>3041</v>
      </c>
      <c r="B122" s="617"/>
    </row>
  </sheetData>
  <mergeCells count="61">
    <mergeCell ref="A120:B120"/>
    <mergeCell ref="A121:B121"/>
    <mergeCell ref="A122:B122"/>
    <mergeCell ref="A119:B119"/>
    <mergeCell ref="A98:B102"/>
    <mergeCell ref="A103:B107"/>
    <mergeCell ref="A108:B112"/>
    <mergeCell ref="A117:XFD118"/>
    <mergeCell ref="A113:B116"/>
    <mergeCell ref="A97:B97"/>
    <mergeCell ref="BO55:BO56"/>
    <mergeCell ref="BP55:BP56"/>
    <mergeCell ref="BQ55:BQ56"/>
    <mergeCell ref="BQ39:BQ40"/>
    <mergeCell ref="A89:B89"/>
    <mergeCell ref="A55:B55"/>
    <mergeCell ref="BG55:BG56"/>
    <mergeCell ref="BH55:BH56"/>
    <mergeCell ref="BI55:BI56"/>
    <mergeCell ref="BJ55:BJ56"/>
    <mergeCell ref="BK55:BK56"/>
    <mergeCell ref="BL55:BL56"/>
    <mergeCell ref="BM55:BM56"/>
    <mergeCell ref="BR55:BR56"/>
    <mergeCell ref="A96:B96"/>
    <mergeCell ref="BW39:BW40"/>
    <mergeCell ref="BS39:BS40"/>
    <mergeCell ref="BT39:BT40"/>
    <mergeCell ref="BU39:BU40"/>
    <mergeCell ref="BV39:BV40"/>
    <mergeCell ref="BN55:BN56"/>
    <mergeCell ref="BR39:BR40"/>
    <mergeCell ref="BV55:BV56"/>
    <mergeCell ref="BW55:BW56"/>
    <mergeCell ref="BS55:BS56"/>
    <mergeCell ref="BT55:BT56"/>
    <mergeCell ref="BU55:BU56"/>
    <mergeCell ref="A13:B13"/>
    <mergeCell ref="BP39:BP40"/>
    <mergeCell ref="A32:A38"/>
    <mergeCell ref="A39:B39"/>
    <mergeCell ref="BG39:BG40"/>
    <mergeCell ref="BH39:BH40"/>
    <mergeCell ref="BI39:BI40"/>
    <mergeCell ref="BJ39:BJ40"/>
    <mergeCell ref="BK39:BK40"/>
    <mergeCell ref="A24:A30"/>
    <mergeCell ref="BL39:BL40"/>
    <mergeCell ref="BM39:BM40"/>
    <mergeCell ref="BN39:BN40"/>
    <mergeCell ref="BO39:BO40"/>
    <mergeCell ref="I1:J1"/>
    <mergeCell ref="A2:K2"/>
    <mergeCell ref="A3:B3"/>
    <mergeCell ref="A4:B4"/>
    <mergeCell ref="A11:B11"/>
    <mergeCell ref="A7:B7"/>
    <mergeCell ref="A8:B8"/>
    <mergeCell ref="A9:B9"/>
    <mergeCell ref="A10:B10"/>
    <mergeCell ref="A1:G1"/>
  </mergeCells>
  <hyperlinks>
    <hyperlink ref="I1:J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57"/>
  <sheetViews>
    <sheetView zoomScaleNormal="100" workbookViewId="0">
      <selection sqref="A1:D1"/>
    </sheetView>
  </sheetViews>
  <sheetFormatPr defaultColWidth="9.140625" defaultRowHeight="12.75" x14ac:dyDescent="0.2"/>
  <cols>
    <col min="1" max="1" width="26.85546875" style="504" customWidth="1"/>
    <col min="2" max="2" width="47.7109375" style="121" customWidth="1"/>
    <col min="3" max="3" width="11.28515625" style="121" customWidth="1"/>
    <col min="4" max="12" width="11.28515625" style="562" customWidth="1"/>
    <col min="13" max="16384" width="9.140625" style="562"/>
  </cols>
  <sheetData>
    <row r="1" spans="1:14" ht="18" customHeight="1" x14ac:dyDescent="0.25">
      <c r="A1" s="634" t="s">
        <v>3068</v>
      </c>
      <c r="B1" s="634"/>
      <c r="C1" s="634"/>
      <c r="D1" s="634"/>
      <c r="E1" s="593"/>
      <c r="F1" s="642" t="s">
        <v>78</v>
      </c>
      <c r="G1" s="642"/>
    </row>
    <row r="2" spans="1:14" ht="15" customHeight="1" x14ac:dyDescent="0.2">
      <c r="A2" s="562"/>
      <c r="B2" s="562"/>
      <c r="C2" s="562"/>
    </row>
    <row r="3" spans="1:14" ht="15" customHeight="1" x14ac:dyDescent="0.2">
      <c r="A3" s="562"/>
      <c r="B3" s="5" t="s">
        <v>3003</v>
      </c>
      <c r="C3" s="563"/>
      <c r="D3" s="563"/>
      <c r="E3" s="563"/>
      <c r="F3" s="563"/>
      <c r="G3" s="563"/>
      <c r="H3" s="563"/>
      <c r="I3" s="563"/>
      <c r="J3" s="563"/>
      <c r="K3" s="563"/>
      <c r="L3" s="563"/>
      <c r="M3" s="563"/>
    </row>
    <row r="4" spans="1:14" ht="15" customHeight="1" x14ac:dyDescent="0.2">
      <c r="A4" s="207" t="s">
        <v>2776</v>
      </c>
      <c r="B4" s="207"/>
      <c r="C4" s="206">
        <v>1</v>
      </c>
      <c r="D4" s="206">
        <v>2</v>
      </c>
      <c r="E4" s="206">
        <v>3</v>
      </c>
      <c r="F4" s="206">
        <v>4</v>
      </c>
      <c r="G4" s="206">
        <v>5</v>
      </c>
      <c r="H4" s="206">
        <v>6</v>
      </c>
      <c r="I4" s="206">
        <v>7</v>
      </c>
      <c r="J4" s="206">
        <v>8</v>
      </c>
      <c r="K4" s="206">
        <v>9</v>
      </c>
      <c r="L4" s="206">
        <v>10</v>
      </c>
      <c r="M4" s="563"/>
      <c r="N4" s="643" t="s">
        <v>3067</v>
      </c>
    </row>
    <row r="5" spans="1:14" ht="27" customHeight="1" x14ac:dyDescent="0.2">
      <c r="A5" s="205" t="s">
        <v>2777</v>
      </c>
      <c r="B5" s="205"/>
      <c r="C5" s="400">
        <v>44200</v>
      </c>
      <c r="D5" s="400">
        <v>44207</v>
      </c>
      <c r="E5" s="400">
        <v>44214</v>
      </c>
      <c r="F5" s="400">
        <v>44221</v>
      </c>
      <c r="G5" s="400">
        <v>44228</v>
      </c>
      <c r="H5" s="400">
        <v>44235</v>
      </c>
      <c r="I5" s="400">
        <v>44242</v>
      </c>
      <c r="J5" s="400">
        <v>44249</v>
      </c>
      <c r="K5" s="400">
        <v>44256</v>
      </c>
      <c r="L5" s="400">
        <v>44263</v>
      </c>
      <c r="M5" s="117"/>
      <c r="N5" s="644"/>
    </row>
    <row r="6" spans="1:14" ht="14.25" customHeight="1" x14ac:dyDescent="0.2">
      <c r="A6" s="637" t="s">
        <v>2809</v>
      </c>
      <c r="B6" s="165" t="s">
        <v>3066</v>
      </c>
      <c r="C6" s="115"/>
      <c r="D6" s="116"/>
      <c r="E6" s="116"/>
      <c r="F6" s="116"/>
      <c r="G6" s="116"/>
      <c r="H6" s="116"/>
      <c r="I6" s="116"/>
      <c r="J6" s="116"/>
      <c r="K6" s="116"/>
      <c r="L6" s="116"/>
    </row>
    <row r="7" spans="1:14" x14ac:dyDescent="0.2">
      <c r="A7" s="638"/>
      <c r="B7" s="120" t="s">
        <v>2811</v>
      </c>
      <c r="C7" s="115">
        <v>328</v>
      </c>
      <c r="D7" s="116">
        <v>359</v>
      </c>
      <c r="E7" s="116">
        <v>321</v>
      </c>
      <c r="F7" s="116">
        <v>326</v>
      </c>
      <c r="G7" s="116">
        <v>315</v>
      </c>
      <c r="H7" s="116">
        <v>322</v>
      </c>
      <c r="I7" s="116">
        <v>329</v>
      </c>
      <c r="J7" s="116">
        <v>319</v>
      </c>
      <c r="K7" s="116">
        <v>303</v>
      </c>
      <c r="L7" s="116">
        <v>324</v>
      </c>
      <c r="N7" s="564">
        <f t="shared" ref="N7:N13" si="0">SUM(C7:L7)</f>
        <v>3246</v>
      </c>
    </row>
    <row r="8" spans="1:14" x14ac:dyDescent="0.2">
      <c r="A8" s="638"/>
      <c r="B8" s="120" t="s">
        <v>2812</v>
      </c>
      <c r="C8" s="115">
        <v>148</v>
      </c>
      <c r="D8" s="116">
        <v>173</v>
      </c>
      <c r="E8" s="116">
        <v>161</v>
      </c>
      <c r="F8" s="116">
        <v>152</v>
      </c>
      <c r="G8" s="116">
        <v>156</v>
      </c>
      <c r="H8" s="116">
        <v>148</v>
      </c>
      <c r="I8" s="116">
        <v>137</v>
      </c>
      <c r="J8" s="116">
        <v>137</v>
      </c>
      <c r="K8" s="116">
        <v>134</v>
      </c>
      <c r="L8" s="116">
        <v>134</v>
      </c>
      <c r="N8" s="564">
        <f t="shared" si="0"/>
        <v>1480</v>
      </c>
    </row>
    <row r="9" spans="1:14" x14ac:dyDescent="0.2">
      <c r="A9" s="638"/>
      <c r="B9" s="120" t="s">
        <v>2813</v>
      </c>
      <c r="C9" s="115">
        <v>324</v>
      </c>
      <c r="D9" s="116">
        <v>418</v>
      </c>
      <c r="E9" s="116">
        <v>369</v>
      </c>
      <c r="F9" s="116">
        <v>345</v>
      </c>
      <c r="G9" s="116">
        <v>326</v>
      </c>
      <c r="H9" s="116">
        <v>315</v>
      </c>
      <c r="I9" s="116">
        <v>327</v>
      </c>
      <c r="J9" s="116">
        <v>323</v>
      </c>
      <c r="K9" s="116">
        <v>304</v>
      </c>
      <c r="L9" s="116">
        <v>331</v>
      </c>
      <c r="N9" s="564">
        <f t="shared" si="0"/>
        <v>3382</v>
      </c>
    </row>
    <row r="10" spans="1:14" x14ac:dyDescent="0.2">
      <c r="A10" s="638"/>
      <c r="B10" s="120" t="s">
        <v>2814</v>
      </c>
      <c r="C10" s="115">
        <v>205</v>
      </c>
      <c r="D10" s="116">
        <v>268</v>
      </c>
      <c r="E10" s="116">
        <v>228</v>
      </c>
      <c r="F10" s="116">
        <v>203</v>
      </c>
      <c r="G10" s="116">
        <v>194</v>
      </c>
      <c r="H10" s="116">
        <v>185</v>
      </c>
      <c r="I10" s="116">
        <v>181</v>
      </c>
      <c r="J10" s="116">
        <v>191</v>
      </c>
      <c r="K10" s="116">
        <v>172</v>
      </c>
      <c r="L10" s="116">
        <v>158</v>
      </c>
      <c r="N10" s="564">
        <f t="shared" si="0"/>
        <v>1985</v>
      </c>
    </row>
    <row r="11" spans="1:14" x14ac:dyDescent="0.2">
      <c r="A11" s="638"/>
      <c r="B11" s="198" t="s">
        <v>41</v>
      </c>
      <c r="C11" s="116">
        <v>0</v>
      </c>
      <c r="D11" s="116">
        <v>0</v>
      </c>
      <c r="E11" s="116">
        <v>0</v>
      </c>
      <c r="F11" s="116">
        <v>0</v>
      </c>
      <c r="G11" s="116">
        <v>0</v>
      </c>
      <c r="H11" s="116">
        <v>0</v>
      </c>
      <c r="I11" s="116">
        <v>0</v>
      </c>
      <c r="J11" s="116">
        <v>0</v>
      </c>
      <c r="K11" s="116">
        <v>0</v>
      </c>
      <c r="L11" s="116">
        <v>0</v>
      </c>
      <c r="N11" s="564">
        <f t="shared" si="0"/>
        <v>0</v>
      </c>
    </row>
    <row r="12" spans="1:14" x14ac:dyDescent="0.2">
      <c r="A12" s="638"/>
      <c r="B12" s="120" t="s">
        <v>2815</v>
      </c>
      <c r="C12" s="115">
        <v>271</v>
      </c>
      <c r="D12" s="116">
        <v>341</v>
      </c>
      <c r="E12" s="116">
        <v>303</v>
      </c>
      <c r="F12" s="116">
        <v>291</v>
      </c>
      <c r="G12" s="116">
        <v>289</v>
      </c>
      <c r="H12" s="116">
        <v>284</v>
      </c>
      <c r="I12" s="116">
        <v>286</v>
      </c>
      <c r="J12" s="116">
        <v>277</v>
      </c>
      <c r="K12" s="116">
        <v>252</v>
      </c>
      <c r="L12" s="116">
        <v>282</v>
      </c>
      <c r="N12" s="564">
        <f t="shared" si="0"/>
        <v>2876</v>
      </c>
    </row>
    <row r="13" spans="1:14" x14ac:dyDescent="0.2">
      <c r="A13" s="638"/>
      <c r="B13" s="120" t="s">
        <v>2816</v>
      </c>
      <c r="C13" s="115">
        <v>1276</v>
      </c>
      <c r="D13" s="116">
        <v>1560</v>
      </c>
      <c r="E13" s="116">
        <v>1382</v>
      </c>
      <c r="F13" s="116">
        <v>1317</v>
      </c>
      <c r="G13" s="116">
        <v>1280</v>
      </c>
      <c r="H13" s="116">
        <v>1254</v>
      </c>
      <c r="I13" s="116">
        <v>1259</v>
      </c>
      <c r="J13" s="116">
        <v>1247</v>
      </c>
      <c r="K13" s="116">
        <v>1165</v>
      </c>
      <c r="L13" s="116">
        <v>1229</v>
      </c>
      <c r="N13" s="564">
        <f t="shared" si="0"/>
        <v>12969</v>
      </c>
    </row>
    <row r="14" spans="1:14" x14ac:dyDescent="0.2">
      <c r="A14" s="638"/>
      <c r="B14" s="166" t="s">
        <v>3065</v>
      </c>
      <c r="C14" s="204" t="s">
        <v>3002</v>
      </c>
      <c r="D14" s="10" t="s">
        <v>3001</v>
      </c>
      <c r="E14" s="10" t="s">
        <v>3000</v>
      </c>
      <c r="F14" s="10" t="s">
        <v>2999</v>
      </c>
      <c r="G14" s="10" t="s">
        <v>2998</v>
      </c>
      <c r="H14" s="10" t="s">
        <v>2997</v>
      </c>
      <c r="I14" s="10" t="s">
        <v>2996</v>
      </c>
      <c r="J14" s="10" t="s">
        <v>2995</v>
      </c>
      <c r="K14" s="10" t="s">
        <v>2994</v>
      </c>
      <c r="L14" s="10" t="s">
        <v>2993</v>
      </c>
      <c r="M14" s="563"/>
      <c r="N14" s="564"/>
    </row>
    <row r="15" spans="1:14" x14ac:dyDescent="0.2">
      <c r="A15" s="638"/>
      <c r="B15" s="120" t="s">
        <v>2811</v>
      </c>
      <c r="C15" s="115">
        <v>391</v>
      </c>
      <c r="D15" s="116">
        <v>303</v>
      </c>
      <c r="E15" s="116">
        <v>315</v>
      </c>
      <c r="F15" s="116">
        <v>324</v>
      </c>
      <c r="G15" s="116">
        <v>317</v>
      </c>
      <c r="H15" s="116">
        <v>307</v>
      </c>
      <c r="I15" s="116">
        <v>285</v>
      </c>
      <c r="J15" s="116">
        <v>297</v>
      </c>
      <c r="K15" s="116">
        <v>288</v>
      </c>
      <c r="L15" s="116">
        <v>301</v>
      </c>
      <c r="M15" s="563"/>
      <c r="N15" s="564">
        <f t="shared" ref="N15:N21" si="1">SUM(C15:L15)</f>
        <v>3128</v>
      </c>
    </row>
    <row r="16" spans="1:14" x14ac:dyDescent="0.2">
      <c r="A16" s="638"/>
      <c r="B16" s="120" t="s">
        <v>2812</v>
      </c>
      <c r="C16" s="115">
        <v>135</v>
      </c>
      <c r="D16" s="116">
        <v>119</v>
      </c>
      <c r="E16" s="116">
        <v>113</v>
      </c>
      <c r="F16" s="116">
        <v>121</v>
      </c>
      <c r="G16" s="116">
        <v>120</v>
      </c>
      <c r="H16" s="116">
        <v>118</v>
      </c>
      <c r="I16" s="116">
        <v>140</v>
      </c>
      <c r="J16" s="116">
        <v>125</v>
      </c>
      <c r="K16" s="116">
        <v>102</v>
      </c>
      <c r="L16" s="116">
        <v>112</v>
      </c>
      <c r="M16" s="563"/>
      <c r="N16" s="564">
        <f t="shared" si="1"/>
        <v>1205</v>
      </c>
    </row>
    <row r="17" spans="1:17" x14ac:dyDescent="0.2">
      <c r="A17" s="638"/>
      <c r="B17" s="120" t="s">
        <v>2813</v>
      </c>
      <c r="C17" s="115">
        <v>377</v>
      </c>
      <c r="D17" s="116">
        <v>340</v>
      </c>
      <c r="E17" s="116">
        <v>340</v>
      </c>
      <c r="F17" s="116">
        <v>321</v>
      </c>
      <c r="G17" s="116">
        <v>317</v>
      </c>
      <c r="H17" s="116">
        <v>317</v>
      </c>
      <c r="I17" s="116">
        <v>351</v>
      </c>
      <c r="J17" s="116">
        <v>308</v>
      </c>
      <c r="K17" s="116">
        <v>303</v>
      </c>
      <c r="L17" s="116">
        <v>275</v>
      </c>
      <c r="M17" s="563"/>
      <c r="N17" s="564">
        <f t="shared" si="1"/>
        <v>3249</v>
      </c>
    </row>
    <row r="18" spans="1:17" x14ac:dyDescent="0.2">
      <c r="A18" s="638"/>
      <c r="B18" s="120" t="s">
        <v>2814</v>
      </c>
      <c r="C18" s="115">
        <v>128</v>
      </c>
      <c r="D18" s="116">
        <v>123</v>
      </c>
      <c r="E18" s="116">
        <v>93</v>
      </c>
      <c r="F18" s="116">
        <v>105</v>
      </c>
      <c r="G18" s="116">
        <v>84</v>
      </c>
      <c r="H18" s="116">
        <v>99</v>
      </c>
      <c r="I18" s="116">
        <v>101</v>
      </c>
      <c r="J18" s="116">
        <v>104</v>
      </c>
      <c r="K18" s="116">
        <v>109</v>
      </c>
      <c r="L18" s="116">
        <v>100</v>
      </c>
      <c r="M18" s="563"/>
      <c r="N18" s="564">
        <f t="shared" si="1"/>
        <v>1046</v>
      </c>
    </row>
    <row r="19" spans="1:17" x14ac:dyDescent="0.2">
      <c r="A19" s="638"/>
      <c r="B19" s="198" t="s">
        <v>41</v>
      </c>
      <c r="C19" s="116">
        <v>332</v>
      </c>
      <c r="D19" s="116">
        <v>332</v>
      </c>
      <c r="E19" s="116">
        <v>395</v>
      </c>
      <c r="F19" s="116">
        <v>385</v>
      </c>
      <c r="G19" s="116">
        <v>320</v>
      </c>
      <c r="H19" s="116">
        <v>269</v>
      </c>
      <c r="I19" s="116">
        <v>241</v>
      </c>
      <c r="J19" s="116">
        <v>190</v>
      </c>
      <c r="K19" s="116">
        <v>121</v>
      </c>
      <c r="L19" s="116">
        <v>81</v>
      </c>
      <c r="M19" s="564"/>
      <c r="N19" s="564">
        <f t="shared" si="1"/>
        <v>2666</v>
      </c>
      <c r="O19" s="565"/>
      <c r="P19" s="566"/>
    </row>
    <row r="20" spans="1:17" x14ac:dyDescent="0.2">
      <c r="A20" s="638"/>
      <c r="B20" s="120" t="s">
        <v>2815</v>
      </c>
      <c r="C20" s="115">
        <v>357</v>
      </c>
      <c r="D20" s="116">
        <v>333</v>
      </c>
      <c r="E20" s="116">
        <v>303</v>
      </c>
      <c r="F20" s="116">
        <v>348</v>
      </c>
      <c r="G20" s="116">
        <v>348</v>
      </c>
      <c r="H20" s="116">
        <v>302</v>
      </c>
      <c r="I20" s="116">
        <v>304</v>
      </c>
      <c r="J20" s="116">
        <v>301</v>
      </c>
      <c r="K20" s="116">
        <v>280</v>
      </c>
      <c r="L20" s="116">
        <v>270</v>
      </c>
      <c r="M20" s="563"/>
      <c r="N20" s="564">
        <f t="shared" si="1"/>
        <v>3146</v>
      </c>
    </row>
    <row r="21" spans="1:17" x14ac:dyDescent="0.2">
      <c r="A21" s="638"/>
      <c r="B21" s="120" t="s">
        <v>2816</v>
      </c>
      <c r="C21" s="115">
        <v>1720</v>
      </c>
      <c r="D21" s="116">
        <v>1550</v>
      </c>
      <c r="E21" s="116">
        <v>1559</v>
      </c>
      <c r="F21" s="116">
        <v>1604</v>
      </c>
      <c r="G21" s="116">
        <v>1506</v>
      </c>
      <c r="H21" s="116">
        <v>1412</v>
      </c>
      <c r="I21" s="116">
        <v>1422</v>
      </c>
      <c r="J21" s="116">
        <v>1325</v>
      </c>
      <c r="K21" s="116">
        <v>1203</v>
      </c>
      <c r="L21" s="116">
        <v>1139</v>
      </c>
      <c r="M21" s="563"/>
      <c r="N21" s="564">
        <f t="shared" si="1"/>
        <v>14440</v>
      </c>
      <c r="O21" s="566"/>
    </row>
    <row r="22" spans="1:17" x14ac:dyDescent="0.2">
      <c r="A22" s="638"/>
      <c r="B22" s="202" t="s">
        <v>2818</v>
      </c>
      <c r="C22" s="115"/>
      <c r="D22" s="116"/>
      <c r="E22" s="116"/>
      <c r="F22" s="116"/>
      <c r="G22" s="116"/>
      <c r="H22" s="116"/>
      <c r="I22" s="116"/>
      <c r="J22" s="116"/>
      <c r="K22" s="116"/>
      <c r="L22" s="116"/>
      <c r="N22" s="564"/>
    </row>
    <row r="23" spans="1:17" x14ac:dyDescent="0.2">
      <c r="A23" s="638"/>
      <c r="B23" s="120" t="s">
        <v>2811</v>
      </c>
      <c r="C23" s="115">
        <f>C15-C7</f>
        <v>63</v>
      </c>
      <c r="D23" s="116">
        <f t="shared" ref="D23:L23" si="2">D15-D7</f>
        <v>-56</v>
      </c>
      <c r="E23" s="116">
        <f t="shared" si="2"/>
        <v>-6</v>
      </c>
      <c r="F23" s="116">
        <f t="shared" si="2"/>
        <v>-2</v>
      </c>
      <c r="G23" s="116">
        <f t="shared" si="2"/>
        <v>2</v>
      </c>
      <c r="H23" s="116">
        <f t="shared" si="2"/>
        <v>-15</v>
      </c>
      <c r="I23" s="116">
        <f t="shared" si="2"/>
        <v>-44</v>
      </c>
      <c r="J23" s="116">
        <f t="shared" si="2"/>
        <v>-22</v>
      </c>
      <c r="K23" s="116">
        <f t="shared" si="2"/>
        <v>-15</v>
      </c>
      <c r="L23" s="116">
        <f t="shared" si="2"/>
        <v>-23</v>
      </c>
      <c r="M23" s="116"/>
      <c r="N23" s="564">
        <f t="shared" ref="N23:N29" si="3">SUM(C23:L23)</f>
        <v>-118</v>
      </c>
      <c r="P23" s="566"/>
    </row>
    <row r="24" spans="1:17" x14ac:dyDescent="0.2">
      <c r="A24" s="638"/>
      <c r="B24" s="120" t="s">
        <v>2812</v>
      </c>
      <c r="C24" s="115">
        <f t="shared" ref="C24:L29" si="4">C16-C8</f>
        <v>-13</v>
      </c>
      <c r="D24" s="116">
        <f t="shared" si="4"/>
        <v>-54</v>
      </c>
      <c r="E24" s="116">
        <f t="shared" si="4"/>
        <v>-48</v>
      </c>
      <c r="F24" s="116">
        <f t="shared" si="4"/>
        <v>-31</v>
      </c>
      <c r="G24" s="116">
        <f t="shared" si="4"/>
        <v>-36</v>
      </c>
      <c r="H24" s="116">
        <f t="shared" si="4"/>
        <v>-30</v>
      </c>
      <c r="I24" s="116">
        <f t="shared" si="4"/>
        <v>3</v>
      </c>
      <c r="J24" s="116">
        <f t="shared" si="4"/>
        <v>-12</v>
      </c>
      <c r="K24" s="116">
        <f t="shared" si="4"/>
        <v>-32</v>
      </c>
      <c r="L24" s="116">
        <f t="shared" si="4"/>
        <v>-22</v>
      </c>
      <c r="M24" s="116"/>
      <c r="N24" s="564">
        <f t="shared" si="3"/>
        <v>-275</v>
      </c>
      <c r="P24" s="566"/>
    </row>
    <row r="25" spans="1:17" x14ac:dyDescent="0.2">
      <c r="A25" s="638"/>
      <c r="B25" s="120" t="s">
        <v>2813</v>
      </c>
      <c r="C25" s="115">
        <f t="shared" si="4"/>
        <v>53</v>
      </c>
      <c r="D25" s="116">
        <f t="shared" si="4"/>
        <v>-78</v>
      </c>
      <c r="E25" s="116">
        <f t="shared" si="4"/>
        <v>-29</v>
      </c>
      <c r="F25" s="116">
        <f t="shared" si="4"/>
        <v>-24</v>
      </c>
      <c r="G25" s="116">
        <f t="shared" si="4"/>
        <v>-9</v>
      </c>
      <c r="H25" s="116">
        <f t="shared" si="4"/>
        <v>2</v>
      </c>
      <c r="I25" s="116">
        <f t="shared" si="4"/>
        <v>24</v>
      </c>
      <c r="J25" s="116">
        <f t="shared" si="4"/>
        <v>-15</v>
      </c>
      <c r="K25" s="116">
        <f t="shared" si="4"/>
        <v>-1</v>
      </c>
      <c r="L25" s="116">
        <f t="shared" si="4"/>
        <v>-56</v>
      </c>
      <c r="M25" s="116"/>
      <c r="N25" s="564">
        <f t="shared" si="3"/>
        <v>-133</v>
      </c>
      <c r="P25" s="566"/>
    </row>
    <row r="26" spans="1:17" x14ac:dyDescent="0.2">
      <c r="A26" s="638"/>
      <c r="B26" s="120" t="s">
        <v>2814</v>
      </c>
      <c r="C26" s="115">
        <f t="shared" si="4"/>
        <v>-77</v>
      </c>
      <c r="D26" s="116">
        <f t="shared" si="4"/>
        <v>-145</v>
      </c>
      <c r="E26" s="116">
        <f t="shared" si="4"/>
        <v>-135</v>
      </c>
      <c r="F26" s="116">
        <f t="shared" si="4"/>
        <v>-98</v>
      </c>
      <c r="G26" s="116">
        <f t="shared" si="4"/>
        <v>-110</v>
      </c>
      <c r="H26" s="116">
        <f t="shared" si="4"/>
        <v>-86</v>
      </c>
      <c r="I26" s="116">
        <f t="shared" si="4"/>
        <v>-80</v>
      </c>
      <c r="J26" s="116">
        <f t="shared" si="4"/>
        <v>-87</v>
      </c>
      <c r="K26" s="116">
        <f t="shared" si="4"/>
        <v>-63</v>
      </c>
      <c r="L26" s="116">
        <f t="shared" si="4"/>
        <v>-58</v>
      </c>
      <c r="M26" s="116"/>
      <c r="N26" s="564">
        <f t="shared" si="3"/>
        <v>-939</v>
      </c>
      <c r="P26" s="566"/>
    </row>
    <row r="27" spans="1:17" x14ac:dyDescent="0.2">
      <c r="A27" s="638"/>
      <c r="B27" s="120" t="s">
        <v>41</v>
      </c>
      <c r="C27" s="115">
        <f t="shared" si="4"/>
        <v>332</v>
      </c>
      <c r="D27" s="116">
        <f t="shared" si="4"/>
        <v>332</v>
      </c>
      <c r="E27" s="116">
        <f t="shared" si="4"/>
        <v>395</v>
      </c>
      <c r="F27" s="116">
        <f t="shared" si="4"/>
        <v>385</v>
      </c>
      <c r="G27" s="116">
        <f t="shared" si="4"/>
        <v>320</v>
      </c>
      <c r="H27" s="116">
        <f t="shared" si="4"/>
        <v>269</v>
      </c>
      <c r="I27" s="116">
        <f t="shared" si="4"/>
        <v>241</v>
      </c>
      <c r="J27" s="116">
        <f t="shared" si="4"/>
        <v>190</v>
      </c>
      <c r="K27" s="116">
        <f t="shared" si="4"/>
        <v>121</v>
      </c>
      <c r="L27" s="116">
        <f t="shared" si="4"/>
        <v>81</v>
      </c>
      <c r="M27" s="116"/>
      <c r="N27" s="564">
        <f t="shared" si="3"/>
        <v>2666</v>
      </c>
      <c r="P27" s="566"/>
    </row>
    <row r="28" spans="1:17" x14ac:dyDescent="0.2">
      <c r="A28" s="638"/>
      <c r="B28" s="120" t="s">
        <v>2815</v>
      </c>
      <c r="C28" s="115">
        <f t="shared" si="4"/>
        <v>86</v>
      </c>
      <c r="D28" s="116">
        <f t="shared" si="4"/>
        <v>-8</v>
      </c>
      <c r="E28" s="116">
        <f t="shared" si="4"/>
        <v>0</v>
      </c>
      <c r="F28" s="116">
        <f t="shared" si="4"/>
        <v>57</v>
      </c>
      <c r="G28" s="116">
        <f t="shared" si="4"/>
        <v>59</v>
      </c>
      <c r="H28" s="116">
        <f t="shared" si="4"/>
        <v>18</v>
      </c>
      <c r="I28" s="116">
        <f t="shared" si="4"/>
        <v>18</v>
      </c>
      <c r="J28" s="116">
        <f t="shared" si="4"/>
        <v>24</v>
      </c>
      <c r="K28" s="116">
        <f t="shared" si="4"/>
        <v>28</v>
      </c>
      <c r="L28" s="116">
        <f t="shared" si="4"/>
        <v>-12</v>
      </c>
      <c r="M28" s="116"/>
      <c r="N28" s="564">
        <f t="shared" si="3"/>
        <v>270</v>
      </c>
      <c r="P28" s="566"/>
    </row>
    <row r="29" spans="1:17" x14ac:dyDescent="0.2">
      <c r="A29" s="639"/>
      <c r="B29" s="120" t="s">
        <v>2816</v>
      </c>
      <c r="C29" s="123">
        <f t="shared" si="4"/>
        <v>444</v>
      </c>
      <c r="D29" s="117">
        <f t="shared" si="4"/>
        <v>-10</v>
      </c>
      <c r="E29" s="117">
        <f t="shared" si="4"/>
        <v>177</v>
      </c>
      <c r="F29" s="117">
        <f t="shared" si="4"/>
        <v>287</v>
      </c>
      <c r="G29" s="117">
        <f t="shared" si="4"/>
        <v>226</v>
      </c>
      <c r="H29" s="117">
        <f t="shared" si="4"/>
        <v>158</v>
      </c>
      <c r="I29" s="117">
        <f t="shared" si="4"/>
        <v>163</v>
      </c>
      <c r="J29" s="117">
        <f t="shared" si="4"/>
        <v>78</v>
      </c>
      <c r="K29" s="117">
        <f t="shared" si="4"/>
        <v>38</v>
      </c>
      <c r="L29" s="117">
        <f t="shared" si="4"/>
        <v>-90</v>
      </c>
      <c r="M29" s="117"/>
      <c r="N29" s="567">
        <f t="shared" si="3"/>
        <v>1471</v>
      </c>
      <c r="P29" s="568"/>
      <c r="Q29" s="569"/>
    </row>
    <row r="30" spans="1:17" ht="14.25" x14ac:dyDescent="0.2">
      <c r="A30" s="637" t="s">
        <v>2819</v>
      </c>
      <c r="B30" s="165" t="s">
        <v>3066</v>
      </c>
      <c r="C30" s="115"/>
      <c r="D30" s="116"/>
      <c r="E30" s="116"/>
      <c r="F30" s="116"/>
      <c r="G30" s="116"/>
      <c r="H30" s="116"/>
      <c r="I30" s="116"/>
      <c r="J30" s="116"/>
      <c r="K30" s="116"/>
      <c r="L30" s="116"/>
      <c r="N30" s="569"/>
    </row>
    <row r="31" spans="1:17" x14ac:dyDescent="0.2">
      <c r="A31" s="638"/>
      <c r="B31" s="120" t="s">
        <v>2811</v>
      </c>
      <c r="C31" s="115">
        <v>71</v>
      </c>
      <c r="D31" s="116">
        <v>79</v>
      </c>
      <c r="E31" s="116">
        <v>72</v>
      </c>
      <c r="F31" s="116">
        <v>70</v>
      </c>
      <c r="G31" s="116">
        <v>75</v>
      </c>
      <c r="H31" s="116">
        <v>70</v>
      </c>
      <c r="I31" s="116">
        <v>67</v>
      </c>
      <c r="J31" s="116">
        <v>72</v>
      </c>
      <c r="K31" s="116">
        <v>64</v>
      </c>
      <c r="L31" s="116">
        <v>69</v>
      </c>
      <c r="N31" s="569">
        <f t="shared" ref="N31:N37" si="5">SUM(C31:L31)</f>
        <v>709</v>
      </c>
    </row>
    <row r="32" spans="1:17" x14ac:dyDescent="0.2">
      <c r="A32" s="638"/>
      <c r="B32" s="120" t="s">
        <v>2812</v>
      </c>
      <c r="C32" s="115">
        <v>102</v>
      </c>
      <c r="D32" s="116">
        <v>119</v>
      </c>
      <c r="E32" s="116">
        <v>116</v>
      </c>
      <c r="F32" s="116">
        <v>104</v>
      </c>
      <c r="G32" s="116">
        <v>108</v>
      </c>
      <c r="H32" s="116">
        <v>102</v>
      </c>
      <c r="I32" s="116">
        <v>95</v>
      </c>
      <c r="J32" s="116">
        <v>92</v>
      </c>
      <c r="K32" s="116">
        <v>93</v>
      </c>
      <c r="L32" s="116">
        <v>89</v>
      </c>
      <c r="N32" s="569">
        <f t="shared" si="5"/>
        <v>1020</v>
      </c>
    </row>
    <row r="33" spans="1:14" x14ac:dyDescent="0.2">
      <c r="A33" s="638"/>
      <c r="B33" s="120" t="s">
        <v>2813</v>
      </c>
      <c r="C33" s="115">
        <v>63</v>
      </c>
      <c r="D33" s="116">
        <v>72</v>
      </c>
      <c r="E33" s="116">
        <v>70</v>
      </c>
      <c r="F33" s="116">
        <v>63</v>
      </c>
      <c r="G33" s="116">
        <v>58</v>
      </c>
      <c r="H33" s="116">
        <v>51</v>
      </c>
      <c r="I33" s="116">
        <v>55</v>
      </c>
      <c r="J33" s="116">
        <v>62</v>
      </c>
      <c r="K33" s="116">
        <v>48</v>
      </c>
      <c r="L33" s="116">
        <v>64</v>
      </c>
      <c r="N33" s="569">
        <f t="shared" si="5"/>
        <v>606</v>
      </c>
    </row>
    <row r="34" spans="1:14" x14ac:dyDescent="0.2">
      <c r="A34" s="638"/>
      <c r="B34" s="120" t="s">
        <v>2814</v>
      </c>
      <c r="C34" s="115">
        <v>35</v>
      </c>
      <c r="D34" s="116">
        <v>49</v>
      </c>
      <c r="E34" s="116">
        <v>44</v>
      </c>
      <c r="F34" s="116">
        <v>41</v>
      </c>
      <c r="G34" s="116">
        <v>36</v>
      </c>
      <c r="H34" s="116">
        <v>36</v>
      </c>
      <c r="I34" s="116">
        <v>32</v>
      </c>
      <c r="J34" s="116">
        <v>34</v>
      </c>
      <c r="K34" s="116">
        <v>30</v>
      </c>
      <c r="L34" s="116">
        <v>28</v>
      </c>
      <c r="N34" s="569">
        <f t="shared" si="5"/>
        <v>365</v>
      </c>
    </row>
    <row r="35" spans="1:14" x14ac:dyDescent="0.2">
      <c r="A35" s="638"/>
      <c r="B35" s="120" t="s">
        <v>41</v>
      </c>
      <c r="C35" s="115">
        <v>0</v>
      </c>
      <c r="D35" s="116">
        <v>0</v>
      </c>
      <c r="E35" s="116">
        <v>0</v>
      </c>
      <c r="F35" s="116">
        <v>0</v>
      </c>
      <c r="G35" s="116">
        <v>0</v>
      </c>
      <c r="H35" s="116">
        <v>0</v>
      </c>
      <c r="I35" s="116">
        <v>0</v>
      </c>
      <c r="J35" s="116">
        <v>0</v>
      </c>
      <c r="K35" s="116">
        <v>0</v>
      </c>
      <c r="L35" s="116">
        <v>0</v>
      </c>
      <c r="N35" s="569">
        <f t="shared" si="5"/>
        <v>0</v>
      </c>
    </row>
    <row r="36" spans="1:14" x14ac:dyDescent="0.2">
      <c r="A36" s="638"/>
      <c r="B36" s="120" t="s">
        <v>2815</v>
      </c>
      <c r="C36" s="115">
        <v>43</v>
      </c>
      <c r="D36" s="116">
        <v>47</v>
      </c>
      <c r="E36" s="116">
        <v>48</v>
      </c>
      <c r="F36" s="116">
        <v>45</v>
      </c>
      <c r="G36" s="116">
        <v>42</v>
      </c>
      <c r="H36" s="116">
        <v>37</v>
      </c>
      <c r="I36" s="116">
        <v>41</v>
      </c>
      <c r="J36" s="116">
        <v>42</v>
      </c>
      <c r="K36" s="116">
        <v>38</v>
      </c>
      <c r="L36" s="116">
        <v>45</v>
      </c>
      <c r="N36" s="569">
        <f t="shared" si="5"/>
        <v>428</v>
      </c>
    </row>
    <row r="37" spans="1:14" x14ac:dyDescent="0.2">
      <c r="A37" s="638"/>
      <c r="B37" s="120" t="s">
        <v>2816</v>
      </c>
      <c r="C37" s="115">
        <v>314</v>
      </c>
      <c r="D37" s="116">
        <v>367</v>
      </c>
      <c r="E37" s="116">
        <v>350</v>
      </c>
      <c r="F37" s="116">
        <v>323</v>
      </c>
      <c r="G37" s="116">
        <v>319</v>
      </c>
      <c r="H37" s="116">
        <v>295</v>
      </c>
      <c r="I37" s="116">
        <v>291</v>
      </c>
      <c r="J37" s="116">
        <v>302</v>
      </c>
      <c r="K37" s="116">
        <v>273</v>
      </c>
      <c r="L37" s="116">
        <v>295</v>
      </c>
      <c r="N37" s="569">
        <f t="shared" si="5"/>
        <v>3129</v>
      </c>
    </row>
    <row r="38" spans="1:14" x14ac:dyDescent="0.2">
      <c r="A38" s="638"/>
      <c r="B38" s="166" t="s">
        <v>3065</v>
      </c>
      <c r="C38" s="201" t="s">
        <v>3002</v>
      </c>
      <c r="D38" s="200" t="s">
        <v>3001</v>
      </c>
      <c r="E38" s="200" t="s">
        <v>3000</v>
      </c>
      <c r="F38" s="200" t="s">
        <v>2999</v>
      </c>
      <c r="G38" s="200" t="s">
        <v>2998</v>
      </c>
      <c r="H38" s="200" t="s">
        <v>2997</v>
      </c>
      <c r="I38" s="200" t="s">
        <v>2996</v>
      </c>
      <c r="J38" s="200" t="s">
        <v>2995</v>
      </c>
      <c r="K38" s="200" t="s">
        <v>2994</v>
      </c>
      <c r="L38" s="200" t="s">
        <v>2993</v>
      </c>
      <c r="M38" s="10"/>
      <c r="N38" s="399"/>
    </row>
    <row r="39" spans="1:14" x14ac:dyDescent="0.2">
      <c r="A39" s="638"/>
      <c r="B39" s="120" t="s">
        <v>2811</v>
      </c>
      <c r="C39" s="115">
        <v>68</v>
      </c>
      <c r="D39" s="116">
        <v>37</v>
      </c>
      <c r="E39" s="116">
        <v>47</v>
      </c>
      <c r="F39" s="116">
        <v>53</v>
      </c>
      <c r="G39" s="116">
        <v>56</v>
      </c>
      <c r="H39" s="116">
        <v>48</v>
      </c>
      <c r="I39" s="116">
        <v>41</v>
      </c>
      <c r="J39" s="116">
        <v>59</v>
      </c>
      <c r="K39" s="116">
        <v>35</v>
      </c>
      <c r="L39" s="116">
        <v>38</v>
      </c>
      <c r="N39" s="569">
        <f t="shared" ref="N39:N45" si="6">SUM(C39:L39)</f>
        <v>482</v>
      </c>
    </row>
    <row r="40" spans="1:14" x14ac:dyDescent="0.2">
      <c r="A40" s="638"/>
      <c r="B40" s="120" t="s">
        <v>2812</v>
      </c>
      <c r="C40" s="115">
        <v>82</v>
      </c>
      <c r="D40" s="116">
        <v>77</v>
      </c>
      <c r="E40" s="116">
        <v>72</v>
      </c>
      <c r="F40" s="116">
        <v>74</v>
      </c>
      <c r="G40" s="116">
        <v>67</v>
      </c>
      <c r="H40" s="116">
        <v>68</v>
      </c>
      <c r="I40" s="116">
        <v>82</v>
      </c>
      <c r="J40" s="116">
        <v>80</v>
      </c>
      <c r="K40" s="116">
        <v>64</v>
      </c>
      <c r="L40" s="116">
        <v>81</v>
      </c>
      <c r="N40" s="569">
        <f t="shared" si="6"/>
        <v>747</v>
      </c>
    </row>
    <row r="41" spans="1:14" x14ac:dyDescent="0.2">
      <c r="A41" s="638"/>
      <c r="B41" s="120" t="s">
        <v>2813</v>
      </c>
      <c r="C41" s="115">
        <v>72</v>
      </c>
      <c r="D41" s="116">
        <v>51</v>
      </c>
      <c r="E41" s="116">
        <v>49</v>
      </c>
      <c r="F41" s="116">
        <v>39</v>
      </c>
      <c r="G41" s="116">
        <v>49</v>
      </c>
      <c r="H41" s="116">
        <v>38</v>
      </c>
      <c r="I41" s="116">
        <v>45</v>
      </c>
      <c r="J41" s="116">
        <v>38</v>
      </c>
      <c r="K41" s="116">
        <v>37</v>
      </c>
      <c r="L41" s="116">
        <v>37</v>
      </c>
      <c r="N41" s="569">
        <f t="shared" si="6"/>
        <v>455</v>
      </c>
    </row>
    <row r="42" spans="1:14" x14ac:dyDescent="0.2">
      <c r="A42" s="638"/>
      <c r="B42" s="120" t="s">
        <v>2814</v>
      </c>
      <c r="C42" s="115">
        <v>22</v>
      </c>
      <c r="D42" s="116">
        <v>12</v>
      </c>
      <c r="E42" s="116">
        <v>12</v>
      </c>
      <c r="F42" s="116">
        <v>14</v>
      </c>
      <c r="G42" s="116">
        <v>8</v>
      </c>
      <c r="H42" s="116">
        <v>11</v>
      </c>
      <c r="I42" s="116">
        <v>8</v>
      </c>
      <c r="J42" s="116">
        <v>18</v>
      </c>
      <c r="K42" s="116">
        <v>12</v>
      </c>
      <c r="L42" s="116">
        <v>10</v>
      </c>
      <c r="N42" s="569">
        <f t="shared" si="6"/>
        <v>127</v>
      </c>
    </row>
    <row r="43" spans="1:14" x14ac:dyDescent="0.2">
      <c r="A43" s="638"/>
      <c r="B43" s="198" t="s">
        <v>41</v>
      </c>
      <c r="C43" s="116">
        <v>105</v>
      </c>
      <c r="D43" s="116">
        <v>94</v>
      </c>
      <c r="E43" s="116">
        <v>102</v>
      </c>
      <c r="F43" s="116">
        <v>89</v>
      </c>
      <c r="G43" s="116">
        <v>65</v>
      </c>
      <c r="H43" s="116">
        <v>32</v>
      </c>
      <c r="I43" s="116">
        <v>27</v>
      </c>
      <c r="J43" s="116">
        <v>17</v>
      </c>
      <c r="K43" s="116">
        <v>12</v>
      </c>
      <c r="L43" s="116">
        <v>10</v>
      </c>
      <c r="N43" s="569">
        <f t="shared" si="6"/>
        <v>553</v>
      </c>
    </row>
    <row r="44" spans="1:14" x14ac:dyDescent="0.2">
      <c r="A44" s="638"/>
      <c r="B44" s="120" t="s">
        <v>2815</v>
      </c>
      <c r="C44" s="115">
        <v>40</v>
      </c>
      <c r="D44" s="116">
        <v>36</v>
      </c>
      <c r="E44" s="116">
        <v>36</v>
      </c>
      <c r="F44" s="116">
        <v>46</v>
      </c>
      <c r="G44" s="116">
        <v>46</v>
      </c>
      <c r="H44" s="116">
        <v>35</v>
      </c>
      <c r="I44" s="116">
        <v>40</v>
      </c>
      <c r="J44" s="116">
        <v>26</v>
      </c>
      <c r="K44" s="116">
        <v>47</v>
      </c>
      <c r="L44" s="116">
        <v>28</v>
      </c>
      <c r="N44" s="569">
        <f t="shared" si="6"/>
        <v>380</v>
      </c>
    </row>
    <row r="45" spans="1:14" x14ac:dyDescent="0.2">
      <c r="A45" s="638"/>
      <c r="B45" s="120" t="s">
        <v>2816</v>
      </c>
      <c r="C45" s="115">
        <v>389</v>
      </c>
      <c r="D45" s="116">
        <v>307</v>
      </c>
      <c r="E45" s="116">
        <v>318</v>
      </c>
      <c r="F45" s="116">
        <v>315</v>
      </c>
      <c r="G45" s="116">
        <v>291</v>
      </c>
      <c r="H45" s="116">
        <v>232</v>
      </c>
      <c r="I45" s="116">
        <v>243</v>
      </c>
      <c r="J45" s="116">
        <v>238</v>
      </c>
      <c r="K45" s="116">
        <v>207</v>
      </c>
      <c r="L45" s="116">
        <v>204</v>
      </c>
      <c r="N45" s="569">
        <f t="shared" si="6"/>
        <v>2744</v>
      </c>
    </row>
    <row r="46" spans="1:14" x14ac:dyDescent="0.2">
      <c r="A46" s="638"/>
      <c r="B46" s="166" t="s">
        <v>2818</v>
      </c>
      <c r="C46" s="115"/>
      <c r="D46" s="116"/>
      <c r="E46" s="116"/>
      <c r="F46" s="116"/>
      <c r="G46" s="116"/>
      <c r="H46" s="116"/>
      <c r="I46" s="116"/>
      <c r="J46" s="116"/>
      <c r="K46" s="116"/>
      <c r="L46" s="116"/>
      <c r="N46" s="569"/>
    </row>
    <row r="47" spans="1:14" x14ac:dyDescent="0.2">
      <c r="A47" s="638"/>
      <c r="B47" s="120" t="s">
        <v>2811</v>
      </c>
      <c r="C47" s="115">
        <f>C39-C31</f>
        <v>-3</v>
      </c>
      <c r="D47" s="116">
        <f t="shared" ref="D47:L47" si="7">D39-D31</f>
        <v>-42</v>
      </c>
      <c r="E47" s="116">
        <f t="shared" si="7"/>
        <v>-25</v>
      </c>
      <c r="F47" s="116">
        <f t="shared" si="7"/>
        <v>-17</v>
      </c>
      <c r="G47" s="116">
        <f t="shared" si="7"/>
        <v>-19</v>
      </c>
      <c r="H47" s="116">
        <f t="shared" si="7"/>
        <v>-22</v>
      </c>
      <c r="I47" s="116">
        <f t="shared" si="7"/>
        <v>-26</v>
      </c>
      <c r="J47" s="116">
        <f t="shared" si="7"/>
        <v>-13</v>
      </c>
      <c r="K47" s="116">
        <f t="shared" si="7"/>
        <v>-29</v>
      </c>
      <c r="L47" s="116">
        <f t="shared" si="7"/>
        <v>-31</v>
      </c>
      <c r="N47" s="569">
        <f t="shared" ref="N47:N53" si="8">SUM(C47:L47)</f>
        <v>-227</v>
      </c>
    </row>
    <row r="48" spans="1:14" x14ac:dyDescent="0.2">
      <c r="A48" s="638"/>
      <c r="B48" s="120" t="s">
        <v>2812</v>
      </c>
      <c r="C48" s="115">
        <f t="shared" ref="C48:L53" si="9">C40-C32</f>
        <v>-20</v>
      </c>
      <c r="D48" s="116">
        <f t="shared" si="9"/>
        <v>-42</v>
      </c>
      <c r="E48" s="116">
        <f t="shared" si="9"/>
        <v>-44</v>
      </c>
      <c r="F48" s="116">
        <f t="shared" si="9"/>
        <v>-30</v>
      </c>
      <c r="G48" s="116">
        <f t="shared" si="9"/>
        <v>-41</v>
      </c>
      <c r="H48" s="116">
        <f t="shared" si="9"/>
        <v>-34</v>
      </c>
      <c r="I48" s="116">
        <f t="shared" si="9"/>
        <v>-13</v>
      </c>
      <c r="J48" s="116">
        <f t="shared" si="9"/>
        <v>-12</v>
      </c>
      <c r="K48" s="116">
        <f t="shared" si="9"/>
        <v>-29</v>
      </c>
      <c r="L48" s="116">
        <f t="shared" si="9"/>
        <v>-8</v>
      </c>
      <c r="N48" s="569">
        <f t="shared" si="8"/>
        <v>-273</v>
      </c>
    </row>
    <row r="49" spans="1:16" x14ac:dyDescent="0.2">
      <c r="A49" s="638"/>
      <c r="B49" s="120" t="s">
        <v>2813</v>
      </c>
      <c r="C49" s="115">
        <f t="shared" si="9"/>
        <v>9</v>
      </c>
      <c r="D49" s="116">
        <f t="shared" si="9"/>
        <v>-21</v>
      </c>
      <c r="E49" s="116">
        <f t="shared" si="9"/>
        <v>-21</v>
      </c>
      <c r="F49" s="116">
        <f t="shared" si="9"/>
        <v>-24</v>
      </c>
      <c r="G49" s="116">
        <f t="shared" si="9"/>
        <v>-9</v>
      </c>
      <c r="H49" s="116">
        <f t="shared" si="9"/>
        <v>-13</v>
      </c>
      <c r="I49" s="116">
        <f t="shared" si="9"/>
        <v>-10</v>
      </c>
      <c r="J49" s="116">
        <f t="shared" si="9"/>
        <v>-24</v>
      </c>
      <c r="K49" s="116">
        <f t="shared" si="9"/>
        <v>-11</v>
      </c>
      <c r="L49" s="116">
        <f t="shared" si="9"/>
        <v>-27</v>
      </c>
      <c r="N49" s="569">
        <f t="shared" si="8"/>
        <v>-151</v>
      </c>
    </row>
    <row r="50" spans="1:16" x14ac:dyDescent="0.2">
      <c r="A50" s="638"/>
      <c r="B50" s="120" t="s">
        <v>2814</v>
      </c>
      <c r="C50" s="115">
        <f t="shared" si="9"/>
        <v>-13</v>
      </c>
      <c r="D50" s="116">
        <f t="shared" si="9"/>
        <v>-37</v>
      </c>
      <c r="E50" s="116">
        <f t="shared" si="9"/>
        <v>-32</v>
      </c>
      <c r="F50" s="116">
        <f t="shared" si="9"/>
        <v>-27</v>
      </c>
      <c r="G50" s="116">
        <f t="shared" si="9"/>
        <v>-28</v>
      </c>
      <c r="H50" s="116">
        <f t="shared" si="9"/>
        <v>-25</v>
      </c>
      <c r="I50" s="116">
        <f t="shared" si="9"/>
        <v>-24</v>
      </c>
      <c r="J50" s="116">
        <f t="shared" si="9"/>
        <v>-16</v>
      </c>
      <c r="K50" s="116">
        <f t="shared" si="9"/>
        <v>-18</v>
      </c>
      <c r="L50" s="116">
        <f t="shared" si="9"/>
        <v>-18</v>
      </c>
      <c r="N50" s="569">
        <f t="shared" si="8"/>
        <v>-238</v>
      </c>
    </row>
    <row r="51" spans="1:16" x14ac:dyDescent="0.2">
      <c r="A51" s="638"/>
      <c r="B51" s="120" t="s">
        <v>41</v>
      </c>
      <c r="C51" s="115">
        <f t="shared" si="9"/>
        <v>105</v>
      </c>
      <c r="D51" s="116">
        <f t="shared" si="9"/>
        <v>94</v>
      </c>
      <c r="E51" s="116">
        <f t="shared" si="9"/>
        <v>102</v>
      </c>
      <c r="F51" s="116">
        <f t="shared" si="9"/>
        <v>89</v>
      </c>
      <c r="G51" s="116">
        <f t="shared" si="9"/>
        <v>65</v>
      </c>
      <c r="H51" s="116">
        <f t="shared" si="9"/>
        <v>32</v>
      </c>
      <c r="I51" s="116">
        <f t="shared" si="9"/>
        <v>27</v>
      </c>
      <c r="J51" s="116">
        <f t="shared" si="9"/>
        <v>17</v>
      </c>
      <c r="K51" s="116">
        <f t="shared" si="9"/>
        <v>12</v>
      </c>
      <c r="L51" s="116">
        <f t="shared" si="9"/>
        <v>10</v>
      </c>
      <c r="N51" s="569">
        <f t="shared" si="8"/>
        <v>553</v>
      </c>
    </row>
    <row r="52" spans="1:16" x14ac:dyDescent="0.2">
      <c r="A52" s="638"/>
      <c r="B52" s="120" t="s">
        <v>2815</v>
      </c>
      <c r="C52" s="115">
        <f t="shared" si="9"/>
        <v>-3</v>
      </c>
      <c r="D52" s="116">
        <f t="shared" si="9"/>
        <v>-11</v>
      </c>
      <c r="E52" s="116">
        <f t="shared" si="9"/>
        <v>-12</v>
      </c>
      <c r="F52" s="116">
        <f t="shared" si="9"/>
        <v>1</v>
      </c>
      <c r="G52" s="116">
        <f t="shared" si="9"/>
        <v>4</v>
      </c>
      <c r="H52" s="116">
        <f t="shared" si="9"/>
        <v>-2</v>
      </c>
      <c r="I52" s="116">
        <f t="shared" si="9"/>
        <v>-1</v>
      </c>
      <c r="J52" s="116">
        <f t="shared" si="9"/>
        <v>-16</v>
      </c>
      <c r="K52" s="116">
        <f t="shared" si="9"/>
        <v>9</v>
      </c>
      <c r="L52" s="116">
        <f t="shared" si="9"/>
        <v>-17</v>
      </c>
      <c r="N52" s="569">
        <f t="shared" si="8"/>
        <v>-48</v>
      </c>
    </row>
    <row r="53" spans="1:16" x14ac:dyDescent="0.2">
      <c r="A53" s="639"/>
      <c r="B53" s="120" t="s">
        <v>2816</v>
      </c>
      <c r="C53" s="123">
        <f t="shared" si="9"/>
        <v>75</v>
      </c>
      <c r="D53" s="117">
        <f t="shared" si="9"/>
        <v>-60</v>
      </c>
      <c r="E53" s="117">
        <f t="shared" si="9"/>
        <v>-32</v>
      </c>
      <c r="F53" s="117">
        <f t="shared" si="9"/>
        <v>-8</v>
      </c>
      <c r="G53" s="117">
        <f t="shared" si="9"/>
        <v>-28</v>
      </c>
      <c r="H53" s="117">
        <f t="shared" si="9"/>
        <v>-63</v>
      </c>
      <c r="I53" s="117">
        <f t="shared" si="9"/>
        <v>-48</v>
      </c>
      <c r="J53" s="117">
        <f t="shared" si="9"/>
        <v>-64</v>
      </c>
      <c r="K53" s="117">
        <f t="shared" si="9"/>
        <v>-66</v>
      </c>
      <c r="L53" s="117">
        <f t="shared" si="9"/>
        <v>-91</v>
      </c>
      <c r="M53" s="570"/>
      <c r="N53" s="567">
        <f t="shared" si="8"/>
        <v>-385</v>
      </c>
      <c r="O53" s="566"/>
      <c r="P53" s="566"/>
    </row>
    <row r="54" spans="1:16" ht="14.25" x14ac:dyDescent="0.2">
      <c r="A54" s="637" t="s">
        <v>2821</v>
      </c>
      <c r="B54" s="165" t="s">
        <v>3066</v>
      </c>
      <c r="C54" s="115"/>
      <c r="D54" s="116"/>
      <c r="E54" s="116"/>
      <c r="F54" s="116"/>
      <c r="G54" s="116"/>
      <c r="H54" s="116"/>
      <c r="I54" s="116"/>
      <c r="J54" s="116"/>
      <c r="K54" s="116"/>
      <c r="L54" s="116"/>
      <c r="N54" s="569"/>
    </row>
    <row r="55" spans="1:16" x14ac:dyDescent="0.2">
      <c r="A55" s="638"/>
      <c r="B55" s="120" t="s">
        <v>2811</v>
      </c>
      <c r="C55" s="115">
        <v>99</v>
      </c>
      <c r="D55" s="116">
        <v>101</v>
      </c>
      <c r="E55" s="116">
        <v>93</v>
      </c>
      <c r="F55" s="116">
        <v>97</v>
      </c>
      <c r="G55" s="116">
        <v>83</v>
      </c>
      <c r="H55" s="116">
        <v>99</v>
      </c>
      <c r="I55" s="116">
        <v>106</v>
      </c>
      <c r="J55" s="116">
        <v>101</v>
      </c>
      <c r="K55" s="116">
        <v>95</v>
      </c>
      <c r="L55" s="116">
        <v>103</v>
      </c>
      <c r="N55" s="569">
        <f t="shared" ref="N55:N61" si="10">SUM(C55:L55)</f>
        <v>977</v>
      </c>
    </row>
    <row r="56" spans="1:16" x14ac:dyDescent="0.2">
      <c r="A56" s="638"/>
      <c r="B56" s="120" t="s">
        <v>2812</v>
      </c>
      <c r="C56" s="115">
        <v>11</v>
      </c>
      <c r="D56" s="116">
        <v>16</v>
      </c>
      <c r="E56" s="116">
        <v>12</v>
      </c>
      <c r="F56" s="116">
        <v>11</v>
      </c>
      <c r="G56" s="116">
        <v>9</v>
      </c>
      <c r="H56" s="116">
        <v>11</v>
      </c>
      <c r="I56" s="116">
        <v>12</v>
      </c>
      <c r="J56" s="116">
        <v>12</v>
      </c>
      <c r="K56" s="116">
        <v>12</v>
      </c>
      <c r="L56" s="116">
        <v>10</v>
      </c>
      <c r="N56" s="569">
        <f t="shared" si="10"/>
        <v>116</v>
      </c>
    </row>
    <row r="57" spans="1:16" x14ac:dyDescent="0.2">
      <c r="A57" s="638"/>
      <c r="B57" s="120" t="s">
        <v>2813</v>
      </c>
      <c r="C57" s="115">
        <v>97</v>
      </c>
      <c r="D57" s="116">
        <v>147</v>
      </c>
      <c r="E57" s="116">
        <v>113</v>
      </c>
      <c r="F57" s="116">
        <v>109</v>
      </c>
      <c r="G57" s="116">
        <v>95</v>
      </c>
      <c r="H57" s="116">
        <v>99</v>
      </c>
      <c r="I57" s="116">
        <v>101</v>
      </c>
      <c r="J57" s="116">
        <v>94</v>
      </c>
      <c r="K57" s="116">
        <v>101</v>
      </c>
      <c r="L57" s="116">
        <v>102</v>
      </c>
      <c r="N57" s="569">
        <f t="shared" si="10"/>
        <v>1058</v>
      </c>
    </row>
    <row r="58" spans="1:16" x14ac:dyDescent="0.2">
      <c r="A58" s="638"/>
      <c r="B58" s="120" t="s">
        <v>2814</v>
      </c>
      <c r="C58" s="115">
        <v>33</v>
      </c>
      <c r="D58" s="116">
        <v>41</v>
      </c>
      <c r="E58" s="116">
        <v>35</v>
      </c>
      <c r="F58" s="116">
        <v>35</v>
      </c>
      <c r="G58" s="116">
        <v>34</v>
      </c>
      <c r="H58" s="116">
        <v>30</v>
      </c>
      <c r="I58" s="116">
        <v>28</v>
      </c>
      <c r="J58" s="116">
        <v>36</v>
      </c>
      <c r="K58" s="116">
        <v>30</v>
      </c>
      <c r="L58" s="116">
        <v>29</v>
      </c>
      <c r="N58" s="569">
        <f t="shared" si="10"/>
        <v>331</v>
      </c>
    </row>
    <row r="59" spans="1:16" x14ac:dyDescent="0.2">
      <c r="A59" s="638"/>
      <c r="B59" s="120" t="s">
        <v>41</v>
      </c>
      <c r="C59" s="115">
        <v>0</v>
      </c>
      <c r="D59" s="116">
        <v>0</v>
      </c>
      <c r="E59" s="116">
        <v>0</v>
      </c>
      <c r="F59" s="116">
        <v>0</v>
      </c>
      <c r="G59" s="116">
        <v>0</v>
      </c>
      <c r="H59" s="116">
        <v>0</v>
      </c>
      <c r="I59" s="116">
        <v>0</v>
      </c>
      <c r="J59" s="116">
        <v>0</v>
      </c>
      <c r="K59" s="116">
        <v>0</v>
      </c>
      <c r="L59" s="116">
        <v>0</v>
      </c>
      <c r="N59" s="569">
        <f t="shared" si="10"/>
        <v>0</v>
      </c>
    </row>
    <row r="60" spans="1:16" x14ac:dyDescent="0.2">
      <c r="A60" s="638"/>
      <c r="B60" s="120" t="s">
        <v>2815</v>
      </c>
      <c r="C60" s="115">
        <v>73</v>
      </c>
      <c r="D60" s="116">
        <v>97</v>
      </c>
      <c r="E60" s="116">
        <v>80</v>
      </c>
      <c r="F60" s="116">
        <v>85</v>
      </c>
      <c r="G60" s="116">
        <v>86</v>
      </c>
      <c r="H60" s="116">
        <v>82</v>
      </c>
      <c r="I60" s="116">
        <v>73</v>
      </c>
      <c r="J60" s="116">
        <v>81</v>
      </c>
      <c r="K60" s="116">
        <v>72</v>
      </c>
      <c r="L60" s="116">
        <v>83</v>
      </c>
      <c r="N60" s="569">
        <f t="shared" si="10"/>
        <v>812</v>
      </c>
    </row>
    <row r="61" spans="1:16" x14ac:dyDescent="0.2">
      <c r="A61" s="638"/>
      <c r="B61" s="120" t="s">
        <v>2816</v>
      </c>
      <c r="C61" s="115">
        <v>313</v>
      </c>
      <c r="D61" s="116">
        <v>402</v>
      </c>
      <c r="E61" s="116">
        <v>333</v>
      </c>
      <c r="F61" s="116">
        <v>338</v>
      </c>
      <c r="G61" s="116">
        <v>307</v>
      </c>
      <c r="H61" s="116">
        <v>321</v>
      </c>
      <c r="I61" s="116">
        <v>320</v>
      </c>
      <c r="J61" s="116">
        <v>324</v>
      </c>
      <c r="K61" s="116">
        <v>310</v>
      </c>
      <c r="L61" s="116">
        <v>326</v>
      </c>
      <c r="N61" s="569">
        <f t="shared" si="10"/>
        <v>3294</v>
      </c>
    </row>
    <row r="62" spans="1:16" x14ac:dyDescent="0.2">
      <c r="A62" s="638"/>
      <c r="B62" s="166" t="s">
        <v>3065</v>
      </c>
      <c r="C62" s="201" t="s">
        <v>3002</v>
      </c>
      <c r="D62" s="200" t="s">
        <v>3001</v>
      </c>
      <c r="E62" s="200" t="s">
        <v>3000</v>
      </c>
      <c r="F62" s="200" t="s">
        <v>2999</v>
      </c>
      <c r="G62" s="200" t="s">
        <v>2998</v>
      </c>
      <c r="H62" s="200" t="s">
        <v>2997</v>
      </c>
      <c r="I62" s="200" t="s">
        <v>2996</v>
      </c>
      <c r="J62" s="200" t="s">
        <v>2995</v>
      </c>
      <c r="K62" s="200" t="s">
        <v>2994</v>
      </c>
      <c r="L62" s="200" t="s">
        <v>2993</v>
      </c>
      <c r="M62" s="10"/>
      <c r="N62" s="399"/>
    </row>
    <row r="63" spans="1:16" x14ac:dyDescent="0.2">
      <c r="A63" s="638"/>
      <c r="B63" s="120" t="s">
        <v>2811</v>
      </c>
      <c r="C63" s="115">
        <v>162</v>
      </c>
      <c r="D63" s="116">
        <v>140</v>
      </c>
      <c r="E63" s="116">
        <v>147</v>
      </c>
      <c r="F63" s="116">
        <v>160</v>
      </c>
      <c r="G63" s="116">
        <v>144</v>
      </c>
      <c r="H63" s="116">
        <v>143</v>
      </c>
      <c r="I63" s="116">
        <v>140</v>
      </c>
      <c r="J63" s="116">
        <v>134</v>
      </c>
      <c r="K63" s="116">
        <v>149</v>
      </c>
      <c r="L63" s="116">
        <v>147</v>
      </c>
      <c r="N63" s="569">
        <f t="shared" ref="N63:N69" si="11">SUM(C63:L63)</f>
        <v>1466</v>
      </c>
    </row>
    <row r="64" spans="1:16" x14ac:dyDescent="0.2">
      <c r="A64" s="638"/>
      <c r="B64" s="120" t="s">
        <v>2812</v>
      </c>
      <c r="C64" s="115">
        <v>25</v>
      </c>
      <c r="D64" s="116">
        <v>13</v>
      </c>
      <c r="E64" s="116">
        <v>17</v>
      </c>
      <c r="F64" s="116">
        <v>22</v>
      </c>
      <c r="G64" s="116">
        <v>23</v>
      </c>
      <c r="H64" s="116">
        <v>21</v>
      </c>
      <c r="I64" s="116">
        <v>26</v>
      </c>
      <c r="J64" s="116">
        <v>22</v>
      </c>
      <c r="K64" s="116">
        <v>15</v>
      </c>
      <c r="L64" s="116">
        <v>17</v>
      </c>
      <c r="N64" s="569">
        <f t="shared" si="11"/>
        <v>201</v>
      </c>
    </row>
    <row r="65" spans="1:16" x14ac:dyDescent="0.2">
      <c r="A65" s="638"/>
      <c r="B65" s="120" t="s">
        <v>2813</v>
      </c>
      <c r="C65" s="115">
        <v>145</v>
      </c>
      <c r="D65" s="116">
        <v>149</v>
      </c>
      <c r="E65" s="116">
        <v>153</v>
      </c>
      <c r="F65" s="116">
        <v>135</v>
      </c>
      <c r="G65" s="116">
        <v>139</v>
      </c>
      <c r="H65" s="116">
        <v>147</v>
      </c>
      <c r="I65" s="116">
        <v>151</v>
      </c>
      <c r="J65" s="116">
        <v>130</v>
      </c>
      <c r="K65" s="116">
        <v>111</v>
      </c>
      <c r="L65" s="116">
        <v>116</v>
      </c>
      <c r="N65" s="569">
        <f t="shared" si="11"/>
        <v>1376</v>
      </c>
    </row>
    <row r="66" spans="1:16" x14ac:dyDescent="0.2">
      <c r="A66" s="638"/>
      <c r="B66" s="120" t="s">
        <v>2814</v>
      </c>
      <c r="C66" s="115">
        <v>35</v>
      </c>
      <c r="D66" s="116">
        <v>48</v>
      </c>
      <c r="E66" s="116">
        <v>20</v>
      </c>
      <c r="F66" s="116">
        <v>33</v>
      </c>
      <c r="G66" s="116">
        <v>25</v>
      </c>
      <c r="H66" s="116">
        <v>33</v>
      </c>
      <c r="I66" s="116">
        <v>39</v>
      </c>
      <c r="J66" s="116">
        <v>28</v>
      </c>
      <c r="K66" s="116">
        <v>36</v>
      </c>
      <c r="L66" s="116">
        <v>34</v>
      </c>
      <c r="N66" s="569">
        <f t="shared" si="11"/>
        <v>331</v>
      </c>
    </row>
    <row r="67" spans="1:16" x14ac:dyDescent="0.2">
      <c r="A67" s="638"/>
      <c r="B67" s="198" t="s">
        <v>41</v>
      </c>
      <c r="C67" s="116">
        <v>16</v>
      </c>
      <c r="D67" s="116">
        <v>21</v>
      </c>
      <c r="E67" s="116">
        <v>28</v>
      </c>
      <c r="F67" s="116">
        <v>30</v>
      </c>
      <c r="G67" s="116">
        <v>18</v>
      </c>
      <c r="H67" s="116">
        <v>13</v>
      </c>
      <c r="I67" s="116">
        <v>11</v>
      </c>
      <c r="J67" s="116">
        <v>9</v>
      </c>
      <c r="K67" s="116">
        <v>5</v>
      </c>
      <c r="L67" s="116">
        <v>3</v>
      </c>
      <c r="N67" s="569">
        <f t="shared" si="11"/>
        <v>154</v>
      </c>
    </row>
    <row r="68" spans="1:16" x14ac:dyDescent="0.2">
      <c r="A68" s="638"/>
      <c r="B68" s="120" t="s">
        <v>2815</v>
      </c>
      <c r="C68" s="115">
        <v>127</v>
      </c>
      <c r="D68" s="116">
        <v>132</v>
      </c>
      <c r="E68" s="116">
        <v>117</v>
      </c>
      <c r="F68" s="116">
        <v>126</v>
      </c>
      <c r="G68" s="116">
        <v>125</v>
      </c>
      <c r="H68" s="116">
        <v>114</v>
      </c>
      <c r="I68" s="116">
        <v>110</v>
      </c>
      <c r="J68" s="116">
        <v>111</v>
      </c>
      <c r="K68" s="116">
        <v>114</v>
      </c>
      <c r="L68" s="116">
        <v>94</v>
      </c>
      <c r="N68" s="569">
        <f t="shared" si="11"/>
        <v>1170</v>
      </c>
    </row>
    <row r="69" spans="1:16" x14ac:dyDescent="0.2">
      <c r="A69" s="638"/>
      <c r="B69" s="120" t="s">
        <v>2816</v>
      </c>
      <c r="C69" s="115">
        <v>510</v>
      </c>
      <c r="D69" s="116">
        <v>503</v>
      </c>
      <c r="E69" s="116">
        <v>482</v>
      </c>
      <c r="F69" s="116">
        <v>506</v>
      </c>
      <c r="G69" s="116">
        <v>474</v>
      </c>
      <c r="H69" s="116">
        <v>471</v>
      </c>
      <c r="I69" s="116">
        <v>477</v>
      </c>
      <c r="J69" s="116">
        <v>434</v>
      </c>
      <c r="K69" s="116">
        <v>430</v>
      </c>
      <c r="L69" s="116">
        <v>411</v>
      </c>
      <c r="N69" s="569">
        <f t="shared" si="11"/>
        <v>4698</v>
      </c>
    </row>
    <row r="70" spans="1:16" x14ac:dyDescent="0.2">
      <c r="A70" s="638"/>
      <c r="B70" s="166" t="s">
        <v>2818</v>
      </c>
      <c r="C70" s="115"/>
      <c r="D70" s="116"/>
      <c r="E70" s="116"/>
      <c r="F70" s="116"/>
      <c r="G70" s="116"/>
      <c r="H70" s="116"/>
      <c r="I70" s="116"/>
      <c r="J70" s="116"/>
      <c r="K70" s="116"/>
      <c r="L70" s="116"/>
      <c r="N70" s="569"/>
    </row>
    <row r="71" spans="1:16" x14ac:dyDescent="0.2">
      <c r="A71" s="638"/>
      <c r="B71" s="120" t="s">
        <v>2811</v>
      </c>
      <c r="C71" s="115">
        <f>C63-C55</f>
        <v>63</v>
      </c>
      <c r="D71" s="116">
        <f t="shared" ref="D71:L71" si="12">D63-D55</f>
        <v>39</v>
      </c>
      <c r="E71" s="116">
        <f t="shared" si="12"/>
        <v>54</v>
      </c>
      <c r="F71" s="116">
        <f t="shared" si="12"/>
        <v>63</v>
      </c>
      <c r="G71" s="116">
        <f t="shared" si="12"/>
        <v>61</v>
      </c>
      <c r="H71" s="116">
        <f t="shared" si="12"/>
        <v>44</v>
      </c>
      <c r="I71" s="116">
        <f t="shared" si="12"/>
        <v>34</v>
      </c>
      <c r="J71" s="116">
        <f t="shared" si="12"/>
        <v>33</v>
      </c>
      <c r="K71" s="116">
        <f t="shared" si="12"/>
        <v>54</v>
      </c>
      <c r="L71" s="116">
        <f t="shared" si="12"/>
        <v>44</v>
      </c>
      <c r="N71" s="569">
        <f t="shared" ref="N71:N77" si="13">SUM(C71:L71)</f>
        <v>489</v>
      </c>
    </row>
    <row r="72" spans="1:16" x14ac:dyDescent="0.2">
      <c r="A72" s="638"/>
      <c r="B72" s="120" t="s">
        <v>2812</v>
      </c>
      <c r="C72" s="115">
        <f t="shared" ref="C72:L77" si="14">C64-C56</f>
        <v>14</v>
      </c>
      <c r="D72" s="116">
        <f t="shared" si="14"/>
        <v>-3</v>
      </c>
      <c r="E72" s="116">
        <f t="shared" si="14"/>
        <v>5</v>
      </c>
      <c r="F72" s="116">
        <f t="shared" si="14"/>
        <v>11</v>
      </c>
      <c r="G72" s="116">
        <f t="shared" si="14"/>
        <v>14</v>
      </c>
      <c r="H72" s="116">
        <f t="shared" si="14"/>
        <v>10</v>
      </c>
      <c r="I72" s="116">
        <f t="shared" si="14"/>
        <v>14</v>
      </c>
      <c r="J72" s="116">
        <f t="shared" si="14"/>
        <v>10</v>
      </c>
      <c r="K72" s="116">
        <f t="shared" si="14"/>
        <v>3</v>
      </c>
      <c r="L72" s="116">
        <f t="shared" si="14"/>
        <v>7</v>
      </c>
      <c r="N72" s="569">
        <f t="shared" si="13"/>
        <v>85</v>
      </c>
    </row>
    <row r="73" spans="1:16" x14ac:dyDescent="0.2">
      <c r="A73" s="638"/>
      <c r="B73" s="120" t="s">
        <v>2813</v>
      </c>
      <c r="C73" s="115">
        <f t="shared" si="14"/>
        <v>48</v>
      </c>
      <c r="D73" s="116">
        <f t="shared" si="14"/>
        <v>2</v>
      </c>
      <c r="E73" s="116">
        <f t="shared" si="14"/>
        <v>40</v>
      </c>
      <c r="F73" s="116">
        <f t="shared" si="14"/>
        <v>26</v>
      </c>
      <c r="G73" s="116">
        <f t="shared" si="14"/>
        <v>44</v>
      </c>
      <c r="H73" s="116">
        <f t="shared" si="14"/>
        <v>48</v>
      </c>
      <c r="I73" s="116">
        <f t="shared" si="14"/>
        <v>50</v>
      </c>
      <c r="J73" s="116">
        <f t="shared" si="14"/>
        <v>36</v>
      </c>
      <c r="K73" s="116">
        <f t="shared" si="14"/>
        <v>10</v>
      </c>
      <c r="L73" s="116">
        <f t="shared" si="14"/>
        <v>14</v>
      </c>
      <c r="N73" s="569">
        <f t="shared" si="13"/>
        <v>318</v>
      </c>
    </row>
    <row r="74" spans="1:16" x14ac:dyDescent="0.2">
      <c r="A74" s="638"/>
      <c r="B74" s="120" t="s">
        <v>2814</v>
      </c>
      <c r="C74" s="115">
        <f t="shared" si="14"/>
        <v>2</v>
      </c>
      <c r="D74" s="116">
        <f t="shared" si="14"/>
        <v>7</v>
      </c>
      <c r="E74" s="116">
        <f t="shared" si="14"/>
        <v>-15</v>
      </c>
      <c r="F74" s="116">
        <f t="shared" si="14"/>
        <v>-2</v>
      </c>
      <c r="G74" s="116">
        <f t="shared" si="14"/>
        <v>-9</v>
      </c>
      <c r="H74" s="116">
        <f t="shared" si="14"/>
        <v>3</v>
      </c>
      <c r="I74" s="116">
        <f t="shared" si="14"/>
        <v>11</v>
      </c>
      <c r="J74" s="116">
        <f t="shared" si="14"/>
        <v>-8</v>
      </c>
      <c r="K74" s="116">
        <f t="shared" si="14"/>
        <v>6</v>
      </c>
      <c r="L74" s="116">
        <f t="shared" si="14"/>
        <v>5</v>
      </c>
      <c r="N74" s="569">
        <f t="shared" si="13"/>
        <v>0</v>
      </c>
    </row>
    <row r="75" spans="1:16" x14ac:dyDescent="0.2">
      <c r="A75" s="638"/>
      <c r="B75" s="120" t="s">
        <v>41</v>
      </c>
      <c r="C75" s="115">
        <f t="shared" si="14"/>
        <v>16</v>
      </c>
      <c r="D75" s="116">
        <f t="shared" si="14"/>
        <v>21</v>
      </c>
      <c r="E75" s="116">
        <f t="shared" si="14"/>
        <v>28</v>
      </c>
      <c r="F75" s="116">
        <f t="shared" si="14"/>
        <v>30</v>
      </c>
      <c r="G75" s="116">
        <f t="shared" si="14"/>
        <v>18</v>
      </c>
      <c r="H75" s="116">
        <f t="shared" si="14"/>
        <v>13</v>
      </c>
      <c r="I75" s="116">
        <f t="shared" si="14"/>
        <v>11</v>
      </c>
      <c r="J75" s="116">
        <f t="shared" si="14"/>
        <v>9</v>
      </c>
      <c r="K75" s="116">
        <f t="shared" si="14"/>
        <v>5</v>
      </c>
      <c r="L75" s="116">
        <f t="shared" si="14"/>
        <v>3</v>
      </c>
      <c r="N75" s="569">
        <f t="shared" si="13"/>
        <v>154</v>
      </c>
    </row>
    <row r="76" spans="1:16" x14ac:dyDescent="0.2">
      <c r="A76" s="638"/>
      <c r="B76" s="120" t="s">
        <v>2815</v>
      </c>
      <c r="C76" s="115">
        <f t="shared" si="14"/>
        <v>54</v>
      </c>
      <c r="D76" s="116">
        <f t="shared" si="14"/>
        <v>35</v>
      </c>
      <c r="E76" s="116">
        <f t="shared" si="14"/>
        <v>37</v>
      </c>
      <c r="F76" s="116">
        <f t="shared" si="14"/>
        <v>41</v>
      </c>
      <c r="G76" s="116">
        <f t="shared" si="14"/>
        <v>39</v>
      </c>
      <c r="H76" s="116">
        <f t="shared" si="14"/>
        <v>32</v>
      </c>
      <c r="I76" s="116">
        <f t="shared" si="14"/>
        <v>37</v>
      </c>
      <c r="J76" s="116">
        <f t="shared" si="14"/>
        <v>30</v>
      </c>
      <c r="K76" s="116">
        <f t="shared" si="14"/>
        <v>42</v>
      </c>
      <c r="L76" s="116">
        <f t="shared" si="14"/>
        <v>11</v>
      </c>
      <c r="N76" s="569">
        <f t="shared" si="13"/>
        <v>358</v>
      </c>
    </row>
    <row r="77" spans="1:16" x14ac:dyDescent="0.2">
      <c r="A77" s="639"/>
      <c r="B77" s="120" t="s">
        <v>2816</v>
      </c>
      <c r="C77" s="123">
        <f t="shared" si="14"/>
        <v>197</v>
      </c>
      <c r="D77" s="117">
        <f t="shared" si="14"/>
        <v>101</v>
      </c>
      <c r="E77" s="117">
        <f t="shared" si="14"/>
        <v>149</v>
      </c>
      <c r="F77" s="117">
        <f t="shared" si="14"/>
        <v>168</v>
      </c>
      <c r="G77" s="117">
        <f t="shared" si="14"/>
        <v>167</v>
      </c>
      <c r="H77" s="117">
        <f t="shared" si="14"/>
        <v>150</v>
      </c>
      <c r="I77" s="117">
        <f t="shared" si="14"/>
        <v>157</v>
      </c>
      <c r="J77" s="117">
        <f t="shared" si="14"/>
        <v>110</v>
      </c>
      <c r="K77" s="117">
        <f t="shared" si="14"/>
        <v>120</v>
      </c>
      <c r="L77" s="117">
        <f t="shared" si="14"/>
        <v>85</v>
      </c>
      <c r="M77" s="570"/>
      <c r="N77" s="567">
        <f t="shared" si="13"/>
        <v>1404</v>
      </c>
      <c r="O77" s="566"/>
      <c r="P77" s="566"/>
    </row>
    <row r="78" spans="1:16" ht="14.25" x14ac:dyDescent="0.2">
      <c r="A78" s="637" t="s">
        <v>2820</v>
      </c>
      <c r="B78" s="165" t="s">
        <v>3066</v>
      </c>
      <c r="C78" s="115"/>
      <c r="D78" s="116"/>
      <c r="E78" s="116"/>
      <c r="F78" s="116"/>
      <c r="G78" s="116"/>
      <c r="H78" s="116"/>
      <c r="I78" s="116"/>
      <c r="J78" s="116"/>
      <c r="K78" s="116"/>
      <c r="L78" s="116"/>
      <c r="N78" s="569"/>
    </row>
    <row r="79" spans="1:16" x14ac:dyDescent="0.2">
      <c r="A79" s="638"/>
      <c r="B79" s="120" t="s">
        <v>2811</v>
      </c>
      <c r="C79" s="115">
        <v>156</v>
      </c>
      <c r="D79" s="116">
        <v>177</v>
      </c>
      <c r="E79" s="116">
        <v>155</v>
      </c>
      <c r="F79" s="116">
        <v>157</v>
      </c>
      <c r="G79" s="116">
        <v>155</v>
      </c>
      <c r="H79" s="116">
        <v>152</v>
      </c>
      <c r="I79" s="116">
        <v>154</v>
      </c>
      <c r="J79" s="116">
        <v>144</v>
      </c>
      <c r="K79" s="116">
        <v>142</v>
      </c>
      <c r="L79" s="116">
        <v>151</v>
      </c>
      <c r="N79" s="569">
        <f t="shared" ref="N79:N85" si="15">SUM(C79:L79)</f>
        <v>1543</v>
      </c>
    </row>
    <row r="80" spans="1:16" x14ac:dyDescent="0.2">
      <c r="A80" s="638"/>
      <c r="B80" s="120" t="s">
        <v>2812</v>
      </c>
      <c r="C80" s="115">
        <v>34</v>
      </c>
      <c r="D80" s="116">
        <v>38</v>
      </c>
      <c r="E80" s="116">
        <v>32</v>
      </c>
      <c r="F80" s="116">
        <v>36</v>
      </c>
      <c r="G80" s="116">
        <v>37</v>
      </c>
      <c r="H80" s="116">
        <v>34</v>
      </c>
      <c r="I80" s="116">
        <v>28</v>
      </c>
      <c r="J80" s="116">
        <v>32</v>
      </c>
      <c r="K80" s="116">
        <v>28</v>
      </c>
      <c r="L80" s="116">
        <v>33</v>
      </c>
      <c r="N80" s="569">
        <f t="shared" si="15"/>
        <v>332</v>
      </c>
    </row>
    <row r="81" spans="1:14" x14ac:dyDescent="0.2">
      <c r="A81" s="638"/>
      <c r="B81" s="120" t="s">
        <v>2813</v>
      </c>
      <c r="C81" s="115">
        <v>162</v>
      </c>
      <c r="D81" s="116">
        <v>198</v>
      </c>
      <c r="E81" s="116">
        <v>185</v>
      </c>
      <c r="F81" s="116">
        <v>172</v>
      </c>
      <c r="G81" s="116">
        <v>173</v>
      </c>
      <c r="H81" s="116">
        <v>165</v>
      </c>
      <c r="I81" s="116">
        <v>170</v>
      </c>
      <c r="J81" s="116">
        <v>166</v>
      </c>
      <c r="K81" s="116">
        <v>154</v>
      </c>
      <c r="L81" s="116">
        <v>166</v>
      </c>
      <c r="N81" s="569">
        <f t="shared" si="15"/>
        <v>1711</v>
      </c>
    </row>
    <row r="82" spans="1:14" x14ac:dyDescent="0.2">
      <c r="A82" s="638"/>
      <c r="B82" s="120" t="s">
        <v>2814</v>
      </c>
      <c r="C82" s="115">
        <v>135</v>
      </c>
      <c r="D82" s="116">
        <v>177</v>
      </c>
      <c r="E82" s="116">
        <v>148</v>
      </c>
      <c r="F82" s="116">
        <v>127</v>
      </c>
      <c r="G82" s="116">
        <v>123</v>
      </c>
      <c r="H82" s="116">
        <v>118</v>
      </c>
      <c r="I82" s="116">
        <v>120</v>
      </c>
      <c r="J82" s="116">
        <v>121</v>
      </c>
      <c r="K82" s="116">
        <v>111</v>
      </c>
      <c r="L82" s="116">
        <v>100</v>
      </c>
      <c r="N82" s="569">
        <f t="shared" si="15"/>
        <v>1280</v>
      </c>
    </row>
    <row r="83" spans="1:14" x14ac:dyDescent="0.2">
      <c r="A83" s="638"/>
      <c r="B83" s="120" t="s">
        <v>41</v>
      </c>
      <c r="C83" s="115">
        <v>0</v>
      </c>
      <c r="D83" s="116">
        <v>0</v>
      </c>
      <c r="E83" s="116">
        <v>0</v>
      </c>
      <c r="F83" s="116">
        <v>0</v>
      </c>
      <c r="G83" s="116">
        <v>0</v>
      </c>
      <c r="H83" s="116">
        <v>0</v>
      </c>
      <c r="I83" s="116">
        <v>0</v>
      </c>
      <c r="J83" s="116">
        <v>0</v>
      </c>
      <c r="K83" s="116">
        <v>0</v>
      </c>
      <c r="L83" s="116">
        <v>0</v>
      </c>
      <c r="N83" s="569">
        <f t="shared" si="15"/>
        <v>0</v>
      </c>
    </row>
    <row r="84" spans="1:14" x14ac:dyDescent="0.2">
      <c r="A84" s="638"/>
      <c r="B84" s="120" t="s">
        <v>2815</v>
      </c>
      <c r="C84" s="115">
        <v>154</v>
      </c>
      <c r="D84" s="116">
        <v>195</v>
      </c>
      <c r="E84" s="116">
        <v>174</v>
      </c>
      <c r="F84" s="116">
        <v>160</v>
      </c>
      <c r="G84" s="116">
        <v>160</v>
      </c>
      <c r="H84" s="116">
        <v>165</v>
      </c>
      <c r="I84" s="116">
        <v>171</v>
      </c>
      <c r="J84" s="116">
        <v>154</v>
      </c>
      <c r="K84" s="116">
        <v>142</v>
      </c>
      <c r="L84" s="116">
        <v>154</v>
      </c>
      <c r="N84" s="569">
        <f t="shared" si="15"/>
        <v>1629</v>
      </c>
    </row>
    <row r="85" spans="1:14" x14ac:dyDescent="0.2">
      <c r="A85" s="638"/>
      <c r="B85" s="120" t="s">
        <v>2816</v>
      </c>
      <c r="C85" s="115">
        <v>642</v>
      </c>
      <c r="D85" s="116">
        <v>785</v>
      </c>
      <c r="E85" s="116">
        <v>694</v>
      </c>
      <c r="F85" s="116">
        <v>651</v>
      </c>
      <c r="G85" s="116">
        <v>649</v>
      </c>
      <c r="H85" s="116">
        <v>633</v>
      </c>
      <c r="I85" s="116">
        <v>642</v>
      </c>
      <c r="J85" s="116">
        <v>616</v>
      </c>
      <c r="K85" s="116">
        <v>577</v>
      </c>
      <c r="L85" s="116">
        <v>604</v>
      </c>
      <c r="N85" s="569">
        <f t="shared" si="15"/>
        <v>6493</v>
      </c>
    </row>
    <row r="86" spans="1:14" x14ac:dyDescent="0.2">
      <c r="A86" s="638"/>
      <c r="B86" s="166" t="s">
        <v>3065</v>
      </c>
      <c r="C86" s="201" t="s">
        <v>3002</v>
      </c>
      <c r="D86" s="200" t="s">
        <v>3001</v>
      </c>
      <c r="E86" s="200" t="s">
        <v>3000</v>
      </c>
      <c r="F86" s="200" t="s">
        <v>2999</v>
      </c>
      <c r="G86" s="200" t="s">
        <v>2998</v>
      </c>
      <c r="H86" s="200" t="s">
        <v>2997</v>
      </c>
      <c r="I86" s="200" t="s">
        <v>2996</v>
      </c>
      <c r="J86" s="200" t="s">
        <v>2995</v>
      </c>
      <c r="K86" s="200" t="s">
        <v>2994</v>
      </c>
      <c r="L86" s="200" t="s">
        <v>2993</v>
      </c>
      <c r="M86" s="10"/>
      <c r="N86" s="399"/>
    </row>
    <row r="87" spans="1:14" x14ac:dyDescent="0.2">
      <c r="A87" s="638"/>
      <c r="B87" s="120" t="s">
        <v>2811</v>
      </c>
      <c r="C87" s="115">
        <v>161</v>
      </c>
      <c r="D87" s="116">
        <v>126</v>
      </c>
      <c r="E87" s="116">
        <v>121</v>
      </c>
      <c r="F87" s="116">
        <v>111</v>
      </c>
      <c r="G87" s="116">
        <v>117</v>
      </c>
      <c r="H87" s="116">
        <v>116</v>
      </c>
      <c r="I87" s="116">
        <v>103</v>
      </c>
      <c r="J87" s="116">
        <v>103</v>
      </c>
      <c r="K87" s="116">
        <v>103</v>
      </c>
      <c r="L87" s="116">
        <v>116</v>
      </c>
      <c r="N87" s="569">
        <f t="shared" ref="N87:N93" si="16">SUM(C87:L87)</f>
        <v>1177</v>
      </c>
    </row>
    <row r="88" spans="1:14" x14ac:dyDescent="0.2">
      <c r="A88" s="638"/>
      <c r="B88" s="120" t="s">
        <v>2812</v>
      </c>
      <c r="C88" s="115">
        <v>28</v>
      </c>
      <c r="D88" s="116">
        <v>28</v>
      </c>
      <c r="E88" s="116">
        <v>19</v>
      </c>
      <c r="F88" s="116">
        <v>24</v>
      </c>
      <c r="G88" s="116">
        <v>29</v>
      </c>
      <c r="H88" s="116">
        <v>29</v>
      </c>
      <c r="I88" s="116">
        <v>32</v>
      </c>
      <c r="J88" s="116">
        <v>21</v>
      </c>
      <c r="K88" s="116">
        <v>21</v>
      </c>
      <c r="L88" s="116">
        <v>14</v>
      </c>
      <c r="N88" s="569">
        <f t="shared" si="16"/>
        <v>245</v>
      </c>
    </row>
    <row r="89" spans="1:14" x14ac:dyDescent="0.2">
      <c r="A89" s="638"/>
      <c r="B89" s="120" t="s">
        <v>2813</v>
      </c>
      <c r="C89" s="115">
        <v>160</v>
      </c>
      <c r="D89" s="116">
        <v>139</v>
      </c>
      <c r="E89" s="116">
        <v>136</v>
      </c>
      <c r="F89" s="116">
        <v>145</v>
      </c>
      <c r="G89" s="116">
        <v>129</v>
      </c>
      <c r="H89" s="116">
        <v>131</v>
      </c>
      <c r="I89" s="116">
        <v>153</v>
      </c>
      <c r="J89" s="116">
        <v>138</v>
      </c>
      <c r="K89" s="116">
        <v>155</v>
      </c>
      <c r="L89" s="116">
        <v>122</v>
      </c>
      <c r="N89" s="569">
        <f t="shared" si="16"/>
        <v>1408</v>
      </c>
    </row>
    <row r="90" spans="1:14" x14ac:dyDescent="0.2">
      <c r="A90" s="638"/>
      <c r="B90" s="120" t="s">
        <v>2814</v>
      </c>
      <c r="C90" s="115">
        <v>71</v>
      </c>
      <c r="D90" s="116">
        <v>63</v>
      </c>
      <c r="E90" s="116">
        <v>61</v>
      </c>
      <c r="F90" s="116">
        <v>58</v>
      </c>
      <c r="G90" s="116">
        <v>51</v>
      </c>
      <c r="H90" s="116">
        <v>55</v>
      </c>
      <c r="I90" s="116">
        <v>53</v>
      </c>
      <c r="J90" s="116">
        <v>58</v>
      </c>
      <c r="K90" s="116">
        <v>61</v>
      </c>
      <c r="L90" s="116">
        <v>56</v>
      </c>
      <c r="N90" s="569">
        <f t="shared" si="16"/>
        <v>587</v>
      </c>
    </row>
    <row r="91" spans="1:14" x14ac:dyDescent="0.2">
      <c r="A91" s="638"/>
      <c r="B91" s="198" t="s">
        <v>41</v>
      </c>
      <c r="C91" s="116">
        <v>210</v>
      </c>
      <c r="D91" s="116">
        <v>213</v>
      </c>
      <c r="E91" s="116">
        <v>260</v>
      </c>
      <c r="F91" s="116">
        <v>262</v>
      </c>
      <c r="G91" s="116">
        <v>234</v>
      </c>
      <c r="H91" s="116">
        <v>224</v>
      </c>
      <c r="I91" s="116">
        <v>203</v>
      </c>
      <c r="J91" s="116">
        <v>164</v>
      </c>
      <c r="K91" s="116">
        <v>104</v>
      </c>
      <c r="L91" s="116">
        <v>68</v>
      </c>
      <c r="N91" s="569">
        <f t="shared" si="16"/>
        <v>1942</v>
      </c>
    </row>
    <row r="92" spans="1:14" x14ac:dyDescent="0.2">
      <c r="A92" s="638"/>
      <c r="B92" s="120" t="s">
        <v>2815</v>
      </c>
      <c r="C92" s="115">
        <v>189</v>
      </c>
      <c r="D92" s="116">
        <v>165</v>
      </c>
      <c r="E92" s="116">
        <v>148</v>
      </c>
      <c r="F92" s="116">
        <v>174</v>
      </c>
      <c r="G92" s="116">
        <v>175</v>
      </c>
      <c r="H92" s="116">
        <v>152</v>
      </c>
      <c r="I92" s="116">
        <v>152</v>
      </c>
      <c r="J92" s="116">
        <v>162</v>
      </c>
      <c r="K92" s="116">
        <v>119</v>
      </c>
      <c r="L92" s="116">
        <v>146</v>
      </c>
      <c r="N92" s="569">
        <f t="shared" si="16"/>
        <v>1582</v>
      </c>
    </row>
    <row r="93" spans="1:14" x14ac:dyDescent="0.2">
      <c r="A93" s="638"/>
      <c r="B93" s="120" t="s">
        <v>2816</v>
      </c>
      <c r="C93" s="115">
        <v>819</v>
      </c>
      <c r="D93" s="116">
        <v>734</v>
      </c>
      <c r="E93" s="116">
        <v>745</v>
      </c>
      <c r="F93" s="116">
        <v>774</v>
      </c>
      <c r="G93" s="116">
        <v>735</v>
      </c>
      <c r="H93" s="116">
        <v>707</v>
      </c>
      <c r="I93" s="116">
        <v>696</v>
      </c>
      <c r="J93" s="116">
        <v>646</v>
      </c>
      <c r="K93" s="116">
        <v>563</v>
      </c>
      <c r="L93" s="116">
        <v>522</v>
      </c>
      <c r="N93" s="569">
        <f t="shared" si="16"/>
        <v>6941</v>
      </c>
    </row>
    <row r="94" spans="1:14" x14ac:dyDescent="0.2">
      <c r="A94" s="638"/>
      <c r="B94" s="166" t="s">
        <v>2818</v>
      </c>
      <c r="C94" s="115"/>
      <c r="D94" s="116"/>
      <c r="E94" s="116"/>
      <c r="F94" s="116"/>
      <c r="G94" s="116"/>
      <c r="H94" s="116"/>
      <c r="I94" s="116"/>
      <c r="J94" s="116"/>
      <c r="K94" s="116"/>
      <c r="L94" s="116"/>
      <c r="N94" s="569"/>
    </row>
    <row r="95" spans="1:14" x14ac:dyDescent="0.2">
      <c r="A95" s="638"/>
      <c r="B95" s="120" t="s">
        <v>2811</v>
      </c>
      <c r="C95" s="115">
        <f>C87-C79</f>
        <v>5</v>
      </c>
      <c r="D95" s="116">
        <f t="shared" ref="D95:L95" si="17">D87-D79</f>
        <v>-51</v>
      </c>
      <c r="E95" s="116">
        <f t="shared" si="17"/>
        <v>-34</v>
      </c>
      <c r="F95" s="116">
        <f t="shared" si="17"/>
        <v>-46</v>
      </c>
      <c r="G95" s="116">
        <f t="shared" si="17"/>
        <v>-38</v>
      </c>
      <c r="H95" s="116">
        <f t="shared" si="17"/>
        <v>-36</v>
      </c>
      <c r="I95" s="116">
        <f t="shared" si="17"/>
        <v>-51</v>
      </c>
      <c r="J95" s="116">
        <f t="shared" si="17"/>
        <v>-41</v>
      </c>
      <c r="K95" s="116">
        <f t="shared" si="17"/>
        <v>-39</v>
      </c>
      <c r="L95" s="116">
        <f t="shared" si="17"/>
        <v>-35</v>
      </c>
      <c r="N95" s="569">
        <f t="shared" ref="N95:N101" si="18">SUM(C95:L95)</f>
        <v>-366</v>
      </c>
    </row>
    <row r="96" spans="1:14" x14ac:dyDescent="0.2">
      <c r="A96" s="638"/>
      <c r="B96" s="120" t="s">
        <v>2812</v>
      </c>
      <c r="C96" s="115">
        <f t="shared" ref="C96:L101" si="19">C88-C80</f>
        <v>-6</v>
      </c>
      <c r="D96" s="116">
        <f t="shared" si="19"/>
        <v>-10</v>
      </c>
      <c r="E96" s="116">
        <f t="shared" si="19"/>
        <v>-13</v>
      </c>
      <c r="F96" s="116">
        <f t="shared" si="19"/>
        <v>-12</v>
      </c>
      <c r="G96" s="116">
        <f t="shared" si="19"/>
        <v>-8</v>
      </c>
      <c r="H96" s="116">
        <f t="shared" si="19"/>
        <v>-5</v>
      </c>
      <c r="I96" s="116">
        <f t="shared" si="19"/>
        <v>4</v>
      </c>
      <c r="J96" s="116">
        <f t="shared" si="19"/>
        <v>-11</v>
      </c>
      <c r="K96" s="116">
        <f t="shared" si="19"/>
        <v>-7</v>
      </c>
      <c r="L96" s="116">
        <f t="shared" si="19"/>
        <v>-19</v>
      </c>
      <c r="N96" s="569">
        <f t="shared" si="18"/>
        <v>-87</v>
      </c>
    </row>
    <row r="97" spans="1:16" x14ac:dyDescent="0.2">
      <c r="A97" s="638"/>
      <c r="B97" s="120" t="s">
        <v>2813</v>
      </c>
      <c r="C97" s="115">
        <f t="shared" si="19"/>
        <v>-2</v>
      </c>
      <c r="D97" s="116">
        <f t="shared" si="19"/>
        <v>-59</v>
      </c>
      <c r="E97" s="116">
        <f t="shared" si="19"/>
        <v>-49</v>
      </c>
      <c r="F97" s="116">
        <f t="shared" si="19"/>
        <v>-27</v>
      </c>
      <c r="G97" s="116">
        <f t="shared" si="19"/>
        <v>-44</v>
      </c>
      <c r="H97" s="116">
        <f t="shared" si="19"/>
        <v>-34</v>
      </c>
      <c r="I97" s="116">
        <f t="shared" si="19"/>
        <v>-17</v>
      </c>
      <c r="J97" s="116">
        <f t="shared" si="19"/>
        <v>-28</v>
      </c>
      <c r="K97" s="116">
        <f t="shared" si="19"/>
        <v>1</v>
      </c>
      <c r="L97" s="116">
        <f t="shared" si="19"/>
        <v>-44</v>
      </c>
      <c r="N97" s="569">
        <f t="shared" si="18"/>
        <v>-303</v>
      </c>
    </row>
    <row r="98" spans="1:16" x14ac:dyDescent="0.2">
      <c r="A98" s="638"/>
      <c r="B98" s="120" t="s">
        <v>2814</v>
      </c>
      <c r="C98" s="115">
        <f t="shared" si="19"/>
        <v>-64</v>
      </c>
      <c r="D98" s="116">
        <f t="shared" si="19"/>
        <v>-114</v>
      </c>
      <c r="E98" s="116">
        <f t="shared" si="19"/>
        <v>-87</v>
      </c>
      <c r="F98" s="116">
        <f t="shared" si="19"/>
        <v>-69</v>
      </c>
      <c r="G98" s="116">
        <f t="shared" si="19"/>
        <v>-72</v>
      </c>
      <c r="H98" s="116">
        <f t="shared" si="19"/>
        <v>-63</v>
      </c>
      <c r="I98" s="116">
        <f t="shared" si="19"/>
        <v>-67</v>
      </c>
      <c r="J98" s="116">
        <f t="shared" si="19"/>
        <v>-63</v>
      </c>
      <c r="K98" s="116">
        <f t="shared" si="19"/>
        <v>-50</v>
      </c>
      <c r="L98" s="116">
        <f t="shared" si="19"/>
        <v>-44</v>
      </c>
      <c r="N98" s="569">
        <f t="shared" si="18"/>
        <v>-693</v>
      </c>
    </row>
    <row r="99" spans="1:16" x14ac:dyDescent="0.2">
      <c r="A99" s="638"/>
      <c r="B99" s="120" t="s">
        <v>41</v>
      </c>
      <c r="C99" s="115">
        <f t="shared" si="19"/>
        <v>210</v>
      </c>
      <c r="D99" s="116">
        <f t="shared" si="19"/>
        <v>213</v>
      </c>
      <c r="E99" s="116">
        <f t="shared" si="19"/>
        <v>260</v>
      </c>
      <c r="F99" s="116">
        <f t="shared" si="19"/>
        <v>262</v>
      </c>
      <c r="G99" s="116">
        <f t="shared" si="19"/>
        <v>234</v>
      </c>
      <c r="H99" s="116">
        <f t="shared" si="19"/>
        <v>224</v>
      </c>
      <c r="I99" s="116">
        <f t="shared" si="19"/>
        <v>203</v>
      </c>
      <c r="J99" s="116">
        <f t="shared" si="19"/>
        <v>164</v>
      </c>
      <c r="K99" s="116">
        <f t="shared" si="19"/>
        <v>104</v>
      </c>
      <c r="L99" s="116">
        <f t="shared" si="19"/>
        <v>68</v>
      </c>
      <c r="N99" s="569">
        <f t="shared" si="18"/>
        <v>1942</v>
      </c>
    </row>
    <row r="100" spans="1:16" x14ac:dyDescent="0.2">
      <c r="A100" s="638"/>
      <c r="B100" s="120" t="s">
        <v>2815</v>
      </c>
      <c r="C100" s="115">
        <f t="shared" si="19"/>
        <v>35</v>
      </c>
      <c r="D100" s="116">
        <f t="shared" si="19"/>
        <v>-30</v>
      </c>
      <c r="E100" s="116">
        <f t="shared" si="19"/>
        <v>-26</v>
      </c>
      <c r="F100" s="116">
        <f t="shared" si="19"/>
        <v>14</v>
      </c>
      <c r="G100" s="116">
        <f t="shared" si="19"/>
        <v>15</v>
      </c>
      <c r="H100" s="116">
        <f t="shared" si="19"/>
        <v>-13</v>
      </c>
      <c r="I100" s="116">
        <f t="shared" si="19"/>
        <v>-19</v>
      </c>
      <c r="J100" s="116">
        <f t="shared" si="19"/>
        <v>8</v>
      </c>
      <c r="K100" s="116">
        <f t="shared" si="19"/>
        <v>-23</v>
      </c>
      <c r="L100" s="116">
        <f t="shared" si="19"/>
        <v>-8</v>
      </c>
      <c r="N100" s="569">
        <f t="shared" si="18"/>
        <v>-47</v>
      </c>
    </row>
    <row r="101" spans="1:16" x14ac:dyDescent="0.2">
      <c r="A101" s="639"/>
      <c r="B101" s="120" t="s">
        <v>2816</v>
      </c>
      <c r="C101" s="123">
        <f t="shared" si="19"/>
        <v>177</v>
      </c>
      <c r="D101" s="117">
        <f t="shared" si="19"/>
        <v>-51</v>
      </c>
      <c r="E101" s="117">
        <f t="shared" si="19"/>
        <v>51</v>
      </c>
      <c r="F101" s="117">
        <f t="shared" si="19"/>
        <v>123</v>
      </c>
      <c r="G101" s="117">
        <f t="shared" si="19"/>
        <v>86</v>
      </c>
      <c r="H101" s="117">
        <f t="shared" si="19"/>
        <v>74</v>
      </c>
      <c r="I101" s="117">
        <f t="shared" si="19"/>
        <v>54</v>
      </c>
      <c r="J101" s="117">
        <f t="shared" si="19"/>
        <v>30</v>
      </c>
      <c r="K101" s="117">
        <f t="shared" si="19"/>
        <v>-14</v>
      </c>
      <c r="L101" s="117">
        <f t="shared" si="19"/>
        <v>-82</v>
      </c>
      <c r="M101" s="570"/>
      <c r="N101" s="567">
        <f t="shared" si="18"/>
        <v>448</v>
      </c>
      <c r="O101" s="566"/>
      <c r="P101" s="566"/>
    </row>
    <row r="102" spans="1:16" ht="13.15" customHeight="1" x14ac:dyDescent="0.2">
      <c r="A102" s="637" t="s">
        <v>2822</v>
      </c>
      <c r="B102" s="165" t="s">
        <v>3066</v>
      </c>
      <c r="C102" s="118"/>
      <c r="D102" s="119"/>
      <c r="E102" s="119"/>
      <c r="F102" s="119"/>
      <c r="G102" s="119"/>
      <c r="H102" s="119"/>
      <c r="I102" s="119"/>
      <c r="J102" s="119"/>
      <c r="K102" s="119"/>
      <c r="L102" s="119"/>
      <c r="M102" s="563"/>
      <c r="N102" s="569"/>
    </row>
    <row r="103" spans="1:16" x14ac:dyDescent="0.2">
      <c r="A103" s="638"/>
      <c r="B103" s="120" t="s">
        <v>2811</v>
      </c>
      <c r="C103" s="115">
        <v>2</v>
      </c>
      <c r="D103" s="116">
        <v>2</v>
      </c>
      <c r="E103" s="116">
        <v>1</v>
      </c>
      <c r="F103" s="116">
        <v>1</v>
      </c>
      <c r="G103" s="116">
        <v>2</v>
      </c>
      <c r="H103" s="116">
        <v>1</v>
      </c>
      <c r="I103" s="116">
        <v>2</v>
      </c>
      <c r="J103" s="116">
        <v>2</v>
      </c>
      <c r="K103" s="116">
        <v>3</v>
      </c>
      <c r="L103" s="116">
        <v>1</v>
      </c>
      <c r="M103" s="563"/>
      <c r="N103" s="569">
        <f t="shared" ref="N103:N109" si="20">SUM(C103:L103)</f>
        <v>17</v>
      </c>
    </row>
    <row r="104" spans="1:16" x14ac:dyDescent="0.2">
      <c r="A104" s="638"/>
      <c r="B104" s="120" t="s">
        <v>2812</v>
      </c>
      <c r="C104" s="115">
        <v>0</v>
      </c>
      <c r="D104" s="116">
        <v>1</v>
      </c>
      <c r="E104" s="116">
        <v>1</v>
      </c>
      <c r="F104" s="116">
        <v>1</v>
      </c>
      <c r="G104" s="116">
        <v>1</v>
      </c>
      <c r="H104" s="116">
        <v>1</v>
      </c>
      <c r="I104" s="116">
        <v>1</v>
      </c>
      <c r="J104" s="116">
        <v>1</v>
      </c>
      <c r="K104" s="116">
        <v>1</v>
      </c>
      <c r="L104" s="116">
        <v>1</v>
      </c>
      <c r="M104" s="563"/>
      <c r="N104" s="569">
        <f t="shared" si="20"/>
        <v>9</v>
      </c>
    </row>
    <row r="105" spans="1:16" x14ac:dyDescent="0.2">
      <c r="A105" s="638"/>
      <c r="B105" s="120" t="s">
        <v>2813</v>
      </c>
      <c r="C105" s="115">
        <v>2</v>
      </c>
      <c r="D105" s="116">
        <v>1</v>
      </c>
      <c r="E105" s="116">
        <v>1</v>
      </c>
      <c r="F105" s="116">
        <v>2</v>
      </c>
      <c r="G105" s="116">
        <v>0</v>
      </c>
      <c r="H105" s="116">
        <v>1</v>
      </c>
      <c r="I105" s="116">
        <v>1</v>
      </c>
      <c r="J105" s="116">
        <v>1</v>
      </c>
      <c r="K105" s="116">
        <v>0</v>
      </c>
      <c r="L105" s="116">
        <v>1</v>
      </c>
      <c r="M105" s="563"/>
      <c r="N105" s="569">
        <f t="shared" si="20"/>
        <v>10</v>
      </c>
    </row>
    <row r="106" spans="1:16" x14ac:dyDescent="0.2">
      <c r="A106" s="638"/>
      <c r="B106" s="120" t="s">
        <v>2814</v>
      </c>
      <c r="C106" s="115">
        <v>1</v>
      </c>
      <c r="D106" s="116">
        <v>1</v>
      </c>
      <c r="E106" s="116">
        <v>1</v>
      </c>
      <c r="F106" s="116">
        <v>0</v>
      </c>
      <c r="G106" s="116">
        <v>0</v>
      </c>
      <c r="H106" s="116">
        <v>0</v>
      </c>
      <c r="I106" s="116">
        <v>0</v>
      </c>
      <c r="J106" s="116">
        <v>0</v>
      </c>
      <c r="K106" s="116">
        <v>0</v>
      </c>
      <c r="L106" s="116">
        <v>1</v>
      </c>
      <c r="M106" s="563"/>
      <c r="N106" s="569">
        <f t="shared" si="20"/>
        <v>4</v>
      </c>
    </row>
    <row r="107" spans="1:16" x14ac:dyDescent="0.2">
      <c r="A107" s="638"/>
      <c r="B107" s="120" t="s">
        <v>41</v>
      </c>
      <c r="C107" s="115">
        <v>0</v>
      </c>
      <c r="D107" s="116">
        <v>0</v>
      </c>
      <c r="E107" s="116">
        <v>0</v>
      </c>
      <c r="F107" s="116">
        <v>0</v>
      </c>
      <c r="G107" s="116">
        <v>0</v>
      </c>
      <c r="H107" s="116">
        <v>0</v>
      </c>
      <c r="I107" s="116">
        <v>0</v>
      </c>
      <c r="J107" s="116">
        <v>0</v>
      </c>
      <c r="K107" s="116">
        <v>0</v>
      </c>
      <c r="L107" s="116">
        <v>0</v>
      </c>
      <c r="M107" s="563"/>
      <c r="N107" s="569">
        <f t="shared" si="20"/>
        <v>0</v>
      </c>
    </row>
    <row r="108" spans="1:16" x14ac:dyDescent="0.2">
      <c r="A108" s="638"/>
      <c r="B108" s="120" t="s">
        <v>2815</v>
      </c>
      <c r="C108" s="115">
        <v>1</v>
      </c>
      <c r="D108" s="116">
        <v>1</v>
      </c>
      <c r="E108" s="116">
        <v>1</v>
      </c>
      <c r="F108" s="116">
        <v>1</v>
      </c>
      <c r="G108" s="116">
        <v>1</v>
      </c>
      <c r="H108" s="116">
        <v>2</v>
      </c>
      <c r="I108" s="116">
        <v>1</v>
      </c>
      <c r="J108" s="116">
        <v>1</v>
      </c>
      <c r="K108" s="116">
        <v>1</v>
      </c>
      <c r="L108" s="116">
        <v>1</v>
      </c>
      <c r="M108" s="563"/>
      <c r="N108" s="569">
        <f t="shared" si="20"/>
        <v>11</v>
      </c>
    </row>
    <row r="109" spans="1:16" x14ac:dyDescent="0.2">
      <c r="A109" s="638"/>
      <c r="B109" s="120" t="s">
        <v>2816</v>
      </c>
      <c r="C109" s="115">
        <v>6</v>
      </c>
      <c r="D109" s="116">
        <v>6</v>
      </c>
      <c r="E109" s="116">
        <v>5</v>
      </c>
      <c r="F109" s="116">
        <v>5</v>
      </c>
      <c r="G109" s="116">
        <v>5</v>
      </c>
      <c r="H109" s="116">
        <v>5</v>
      </c>
      <c r="I109" s="116">
        <v>5</v>
      </c>
      <c r="J109" s="116">
        <v>4</v>
      </c>
      <c r="K109" s="116">
        <v>5</v>
      </c>
      <c r="L109" s="116">
        <v>4</v>
      </c>
      <c r="M109" s="563"/>
      <c r="N109" s="569">
        <f t="shared" si="20"/>
        <v>50</v>
      </c>
    </row>
    <row r="110" spans="1:16" x14ac:dyDescent="0.2">
      <c r="A110" s="638"/>
      <c r="B110" s="166" t="s">
        <v>3065</v>
      </c>
      <c r="C110" s="201" t="s">
        <v>3002</v>
      </c>
      <c r="D110" s="200" t="s">
        <v>3001</v>
      </c>
      <c r="E110" s="200" t="s">
        <v>3000</v>
      </c>
      <c r="F110" s="200" t="s">
        <v>2999</v>
      </c>
      <c r="G110" s="200" t="s">
        <v>2998</v>
      </c>
      <c r="H110" s="200" t="s">
        <v>2997</v>
      </c>
      <c r="I110" s="200" t="s">
        <v>2996</v>
      </c>
      <c r="J110" s="200" t="s">
        <v>2995</v>
      </c>
      <c r="K110" s="200" t="s">
        <v>2994</v>
      </c>
      <c r="L110" s="200" t="s">
        <v>2993</v>
      </c>
      <c r="M110" s="199"/>
      <c r="N110" s="399"/>
    </row>
    <row r="111" spans="1:16" x14ac:dyDescent="0.2">
      <c r="A111" s="638"/>
      <c r="B111" s="120" t="s">
        <v>2811</v>
      </c>
      <c r="C111" s="115">
        <v>0</v>
      </c>
      <c r="D111" s="116">
        <v>0</v>
      </c>
      <c r="E111" s="116">
        <v>0</v>
      </c>
      <c r="F111" s="116">
        <v>0</v>
      </c>
      <c r="G111" s="116">
        <v>0</v>
      </c>
      <c r="H111" s="116">
        <v>0</v>
      </c>
      <c r="I111" s="116">
        <v>1</v>
      </c>
      <c r="J111" s="116">
        <v>1</v>
      </c>
      <c r="K111" s="116">
        <v>1</v>
      </c>
      <c r="L111" s="116">
        <v>0</v>
      </c>
      <c r="M111" s="563"/>
      <c r="N111" s="569">
        <f t="shared" ref="N111:N117" si="21">SUM(C111:L111)</f>
        <v>3</v>
      </c>
    </row>
    <row r="112" spans="1:16" x14ac:dyDescent="0.2">
      <c r="A112" s="638"/>
      <c r="B112" s="120" t="s">
        <v>2812</v>
      </c>
      <c r="C112" s="115">
        <v>0</v>
      </c>
      <c r="D112" s="116">
        <v>1</v>
      </c>
      <c r="E112" s="116">
        <v>5</v>
      </c>
      <c r="F112" s="116">
        <v>1</v>
      </c>
      <c r="G112" s="116">
        <v>1</v>
      </c>
      <c r="H112" s="116">
        <v>0</v>
      </c>
      <c r="I112" s="116">
        <v>0</v>
      </c>
      <c r="J112" s="116">
        <v>2</v>
      </c>
      <c r="K112" s="116">
        <v>2</v>
      </c>
      <c r="L112" s="116">
        <v>0</v>
      </c>
      <c r="M112" s="563"/>
      <c r="N112" s="569">
        <f t="shared" si="21"/>
        <v>12</v>
      </c>
    </row>
    <row r="113" spans="1:68" x14ac:dyDescent="0.2">
      <c r="A113" s="638"/>
      <c r="B113" s="120" t="s">
        <v>2813</v>
      </c>
      <c r="C113" s="115">
        <v>0</v>
      </c>
      <c r="D113" s="116">
        <v>1</v>
      </c>
      <c r="E113" s="116">
        <v>2</v>
      </c>
      <c r="F113" s="116">
        <v>2</v>
      </c>
      <c r="G113" s="116">
        <v>0</v>
      </c>
      <c r="H113" s="116">
        <v>1</v>
      </c>
      <c r="I113" s="116">
        <v>2</v>
      </c>
      <c r="J113" s="116">
        <v>2</v>
      </c>
      <c r="K113" s="116">
        <v>0</v>
      </c>
      <c r="L113" s="116">
        <v>0</v>
      </c>
      <c r="M113" s="563"/>
      <c r="N113" s="569">
        <f t="shared" si="21"/>
        <v>10</v>
      </c>
    </row>
    <row r="114" spans="1:68" x14ac:dyDescent="0.2">
      <c r="A114" s="638"/>
      <c r="B114" s="120" t="s">
        <v>2814</v>
      </c>
      <c r="C114" s="115">
        <v>0</v>
      </c>
      <c r="D114" s="116">
        <v>0</v>
      </c>
      <c r="E114" s="116">
        <v>0</v>
      </c>
      <c r="F114" s="116">
        <v>0</v>
      </c>
      <c r="G114" s="116">
        <v>0</v>
      </c>
      <c r="H114" s="116">
        <v>0</v>
      </c>
      <c r="I114" s="116">
        <v>1</v>
      </c>
      <c r="J114" s="116">
        <v>0</v>
      </c>
      <c r="K114" s="116">
        <v>0</v>
      </c>
      <c r="L114" s="116">
        <v>0</v>
      </c>
      <c r="M114" s="563"/>
      <c r="N114" s="569">
        <f t="shared" si="21"/>
        <v>1</v>
      </c>
    </row>
    <row r="115" spans="1:68" x14ac:dyDescent="0.2">
      <c r="A115" s="638"/>
      <c r="B115" s="198" t="s">
        <v>41</v>
      </c>
      <c r="C115" s="116">
        <v>1</v>
      </c>
      <c r="D115" s="116">
        <v>4</v>
      </c>
      <c r="E115" s="116">
        <v>5</v>
      </c>
      <c r="F115" s="116">
        <v>4</v>
      </c>
      <c r="G115" s="116">
        <v>3</v>
      </c>
      <c r="H115" s="116">
        <v>0</v>
      </c>
      <c r="I115" s="116">
        <v>0</v>
      </c>
      <c r="J115" s="116">
        <v>0</v>
      </c>
      <c r="K115" s="116">
        <v>0</v>
      </c>
      <c r="L115" s="116">
        <v>0</v>
      </c>
      <c r="M115" s="563"/>
      <c r="N115" s="569">
        <f t="shared" si="21"/>
        <v>17</v>
      </c>
    </row>
    <row r="116" spans="1:68" x14ac:dyDescent="0.2">
      <c r="A116" s="638"/>
      <c r="B116" s="120" t="s">
        <v>2815</v>
      </c>
      <c r="C116" s="115">
        <v>1</v>
      </c>
      <c r="D116" s="116">
        <v>0</v>
      </c>
      <c r="E116" s="116">
        <v>2</v>
      </c>
      <c r="F116" s="116">
        <v>2</v>
      </c>
      <c r="G116" s="116">
        <v>2</v>
      </c>
      <c r="H116" s="116">
        <v>1</v>
      </c>
      <c r="I116" s="116">
        <v>2</v>
      </c>
      <c r="J116" s="116">
        <v>2</v>
      </c>
      <c r="K116" s="116">
        <v>0</v>
      </c>
      <c r="L116" s="116">
        <v>2</v>
      </c>
      <c r="M116" s="563"/>
      <c r="N116" s="569">
        <f t="shared" si="21"/>
        <v>14</v>
      </c>
    </row>
    <row r="117" spans="1:68" x14ac:dyDescent="0.2">
      <c r="A117" s="638"/>
      <c r="B117" s="120" t="s">
        <v>2816</v>
      </c>
      <c r="C117" s="115">
        <v>2</v>
      </c>
      <c r="D117" s="116">
        <v>6</v>
      </c>
      <c r="E117" s="116">
        <v>14</v>
      </c>
      <c r="F117" s="116">
        <v>9</v>
      </c>
      <c r="G117" s="116">
        <v>6</v>
      </c>
      <c r="H117" s="116">
        <v>2</v>
      </c>
      <c r="I117" s="116">
        <v>6</v>
      </c>
      <c r="J117" s="116">
        <v>7</v>
      </c>
      <c r="K117" s="116">
        <v>3</v>
      </c>
      <c r="L117" s="116">
        <v>2</v>
      </c>
      <c r="M117" s="563"/>
      <c r="N117" s="569">
        <f t="shared" si="21"/>
        <v>57</v>
      </c>
    </row>
    <row r="118" spans="1:68" x14ac:dyDescent="0.2">
      <c r="A118" s="638"/>
      <c r="B118" s="166" t="s">
        <v>2818</v>
      </c>
      <c r="C118" s="115"/>
      <c r="D118" s="116"/>
      <c r="E118" s="116"/>
      <c r="F118" s="116"/>
      <c r="G118" s="116"/>
      <c r="H118" s="116"/>
      <c r="I118" s="116"/>
      <c r="J118" s="116"/>
      <c r="K118" s="116"/>
      <c r="L118" s="116"/>
      <c r="M118" s="563"/>
      <c r="N118" s="569"/>
    </row>
    <row r="119" spans="1:68" x14ac:dyDescent="0.2">
      <c r="A119" s="638"/>
      <c r="B119" s="120" t="s">
        <v>2811</v>
      </c>
      <c r="C119" s="115">
        <f>C111-C103</f>
        <v>-2</v>
      </c>
      <c r="D119" s="116">
        <f t="shared" ref="D119:L119" si="22">D111-D103</f>
        <v>-2</v>
      </c>
      <c r="E119" s="116">
        <f t="shared" si="22"/>
        <v>-1</v>
      </c>
      <c r="F119" s="116">
        <f t="shared" si="22"/>
        <v>-1</v>
      </c>
      <c r="G119" s="116">
        <f t="shared" si="22"/>
        <v>-2</v>
      </c>
      <c r="H119" s="116">
        <f t="shared" si="22"/>
        <v>-1</v>
      </c>
      <c r="I119" s="116">
        <f t="shared" si="22"/>
        <v>-1</v>
      </c>
      <c r="J119" s="116">
        <f t="shared" si="22"/>
        <v>-1</v>
      </c>
      <c r="K119" s="116">
        <f t="shared" si="22"/>
        <v>-2</v>
      </c>
      <c r="L119" s="116">
        <f t="shared" si="22"/>
        <v>-1</v>
      </c>
      <c r="M119" s="563"/>
      <c r="N119" s="569">
        <f t="shared" ref="N119:N125" si="23">SUM(C119:L119)</f>
        <v>-14</v>
      </c>
    </row>
    <row r="120" spans="1:68" x14ac:dyDescent="0.2">
      <c r="A120" s="638"/>
      <c r="B120" s="120" t="s">
        <v>2812</v>
      </c>
      <c r="C120" s="115">
        <f t="shared" ref="C120:L125" si="24">C112-C104</f>
        <v>0</v>
      </c>
      <c r="D120" s="116">
        <f t="shared" si="24"/>
        <v>0</v>
      </c>
      <c r="E120" s="116">
        <f t="shared" si="24"/>
        <v>4</v>
      </c>
      <c r="F120" s="116">
        <f t="shared" si="24"/>
        <v>0</v>
      </c>
      <c r="G120" s="116">
        <f t="shared" si="24"/>
        <v>0</v>
      </c>
      <c r="H120" s="116">
        <f t="shared" si="24"/>
        <v>-1</v>
      </c>
      <c r="I120" s="116">
        <f t="shared" si="24"/>
        <v>-1</v>
      </c>
      <c r="J120" s="116">
        <f t="shared" si="24"/>
        <v>1</v>
      </c>
      <c r="K120" s="116">
        <f t="shared" si="24"/>
        <v>1</v>
      </c>
      <c r="L120" s="116">
        <f t="shared" si="24"/>
        <v>-1</v>
      </c>
      <c r="M120" s="563"/>
      <c r="N120" s="569">
        <f t="shared" si="23"/>
        <v>3</v>
      </c>
    </row>
    <row r="121" spans="1:68" x14ac:dyDescent="0.2">
      <c r="A121" s="638"/>
      <c r="B121" s="120" t="s">
        <v>2813</v>
      </c>
      <c r="C121" s="115">
        <f t="shared" si="24"/>
        <v>-2</v>
      </c>
      <c r="D121" s="116">
        <f t="shared" si="24"/>
        <v>0</v>
      </c>
      <c r="E121" s="116">
        <f t="shared" si="24"/>
        <v>1</v>
      </c>
      <c r="F121" s="116">
        <f t="shared" si="24"/>
        <v>0</v>
      </c>
      <c r="G121" s="116">
        <f t="shared" si="24"/>
        <v>0</v>
      </c>
      <c r="H121" s="116">
        <f t="shared" si="24"/>
        <v>0</v>
      </c>
      <c r="I121" s="116">
        <f t="shared" si="24"/>
        <v>1</v>
      </c>
      <c r="J121" s="116">
        <f t="shared" si="24"/>
        <v>1</v>
      </c>
      <c r="K121" s="116">
        <f t="shared" si="24"/>
        <v>0</v>
      </c>
      <c r="L121" s="116">
        <f t="shared" si="24"/>
        <v>-1</v>
      </c>
      <c r="M121" s="563"/>
      <c r="N121" s="569">
        <f t="shared" si="23"/>
        <v>0</v>
      </c>
    </row>
    <row r="122" spans="1:68" x14ac:dyDescent="0.2">
      <c r="A122" s="638"/>
      <c r="B122" s="120" t="s">
        <v>2814</v>
      </c>
      <c r="C122" s="115">
        <f t="shared" si="24"/>
        <v>-1</v>
      </c>
      <c r="D122" s="116">
        <f t="shared" si="24"/>
        <v>-1</v>
      </c>
      <c r="E122" s="116">
        <f t="shared" si="24"/>
        <v>-1</v>
      </c>
      <c r="F122" s="116">
        <f t="shared" si="24"/>
        <v>0</v>
      </c>
      <c r="G122" s="116">
        <f t="shared" si="24"/>
        <v>0</v>
      </c>
      <c r="H122" s="116">
        <f t="shared" si="24"/>
        <v>0</v>
      </c>
      <c r="I122" s="116">
        <f t="shared" si="24"/>
        <v>1</v>
      </c>
      <c r="J122" s="116">
        <f t="shared" si="24"/>
        <v>0</v>
      </c>
      <c r="K122" s="116">
        <f t="shared" si="24"/>
        <v>0</v>
      </c>
      <c r="L122" s="116">
        <f t="shared" si="24"/>
        <v>-1</v>
      </c>
      <c r="M122" s="563"/>
      <c r="N122" s="569">
        <f t="shared" si="23"/>
        <v>-3</v>
      </c>
    </row>
    <row r="123" spans="1:68" x14ac:dyDescent="0.2">
      <c r="A123" s="638"/>
      <c r="B123" s="120" t="s">
        <v>41</v>
      </c>
      <c r="C123" s="115">
        <f t="shared" si="24"/>
        <v>1</v>
      </c>
      <c r="D123" s="116">
        <f t="shared" si="24"/>
        <v>4</v>
      </c>
      <c r="E123" s="116">
        <f t="shared" si="24"/>
        <v>5</v>
      </c>
      <c r="F123" s="116">
        <f t="shared" si="24"/>
        <v>4</v>
      </c>
      <c r="G123" s="116">
        <f t="shared" si="24"/>
        <v>3</v>
      </c>
      <c r="H123" s="116">
        <f t="shared" si="24"/>
        <v>0</v>
      </c>
      <c r="I123" s="116">
        <f t="shared" si="24"/>
        <v>0</v>
      </c>
      <c r="J123" s="116">
        <f t="shared" si="24"/>
        <v>0</v>
      </c>
      <c r="K123" s="116">
        <f t="shared" si="24"/>
        <v>0</v>
      </c>
      <c r="L123" s="116">
        <f t="shared" si="24"/>
        <v>0</v>
      </c>
      <c r="M123" s="563"/>
      <c r="N123" s="569">
        <f t="shared" si="23"/>
        <v>17</v>
      </c>
    </row>
    <row r="124" spans="1:68" x14ac:dyDescent="0.2">
      <c r="A124" s="638"/>
      <c r="B124" s="120" t="s">
        <v>2815</v>
      </c>
      <c r="C124" s="115">
        <f t="shared" si="24"/>
        <v>0</v>
      </c>
      <c r="D124" s="116">
        <f t="shared" si="24"/>
        <v>-1</v>
      </c>
      <c r="E124" s="116">
        <f t="shared" si="24"/>
        <v>1</v>
      </c>
      <c r="F124" s="116">
        <f t="shared" si="24"/>
        <v>1</v>
      </c>
      <c r="G124" s="116">
        <f t="shared" si="24"/>
        <v>1</v>
      </c>
      <c r="H124" s="116">
        <f t="shared" si="24"/>
        <v>-1</v>
      </c>
      <c r="I124" s="116">
        <f t="shared" si="24"/>
        <v>1</v>
      </c>
      <c r="J124" s="116">
        <f t="shared" si="24"/>
        <v>1</v>
      </c>
      <c r="K124" s="116">
        <f t="shared" si="24"/>
        <v>-1</v>
      </c>
      <c r="L124" s="116">
        <f t="shared" si="24"/>
        <v>1</v>
      </c>
      <c r="M124" s="563"/>
      <c r="N124" s="569">
        <f t="shared" si="23"/>
        <v>3</v>
      </c>
    </row>
    <row r="125" spans="1:68" x14ac:dyDescent="0.2">
      <c r="A125" s="639"/>
      <c r="B125" s="196" t="s">
        <v>2816</v>
      </c>
      <c r="C125" s="117">
        <f t="shared" si="24"/>
        <v>-4</v>
      </c>
      <c r="D125" s="117">
        <f t="shared" si="24"/>
        <v>0</v>
      </c>
      <c r="E125" s="117">
        <f t="shared" si="24"/>
        <v>9</v>
      </c>
      <c r="F125" s="117">
        <f t="shared" si="24"/>
        <v>4</v>
      </c>
      <c r="G125" s="117">
        <f t="shared" si="24"/>
        <v>1</v>
      </c>
      <c r="H125" s="117">
        <f t="shared" si="24"/>
        <v>-3</v>
      </c>
      <c r="I125" s="117">
        <f t="shared" si="24"/>
        <v>1</v>
      </c>
      <c r="J125" s="117">
        <f t="shared" si="24"/>
        <v>3</v>
      </c>
      <c r="K125" s="117">
        <f t="shared" si="24"/>
        <v>-2</v>
      </c>
      <c r="L125" s="117">
        <f t="shared" si="24"/>
        <v>-2</v>
      </c>
      <c r="M125" s="570"/>
      <c r="N125" s="567">
        <f t="shared" si="23"/>
        <v>7</v>
      </c>
      <c r="O125" s="563"/>
      <c r="P125" s="563"/>
      <c r="Q125" s="563"/>
      <c r="R125" s="563"/>
      <c r="S125" s="563"/>
      <c r="T125" s="563"/>
      <c r="U125" s="563"/>
      <c r="V125" s="563"/>
      <c r="W125" s="563"/>
      <c r="X125" s="563"/>
      <c r="Y125" s="563"/>
      <c r="Z125" s="563"/>
      <c r="AA125" s="563"/>
      <c r="AB125" s="563"/>
      <c r="AC125" s="563"/>
      <c r="AD125" s="563"/>
      <c r="AE125" s="563"/>
      <c r="AF125" s="563"/>
      <c r="AG125" s="563"/>
      <c r="AH125" s="563"/>
      <c r="AI125" s="563"/>
      <c r="AJ125" s="563"/>
      <c r="AK125" s="563"/>
      <c r="AL125" s="563"/>
      <c r="AM125" s="563"/>
      <c r="AN125" s="563"/>
      <c r="AO125" s="563"/>
      <c r="AP125" s="563"/>
      <c r="AQ125" s="563"/>
      <c r="AR125" s="563"/>
      <c r="AS125" s="563"/>
      <c r="AT125" s="563"/>
      <c r="AU125" s="563"/>
      <c r="AV125" s="563"/>
      <c r="AW125" s="563"/>
      <c r="AX125" s="563"/>
      <c r="AY125" s="563"/>
      <c r="AZ125" s="563"/>
      <c r="BA125" s="563"/>
      <c r="BB125" s="563"/>
      <c r="BC125" s="563"/>
      <c r="BD125" s="563"/>
      <c r="BE125" s="563"/>
      <c r="BF125" s="563"/>
      <c r="BG125" s="563"/>
      <c r="BH125" s="563"/>
      <c r="BI125" s="563"/>
      <c r="BJ125" s="563"/>
      <c r="BK125" s="563"/>
      <c r="BL125" s="563"/>
      <c r="BM125" s="563"/>
      <c r="BN125" s="563"/>
      <c r="BO125" s="563"/>
      <c r="BP125" s="563"/>
    </row>
    <row r="126" spans="1:68" x14ac:dyDescent="0.2">
      <c r="A126" s="563"/>
      <c r="B126" s="562"/>
      <c r="C126" s="562"/>
    </row>
    <row r="127" spans="1:68" x14ac:dyDescent="0.2">
      <c r="A127" s="125" t="s">
        <v>42</v>
      </c>
      <c r="B127" s="126"/>
      <c r="C127" s="562"/>
    </row>
    <row r="128" spans="1:68" ht="15" customHeight="1" x14ac:dyDescent="0.2">
      <c r="A128" s="641" t="s">
        <v>3064</v>
      </c>
      <c r="B128" s="641"/>
      <c r="C128" s="562"/>
    </row>
    <row r="129" spans="1:13" x14ac:dyDescent="0.2">
      <c r="A129" s="641"/>
      <c r="B129" s="641"/>
      <c r="C129" s="562"/>
    </row>
    <row r="130" spans="1:13" x14ac:dyDescent="0.2">
      <c r="A130" s="641"/>
      <c r="B130" s="641"/>
      <c r="C130" s="562"/>
    </row>
    <row r="131" spans="1:13" x14ac:dyDescent="0.2">
      <c r="A131" s="641"/>
      <c r="B131" s="641"/>
      <c r="C131" s="562"/>
    </row>
    <row r="132" spans="1:13" x14ac:dyDescent="0.2">
      <c r="A132" s="641"/>
      <c r="B132" s="641"/>
      <c r="C132" s="562"/>
    </row>
    <row r="133" spans="1:13" x14ac:dyDescent="0.2">
      <c r="A133" s="641"/>
      <c r="B133" s="641"/>
      <c r="C133" s="562"/>
    </row>
    <row r="134" spans="1:13" x14ac:dyDescent="0.2">
      <c r="A134" s="641"/>
      <c r="B134" s="641"/>
      <c r="C134" s="562"/>
    </row>
    <row r="135" spans="1:13" ht="17.25" customHeight="1" x14ac:dyDescent="0.2">
      <c r="A135" s="633" t="s">
        <v>3063</v>
      </c>
      <c r="B135" s="633"/>
      <c r="C135" s="504"/>
      <c r="D135" s="504"/>
      <c r="E135" s="504"/>
      <c r="F135" s="504"/>
      <c r="G135" s="504"/>
      <c r="H135" s="504"/>
      <c r="I135" s="504"/>
    </row>
    <row r="136" spans="1:13" x14ac:dyDescent="0.2">
      <c r="A136" s="640" t="s">
        <v>3062</v>
      </c>
      <c r="B136" s="640"/>
      <c r="C136" s="592"/>
      <c r="D136" s="592"/>
      <c r="E136" s="592"/>
      <c r="F136" s="592"/>
      <c r="G136" s="592"/>
      <c r="H136" s="592"/>
      <c r="I136" s="592"/>
    </row>
    <row r="137" spans="1:13" x14ac:dyDescent="0.2">
      <c r="A137" s="640"/>
      <c r="B137" s="640"/>
      <c r="C137" s="592"/>
      <c r="D137" s="592"/>
      <c r="E137" s="592"/>
      <c r="F137" s="592"/>
      <c r="G137" s="592"/>
      <c r="H137" s="592"/>
      <c r="I137" s="592"/>
    </row>
    <row r="138" spans="1:13" x14ac:dyDescent="0.2">
      <c r="A138" s="640"/>
      <c r="B138" s="640"/>
      <c r="C138" s="507"/>
      <c r="D138" s="507"/>
      <c r="E138" s="507"/>
      <c r="F138" s="507"/>
      <c r="G138" s="507"/>
      <c r="H138" s="507"/>
      <c r="I138" s="507"/>
    </row>
    <row r="139" spans="1:13" x14ac:dyDescent="0.2">
      <c r="A139" s="635" t="s">
        <v>3061</v>
      </c>
      <c r="B139" s="635"/>
      <c r="C139" s="505"/>
      <c r="D139" s="505"/>
      <c r="E139" s="505"/>
      <c r="F139" s="505"/>
      <c r="G139" s="505"/>
      <c r="H139" s="505"/>
      <c r="I139" s="505"/>
    </row>
    <row r="140" spans="1:13" x14ac:dyDescent="0.2">
      <c r="A140" s="635" t="s">
        <v>2825</v>
      </c>
      <c r="B140" s="635"/>
      <c r="C140" s="505"/>
      <c r="D140" s="505"/>
      <c r="E140" s="505"/>
      <c r="F140" s="505"/>
      <c r="G140" s="505"/>
      <c r="H140" s="505"/>
      <c r="I140" s="505"/>
    </row>
    <row r="141" spans="1:13" x14ac:dyDescent="0.2">
      <c r="A141" s="635" t="s">
        <v>2826</v>
      </c>
      <c r="B141" s="635"/>
      <c r="C141" s="505"/>
      <c r="D141" s="505"/>
      <c r="E141" s="505"/>
      <c r="F141" s="505"/>
      <c r="G141" s="505"/>
      <c r="H141" s="505"/>
      <c r="I141" s="505"/>
    </row>
    <row r="142" spans="1:13" x14ac:dyDescent="0.2">
      <c r="A142" s="635" t="s">
        <v>2827</v>
      </c>
      <c r="B142" s="635"/>
      <c r="C142" s="505"/>
      <c r="D142" s="505"/>
      <c r="E142" s="505"/>
      <c r="F142" s="505"/>
      <c r="G142" s="505"/>
      <c r="H142" s="505"/>
      <c r="I142" s="505"/>
    </row>
    <row r="143" spans="1:13" ht="12.75" customHeight="1" x14ac:dyDescent="0.2">
      <c r="A143" s="635" t="s">
        <v>2828</v>
      </c>
      <c r="B143" s="635"/>
      <c r="C143" s="505"/>
      <c r="D143" s="505"/>
      <c r="E143" s="505"/>
      <c r="F143" s="505"/>
      <c r="G143" s="505"/>
      <c r="H143" s="505"/>
      <c r="I143" s="505"/>
      <c r="J143" s="571"/>
      <c r="K143" s="571"/>
      <c r="L143" s="571"/>
      <c r="M143" s="571"/>
    </row>
    <row r="144" spans="1:13" ht="12.75" customHeight="1" x14ac:dyDescent="0.2">
      <c r="A144" s="635" t="s">
        <v>2829</v>
      </c>
      <c r="B144" s="635"/>
      <c r="C144" s="505"/>
      <c r="D144" s="505"/>
      <c r="E144" s="505"/>
      <c r="F144" s="505"/>
      <c r="G144" s="505"/>
      <c r="H144" s="505"/>
      <c r="I144" s="505"/>
      <c r="J144" s="571"/>
      <c r="K144" s="571"/>
      <c r="L144" s="571"/>
      <c r="M144" s="571"/>
    </row>
    <row r="145" spans="1:13" ht="12.75" customHeight="1" x14ac:dyDescent="0.2">
      <c r="A145" s="633" t="s">
        <v>3060</v>
      </c>
      <c r="B145" s="633"/>
      <c r="C145" s="504"/>
      <c r="D145" s="504"/>
      <c r="E145" s="504"/>
      <c r="F145" s="504"/>
      <c r="G145" s="504"/>
      <c r="H145" s="504"/>
      <c r="I145" s="504"/>
      <c r="J145" s="504"/>
      <c r="K145" s="504"/>
      <c r="L145" s="504"/>
      <c r="M145" s="571"/>
    </row>
    <row r="146" spans="1:13" ht="12.75" customHeight="1" x14ac:dyDescent="0.2">
      <c r="A146" s="636"/>
      <c r="B146" s="636"/>
      <c r="C146" s="506"/>
      <c r="D146" s="506"/>
      <c r="E146" s="506"/>
      <c r="F146" s="506"/>
      <c r="G146" s="504"/>
      <c r="H146" s="504"/>
      <c r="I146" s="504"/>
      <c r="J146" s="504"/>
      <c r="K146" s="504"/>
      <c r="L146" s="504"/>
      <c r="M146" s="571"/>
    </row>
    <row r="147" spans="1:13" x14ac:dyDescent="0.2">
      <c r="A147" s="592" t="s">
        <v>3041</v>
      </c>
      <c r="B147" s="592"/>
      <c r="D147" s="571"/>
      <c r="E147" s="571"/>
      <c r="F147" s="571"/>
      <c r="G147" s="571"/>
      <c r="H147" s="571"/>
      <c r="I147" s="571"/>
      <c r="J147" s="571"/>
      <c r="K147" s="571"/>
      <c r="L147" s="571"/>
      <c r="M147" s="571"/>
    </row>
    <row r="148" spans="1:13" x14ac:dyDescent="0.2">
      <c r="D148" s="571"/>
      <c r="E148" s="571"/>
      <c r="F148" s="571"/>
      <c r="G148" s="571"/>
      <c r="H148" s="571"/>
      <c r="I148" s="571"/>
      <c r="J148" s="571"/>
      <c r="K148" s="571"/>
      <c r="L148" s="571"/>
      <c r="M148" s="571"/>
    </row>
    <row r="149" spans="1:13" x14ac:dyDescent="0.2">
      <c r="D149" s="571"/>
      <c r="E149" s="571"/>
      <c r="F149" s="571"/>
      <c r="G149" s="571"/>
      <c r="H149" s="571"/>
      <c r="I149" s="571"/>
      <c r="J149" s="571"/>
      <c r="K149" s="571"/>
      <c r="L149" s="571"/>
      <c r="M149" s="571"/>
    </row>
    <row r="150" spans="1:13" x14ac:dyDescent="0.2">
      <c r="D150" s="571"/>
      <c r="E150" s="571"/>
      <c r="F150" s="571"/>
      <c r="G150" s="571"/>
      <c r="H150" s="571"/>
      <c r="I150" s="571"/>
      <c r="J150" s="571"/>
      <c r="K150" s="571"/>
      <c r="L150" s="571"/>
      <c r="M150" s="571"/>
    </row>
    <row r="151" spans="1:13" x14ac:dyDescent="0.2">
      <c r="D151" s="571"/>
      <c r="E151" s="571"/>
      <c r="F151" s="571"/>
      <c r="G151" s="571"/>
      <c r="H151" s="571"/>
      <c r="I151" s="571"/>
      <c r="J151" s="571"/>
      <c r="K151" s="571"/>
      <c r="L151" s="571"/>
      <c r="M151" s="571"/>
    </row>
    <row r="152" spans="1:13" x14ac:dyDescent="0.2">
      <c r="D152" s="571"/>
      <c r="E152" s="571"/>
      <c r="F152" s="571"/>
      <c r="G152" s="571"/>
      <c r="H152" s="571"/>
      <c r="I152" s="571"/>
      <c r="J152" s="571"/>
      <c r="K152" s="571"/>
      <c r="L152" s="571"/>
      <c r="M152" s="571"/>
    </row>
    <row r="153" spans="1:13" x14ac:dyDescent="0.2">
      <c r="D153" s="571"/>
      <c r="E153" s="571"/>
      <c r="F153" s="571"/>
      <c r="G153" s="571"/>
      <c r="H153" s="571"/>
      <c r="I153" s="571"/>
      <c r="J153" s="571"/>
      <c r="K153" s="571"/>
      <c r="L153" s="571"/>
      <c r="M153" s="571"/>
    </row>
    <row r="154" spans="1:13" x14ac:dyDescent="0.2">
      <c r="D154" s="571"/>
      <c r="E154" s="571"/>
      <c r="F154" s="571"/>
      <c r="G154" s="571"/>
      <c r="H154" s="571"/>
      <c r="I154" s="571"/>
      <c r="J154" s="571"/>
      <c r="K154" s="571"/>
      <c r="L154" s="571"/>
      <c r="M154" s="571"/>
    </row>
    <row r="155" spans="1:13" x14ac:dyDescent="0.2">
      <c r="D155" s="571"/>
      <c r="E155" s="571"/>
      <c r="F155" s="571"/>
      <c r="G155" s="571"/>
      <c r="H155" s="571"/>
      <c r="I155" s="571"/>
      <c r="J155" s="571"/>
      <c r="K155" s="571"/>
      <c r="L155" s="571"/>
      <c r="M155" s="571"/>
    </row>
    <row r="156" spans="1:13" x14ac:dyDescent="0.2">
      <c r="D156" s="571"/>
      <c r="E156" s="571"/>
      <c r="F156" s="571"/>
      <c r="G156" s="571"/>
      <c r="H156" s="571"/>
      <c r="I156" s="571"/>
      <c r="J156" s="571"/>
      <c r="K156" s="571"/>
      <c r="L156" s="571"/>
      <c r="M156" s="571"/>
    </row>
    <row r="157" spans="1:13" x14ac:dyDescent="0.2">
      <c r="D157" s="571"/>
      <c r="E157" s="571"/>
      <c r="F157" s="571"/>
      <c r="G157" s="571"/>
      <c r="H157" s="571"/>
      <c r="I157" s="571"/>
      <c r="J157" s="571"/>
      <c r="K157" s="571"/>
      <c r="L157" s="571"/>
      <c r="M157" s="571"/>
    </row>
  </sheetData>
  <mergeCells count="19">
    <mergeCell ref="A136:B138"/>
    <mergeCell ref="F1:G1"/>
    <mergeCell ref="A6:A29"/>
    <mergeCell ref="A30:A53"/>
    <mergeCell ref="A54:A77"/>
    <mergeCell ref="N4:N5"/>
    <mergeCell ref="A1:D1"/>
    <mergeCell ref="A141:B141"/>
    <mergeCell ref="A142:B142"/>
    <mergeCell ref="A143:B143"/>
    <mergeCell ref="A144:B144"/>
    <mergeCell ref="A145:B145"/>
    <mergeCell ref="A146:B146"/>
    <mergeCell ref="A78:A101"/>
    <mergeCell ref="A102:A125"/>
    <mergeCell ref="A135:B135"/>
    <mergeCell ref="A139:B139"/>
    <mergeCell ref="A140:B140"/>
    <mergeCell ref="A128:B134"/>
  </mergeCells>
  <hyperlinks>
    <hyperlink ref="F1:G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50"/>
  <sheetViews>
    <sheetView zoomScaleNormal="100" workbookViewId="0">
      <selection sqref="A1:D1"/>
    </sheetView>
  </sheetViews>
  <sheetFormatPr defaultColWidth="9.140625" defaultRowHeight="12.75" x14ac:dyDescent="0.2"/>
  <cols>
    <col min="1" max="1" width="26.85546875" style="504" customWidth="1"/>
    <col min="2" max="2" width="47.7109375" style="121" customWidth="1"/>
    <col min="3" max="3" width="11.28515625" style="121" customWidth="1"/>
    <col min="4" max="55" width="11.28515625" style="562" customWidth="1"/>
    <col min="56" max="16384" width="9.140625" style="562"/>
  </cols>
  <sheetData>
    <row r="1" spans="1:58" ht="18" customHeight="1" x14ac:dyDescent="0.25">
      <c r="A1" s="634" t="s">
        <v>3070</v>
      </c>
      <c r="B1" s="634"/>
      <c r="C1" s="634"/>
      <c r="D1" s="634"/>
      <c r="E1" s="593"/>
      <c r="F1" s="642" t="s">
        <v>78</v>
      </c>
      <c r="G1" s="642"/>
    </row>
    <row r="2" spans="1:58" ht="15" customHeight="1" x14ac:dyDescent="0.2">
      <c r="A2" s="562"/>
      <c r="B2" s="562"/>
      <c r="C2" s="562"/>
    </row>
    <row r="3" spans="1:58" ht="15" customHeight="1" x14ac:dyDescent="0.2">
      <c r="A3" s="562"/>
      <c r="B3" s="5" t="s">
        <v>3003</v>
      </c>
      <c r="C3" s="563"/>
      <c r="D3" s="563"/>
      <c r="E3" s="563"/>
      <c r="F3" s="563"/>
      <c r="G3" s="563"/>
      <c r="H3" s="563"/>
      <c r="I3" s="563"/>
      <c r="J3" s="563"/>
      <c r="K3" s="563"/>
      <c r="L3" s="563"/>
      <c r="M3" s="563"/>
      <c r="N3" s="563"/>
      <c r="O3" s="563"/>
      <c r="P3" s="563"/>
      <c r="Q3" s="563"/>
      <c r="R3" s="563"/>
      <c r="S3" s="563"/>
      <c r="T3" s="563"/>
      <c r="U3" s="563"/>
      <c r="V3" s="563"/>
      <c r="W3" s="563"/>
      <c r="X3" s="563"/>
      <c r="Y3" s="563"/>
      <c r="Z3" s="563"/>
      <c r="AA3" s="563"/>
      <c r="AB3" s="563"/>
      <c r="AC3" s="563"/>
      <c r="AD3" s="563"/>
      <c r="AE3" s="563"/>
      <c r="AF3" s="563"/>
      <c r="AG3" s="563"/>
      <c r="AH3" s="563"/>
      <c r="AI3" s="563"/>
      <c r="AJ3" s="563"/>
      <c r="AK3" s="563"/>
      <c r="AL3" s="563"/>
      <c r="AM3" s="563"/>
      <c r="AN3" s="563"/>
      <c r="AO3" s="563"/>
      <c r="AP3" s="563"/>
      <c r="AQ3" s="563"/>
      <c r="AR3" s="563"/>
      <c r="AS3" s="563"/>
      <c r="AT3" s="563"/>
      <c r="AU3" s="563"/>
      <c r="AV3" s="563"/>
      <c r="AW3" s="563"/>
      <c r="AX3" s="563"/>
      <c r="AY3" s="563"/>
      <c r="AZ3" s="563"/>
      <c r="BA3" s="563"/>
      <c r="BB3" s="563"/>
      <c r="BC3" s="563"/>
      <c r="BD3" s="563"/>
    </row>
    <row r="4" spans="1:58" ht="15" customHeight="1" x14ac:dyDescent="0.2">
      <c r="A4" s="207" t="s">
        <v>2776</v>
      </c>
      <c r="B4" s="207"/>
      <c r="C4" s="206">
        <v>1</v>
      </c>
      <c r="D4" s="206">
        <v>2</v>
      </c>
      <c r="E4" s="206">
        <v>3</v>
      </c>
      <c r="F4" s="206">
        <v>4</v>
      </c>
      <c r="G4" s="206">
        <v>5</v>
      </c>
      <c r="H4" s="206">
        <v>6</v>
      </c>
      <c r="I4" s="206">
        <v>7</v>
      </c>
      <c r="J4" s="206">
        <v>8</v>
      </c>
      <c r="K4" s="206">
        <v>9</v>
      </c>
      <c r="L4" s="206">
        <v>10</v>
      </c>
      <c r="M4" s="206">
        <v>11</v>
      </c>
      <c r="N4" s="206">
        <v>12</v>
      </c>
      <c r="O4" s="206">
        <v>13</v>
      </c>
      <c r="P4" s="206">
        <v>14</v>
      </c>
      <c r="Q4" s="206">
        <v>15</v>
      </c>
      <c r="R4" s="206">
        <v>16</v>
      </c>
      <c r="S4" s="206">
        <v>17</v>
      </c>
      <c r="T4" s="206">
        <v>18</v>
      </c>
      <c r="U4" s="206">
        <v>19</v>
      </c>
      <c r="V4" s="206">
        <v>20</v>
      </c>
      <c r="W4" s="206">
        <v>21</v>
      </c>
      <c r="X4" s="206">
        <v>22</v>
      </c>
      <c r="Y4" s="206">
        <v>23</v>
      </c>
      <c r="Z4" s="206">
        <v>24</v>
      </c>
      <c r="AA4" s="206">
        <v>25</v>
      </c>
      <c r="AB4" s="206">
        <v>26</v>
      </c>
      <c r="AC4" s="206">
        <v>27</v>
      </c>
      <c r="AD4" s="206">
        <v>28</v>
      </c>
      <c r="AE4" s="206">
        <v>29</v>
      </c>
      <c r="AF4" s="206">
        <v>30</v>
      </c>
      <c r="AG4" s="206">
        <v>31</v>
      </c>
      <c r="AH4" s="206">
        <v>32</v>
      </c>
      <c r="AI4" s="206">
        <v>33</v>
      </c>
      <c r="AJ4" s="206">
        <v>34</v>
      </c>
      <c r="AK4" s="206">
        <v>35</v>
      </c>
      <c r="AL4" s="206">
        <v>36</v>
      </c>
      <c r="AM4" s="206">
        <v>37</v>
      </c>
      <c r="AN4" s="206">
        <v>38</v>
      </c>
      <c r="AO4" s="206">
        <v>39</v>
      </c>
      <c r="AP4" s="206">
        <v>40</v>
      </c>
      <c r="AQ4" s="206">
        <v>41</v>
      </c>
      <c r="AR4" s="206">
        <v>42</v>
      </c>
      <c r="AS4" s="206">
        <v>43</v>
      </c>
      <c r="AT4" s="206">
        <v>44</v>
      </c>
      <c r="AU4" s="206">
        <v>45</v>
      </c>
      <c r="AV4" s="206">
        <v>46</v>
      </c>
      <c r="AW4" s="206">
        <v>47</v>
      </c>
      <c r="AX4" s="206">
        <v>48</v>
      </c>
      <c r="AY4" s="206">
        <v>49</v>
      </c>
      <c r="AZ4" s="206">
        <v>50</v>
      </c>
      <c r="BA4" s="206">
        <v>51</v>
      </c>
      <c r="BB4" s="206">
        <v>52</v>
      </c>
      <c r="BC4" s="206">
        <v>53</v>
      </c>
      <c r="BD4" s="572"/>
      <c r="BE4" s="645" t="s">
        <v>2939</v>
      </c>
      <c r="BF4" s="645" t="s">
        <v>3069</v>
      </c>
    </row>
    <row r="5" spans="1:58" ht="27" customHeight="1" x14ac:dyDescent="0.2">
      <c r="A5" s="205" t="s">
        <v>2777</v>
      </c>
      <c r="B5" s="205"/>
      <c r="C5" s="400">
        <v>43829</v>
      </c>
      <c r="D5" s="400">
        <v>43836</v>
      </c>
      <c r="E5" s="400">
        <v>43843</v>
      </c>
      <c r="F5" s="400">
        <v>43850</v>
      </c>
      <c r="G5" s="400">
        <v>43857</v>
      </c>
      <c r="H5" s="400">
        <v>43864</v>
      </c>
      <c r="I5" s="400">
        <v>43871</v>
      </c>
      <c r="J5" s="400">
        <v>43878</v>
      </c>
      <c r="K5" s="400">
        <v>43885</v>
      </c>
      <c r="L5" s="400">
        <v>43892</v>
      </c>
      <c r="M5" s="400">
        <v>43899</v>
      </c>
      <c r="N5" s="400">
        <v>43906</v>
      </c>
      <c r="O5" s="400">
        <v>43913</v>
      </c>
      <c r="P5" s="400">
        <v>43920</v>
      </c>
      <c r="Q5" s="400">
        <v>43927</v>
      </c>
      <c r="R5" s="400">
        <v>43934</v>
      </c>
      <c r="S5" s="400">
        <v>43941</v>
      </c>
      <c r="T5" s="400">
        <v>43948</v>
      </c>
      <c r="U5" s="400">
        <v>43955</v>
      </c>
      <c r="V5" s="400">
        <v>43962</v>
      </c>
      <c r="W5" s="400">
        <v>43969</v>
      </c>
      <c r="X5" s="400">
        <v>43976</v>
      </c>
      <c r="Y5" s="400">
        <v>43983</v>
      </c>
      <c r="Z5" s="400">
        <v>43990</v>
      </c>
      <c r="AA5" s="400">
        <v>43997</v>
      </c>
      <c r="AB5" s="400">
        <v>44004</v>
      </c>
      <c r="AC5" s="400">
        <v>44011</v>
      </c>
      <c r="AD5" s="400">
        <v>44018</v>
      </c>
      <c r="AE5" s="400">
        <v>44025</v>
      </c>
      <c r="AF5" s="400">
        <v>44032</v>
      </c>
      <c r="AG5" s="400">
        <v>44039</v>
      </c>
      <c r="AH5" s="400">
        <v>44046</v>
      </c>
      <c r="AI5" s="400">
        <v>44053</v>
      </c>
      <c r="AJ5" s="400">
        <v>44060</v>
      </c>
      <c r="AK5" s="400">
        <v>44067</v>
      </c>
      <c r="AL5" s="400">
        <v>44074</v>
      </c>
      <c r="AM5" s="400">
        <v>44081</v>
      </c>
      <c r="AN5" s="400">
        <v>44088</v>
      </c>
      <c r="AO5" s="400">
        <v>44095</v>
      </c>
      <c r="AP5" s="400">
        <v>44102</v>
      </c>
      <c r="AQ5" s="400">
        <v>44109</v>
      </c>
      <c r="AR5" s="400">
        <v>44116</v>
      </c>
      <c r="AS5" s="400">
        <v>44123</v>
      </c>
      <c r="AT5" s="400">
        <v>44130</v>
      </c>
      <c r="AU5" s="400">
        <v>44137</v>
      </c>
      <c r="AV5" s="400">
        <v>44144</v>
      </c>
      <c r="AW5" s="400">
        <v>44151</v>
      </c>
      <c r="AX5" s="400">
        <v>44158</v>
      </c>
      <c r="AY5" s="400">
        <v>44165</v>
      </c>
      <c r="AZ5" s="400">
        <v>44172</v>
      </c>
      <c r="BA5" s="400">
        <v>44179</v>
      </c>
      <c r="BB5" s="400">
        <v>44186</v>
      </c>
      <c r="BC5" s="400">
        <v>44193</v>
      </c>
      <c r="BD5" s="117"/>
      <c r="BE5" s="644"/>
      <c r="BF5" s="644"/>
    </row>
    <row r="6" spans="1:58" ht="14.25" customHeight="1" x14ac:dyDescent="0.2">
      <c r="A6" s="637" t="s">
        <v>2809</v>
      </c>
      <c r="B6" s="165" t="s">
        <v>2810</v>
      </c>
      <c r="C6" s="115"/>
      <c r="D6" s="116"/>
      <c r="E6" s="116"/>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116"/>
      <c r="AP6" s="116"/>
      <c r="AQ6" s="116"/>
      <c r="AR6" s="116"/>
      <c r="AS6" s="116"/>
      <c r="AT6" s="116"/>
      <c r="AU6" s="116"/>
      <c r="AV6" s="116"/>
      <c r="AW6" s="116"/>
      <c r="AX6" s="116"/>
      <c r="AY6" s="116"/>
      <c r="AZ6" s="116"/>
      <c r="BA6" s="116"/>
      <c r="BB6" s="116"/>
      <c r="BC6" s="116"/>
      <c r="BF6" s="401"/>
    </row>
    <row r="7" spans="1:58" x14ac:dyDescent="0.2">
      <c r="A7" s="638"/>
      <c r="B7" s="120" t="s">
        <v>2811</v>
      </c>
      <c r="C7" s="115">
        <v>328</v>
      </c>
      <c r="D7" s="116">
        <v>359</v>
      </c>
      <c r="E7" s="116">
        <v>321</v>
      </c>
      <c r="F7" s="116">
        <v>326</v>
      </c>
      <c r="G7" s="116">
        <v>315</v>
      </c>
      <c r="H7" s="116">
        <v>322</v>
      </c>
      <c r="I7" s="116">
        <v>329</v>
      </c>
      <c r="J7" s="116">
        <v>319</v>
      </c>
      <c r="K7" s="116">
        <v>303</v>
      </c>
      <c r="L7" s="116">
        <v>324</v>
      </c>
      <c r="M7" s="116">
        <v>314</v>
      </c>
      <c r="N7" s="116">
        <v>295</v>
      </c>
      <c r="O7" s="116">
        <v>309</v>
      </c>
      <c r="P7" s="116">
        <v>292</v>
      </c>
      <c r="Q7" s="116">
        <v>301</v>
      </c>
      <c r="R7" s="116">
        <v>296</v>
      </c>
      <c r="S7" s="116">
        <v>305</v>
      </c>
      <c r="T7" s="116">
        <v>310</v>
      </c>
      <c r="U7" s="116">
        <v>301</v>
      </c>
      <c r="V7" s="116">
        <v>311</v>
      </c>
      <c r="W7" s="116">
        <v>298</v>
      </c>
      <c r="X7" s="116">
        <v>293</v>
      </c>
      <c r="Y7" s="116">
        <v>302</v>
      </c>
      <c r="Z7" s="116">
        <v>300</v>
      </c>
      <c r="AA7" s="116">
        <v>300</v>
      </c>
      <c r="AB7" s="116">
        <v>306</v>
      </c>
      <c r="AC7" s="116">
        <v>302</v>
      </c>
      <c r="AD7" s="116">
        <v>297</v>
      </c>
      <c r="AE7" s="116">
        <v>302</v>
      </c>
      <c r="AF7" s="116">
        <v>306</v>
      </c>
      <c r="AG7" s="116">
        <v>310</v>
      </c>
      <c r="AH7" s="116">
        <v>301</v>
      </c>
      <c r="AI7" s="116">
        <v>301</v>
      </c>
      <c r="AJ7" s="116">
        <v>305</v>
      </c>
      <c r="AK7" s="116">
        <v>311</v>
      </c>
      <c r="AL7" s="116">
        <v>305</v>
      </c>
      <c r="AM7" s="116">
        <v>326</v>
      </c>
      <c r="AN7" s="116">
        <v>309</v>
      </c>
      <c r="AO7" s="116">
        <v>300</v>
      </c>
      <c r="AP7" s="116">
        <v>315</v>
      </c>
      <c r="AQ7" s="116">
        <v>331</v>
      </c>
      <c r="AR7" s="116">
        <v>306</v>
      </c>
      <c r="AS7" s="116">
        <v>315</v>
      </c>
      <c r="AT7" s="116">
        <v>320</v>
      </c>
      <c r="AU7" s="116">
        <v>320</v>
      </c>
      <c r="AV7" s="116">
        <v>332</v>
      </c>
      <c r="AW7" s="116">
        <v>306</v>
      </c>
      <c r="AX7" s="116">
        <v>307</v>
      </c>
      <c r="AY7" s="116">
        <v>306</v>
      </c>
      <c r="AZ7" s="116">
        <v>342</v>
      </c>
      <c r="BA7" s="116">
        <v>328</v>
      </c>
      <c r="BB7" s="116">
        <v>271</v>
      </c>
      <c r="BC7" s="116">
        <v>276</v>
      </c>
      <c r="BE7" s="564">
        <f>SUM(N7:BB7)+(BC7/5)</f>
        <v>12648.2</v>
      </c>
      <c r="BF7" s="564">
        <f>SUM(C7:BB7)+(BC7/5)</f>
        <v>16208.2</v>
      </c>
    </row>
    <row r="8" spans="1:58" x14ac:dyDescent="0.2">
      <c r="A8" s="638"/>
      <c r="B8" s="120" t="s">
        <v>2812</v>
      </c>
      <c r="C8" s="115">
        <v>148</v>
      </c>
      <c r="D8" s="116">
        <v>173</v>
      </c>
      <c r="E8" s="116">
        <v>161</v>
      </c>
      <c r="F8" s="116">
        <v>152</v>
      </c>
      <c r="G8" s="116">
        <v>156</v>
      </c>
      <c r="H8" s="116">
        <v>148</v>
      </c>
      <c r="I8" s="116">
        <v>137</v>
      </c>
      <c r="J8" s="116">
        <v>137</v>
      </c>
      <c r="K8" s="116">
        <v>134</v>
      </c>
      <c r="L8" s="116">
        <v>134</v>
      </c>
      <c r="M8" s="116">
        <v>126</v>
      </c>
      <c r="N8" s="116">
        <v>118</v>
      </c>
      <c r="O8" s="116">
        <v>120</v>
      </c>
      <c r="P8" s="116">
        <v>118</v>
      </c>
      <c r="Q8" s="116">
        <v>113</v>
      </c>
      <c r="R8" s="116">
        <v>113</v>
      </c>
      <c r="S8" s="116">
        <v>109</v>
      </c>
      <c r="T8" s="116">
        <v>119</v>
      </c>
      <c r="U8" s="116">
        <v>103</v>
      </c>
      <c r="V8" s="116">
        <v>102</v>
      </c>
      <c r="W8" s="116">
        <v>114</v>
      </c>
      <c r="X8" s="116">
        <v>104</v>
      </c>
      <c r="Y8" s="116">
        <v>103</v>
      </c>
      <c r="Z8" s="116">
        <v>95</v>
      </c>
      <c r="AA8" s="116">
        <v>98</v>
      </c>
      <c r="AB8" s="116">
        <v>98</v>
      </c>
      <c r="AC8" s="116">
        <v>104</v>
      </c>
      <c r="AD8" s="116">
        <v>98</v>
      </c>
      <c r="AE8" s="116">
        <v>94</v>
      </c>
      <c r="AF8" s="116">
        <v>91</v>
      </c>
      <c r="AG8" s="116">
        <v>97</v>
      </c>
      <c r="AH8" s="116">
        <v>98</v>
      </c>
      <c r="AI8" s="116">
        <v>103</v>
      </c>
      <c r="AJ8" s="116">
        <v>99</v>
      </c>
      <c r="AK8" s="116">
        <v>94</v>
      </c>
      <c r="AL8" s="116">
        <v>108</v>
      </c>
      <c r="AM8" s="116">
        <v>101</v>
      </c>
      <c r="AN8" s="116">
        <v>101</v>
      </c>
      <c r="AO8" s="116">
        <v>111</v>
      </c>
      <c r="AP8" s="116">
        <v>105</v>
      </c>
      <c r="AQ8" s="116">
        <v>107</v>
      </c>
      <c r="AR8" s="116">
        <v>112</v>
      </c>
      <c r="AS8" s="116">
        <v>99</v>
      </c>
      <c r="AT8" s="116">
        <v>113</v>
      </c>
      <c r="AU8" s="116">
        <v>122</v>
      </c>
      <c r="AV8" s="116">
        <v>127</v>
      </c>
      <c r="AW8" s="116">
        <v>131</v>
      </c>
      <c r="AX8" s="116">
        <v>121</v>
      </c>
      <c r="AY8" s="116">
        <v>134</v>
      </c>
      <c r="AZ8" s="116">
        <v>145</v>
      </c>
      <c r="BA8" s="116">
        <v>155</v>
      </c>
      <c r="BB8" s="116">
        <v>132</v>
      </c>
      <c r="BC8" s="116">
        <v>122</v>
      </c>
      <c r="BE8" s="564">
        <f t="shared" ref="BE8:BE13" si="0">SUM(N8:BB8)+(BC8/5)</f>
        <v>4553.3999999999996</v>
      </c>
      <c r="BF8" s="564">
        <f t="shared" ref="BF8:BF13" si="1">SUM(C8:BB8)+(BC8/5)</f>
        <v>6159.4</v>
      </c>
    </row>
    <row r="9" spans="1:58" x14ac:dyDescent="0.2">
      <c r="A9" s="638"/>
      <c r="B9" s="120" t="s">
        <v>2813</v>
      </c>
      <c r="C9" s="115">
        <v>324</v>
      </c>
      <c r="D9" s="116">
        <v>418</v>
      </c>
      <c r="E9" s="116">
        <v>369</v>
      </c>
      <c r="F9" s="116">
        <v>345</v>
      </c>
      <c r="G9" s="116">
        <v>326</v>
      </c>
      <c r="H9" s="116">
        <v>315</v>
      </c>
      <c r="I9" s="116">
        <v>327</v>
      </c>
      <c r="J9" s="116">
        <v>323</v>
      </c>
      <c r="K9" s="116">
        <v>304</v>
      </c>
      <c r="L9" s="116">
        <v>331</v>
      </c>
      <c r="M9" s="116">
        <v>306</v>
      </c>
      <c r="N9" s="116">
        <v>302</v>
      </c>
      <c r="O9" s="116">
        <v>301</v>
      </c>
      <c r="P9" s="116">
        <v>286</v>
      </c>
      <c r="Q9" s="116">
        <v>299</v>
      </c>
      <c r="R9" s="116">
        <v>283</v>
      </c>
      <c r="S9" s="116">
        <v>292</v>
      </c>
      <c r="T9" s="116">
        <v>276</v>
      </c>
      <c r="U9" s="116">
        <v>275</v>
      </c>
      <c r="V9" s="116">
        <v>275</v>
      </c>
      <c r="W9" s="116">
        <v>279</v>
      </c>
      <c r="X9" s="116">
        <v>275</v>
      </c>
      <c r="Y9" s="116">
        <v>279</v>
      </c>
      <c r="Z9" s="116">
        <v>263</v>
      </c>
      <c r="AA9" s="116">
        <v>269</v>
      </c>
      <c r="AB9" s="116">
        <v>274</v>
      </c>
      <c r="AC9" s="116">
        <v>260</v>
      </c>
      <c r="AD9" s="116">
        <v>276</v>
      </c>
      <c r="AE9" s="116">
        <v>259</v>
      </c>
      <c r="AF9" s="116">
        <v>250</v>
      </c>
      <c r="AG9" s="116">
        <v>245</v>
      </c>
      <c r="AH9" s="116">
        <v>255</v>
      </c>
      <c r="AI9" s="116">
        <v>265</v>
      </c>
      <c r="AJ9" s="116">
        <v>263</v>
      </c>
      <c r="AK9" s="116">
        <v>256</v>
      </c>
      <c r="AL9" s="116">
        <v>241</v>
      </c>
      <c r="AM9" s="116">
        <v>245</v>
      </c>
      <c r="AN9" s="116">
        <v>264</v>
      </c>
      <c r="AO9" s="116">
        <v>273</v>
      </c>
      <c r="AP9" s="116">
        <v>264</v>
      </c>
      <c r="AQ9" s="116">
        <v>280</v>
      </c>
      <c r="AR9" s="116">
        <v>284</v>
      </c>
      <c r="AS9" s="116">
        <v>272</v>
      </c>
      <c r="AT9" s="116">
        <v>280</v>
      </c>
      <c r="AU9" s="116">
        <v>296</v>
      </c>
      <c r="AV9" s="116">
        <v>284</v>
      </c>
      <c r="AW9" s="116">
        <v>297</v>
      </c>
      <c r="AX9" s="116">
        <v>315</v>
      </c>
      <c r="AY9" s="116">
        <v>292</v>
      </c>
      <c r="AZ9" s="116">
        <v>317</v>
      </c>
      <c r="BA9" s="116">
        <v>344</v>
      </c>
      <c r="BB9" s="116">
        <v>284</v>
      </c>
      <c r="BC9" s="116">
        <v>284</v>
      </c>
      <c r="BE9" s="564">
        <f t="shared" si="0"/>
        <v>11445.8</v>
      </c>
      <c r="BF9" s="564">
        <f>SUM(C9:BB9)+(BC9/5)</f>
        <v>15133.8</v>
      </c>
    </row>
    <row r="10" spans="1:58" x14ac:dyDescent="0.2">
      <c r="A10" s="638"/>
      <c r="B10" s="120" t="s">
        <v>2814</v>
      </c>
      <c r="C10" s="115">
        <v>205</v>
      </c>
      <c r="D10" s="116">
        <v>268</v>
      </c>
      <c r="E10" s="116">
        <v>228</v>
      </c>
      <c r="F10" s="116">
        <v>203</v>
      </c>
      <c r="G10" s="116">
        <v>194</v>
      </c>
      <c r="H10" s="116">
        <v>185</v>
      </c>
      <c r="I10" s="116">
        <v>181</v>
      </c>
      <c r="J10" s="116">
        <v>191</v>
      </c>
      <c r="K10" s="116">
        <v>172</v>
      </c>
      <c r="L10" s="116">
        <v>158</v>
      </c>
      <c r="M10" s="116">
        <v>162</v>
      </c>
      <c r="N10" s="116">
        <v>157</v>
      </c>
      <c r="O10" s="116">
        <v>136</v>
      </c>
      <c r="P10" s="116">
        <v>143</v>
      </c>
      <c r="Q10" s="116">
        <v>139</v>
      </c>
      <c r="R10" s="116">
        <v>125</v>
      </c>
      <c r="S10" s="116">
        <v>128</v>
      </c>
      <c r="T10" s="116">
        <v>125</v>
      </c>
      <c r="U10" s="116">
        <v>116</v>
      </c>
      <c r="V10" s="116">
        <v>125</v>
      </c>
      <c r="W10" s="116">
        <v>121</v>
      </c>
      <c r="X10" s="116">
        <v>114</v>
      </c>
      <c r="Y10" s="116">
        <v>121</v>
      </c>
      <c r="Z10" s="116">
        <v>108</v>
      </c>
      <c r="AA10" s="116">
        <v>114</v>
      </c>
      <c r="AB10" s="116">
        <v>108</v>
      </c>
      <c r="AC10" s="116">
        <v>111</v>
      </c>
      <c r="AD10" s="116">
        <v>103</v>
      </c>
      <c r="AE10" s="116">
        <v>103</v>
      </c>
      <c r="AF10" s="116">
        <v>97</v>
      </c>
      <c r="AG10" s="116">
        <v>102</v>
      </c>
      <c r="AH10" s="116">
        <v>107</v>
      </c>
      <c r="AI10" s="116">
        <v>93</v>
      </c>
      <c r="AJ10" s="116">
        <v>97</v>
      </c>
      <c r="AK10" s="116">
        <v>99</v>
      </c>
      <c r="AL10" s="116">
        <v>100</v>
      </c>
      <c r="AM10" s="116">
        <v>100</v>
      </c>
      <c r="AN10" s="116">
        <v>104</v>
      </c>
      <c r="AO10" s="116">
        <v>111</v>
      </c>
      <c r="AP10" s="116">
        <v>113</v>
      </c>
      <c r="AQ10" s="116">
        <v>116</v>
      </c>
      <c r="AR10" s="116">
        <v>124</v>
      </c>
      <c r="AS10" s="116">
        <v>120</v>
      </c>
      <c r="AT10" s="116">
        <v>116</v>
      </c>
      <c r="AU10" s="116">
        <v>119</v>
      </c>
      <c r="AV10" s="116">
        <v>127</v>
      </c>
      <c r="AW10" s="116">
        <v>134</v>
      </c>
      <c r="AX10" s="116">
        <v>135</v>
      </c>
      <c r="AY10" s="116">
        <v>141</v>
      </c>
      <c r="AZ10" s="116">
        <v>160</v>
      </c>
      <c r="BA10" s="116">
        <v>166</v>
      </c>
      <c r="BB10" s="116">
        <v>160</v>
      </c>
      <c r="BC10" s="116">
        <v>145</v>
      </c>
      <c r="BE10" s="564">
        <f t="shared" si="0"/>
        <v>4967</v>
      </c>
      <c r="BF10" s="564">
        <f t="shared" si="1"/>
        <v>7114</v>
      </c>
    </row>
    <row r="11" spans="1:58" x14ac:dyDescent="0.2">
      <c r="A11" s="638"/>
      <c r="B11" s="198" t="s">
        <v>41</v>
      </c>
      <c r="C11" s="116">
        <v>0</v>
      </c>
      <c r="D11" s="116">
        <v>0</v>
      </c>
      <c r="E11" s="116">
        <v>0</v>
      </c>
      <c r="F11" s="116">
        <v>0</v>
      </c>
      <c r="G11" s="116">
        <v>0</v>
      </c>
      <c r="H11" s="116">
        <v>0</v>
      </c>
      <c r="I11" s="116">
        <v>0</v>
      </c>
      <c r="J11" s="116">
        <v>0</v>
      </c>
      <c r="K11" s="116">
        <v>0</v>
      </c>
      <c r="L11" s="116">
        <v>0</v>
      </c>
      <c r="M11" s="116">
        <v>0</v>
      </c>
      <c r="N11" s="116">
        <v>0</v>
      </c>
      <c r="O11" s="116">
        <v>0</v>
      </c>
      <c r="P11" s="116">
        <v>0</v>
      </c>
      <c r="Q11" s="116">
        <v>0</v>
      </c>
      <c r="R11" s="116">
        <v>0</v>
      </c>
      <c r="S11" s="116">
        <v>0</v>
      </c>
      <c r="T11" s="116">
        <v>0</v>
      </c>
      <c r="U11" s="116">
        <v>0</v>
      </c>
      <c r="V11" s="116">
        <v>0</v>
      </c>
      <c r="W11" s="116">
        <v>0</v>
      </c>
      <c r="X11" s="116">
        <v>0</v>
      </c>
      <c r="Y11" s="116">
        <v>0</v>
      </c>
      <c r="Z11" s="116">
        <v>0</v>
      </c>
      <c r="AA11" s="116">
        <v>0</v>
      </c>
      <c r="AB11" s="116">
        <v>0</v>
      </c>
      <c r="AC11" s="116">
        <v>0</v>
      </c>
      <c r="AD11" s="116">
        <v>0</v>
      </c>
      <c r="AE11" s="116">
        <v>0</v>
      </c>
      <c r="AF11" s="116">
        <v>0</v>
      </c>
      <c r="AG11" s="116">
        <v>0</v>
      </c>
      <c r="AH11" s="116">
        <v>0</v>
      </c>
      <c r="AI11" s="116">
        <v>0</v>
      </c>
      <c r="AJ11" s="116">
        <v>0</v>
      </c>
      <c r="AK11" s="116">
        <v>0</v>
      </c>
      <c r="AL11" s="116">
        <v>0</v>
      </c>
      <c r="AM11" s="116">
        <v>0</v>
      </c>
      <c r="AN11" s="116">
        <v>0</v>
      </c>
      <c r="AO11" s="116">
        <v>0</v>
      </c>
      <c r="AP11" s="116">
        <v>0</v>
      </c>
      <c r="AQ11" s="116">
        <v>0</v>
      </c>
      <c r="AR11" s="116">
        <v>0</v>
      </c>
      <c r="AS11" s="116">
        <v>0</v>
      </c>
      <c r="AT11" s="116">
        <v>0</v>
      </c>
      <c r="AU11" s="116">
        <v>0</v>
      </c>
      <c r="AV11" s="116">
        <v>0</v>
      </c>
      <c r="AW11" s="116">
        <v>0</v>
      </c>
      <c r="AX11" s="116">
        <v>0</v>
      </c>
      <c r="AY11" s="116">
        <v>0</v>
      </c>
      <c r="AZ11" s="116">
        <v>0</v>
      </c>
      <c r="BA11" s="116">
        <v>0</v>
      </c>
      <c r="BB11" s="116">
        <v>0</v>
      </c>
      <c r="BC11" s="116">
        <v>0</v>
      </c>
      <c r="BE11" s="564">
        <f t="shared" si="0"/>
        <v>0</v>
      </c>
      <c r="BF11" s="564">
        <f t="shared" si="1"/>
        <v>0</v>
      </c>
    </row>
    <row r="12" spans="1:58" x14ac:dyDescent="0.2">
      <c r="A12" s="638"/>
      <c r="B12" s="120" t="s">
        <v>2815</v>
      </c>
      <c r="C12" s="115">
        <v>271</v>
      </c>
      <c r="D12" s="116">
        <v>341</v>
      </c>
      <c r="E12" s="116">
        <v>303</v>
      </c>
      <c r="F12" s="116">
        <v>291</v>
      </c>
      <c r="G12" s="116">
        <v>289</v>
      </c>
      <c r="H12" s="116">
        <v>284</v>
      </c>
      <c r="I12" s="116">
        <v>286</v>
      </c>
      <c r="J12" s="116">
        <v>277</v>
      </c>
      <c r="K12" s="116">
        <v>252</v>
      </c>
      <c r="L12" s="116">
        <v>282</v>
      </c>
      <c r="M12" s="116">
        <v>261</v>
      </c>
      <c r="N12" s="116">
        <v>249</v>
      </c>
      <c r="O12" s="116">
        <v>252</v>
      </c>
      <c r="P12" s="116">
        <v>260</v>
      </c>
      <c r="Q12" s="116">
        <v>248</v>
      </c>
      <c r="R12" s="116">
        <v>250</v>
      </c>
      <c r="S12" s="116">
        <v>253</v>
      </c>
      <c r="T12" s="116">
        <v>250</v>
      </c>
      <c r="U12" s="116">
        <v>239</v>
      </c>
      <c r="V12" s="116">
        <v>251</v>
      </c>
      <c r="W12" s="116">
        <v>234</v>
      </c>
      <c r="X12" s="116">
        <v>231</v>
      </c>
      <c r="Y12" s="116">
        <v>250</v>
      </c>
      <c r="Z12" s="116">
        <v>234</v>
      </c>
      <c r="AA12" s="116">
        <v>238</v>
      </c>
      <c r="AB12" s="116">
        <v>240</v>
      </c>
      <c r="AC12" s="116">
        <v>241</v>
      </c>
      <c r="AD12" s="116">
        <v>251</v>
      </c>
      <c r="AE12" s="116">
        <v>238</v>
      </c>
      <c r="AF12" s="116">
        <v>234</v>
      </c>
      <c r="AG12" s="116">
        <v>241</v>
      </c>
      <c r="AH12" s="116">
        <v>241</v>
      </c>
      <c r="AI12" s="116">
        <v>230</v>
      </c>
      <c r="AJ12" s="116">
        <v>234</v>
      </c>
      <c r="AK12" s="116">
        <v>223</v>
      </c>
      <c r="AL12" s="116">
        <v>234</v>
      </c>
      <c r="AM12" s="116">
        <v>236</v>
      </c>
      <c r="AN12" s="116">
        <v>228</v>
      </c>
      <c r="AO12" s="116">
        <v>250</v>
      </c>
      <c r="AP12" s="116">
        <v>241</v>
      </c>
      <c r="AQ12" s="116">
        <v>245</v>
      </c>
      <c r="AR12" s="116">
        <v>237</v>
      </c>
      <c r="AS12" s="116">
        <v>246</v>
      </c>
      <c r="AT12" s="116">
        <v>249</v>
      </c>
      <c r="AU12" s="116">
        <v>247</v>
      </c>
      <c r="AV12" s="116">
        <v>270</v>
      </c>
      <c r="AW12" s="116">
        <v>263</v>
      </c>
      <c r="AX12" s="116">
        <v>251</v>
      </c>
      <c r="AY12" s="116">
        <v>266</v>
      </c>
      <c r="AZ12" s="116">
        <v>271</v>
      </c>
      <c r="BA12" s="116">
        <v>280</v>
      </c>
      <c r="BB12" s="116">
        <v>214</v>
      </c>
      <c r="BC12" s="116">
        <v>191</v>
      </c>
      <c r="BE12" s="564">
        <f t="shared" si="0"/>
        <v>10078.200000000001</v>
      </c>
      <c r="BF12" s="564">
        <f t="shared" si="1"/>
        <v>13215.2</v>
      </c>
    </row>
    <row r="13" spans="1:58" x14ac:dyDescent="0.2">
      <c r="A13" s="638"/>
      <c r="B13" s="120" t="s">
        <v>2816</v>
      </c>
      <c r="C13" s="115">
        <v>1276</v>
      </c>
      <c r="D13" s="116">
        <v>1560</v>
      </c>
      <c r="E13" s="116">
        <v>1382</v>
      </c>
      <c r="F13" s="116">
        <v>1317</v>
      </c>
      <c r="G13" s="116">
        <v>1280</v>
      </c>
      <c r="H13" s="116">
        <v>1254</v>
      </c>
      <c r="I13" s="116">
        <v>1259</v>
      </c>
      <c r="J13" s="116">
        <v>1247</v>
      </c>
      <c r="K13" s="116">
        <v>1165</v>
      </c>
      <c r="L13" s="116">
        <v>1229</v>
      </c>
      <c r="M13" s="116">
        <v>1169</v>
      </c>
      <c r="N13" s="116">
        <v>1120</v>
      </c>
      <c r="O13" s="116">
        <v>1118</v>
      </c>
      <c r="P13" s="116">
        <v>1098</v>
      </c>
      <c r="Q13" s="116">
        <v>1100</v>
      </c>
      <c r="R13" s="116">
        <v>1067</v>
      </c>
      <c r="S13" s="116">
        <v>1087</v>
      </c>
      <c r="T13" s="116">
        <v>1079</v>
      </c>
      <c r="U13" s="116">
        <v>1034</v>
      </c>
      <c r="V13" s="116">
        <v>1064</v>
      </c>
      <c r="W13" s="116">
        <v>1045</v>
      </c>
      <c r="X13" s="116">
        <v>1017</v>
      </c>
      <c r="Y13" s="116">
        <v>1056</v>
      </c>
      <c r="Z13" s="116">
        <v>1000</v>
      </c>
      <c r="AA13" s="116">
        <v>1019</v>
      </c>
      <c r="AB13" s="116">
        <v>1026</v>
      </c>
      <c r="AC13" s="116">
        <v>1018</v>
      </c>
      <c r="AD13" s="116">
        <v>1025</v>
      </c>
      <c r="AE13" s="116">
        <v>996</v>
      </c>
      <c r="AF13" s="116">
        <v>977</v>
      </c>
      <c r="AG13" s="116">
        <v>994</v>
      </c>
      <c r="AH13" s="116">
        <v>1003</v>
      </c>
      <c r="AI13" s="116">
        <v>992</v>
      </c>
      <c r="AJ13" s="116">
        <v>999</v>
      </c>
      <c r="AK13" s="116">
        <v>983</v>
      </c>
      <c r="AL13" s="116">
        <v>988</v>
      </c>
      <c r="AM13" s="116">
        <v>1008</v>
      </c>
      <c r="AN13" s="116">
        <v>1007</v>
      </c>
      <c r="AO13" s="116">
        <v>1046</v>
      </c>
      <c r="AP13" s="116">
        <v>1038</v>
      </c>
      <c r="AQ13" s="116">
        <v>1079</v>
      </c>
      <c r="AR13" s="116">
        <v>1062</v>
      </c>
      <c r="AS13" s="116">
        <v>1052</v>
      </c>
      <c r="AT13" s="116">
        <v>1079</v>
      </c>
      <c r="AU13" s="116">
        <v>1105</v>
      </c>
      <c r="AV13" s="116">
        <v>1139</v>
      </c>
      <c r="AW13" s="116">
        <v>1130</v>
      </c>
      <c r="AX13" s="116">
        <v>1130</v>
      </c>
      <c r="AY13" s="116">
        <v>1140</v>
      </c>
      <c r="AZ13" s="116">
        <v>1236</v>
      </c>
      <c r="BA13" s="116">
        <v>1272</v>
      </c>
      <c r="BB13" s="116">
        <v>1061</v>
      </c>
      <c r="BC13" s="116">
        <v>1018</v>
      </c>
      <c r="BE13" s="564">
        <f t="shared" si="0"/>
        <v>43692.6</v>
      </c>
      <c r="BF13" s="564">
        <f t="shared" si="1"/>
        <v>57830.6</v>
      </c>
    </row>
    <row r="14" spans="1:58" x14ac:dyDescent="0.2">
      <c r="A14" s="638"/>
      <c r="B14" s="166" t="s">
        <v>2817</v>
      </c>
      <c r="C14" s="204" t="s">
        <v>3002</v>
      </c>
      <c r="D14" s="10" t="s">
        <v>3001</v>
      </c>
      <c r="E14" s="10" t="s">
        <v>3000</v>
      </c>
      <c r="F14" s="10" t="s">
        <v>2999</v>
      </c>
      <c r="G14" s="10" t="s">
        <v>2998</v>
      </c>
      <c r="H14" s="10" t="s">
        <v>2997</v>
      </c>
      <c r="I14" s="10" t="s">
        <v>2996</v>
      </c>
      <c r="J14" s="10" t="s">
        <v>2995</v>
      </c>
      <c r="K14" s="10" t="s">
        <v>2994</v>
      </c>
      <c r="L14" s="10" t="s">
        <v>2993</v>
      </c>
      <c r="M14" s="10" t="s">
        <v>2992</v>
      </c>
      <c r="N14" s="10" t="s">
        <v>2991</v>
      </c>
      <c r="O14" s="10" t="s">
        <v>2990</v>
      </c>
      <c r="P14" s="10" t="s">
        <v>2989</v>
      </c>
      <c r="Q14" s="10" t="s">
        <v>2988</v>
      </c>
      <c r="R14" s="10" t="s">
        <v>2987</v>
      </c>
      <c r="S14" s="10" t="s">
        <v>2986</v>
      </c>
      <c r="T14" s="10" t="s">
        <v>2985</v>
      </c>
      <c r="U14" s="10" t="s">
        <v>2984</v>
      </c>
      <c r="V14" s="10" t="s">
        <v>2983</v>
      </c>
      <c r="W14" s="10" t="s">
        <v>2982</v>
      </c>
      <c r="X14" s="10" t="s">
        <v>2981</v>
      </c>
      <c r="Y14" s="10" t="s">
        <v>2980</v>
      </c>
      <c r="Z14" s="10" t="s">
        <v>2979</v>
      </c>
      <c r="AA14" s="10" t="s">
        <v>2978</v>
      </c>
      <c r="AB14" s="10" t="s">
        <v>2977</v>
      </c>
      <c r="AC14" s="10" t="s">
        <v>2976</v>
      </c>
      <c r="AD14" s="10" t="s">
        <v>2975</v>
      </c>
      <c r="AE14" s="10" t="s">
        <v>2974</v>
      </c>
      <c r="AF14" s="10" t="s">
        <v>2973</v>
      </c>
      <c r="AG14" s="10" t="s">
        <v>2972</v>
      </c>
      <c r="AH14" s="10" t="s">
        <v>2971</v>
      </c>
      <c r="AI14" s="10" t="s">
        <v>2970</v>
      </c>
      <c r="AJ14" s="10" t="s">
        <v>2969</v>
      </c>
      <c r="AK14" s="10" t="s">
        <v>2968</v>
      </c>
      <c r="AL14" s="10" t="s">
        <v>2967</v>
      </c>
      <c r="AM14" s="10" t="s">
        <v>2966</v>
      </c>
      <c r="AN14" s="10" t="s">
        <v>2965</v>
      </c>
      <c r="AO14" s="10" t="s">
        <v>2964</v>
      </c>
      <c r="AP14" s="10" t="s">
        <v>2963</v>
      </c>
      <c r="AQ14" s="10" t="s">
        <v>2962</v>
      </c>
      <c r="AR14" s="10" t="s">
        <v>2961</v>
      </c>
      <c r="AS14" s="10" t="s">
        <v>2960</v>
      </c>
      <c r="AT14" s="10" t="s">
        <v>2959</v>
      </c>
      <c r="AU14" s="10" t="s">
        <v>2958</v>
      </c>
      <c r="AV14" s="10" t="s">
        <v>3036</v>
      </c>
      <c r="AW14" s="10" t="s">
        <v>3037</v>
      </c>
      <c r="AX14" s="10" t="s">
        <v>3038</v>
      </c>
      <c r="AY14" s="10" t="s">
        <v>3039</v>
      </c>
      <c r="AZ14" s="10" t="s">
        <v>3040</v>
      </c>
      <c r="BA14" s="10" t="s">
        <v>3044</v>
      </c>
      <c r="BB14" s="10" t="s">
        <v>3045</v>
      </c>
      <c r="BC14" s="10" t="s">
        <v>3046</v>
      </c>
      <c r="BD14" s="563"/>
      <c r="BE14" s="564"/>
      <c r="BF14" s="564"/>
    </row>
    <row r="15" spans="1:58" x14ac:dyDescent="0.2">
      <c r="A15" s="638"/>
      <c r="B15" s="120" t="s">
        <v>2811</v>
      </c>
      <c r="C15" s="115">
        <v>308</v>
      </c>
      <c r="D15" s="116">
        <v>378</v>
      </c>
      <c r="E15" s="116">
        <v>332</v>
      </c>
      <c r="F15" s="116">
        <v>310</v>
      </c>
      <c r="G15" s="116">
        <v>327</v>
      </c>
      <c r="H15" s="116">
        <v>336</v>
      </c>
      <c r="I15" s="116">
        <v>322</v>
      </c>
      <c r="J15" s="116">
        <v>318</v>
      </c>
      <c r="K15" s="116">
        <v>303</v>
      </c>
      <c r="L15" s="116">
        <v>296</v>
      </c>
      <c r="M15" s="116">
        <v>324</v>
      </c>
      <c r="N15" s="116">
        <v>338</v>
      </c>
      <c r="O15" s="116">
        <v>272</v>
      </c>
      <c r="P15" s="116">
        <v>376</v>
      </c>
      <c r="Q15" s="116">
        <v>341</v>
      </c>
      <c r="R15" s="116">
        <v>336</v>
      </c>
      <c r="S15" s="116">
        <v>303</v>
      </c>
      <c r="T15" s="116">
        <v>310</v>
      </c>
      <c r="U15" s="116">
        <v>293</v>
      </c>
      <c r="V15" s="116">
        <v>329</v>
      </c>
      <c r="W15" s="116">
        <v>306</v>
      </c>
      <c r="X15" s="116">
        <v>286</v>
      </c>
      <c r="Y15" s="116">
        <v>309</v>
      </c>
      <c r="Z15" s="116">
        <v>275</v>
      </c>
      <c r="AA15" s="116">
        <v>296</v>
      </c>
      <c r="AB15" s="116">
        <v>295</v>
      </c>
      <c r="AC15" s="116">
        <v>297</v>
      </c>
      <c r="AD15" s="116">
        <v>282</v>
      </c>
      <c r="AE15" s="116">
        <v>317</v>
      </c>
      <c r="AF15" s="116">
        <v>304</v>
      </c>
      <c r="AG15" s="116">
        <v>300</v>
      </c>
      <c r="AH15" s="116">
        <v>328</v>
      </c>
      <c r="AI15" s="116">
        <v>309</v>
      </c>
      <c r="AJ15" s="116">
        <v>301</v>
      </c>
      <c r="AK15" s="116">
        <v>316</v>
      </c>
      <c r="AL15" s="116">
        <v>341</v>
      </c>
      <c r="AM15" s="116">
        <v>283</v>
      </c>
      <c r="AN15" s="116">
        <v>271</v>
      </c>
      <c r="AO15" s="116">
        <v>265</v>
      </c>
      <c r="AP15" s="116">
        <v>358</v>
      </c>
      <c r="AQ15" s="116">
        <v>309</v>
      </c>
      <c r="AR15" s="116">
        <v>286</v>
      </c>
      <c r="AS15" s="116">
        <v>329</v>
      </c>
      <c r="AT15" s="116">
        <v>328</v>
      </c>
      <c r="AU15" s="116">
        <v>304</v>
      </c>
      <c r="AV15" s="116">
        <v>296</v>
      </c>
      <c r="AW15" s="116">
        <v>290</v>
      </c>
      <c r="AX15" s="116">
        <v>326</v>
      </c>
      <c r="AY15" s="116">
        <v>309</v>
      </c>
      <c r="AZ15" s="116">
        <v>313</v>
      </c>
      <c r="BA15" s="116">
        <v>303</v>
      </c>
      <c r="BB15" s="116">
        <v>305</v>
      </c>
      <c r="BC15" s="116">
        <v>297</v>
      </c>
      <c r="BD15" s="563"/>
      <c r="BE15" s="564">
        <f t="shared" ref="BE15:BE21" si="2">SUM(N15:BC15)</f>
        <v>12932</v>
      </c>
      <c r="BF15" s="564">
        <f>SUM(C15:BC15)</f>
        <v>16486</v>
      </c>
    </row>
    <row r="16" spans="1:58" x14ac:dyDescent="0.2">
      <c r="A16" s="638"/>
      <c r="B16" s="120" t="s">
        <v>2812</v>
      </c>
      <c r="C16" s="115">
        <v>147</v>
      </c>
      <c r="D16" s="116">
        <v>211</v>
      </c>
      <c r="E16" s="116">
        <v>155</v>
      </c>
      <c r="F16" s="116">
        <v>137</v>
      </c>
      <c r="G16" s="116">
        <v>155</v>
      </c>
      <c r="H16" s="116">
        <v>133</v>
      </c>
      <c r="I16" s="116">
        <v>120</v>
      </c>
      <c r="J16" s="116">
        <v>115</v>
      </c>
      <c r="K16" s="116">
        <v>117</v>
      </c>
      <c r="L16" s="116">
        <v>164</v>
      </c>
      <c r="M16" s="116">
        <v>135</v>
      </c>
      <c r="N16" s="116">
        <v>123</v>
      </c>
      <c r="O16" s="116">
        <v>135</v>
      </c>
      <c r="P16" s="116">
        <v>203</v>
      </c>
      <c r="Q16" s="116">
        <v>215</v>
      </c>
      <c r="R16" s="116">
        <v>195</v>
      </c>
      <c r="S16" s="116">
        <v>179</v>
      </c>
      <c r="T16" s="116">
        <v>161</v>
      </c>
      <c r="U16" s="116">
        <v>129</v>
      </c>
      <c r="V16" s="116">
        <v>118</v>
      </c>
      <c r="W16" s="116">
        <v>103</v>
      </c>
      <c r="X16" s="116">
        <v>108</v>
      </c>
      <c r="Y16" s="116">
        <v>85</v>
      </c>
      <c r="Z16" s="116">
        <v>102</v>
      </c>
      <c r="AA16" s="116">
        <v>90</v>
      </c>
      <c r="AB16" s="116">
        <v>97</v>
      </c>
      <c r="AC16" s="116">
        <v>80</v>
      </c>
      <c r="AD16" s="116">
        <v>88</v>
      </c>
      <c r="AE16" s="116">
        <v>100</v>
      </c>
      <c r="AF16" s="116">
        <v>93</v>
      </c>
      <c r="AG16" s="116">
        <v>90</v>
      </c>
      <c r="AH16" s="116">
        <v>92</v>
      </c>
      <c r="AI16" s="116">
        <v>84</v>
      </c>
      <c r="AJ16" s="116">
        <v>119</v>
      </c>
      <c r="AK16" s="116">
        <v>93</v>
      </c>
      <c r="AL16" s="116">
        <v>83</v>
      </c>
      <c r="AM16" s="116">
        <v>95</v>
      </c>
      <c r="AN16" s="116">
        <v>97</v>
      </c>
      <c r="AO16" s="116">
        <v>92</v>
      </c>
      <c r="AP16" s="116">
        <v>117</v>
      </c>
      <c r="AQ16" s="116">
        <v>120</v>
      </c>
      <c r="AR16" s="116">
        <v>110</v>
      </c>
      <c r="AS16" s="116">
        <v>112</v>
      </c>
      <c r="AT16" s="116">
        <v>113</v>
      </c>
      <c r="AU16" s="116">
        <v>107</v>
      </c>
      <c r="AV16" s="116">
        <v>120</v>
      </c>
      <c r="AW16" s="116">
        <v>134</v>
      </c>
      <c r="AX16" s="116">
        <v>119</v>
      </c>
      <c r="AY16" s="116">
        <v>114</v>
      </c>
      <c r="AZ16" s="116">
        <v>108</v>
      </c>
      <c r="BA16" s="116">
        <v>122</v>
      </c>
      <c r="BB16" s="116">
        <v>104</v>
      </c>
      <c r="BC16" s="116">
        <v>100</v>
      </c>
      <c r="BD16" s="563"/>
      <c r="BE16" s="564">
        <f t="shared" si="2"/>
        <v>4849</v>
      </c>
      <c r="BF16" s="564">
        <f t="shared" ref="BF16:BF21" si="3">SUM(C16:BC16)</f>
        <v>6438</v>
      </c>
    </row>
    <row r="17" spans="1:60" x14ac:dyDescent="0.2">
      <c r="A17" s="638"/>
      <c r="B17" s="120" t="s">
        <v>2813</v>
      </c>
      <c r="C17" s="115">
        <v>313</v>
      </c>
      <c r="D17" s="116">
        <v>390</v>
      </c>
      <c r="E17" s="116">
        <v>330</v>
      </c>
      <c r="F17" s="116">
        <v>299</v>
      </c>
      <c r="G17" s="116">
        <v>280</v>
      </c>
      <c r="H17" s="116">
        <v>341</v>
      </c>
      <c r="I17" s="116">
        <v>283</v>
      </c>
      <c r="J17" s="116">
        <v>312</v>
      </c>
      <c r="K17" s="116">
        <v>319</v>
      </c>
      <c r="L17" s="116">
        <v>315</v>
      </c>
      <c r="M17" s="116">
        <v>335</v>
      </c>
      <c r="N17" s="116">
        <v>289</v>
      </c>
      <c r="O17" s="116">
        <v>273</v>
      </c>
      <c r="P17" s="116">
        <v>388</v>
      </c>
      <c r="Q17" s="116">
        <v>354</v>
      </c>
      <c r="R17" s="116">
        <v>296</v>
      </c>
      <c r="S17" s="116">
        <v>321</v>
      </c>
      <c r="T17" s="116">
        <v>326</v>
      </c>
      <c r="U17" s="116">
        <v>279</v>
      </c>
      <c r="V17" s="116">
        <v>276</v>
      </c>
      <c r="W17" s="116">
        <v>253</v>
      </c>
      <c r="X17" s="116">
        <v>284</v>
      </c>
      <c r="Y17" s="116">
        <v>284</v>
      </c>
      <c r="Z17" s="116">
        <v>261</v>
      </c>
      <c r="AA17" s="116">
        <v>278</v>
      </c>
      <c r="AB17" s="116">
        <v>248</v>
      </c>
      <c r="AC17" s="116">
        <v>259</v>
      </c>
      <c r="AD17" s="116">
        <v>277</v>
      </c>
      <c r="AE17" s="116">
        <v>268</v>
      </c>
      <c r="AF17" s="116">
        <v>259</v>
      </c>
      <c r="AG17" s="116">
        <v>273</v>
      </c>
      <c r="AH17" s="116">
        <v>284</v>
      </c>
      <c r="AI17" s="116">
        <v>232</v>
      </c>
      <c r="AJ17" s="116">
        <v>270</v>
      </c>
      <c r="AK17" s="116">
        <v>257</v>
      </c>
      <c r="AL17" s="116">
        <v>257</v>
      </c>
      <c r="AM17" s="116">
        <v>286</v>
      </c>
      <c r="AN17" s="116">
        <v>253</v>
      </c>
      <c r="AO17" s="116">
        <v>242</v>
      </c>
      <c r="AP17" s="116">
        <v>320</v>
      </c>
      <c r="AQ17" s="116">
        <v>279</v>
      </c>
      <c r="AR17" s="116">
        <v>276</v>
      </c>
      <c r="AS17" s="116">
        <v>289</v>
      </c>
      <c r="AT17" s="116">
        <v>312</v>
      </c>
      <c r="AU17" s="116">
        <v>291</v>
      </c>
      <c r="AV17" s="116">
        <v>290</v>
      </c>
      <c r="AW17" s="116">
        <v>308</v>
      </c>
      <c r="AX17" s="116">
        <v>289</v>
      </c>
      <c r="AY17" s="116">
        <v>309</v>
      </c>
      <c r="AZ17" s="116">
        <v>316</v>
      </c>
      <c r="BA17" s="116">
        <v>306</v>
      </c>
      <c r="BB17" s="116">
        <v>287</v>
      </c>
      <c r="BC17" s="116">
        <v>277</v>
      </c>
      <c r="BD17" s="563"/>
      <c r="BE17" s="564">
        <f t="shared" si="2"/>
        <v>11976</v>
      </c>
      <c r="BF17" s="564">
        <f t="shared" si="3"/>
        <v>15493</v>
      </c>
    </row>
    <row r="18" spans="1:60" x14ac:dyDescent="0.2">
      <c r="A18" s="638"/>
      <c r="B18" s="120" t="s">
        <v>2814</v>
      </c>
      <c r="C18" s="115">
        <v>163</v>
      </c>
      <c r="D18" s="116">
        <v>231</v>
      </c>
      <c r="E18" s="116">
        <v>192</v>
      </c>
      <c r="F18" s="116">
        <v>154</v>
      </c>
      <c r="G18" s="116">
        <v>138</v>
      </c>
      <c r="H18" s="116">
        <v>121</v>
      </c>
      <c r="I18" s="116">
        <v>138</v>
      </c>
      <c r="J18" s="116">
        <v>134</v>
      </c>
      <c r="K18" s="116">
        <v>133</v>
      </c>
      <c r="L18" s="116">
        <v>130</v>
      </c>
      <c r="M18" s="116">
        <v>121</v>
      </c>
      <c r="N18" s="116">
        <v>145</v>
      </c>
      <c r="O18" s="116">
        <v>113</v>
      </c>
      <c r="P18" s="116">
        <v>164</v>
      </c>
      <c r="Q18" s="116">
        <v>143</v>
      </c>
      <c r="R18" s="116">
        <v>100</v>
      </c>
      <c r="S18" s="116">
        <v>107</v>
      </c>
      <c r="T18" s="116">
        <v>104</v>
      </c>
      <c r="U18" s="116">
        <v>89</v>
      </c>
      <c r="V18" s="116">
        <v>86</v>
      </c>
      <c r="W18" s="116">
        <v>83</v>
      </c>
      <c r="X18" s="116">
        <v>75</v>
      </c>
      <c r="Y18" s="116">
        <v>89</v>
      </c>
      <c r="Z18" s="116">
        <v>77</v>
      </c>
      <c r="AA18" s="116">
        <v>100</v>
      </c>
      <c r="AB18" s="116">
        <v>86</v>
      </c>
      <c r="AC18" s="116">
        <v>81</v>
      </c>
      <c r="AD18" s="116">
        <v>79</v>
      </c>
      <c r="AE18" s="116">
        <v>72</v>
      </c>
      <c r="AF18" s="116">
        <v>67</v>
      </c>
      <c r="AG18" s="116">
        <v>90</v>
      </c>
      <c r="AH18" s="116">
        <v>71</v>
      </c>
      <c r="AI18" s="116">
        <v>71</v>
      </c>
      <c r="AJ18" s="116">
        <v>89</v>
      </c>
      <c r="AK18" s="116">
        <v>87</v>
      </c>
      <c r="AL18" s="116">
        <v>82</v>
      </c>
      <c r="AM18" s="116">
        <v>98</v>
      </c>
      <c r="AN18" s="116">
        <v>82</v>
      </c>
      <c r="AO18" s="116">
        <v>81</v>
      </c>
      <c r="AP18" s="116">
        <v>98</v>
      </c>
      <c r="AQ18" s="116">
        <v>91</v>
      </c>
      <c r="AR18" s="116">
        <v>109</v>
      </c>
      <c r="AS18" s="116">
        <v>86</v>
      </c>
      <c r="AT18" s="116">
        <v>99</v>
      </c>
      <c r="AU18" s="116">
        <v>77</v>
      </c>
      <c r="AV18" s="116">
        <v>86</v>
      </c>
      <c r="AW18" s="116">
        <v>108</v>
      </c>
      <c r="AX18" s="116">
        <v>105</v>
      </c>
      <c r="AY18" s="116">
        <v>83</v>
      </c>
      <c r="AZ18" s="116">
        <v>85</v>
      </c>
      <c r="BA18" s="116">
        <v>91</v>
      </c>
      <c r="BB18" s="116">
        <v>78</v>
      </c>
      <c r="BC18" s="116">
        <v>97</v>
      </c>
      <c r="BD18" s="563"/>
      <c r="BE18" s="564">
        <f t="shared" si="2"/>
        <v>3904</v>
      </c>
      <c r="BF18" s="564">
        <f>SUM(C18:BC18)</f>
        <v>5559</v>
      </c>
    </row>
    <row r="19" spans="1:60" x14ac:dyDescent="0.2">
      <c r="A19" s="638"/>
      <c r="B19" s="198" t="s">
        <v>41</v>
      </c>
      <c r="C19" s="116">
        <v>0</v>
      </c>
      <c r="D19" s="116">
        <v>0</v>
      </c>
      <c r="E19" s="116">
        <v>0</v>
      </c>
      <c r="F19" s="116">
        <v>0</v>
      </c>
      <c r="G19" s="116">
        <v>0</v>
      </c>
      <c r="H19" s="116">
        <v>0</v>
      </c>
      <c r="I19" s="116">
        <v>0</v>
      </c>
      <c r="J19" s="116">
        <v>0</v>
      </c>
      <c r="K19" s="116">
        <v>0</v>
      </c>
      <c r="L19" s="116">
        <v>0</v>
      </c>
      <c r="M19" s="116">
        <v>0</v>
      </c>
      <c r="N19" s="116">
        <v>10</v>
      </c>
      <c r="O19" s="116">
        <v>53</v>
      </c>
      <c r="P19" s="116">
        <v>256</v>
      </c>
      <c r="Q19" s="116">
        <v>588</v>
      </c>
      <c r="R19" s="116">
        <v>638</v>
      </c>
      <c r="S19" s="116">
        <v>636</v>
      </c>
      <c r="T19" s="116">
        <v>498</v>
      </c>
      <c r="U19" s="116">
        <v>387</v>
      </c>
      <c r="V19" s="116">
        <v>302</v>
      </c>
      <c r="W19" s="116">
        <v>212</v>
      </c>
      <c r="X19" s="116">
        <v>110</v>
      </c>
      <c r="Y19" s="116">
        <v>74</v>
      </c>
      <c r="Z19" s="116">
        <v>49</v>
      </c>
      <c r="AA19" s="116">
        <v>41</v>
      </c>
      <c r="AB19" s="116">
        <v>28</v>
      </c>
      <c r="AC19" s="116">
        <v>10</v>
      </c>
      <c r="AD19" s="116">
        <v>7</v>
      </c>
      <c r="AE19" s="116">
        <v>3</v>
      </c>
      <c r="AF19" s="116">
        <v>4</v>
      </c>
      <c r="AG19" s="116">
        <v>3</v>
      </c>
      <c r="AH19" s="116">
        <v>1</v>
      </c>
      <c r="AI19" s="116">
        <v>0</v>
      </c>
      <c r="AJ19" s="116">
        <v>3</v>
      </c>
      <c r="AK19" s="116">
        <v>3</v>
      </c>
      <c r="AL19" s="116">
        <v>2</v>
      </c>
      <c r="AM19" s="116">
        <v>2</v>
      </c>
      <c r="AN19" s="116">
        <v>7</v>
      </c>
      <c r="AO19" s="116">
        <v>9</v>
      </c>
      <c r="AP19" s="116">
        <v>19</v>
      </c>
      <c r="AQ19" s="116">
        <v>24</v>
      </c>
      <c r="AR19" s="116">
        <v>66</v>
      </c>
      <c r="AS19" s="116">
        <v>93</v>
      </c>
      <c r="AT19" s="116">
        <v>157</v>
      </c>
      <c r="AU19" s="116">
        <v>184</v>
      </c>
      <c r="AV19" s="116">
        <v>248</v>
      </c>
      <c r="AW19" s="116">
        <v>215</v>
      </c>
      <c r="AX19" s="116">
        <v>215</v>
      </c>
      <c r="AY19" s="116">
        <v>204</v>
      </c>
      <c r="AZ19" s="116">
        <v>197</v>
      </c>
      <c r="BA19" s="116">
        <v>172</v>
      </c>
      <c r="BB19" s="116">
        <v>162</v>
      </c>
      <c r="BC19" s="116">
        <v>154</v>
      </c>
      <c r="BD19" s="564"/>
      <c r="BE19" s="564">
        <f t="shared" si="2"/>
        <v>6046</v>
      </c>
      <c r="BF19" s="564">
        <f t="shared" si="3"/>
        <v>6046</v>
      </c>
      <c r="BG19" s="566"/>
    </row>
    <row r="20" spans="1:60" x14ac:dyDescent="0.2">
      <c r="A20" s="638"/>
      <c r="B20" s="120" t="s">
        <v>2815</v>
      </c>
      <c r="C20" s="115">
        <v>230</v>
      </c>
      <c r="D20" s="116">
        <v>357</v>
      </c>
      <c r="E20" s="116">
        <v>313</v>
      </c>
      <c r="F20" s="116">
        <v>326</v>
      </c>
      <c r="G20" s="116">
        <v>288</v>
      </c>
      <c r="H20" s="116">
        <v>285</v>
      </c>
      <c r="I20" s="116">
        <v>299</v>
      </c>
      <c r="J20" s="116">
        <v>283</v>
      </c>
      <c r="K20" s="116">
        <v>299</v>
      </c>
      <c r="L20" s="116">
        <v>303</v>
      </c>
      <c r="M20" s="116">
        <v>283</v>
      </c>
      <c r="N20" s="116">
        <v>291</v>
      </c>
      <c r="O20" s="116">
        <v>233</v>
      </c>
      <c r="P20" s="116">
        <v>357</v>
      </c>
      <c r="Q20" s="116">
        <v>337</v>
      </c>
      <c r="R20" s="116">
        <v>351</v>
      </c>
      <c r="S20" s="116">
        <v>290</v>
      </c>
      <c r="T20" s="116">
        <v>280</v>
      </c>
      <c r="U20" s="116">
        <v>258</v>
      </c>
      <c r="V20" s="116">
        <v>310</v>
      </c>
      <c r="W20" s="116">
        <v>269</v>
      </c>
      <c r="X20" s="116">
        <v>265</v>
      </c>
      <c r="Y20" s="116">
        <v>252</v>
      </c>
      <c r="Z20" s="122">
        <v>270</v>
      </c>
      <c r="AA20" s="122">
        <v>260</v>
      </c>
      <c r="AB20" s="122">
        <v>254</v>
      </c>
      <c r="AC20" s="122">
        <v>256</v>
      </c>
      <c r="AD20" s="122">
        <v>244</v>
      </c>
      <c r="AE20" s="122">
        <v>273</v>
      </c>
      <c r="AF20" s="122">
        <v>235</v>
      </c>
      <c r="AG20" s="122">
        <v>287</v>
      </c>
      <c r="AH20" s="122">
        <v>235</v>
      </c>
      <c r="AI20" s="122">
        <v>232</v>
      </c>
      <c r="AJ20" s="122">
        <v>264</v>
      </c>
      <c r="AK20" s="122">
        <v>274</v>
      </c>
      <c r="AL20" s="122">
        <v>285</v>
      </c>
      <c r="AM20" s="122">
        <v>305</v>
      </c>
      <c r="AN20" s="122">
        <v>242</v>
      </c>
      <c r="AO20" s="122">
        <v>244</v>
      </c>
      <c r="AP20" s="122">
        <v>284</v>
      </c>
      <c r="AQ20" s="122">
        <v>249</v>
      </c>
      <c r="AR20" s="122">
        <v>287</v>
      </c>
      <c r="AS20" s="122">
        <v>278</v>
      </c>
      <c r="AT20" s="122">
        <v>253</v>
      </c>
      <c r="AU20" s="122">
        <v>287</v>
      </c>
      <c r="AV20" s="122">
        <v>298</v>
      </c>
      <c r="AW20" s="122">
        <v>305</v>
      </c>
      <c r="AX20" s="122">
        <v>275</v>
      </c>
      <c r="AY20" s="122">
        <v>277</v>
      </c>
      <c r="AZ20" s="122">
        <v>265</v>
      </c>
      <c r="BA20" s="122">
        <v>303</v>
      </c>
      <c r="BB20" s="122">
        <v>269</v>
      </c>
      <c r="BC20" s="122">
        <v>253</v>
      </c>
      <c r="BD20" s="563"/>
      <c r="BE20" s="564">
        <f t="shared" si="2"/>
        <v>11536</v>
      </c>
      <c r="BF20" s="564">
        <f t="shared" si="3"/>
        <v>14802</v>
      </c>
    </row>
    <row r="21" spans="1:60" x14ac:dyDescent="0.2">
      <c r="A21" s="638"/>
      <c r="B21" s="120" t="s">
        <v>2816</v>
      </c>
      <c r="C21" s="115">
        <v>1161</v>
      </c>
      <c r="D21" s="116">
        <v>1567</v>
      </c>
      <c r="E21" s="116">
        <v>1322</v>
      </c>
      <c r="F21" s="116">
        <v>1226</v>
      </c>
      <c r="G21" s="116">
        <v>1188</v>
      </c>
      <c r="H21" s="116">
        <v>1216</v>
      </c>
      <c r="I21" s="116">
        <v>1162</v>
      </c>
      <c r="J21" s="116">
        <v>1162</v>
      </c>
      <c r="K21" s="116">
        <v>1171</v>
      </c>
      <c r="L21" s="116">
        <v>1208</v>
      </c>
      <c r="M21" s="116">
        <v>1198</v>
      </c>
      <c r="N21" s="116">
        <v>1196</v>
      </c>
      <c r="O21" s="116">
        <v>1079</v>
      </c>
      <c r="P21" s="116">
        <v>1744</v>
      </c>
      <c r="Q21" s="116">
        <v>1978</v>
      </c>
      <c r="R21" s="116">
        <v>1916</v>
      </c>
      <c r="S21" s="116">
        <v>1836</v>
      </c>
      <c r="T21" s="116">
        <v>1679</v>
      </c>
      <c r="U21" s="116">
        <v>1435</v>
      </c>
      <c r="V21" s="122">
        <v>1421</v>
      </c>
      <c r="W21" s="116">
        <v>1226</v>
      </c>
      <c r="X21" s="116">
        <v>1128</v>
      </c>
      <c r="Y21" s="116">
        <v>1093</v>
      </c>
      <c r="Z21" s="116">
        <v>1034</v>
      </c>
      <c r="AA21" s="116">
        <v>1065</v>
      </c>
      <c r="AB21" s="116">
        <v>1008</v>
      </c>
      <c r="AC21" s="116">
        <v>983</v>
      </c>
      <c r="AD21" s="116">
        <v>977</v>
      </c>
      <c r="AE21" s="116">
        <v>1033</v>
      </c>
      <c r="AF21" s="116">
        <v>962</v>
      </c>
      <c r="AG21" s="116">
        <v>1043</v>
      </c>
      <c r="AH21" s="116">
        <v>1011</v>
      </c>
      <c r="AI21" s="116">
        <v>928</v>
      </c>
      <c r="AJ21" s="116">
        <v>1046</v>
      </c>
      <c r="AK21" s="116">
        <v>1030</v>
      </c>
      <c r="AL21" s="116">
        <v>1050</v>
      </c>
      <c r="AM21" s="116">
        <v>1069</v>
      </c>
      <c r="AN21" s="116">
        <v>952</v>
      </c>
      <c r="AO21" s="116">
        <v>933</v>
      </c>
      <c r="AP21" s="116">
        <v>1196</v>
      </c>
      <c r="AQ21" s="116">
        <v>1072</v>
      </c>
      <c r="AR21" s="116">
        <v>1134</v>
      </c>
      <c r="AS21" s="116">
        <v>1187</v>
      </c>
      <c r="AT21" s="116">
        <v>1262</v>
      </c>
      <c r="AU21" s="116">
        <v>1250</v>
      </c>
      <c r="AV21" s="116">
        <v>1338</v>
      </c>
      <c r="AW21" s="116">
        <v>1360</v>
      </c>
      <c r="AX21" s="116">
        <v>1329</v>
      </c>
      <c r="AY21" s="116">
        <v>1296</v>
      </c>
      <c r="AZ21" s="116">
        <v>1284</v>
      </c>
      <c r="BA21" s="116">
        <v>1297</v>
      </c>
      <c r="BB21" s="116">
        <v>1205</v>
      </c>
      <c r="BC21" s="116">
        <v>1178</v>
      </c>
      <c r="BD21" s="563"/>
      <c r="BE21" s="564">
        <f t="shared" si="2"/>
        <v>51243</v>
      </c>
      <c r="BF21" s="564">
        <f t="shared" si="3"/>
        <v>64824</v>
      </c>
    </row>
    <row r="22" spans="1:60" x14ac:dyDescent="0.2">
      <c r="A22" s="638"/>
      <c r="B22" s="202" t="s">
        <v>2818</v>
      </c>
      <c r="C22" s="115"/>
      <c r="D22" s="116"/>
      <c r="E22" s="116"/>
      <c r="F22" s="116"/>
      <c r="G22" s="116"/>
      <c r="H22" s="116"/>
      <c r="I22" s="116"/>
      <c r="J22" s="116"/>
      <c r="K22" s="116"/>
      <c r="L22" s="116"/>
      <c r="M22" s="116"/>
      <c r="N22" s="116"/>
      <c r="O22" s="116"/>
      <c r="P22" s="122"/>
      <c r="Q22" s="122"/>
      <c r="R22" s="122"/>
      <c r="S22" s="122"/>
      <c r="T22" s="122"/>
      <c r="U22" s="122"/>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6"/>
      <c r="BA22" s="116"/>
      <c r="BB22" s="116"/>
      <c r="BC22" s="116"/>
      <c r="BE22" s="564"/>
      <c r="BF22" s="564"/>
    </row>
    <row r="23" spans="1:60" x14ac:dyDescent="0.2">
      <c r="A23" s="638"/>
      <c r="B23" s="120" t="s">
        <v>2811</v>
      </c>
      <c r="C23" s="115">
        <f>C15-C7</f>
        <v>-20</v>
      </c>
      <c r="D23" s="116">
        <f t="shared" ref="D23:BC23" si="4">D15-D7</f>
        <v>19</v>
      </c>
      <c r="E23" s="116">
        <f t="shared" si="4"/>
        <v>11</v>
      </c>
      <c r="F23" s="116">
        <f t="shared" si="4"/>
        <v>-16</v>
      </c>
      <c r="G23" s="116">
        <f t="shared" si="4"/>
        <v>12</v>
      </c>
      <c r="H23" s="116">
        <f t="shared" si="4"/>
        <v>14</v>
      </c>
      <c r="I23" s="116">
        <f t="shared" si="4"/>
        <v>-7</v>
      </c>
      <c r="J23" s="116">
        <f t="shared" si="4"/>
        <v>-1</v>
      </c>
      <c r="K23" s="116">
        <f t="shared" si="4"/>
        <v>0</v>
      </c>
      <c r="L23" s="116">
        <f t="shared" si="4"/>
        <v>-28</v>
      </c>
      <c r="M23" s="116">
        <f t="shared" si="4"/>
        <v>10</v>
      </c>
      <c r="N23" s="116">
        <f t="shared" si="4"/>
        <v>43</v>
      </c>
      <c r="O23" s="116">
        <f t="shared" si="4"/>
        <v>-37</v>
      </c>
      <c r="P23" s="116">
        <f t="shared" si="4"/>
        <v>84</v>
      </c>
      <c r="Q23" s="116">
        <f t="shared" si="4"/>
        <v>40</v>
      </c>
      <c r="R23" s="116">
        <f t="shared" si="4"/>
        <v>40</v>
      </c>
      <c r="S23" s="116">
        <f t="shared" si="4"/>
        <v>-2</v>
      </c>
      <c r="T23" s="116">
        <f t="shared" si="4"/>
        <v>0</v>
      </c>
      <c r="U23" s="116">
        <f t="shared" si="4"/>
        <v>-8</v>
      </c>
      <c r="V23" s="116">
        <f t="shared" si="4"/>
        <v>18</v>
      </c>
      <c r="W23" s="116">
        <f t="shared" si="4"/>
        <v>8</v>
      </c>
      <c r="X23" s="116">
        <f t="shared" si="4"/>
        <v>-7</v>
      </c>
      <c r="Y23" s="116">
        <f t="shared" si="4"/>
        <v>7</v>
      </c>
      <c r="Z23" s="116">
        <f t="shared" si="4"/>
        <v>-25</v>
      </c>
      <c r="AA23" s="116">
        <f t="shared" si="4"/>
        <v>-4</v>
      </c>
      <c r="AB23" s="116">
        <f t="shared" si="4"/>
        <v>-11</v>
      </c>
      <c r="AC23" s="116">
        <f t="shared" si="4"/>
        <v>-5</v>
      </c>
      <c r="AD23" s="116">
        <f t="shared" si="4"/>
        <v>-15</v>
      </c>
      <c r="AE23" s="116">
        <f t="shared" si="4"/>
        <v>15</v>
      </c>
      <c r="AF23" s="116">
        <f t="shared" si="4"/>
        <v>-2</v>
      </c>
      <c r="AG23" s="116">
        <f t="shared" si="4"/>
        <v>-10</v>
      </c>
      <c r="AH23" s="116">
        <f t="shared" si="4"/>
        <v>27</v>
      </c>
      <c r="AI23" s="116">
        <f t="shared" si="4"/>
        <v>8</v>
      </c>
      <c r="AJ23" s="116">
        <f t="shared" si="4"/>
        <v>-4</v>
      </c>
      <c r="AK23" s="116">
        <f t="shared" si="4"/>
        <v>5</v>
      </c>
      <c r="AL23" s="116">
        <f t="shared" si="4"/>
        <v>36</v>
      </c>
      <c r="AM23" s="116">
        <f t="shared" si="4"/>
        <v>-43</v>
      </c>
      <c r="AN23" s="116">
        <f t="shared" si="4"/>
        <v>-38</v>
      </c>
      <c r="AO23" s="116">
        <f t="shared" si="4"/>
        <v>-35</v>
      </c>
      <c r="AP23" s="116">
        <f t="shared" si="4"/>
        <v>43</v>
      </c>
      <c r="AQ23" s="116">
        <f t="shared" si="4"/>
        <v>-22</v>
      </c>
      <c r="AR23" s="116">
        <f t="shared" si="4"/>
        <v>-20</v>
      </c>
      <c r="AS23" s="116">
        <f t="shared" si="4"/>
        <v>14</v>
      </c>
      <c r="AT23" s="116">
        <f t="shared" si="4"/>
        <v>8</v>
      </c>
      <c r="AU23" s="116">
        <f t="shared" si="4"/>
        <v>-16</v>
      </c>
      <c r="AV23" s="116">
        <f t="shared" si="4"/>
        <v>-36</v>
      </c>
      <c r="AW23" s="116">
        <f t="shared" si="4"/>
        <v>-16</v>
      </c>
      <c r="AX23" s="116">
        <f t="shared" si="4"/>
        <v>19</v>
      </c>
      <c r="AY23" s="116">
        <f t="shared" si="4"/>
        <v>3</v>
      </c>
      <c r="AZ23" s="116">
        <f t="shared" si="4"/>
        <v>-29</v>
      </c>
      <c r="BA23" s="116">
        <f t="shared" si="4"/>
        <v>-25</v>
      </c>
      <c r="BB23" s="116">
        <f t="shared" si="4"/>
        <v>34</v>
      </c>
      <c r="BC23" s="116">
        <f t="shared" si="4"/>
        <v>21</v>
      </c>
      <c r="BD23" s="116"/>
      <c r="BE23" s="564">
        <f>BE15-BE7</f>
        <v>283.79999999999927</v>
      </c>
      <c r="BF23" s="564">
        <f>BF15-BF7</f>
        <v>277.79999999999927</v>
      </c>
      <c r="BG23" s="566"/>
    </row>
    <row r="24" spans="1:60" x14ac:dyDescent="0.2">
      <c r="A24" s="638"/>
      <c r="B24" s="120" t="s">
        <v>2812</v>
      </c>
      <c r="C24" s="115">
        <f t="shared" ref="C24:BC28" si="5">C16-C8</f>
        <v>-1</v>
      </c>
      <c r="D24" s="116">
        <f t="shared" si="5"/>
        <v>38</v>
      </c>
      <c r="E24" s="116">
        <f t="shared" si="5"/>
        <v>-6</v>
      </c>
      <c r="F24" s="116">
        <f t="shared" si="5"/>
        <v>-15</v>
      </c>
      <c r="G24" s="116">
        <f t="shared" si="5"/>
        <v>-1</v>
      </c>
      <c r="H24" s="116">
        <f t="shared" si="5"/>
        <v>-15</v>
      </c>
      <c r="I24" s="116">
        <f t="shared" si="5"/>
        <v>-17</v>
      </c>
      <c r="J24" s="116">
        <f t="shared" si="5"/>
        <v>-22</v>
      </c>
      <c r="K24" s="116">
        <f t="shared" si="5"/>
        <v>-17</v>
      </c>
      <c r="L24" s="116">
        <f t="shared" si="5"/>
        <v>30</v>
      </c>
      <c r="M24" s="116">
        <f t="shared" si="5"/>
        <v>9</v>
      </c>
      <c r="N24" s="116">
        <f t="shared" si="5"/>
        <v>5</v>
      </c>
      <c r="O24" s="116">
        <f t="shared" si="5"/>
        <v>15</v>
      </c>
      <c r="P24" s="116">
        <f t="shared" si="5"/>
        <v>85</v>
      </c>
      <c r="Q24" s="116">
        <f t="shared" si="5"/>
        <v>102</v>
      </c>
      <c r="R24" s="116">
        <f t="shared" si="5"/>
        <v>82</v>
      </c>
      <c r="S24" s="116">
        <f t="shared" si="5"/>
        <v>70</v>
      </c>
      <c r="T24" s="116">
        <f t="shared" si="5"/>
        <v>42</v>
      </c>
      <c r="U24" s="116">
        <f t="shared" si="5"/>
        <v>26</v>
      </c>
      <c r="V24" s="116">
        <f t="shared" si="5"/>
        <v>16</v>
      </c>
      <c r="W24" s="116">
        <f t="shared" si="5"/>
        <v>-11</v>
      </c>
      <c r="X24" s="116">
        <f t="shared" si="5"/>
        <v>4</v>
      </c>
      <c r="Y24" s="116">
        <f t="shared" si="5"/>
        <v>-18</v>
      </c>
      <c r="Z24" s="116">
        <f t="shared" si="5"/>
        <v>7</v>
      </c>
      <c r="AA24" s="116">
        <f t="shared" si="5"/>
        <v>-8</v>
      </c>
      <c r="AB24" s="116">
        <f t="shared" si="5"/>
        <v>-1</v>
      </c>
      <c r="AC24" s="116">
        <f t="shared" si="5"/>
        <v>-24</v>
      </c>
      <c r="AD24" s="116">
        <f t="shared" si="5"/>
        <v>-10</v>
      </c>
      <c r="AE24" s="116">
        <f t="shared" si="5"/>
        <v>6</v>
      </c>
      <c r="AF24" s="116">
        <f t="shared" si="5"/>
        <v>2</v>
      </c>
      <c r="AG24" s="116">
        <f t="shared" si="5"/>
        <v>-7</v>
      </c>
      <c r="AH24" s="116">
        <f t="shared" si="5"/>
        <v>-6</v>
      </c>
      <c r="AI24" s="116">
        <f t="shared" si="5"/>
        <v>-19</v>
      </c>
      <c r="AJ24" s="116">
        <f t="shared" si="5"/>
        <v>20</v>
      </c>
      <c r="AK24" s="116">
        <f t="shared" si="5"/>
        <v>-1</v>
      </c>
      <c r="AL24" s="116">
        <f t="shared" si="5"/>
        <v>-25</v>
      </c>
      <c r="AM24" s="116">
        <f t="shared" si="5"/>
        <v>-6</v>
      </c>
      <c r="AN24" s="116">
        <f t="shared" si="5"/>
        <v>-4</v>
      </c>
      <c r="AO24" s="116">
        <f t="shared" si="5"/>
        <v>-19</v>
      </c>
      <c r="AP24" s="116">
        <f t="shared" si="5"/>
        <v>12</v>
      </c>
      <c r="AQ24" s="116">
        <f t="shared" si="5"/>
        <v>13</v>
      </c>
      <c r="AR24" s="116">
        <f t="shared" si="5"/>
        <v>-2</v>
      </c>
      <c r="AS24" s="116">
        <f t="shared" si="5"/>
        <v>13</v>
      </c>
      <c r="AT24" s="116">
        <f t="shared" si="5"/>
        <v>0</v>
      </c>
      <c r="AU24" s="116">
        <f t="shared" si="5"/>
        <v>-15</v>
      </c>
      <c r="AV24" s="116">
        <f t="shared" si="5"/>
        <v>-7</v>
      </c>
      <c r="AW24" s="116">
        <f t="shared" si="5"/>
        <v>3</v>
      </c>
      <c r="AX24" s="116">
        <f t="shared" si="5"/>
        <v>-2</v>
      </c>
      <c r="AY24" s="116">
        <f t="shared" si="5"/>
        <v>-20</v>
      </c>
      <c r="AZ24" s="116">
        <f t="shared" si="5"/>
        <v>-37</v>
      </c>
      <c r="BA24" s="116">
        <f t="shared" si="5"/>
        <v>-33</v>
      </c>
      <c r="BB24" s="116">
        <f t="shared" si="5"/>
        <v>-28</v>
      </c>
      <c r="BC24" s="116">
        <f t="shared" si="5"/>
        <v>-22</v>
      </c>
      <c r="BD24" s="116"/>
      <c r="BE24" s="564">
        <f t="shared" ref="BE24:BF29" si="6">BE16-BE8</f>
        <v>295.60000000000036</v>
      </c>
      <c r="BF24" s="564">
        <f t="shared" si="6"/>
        <v>278.60000000000036</v>
      </c>
      <c r="BG24" s="566"/>
    </row>
    <row r="25" spans="1:60" x14ac:dyDescent="0.2">
      <c r="A25" s="638"/>
      <c r="B25" s="120" t="s">
        <v>2813</v>
      </c>
      <c r="C25" s="115">
        <f t="shared" si="5"/>
        <v>-11</v>
      </c>
      <c r="D25" s="116">
        <f t="shared" si="5"/>
        <v>-28</v>
      </c>
      <c r="E25" s="116">
        <f t="shared" si="5"/>
        <v>-39</v>
      </c>
      <c r="F25" s="116">
        <f t="shared" si="5"/>
        <v>-46</v>
      </c>
      <c r="G25" s="116">
        <f t="shared" si="5"/>
        <v>-46</v>
      </c>
      <c r="H25" s="116">
        <f t="shared" si="5"/>
        <v>26</v>
      </c>
      <c r="I25" s="116">
        <f t="shared" si="5"/>
        <v>-44</v>
      </c>
      <c r="J25" s="116">
        <f t="shared" si="5"/>
        <v>-11</v>
      </c>
      <c r="K25" s="116">
        <f t="shared" si="5"/>
        <v>15</v>
      </c>
      <c r="L25" s="116">
        <f t="shared" si="5"/>
        <v>-16</v>
      </c>
      <c r="M25" s="116">
        <f t="shared" si="5"/>
        <v>29</v>
      </c>
      <c r="N25" s="116">
        <f t="shared" si="5"/>
        <v>-13</v>
      </c>
      <c r="O25" s="116">
        <f t="shared" si="5"/>
        <v>-28</v>
      </c>
      <c r="P25" s="116">
        <f t="shared" si="5"/>
        <v>102</v>
      </c>
      <c r="Q25" s="116">
        <f t="shared" si="5"/>
        <v>55</v>
      </c>
      <c r="R25" s="116">
        <f t="shared" si="5"/>
        <v>13</v>
      </c>
      <c r="S25" s="116">
        <f t="shared" si="5"/>
        <v>29</v>
      </c>
      <c r="T25" s="116">
        <f t="shared" si="5"/>
        <v>50</v>
      </c>
      <c r="U25" s="116">
        <f t="shared" si="5"/>
        <v>4</v>
      </c>
      <c r="V25" s="116">
        <f t="shared" si="5"/>
        <v>1</v>
      </c>
      <c r="W25" s="116">
        <f t="shared" si="5"/>
        <v>-26</v>
      </c>
      <c r="X25" s="116">
        <f t="shared" si="5"/>
        <v>9</v>
      </c>
      <c r="Y25" s="116">
        <f t="shared" si="5"/>
        <v>5</v>
      </c>
      <c r="Z25" s="116">
        <f t="shared" si="5"/>
        <v>-2</v>
      </c>
      <c r="AA25" s="116">
        <f t="shared" si="5"/>
        <v>9</v>
      </c>
      <c r="AB25" s="116">
        <f t="shared" si="5"/>
        <v>-26</v>
      </c>
      <c r="AC25" s="116">
        <f t="shared" si="5"/>
        <v>-1</v>
      </c>
      <c r="AD25" s="116">
        <f t="shared" si="5"/>
        <v>1</v>
      </c>
      <c r="AE25" s="116">
        <f t="shared" si="5"/>
        <v>9</v>
      </c>
      <c r="AF25" s="116">
        <f t="shared" si="5"/>
        <v>9</v>
      </c>
      <c r="AG25" s="116">
        <f t="shared" si="5"/>
        <v>28</v>
      </c>
      <c r="AH25" s="116">
        <f t="shared" si="5"/>
        <v>29</v>
      </c>
      <c r="AI25" s="116">
        <f t="shared" si="5"/>
        <v>-33</v>
      </c>
      <c r="AJ25" s="116">
        <f t="shared" si="5"/>
        <v>7</v>
      </c>
      <c r="AK25" s="116">
        <f t="shared" si="5"/>
        <v>1</v>
      </c>
      <c r="AL25" s="116">
        <f t="shared" si="5"/>
        <v>16</v>
      </c>
      <c r="AM25" s="116">
        <f t="shared" si="5"/>
        <v>41</v>
      </c>
      <c r="AN25" s="116">
        <f t="shared" si="5"/>
        <v>-11</v>
      </c>
      <c r="AO25" s="116">
        <f t="shared" si="5"/>
        <v>-31</v>
      </c>
      <c r="AP25" s="116">
        <f t="shared" si="5"/>
        <v>56</v>
      </c>
      <c r="AQ25" s="116">
        <f t="shared" si="5"/>
        <v>-1</v>
      </c>
      <c r="AR25" s="116">
        <f t="shared" si="5"/>
        <v>-8</v>
      </c>
      <c r="AS25" s="116">
        <f t="shared" si="5"/>
        <v>17</v>
      </c>
      <c r="AT25" s="116">
        <f t="shared" si="5"/>
        <v>32</v>
      </c>
      <c r="AU25" s="116">
        <f t="shared" si="5"/>
        <v>-5</v>
      </c>
      <c r="AV25" s="116">
        <f t="shared" si="5"/>
        <v>6</v>
      </c>
      <c r="AW25" s="116">
        <f t="shared" si="5"/>
        <v>11</v>
      </c>
      <c r="AX25" s="116">
        <f t="shared" si="5"/>
        <v>-26</v>
      </c>
      <c r="AY25" s="116">
        <f t="shared" si="5"/>
        <v>17</v>
      </c>
      <c r="AZ25" s="116">
        <f t="shared" si="5"/>
        <v>-1</v>
      </c>
      <c r="BA25" s="116">
        <f t="shared" si="5"/>
        <v>-38</v>
      </c>
      <c r="BB25" s="116">
        <f t="shared" si="5"/>
        <v>3</v>
      </c>
      <c r="BC25" s="116">
        <f t="shared" si="5"/>
        <v>-7</v>
      </c>
      <c r="BD25" s="116"/>
      <c r="BE25" s="564">
        <f t="shared" si="6"/>
        <v>530.20000000000073</v>
      </c>
      <c r="BF25" s="564">
        <f t="shared" si="6"/>
        <v>359.20000000000073</v>
      </c>
      <c r="BG25" s="566"/>
    </row>
    <row r="26" spans="1:60" x14ac:dyDescent="0.2">
      <c r="A26" s="638"/>
      <c r="B26" s="120" t="s">
        <v>2814</v>
      </c>
      <c r="C26" s="115">
        <f t="shared" si="5"/>
        <v>-42</v>
      </c>
      <c r="D26" s="116">
        <f t="shared" si="5"/>
        <v>-37</v>
      </c>
      <c r="E26" s="116">
        <f t="shared" si="5"/>
        <v>-36</v>
      </c>
      <c r="F26" s="116">
        <f t="shared" si="5"/>
        <v>-49</v>
      </c>
      <c r="G26" s="116">
        <f t="shared" si="5"/>
        <v>-56</v>
      </c>
      <c r="H26" s="116">
        <f t="shared" si="5"/>
        <v>-64</v>
      </c>
      <c r="I26" s="116">
        <f t="shared" si="5"/>
        <v>-43</v>
      </c>
      <c r="J26" s="116">
        <f t="shared" si="5"/>
        <v>-57</v>
      </c>
      <c r="K26" s="116">
        <f t="shared" si="5"/>
        <v>-39</v>
      </c>
      <c r="L26" s="116">
        <f t="shared" si="5"/>
        <v>-28</v>
      </c>
      <c r="M26" s="116">
        <f t="shared" si="5"/>
        <v>-41</v>
      </c>
      <c r="N26" s="116">
        <f t="shared" si="5"/>
        <v>-12</v>
      </c>
      <c r="O26" s="116">
        <f t="shared" si="5"/>
        <v>-23</v>
      </c>
      <c r="P26" s="116">
        <f t="shared" si="5"/>
        <v>21</v>
      </c>
      <c r="Q26" s="116">
        <f t="shared" si="5"/>
        <v>4</v>
      </c>
      <c r="R26" s="116">
        <f t="shared" si="5"/>
        <v>-25</v>
      </c>
      <c r="S26" s="116">
        <f t="shared" si="5"/>
        <v>-21</v>
      </c>
      <c r="T26" s="116">
        <f t="shared" si="5"/>
        <v>-21</v>
      </c>
      <c r="U26" s="116">
        <f t="shared" si="5"/>
        <v>-27</v>
      </c>
      <c r="V26" s="116">
        <f t="shared" si="5"/>
        <v>-39</v>
      </c>
      <c r="W26" s="116">
        <f t="shared" si="5"/>
        <v>-38</v>
      </c>
      <c r="X26" s="116">
        <f t="shared" si="5"/>
        <v>-39</v>
      </c>
      <c r="Y26" s="116">
        <f t="shared" si="5"/>
        <v>-32</v>
      </c>
      <c r="Z26" s="116">
        <f t="shared" si="5"/>
        <v>-31</v>
      </c>
      <c r="AA26" s="116">
        <f t="shared" si="5"/>
        <v>-14</v>
      </c>
      <c r="AB26" s="116">
        <f t="shared" si="5"/>
        <v>-22</v>
      </c>
      <c r="AC26" s="116">
        <f t="shared" si="5"/>
        <v>-30</v>
      </c>
      <c r="AD26" s="116">
        <f t="shared" si="5"/>
        <v>-24</v>
      </c>
      <c r="AE26" s="116">
        <f t="shared" si="5"/>
        <v>-31</v>
      </c>
      <c r="AF26" s="116">
        <f t="shared" si="5"/>
        <v>-30</v>
      </c>
      <c r="AG26" s="116">
        <f t="shared" si="5"/>
        <v>-12</v>
      </c>
      <c r="AH26" s="116">
        <f t="shared" si="5"/>
        <v>-36</v>
      </c>
      <c r="AI26" s="116">
        <f t="shared" si="5"/>
        <v>-22</v>
      </c>
      <c r="AJ26" s="116">
        <f t="shared" si="5"/>
        <v>-8</v>
      </c>
      <c r="AK26" s="116">
        <f t="shared" si="5"/>
        <v>-12</v>
      </c>
      <c r="AL26" s="116">
        <f t="shared" si="5"/>
        <v>-18</v>
      </c>
      <c r="AM26" s="116">
        <f t="shared" si="5"/>
        <v>-2</v>
      </c>
      <c r="AN26" s="116">
        <f t="shared" si="5"/>
        <v>-22</v>
      </c>
      <c r="AO26" s="116">
        <f t="shared" si="5"/>
        <v>-30</v>
      </c>
      <c r="AP26" s="116">
        <f t="shared" si="5"/>
        <v>-15</v>
      </c>
      <c r="AQ26" s="116">
        <f t="shared" si="5"/>
        <v>-25</v>
      </c>
      <c r="AR26" s="116">
        <f t="shared" si="5"/>
        <v>-15</v>
      </c>
      <c r="AS26" s="116">
        <f t="shared" si="5"/>
        <v>-34</v>
      </c>
      <c r="AT26" s="116">
        <f t="shared" si="5"/>
        <v>-17</v>
      </c>
      <c r="AU26" s="116">
        <f t="shared" si="5"/>
        <v>-42</v>
      </c>
      <c r="AV26" s="116">
        <f t="shared" si="5"/>
        <v>-41</v>
      </c>
      <c r="AW26" s="116">
        <f t="shared" si="5"/>
        <v>-26</v>
      </c>
      <c r="AX26" s="116">
        <f t="shared" si="5"/>
        <v>-30</v>
      </c>
      <c r="AY26" s="116">
        <f t="shared" si="5"/>
        <v>-58</v>
      </c>
      <c r="AZ26" s="116">
        <f t="shared" si="5"/>
        <v>-75</v>
      </c>
      <c r="BA26" s="116">
        <f t="shared" si="5"/>
        <v>-75</v>
      </c>
      <c r="BB26" s="116">
        <f t="shared" si="5"/>
        <v>-82</v>
      </c>
      <c r="BC26" s="116">
        <f t="shared" si="5"/>
        <v>-48</v>
      </c>
      <c r="BD26" s="116"/>
      <c r="BE26" s="564">
        <f t="shared" si="6"/>
        <v>-1063</v>
      </c>
      <c r="BF26" s="564">
        <f t="shared" si="6"/>
        <v>-1555</v>
      </c>
      <c r="BG26" s="566"/>
    </row>
    <row r="27" spans="1:60" x14ac:dyDescent="0.2">
      <c r="A27" s="638"/>
      <c r="B27" s="120" t="s">
        <v>41</v>
      </c>
      <c r="C27" s="115">
        <f t="shared" si="5"/>
        <v>0</v>
      </c>
      <c r="D27" s="116">
        <f t="shared" si="5"/>
        <v>0</v>
      </c>
      <c r="E27" s="116">
        <f t="shared" si="5"/>
        <v>0</v>
      </c>
      <c r="F27" s="116">
        <f t="shared" si="5"/>
        <v>0</v>
      </c>
      <c r="G27" s="116">
        <f t="shared" si="5"/>
        <v>0</v>
      </c>
      <c r="H27" s="116">
        <f t="shared" si="5"/>
        <v>0</v>
      </c>
      <c r="I27" s="116">
        <f t="shared" si="5"/>
        <v>0</v>
      </c>
      <c r="J27" s="116">
        <f t="shared" si="5"/>
        <v>0</v>
      </c>
      <c r="K27" s="116">
        <f t="shared" si="5"/>
        <v>0</v>
      </c>
      <c r="L27" s="116">
        <f t="shared" si="5"/>
        <v>0</v>
      </c>
      <c r="M27" s="116">
        <f t="shared" si="5"/>
        <v>0</v>
      </c>
      <c r="N27" s="116">
        <f t="shared" si="5"/>
        <v>10</v>
      </c>
      <c r="O27" s="116">
        <f t="shared" si="5"/>
        <v>53</v>
      </c>
      <c r="P27" s="116">
        <f t="shared" si="5"/>
        <v>256</v>
      </c>
      <c r="Q27" s="116">
        <f t="shared" si="5"/>
        <v>588</v>
      </c>
      <c r="R27" s="116">
        <f t="shared" si="5"/>
        <v>638</v>
      </c>
      <c r="S27" s="116">
        <f t="shared" si="5"/>
        <v>636</v>
      </c>
      <c r="T27" s="116">
        <f t="shared" si="5"/>
        <v>498</v>
      </c>
      <c r="U27" s="116">
        <f t="shared" si="5"/>
        <v>387</v>
      </c>
      <c r="V27" s="116">
        <f t="shared" si="5"/>
        <v>302</v>
      </c>
      <c r="W27" s="116">
        <f t="shared" si="5"/>
        <v>212</v>
      </c>
      <c r="X27" s="116">
        <f t="shared" si="5"/>
        <v>110</v>
      </c>
      <c r="Y27" s="116">
        <f t="shared" si="5"/>
        <v>74</v>
      </c>
      <c r="Z27" s="116">
        <f t="shared" si="5"/>
        <v>49</v>
      </c>
      <c r="AA27" s="116">
        <f t="shared" si="5"/>
        <v>41</v>
      </c>
      <c r="AB27" s="116">
        <f t="shared" si="5"/>
        <v>28</v>
      </c>
      <c r="AC27" s="116">
        <f t="shared" si="5"/>
        <v>10</v>
      </c>
      <c r="AD27" s="116">
        <f t="shared" si="5"/>
        <v>7</v>
      </c>
      <c r="AE27" s="116">
        <f t="shared" si="5"/>
        <v>3</v>
      </c>
      <c r="AF27" s="116">
        <f t="shared" si="5"/>
        <v>4</v>
      </c>
      <c r="AG27" s="116">
        <f t="shared" si="5"/>
        <v>3</v>
      </c>
      <c r="AH27" s="116">
        <f t="shared" si="5"/>
        <v>1</v>
      </c>
      <c r="AI27" s="116">
        <f t="shared" si="5"/>
        <v>0</v>
      </c>
      <c r="AJ27" s="116">
        <f t="shared" si="5"/>
        <v>3</v>
      </c>
      <c r="AK27" s="116">
        <f t="shared" si="5"/>
        <v>3</v>
      </c>
      <c r="AL27" s="116">
        <f t="shared" si="5"/>
        <v>2</v>
      </c>
      <c r="AM27" s="116">
        <f t="shared" si="5"/>
        <v>2</v>
      </c>
      <c r="AN27" s="116">
        <f t="shared" si="5"/>
        <v>7</v>
      </c>
      <c r="AO27" s="116">
        <f t="shared" si="5"/>
        <v>9</v>
      </c>
      <c r="AP27" s="116">
        <f t="shared" si="5"/>
        <v>19</v>
      </c>
      <c r="AQ27" s="116">
        <f t="shared" si="5"/>
        <v>24</v>
      </c>
      <c r="AR27" s="116">
        <f t="shared" si="5"/>
        <v>66</v>
      </c>
      <c r="AS27" s="116">
        <f t="shared" si="5"/>
        <v>93</v>
      </c>
      <c r="AT27" s="116">
        <f t="shared" si="5"/>
        <v>157</v>
      </c>
      <c r="AU27" s="116">
        <f t="shared" si="5"/>
        <v>184</v>
      </c>
      <c r="AV27" s="116">
        <f t="shared" si="5"/>
        <v>248</v>
      </c>
      <c r="AW27" s="116">
        <f t="shared" si="5"/>
        <v>215</v>
      </c>
      <c r="AX27" s="116">
        <f t="shared" si="5"/>
        <v>215</v>
      </c>
      <c r="AY27" s="116">
        <f t="shared" si="5"/>
        <v>204</v>
      </c>
      <c r="AZ27" s="116">
        <f t="shared" si="5"/>
        <v>197</v>
      </c>
      <c r="BA27" s="116">
        <f t="shared" si="5"/>
        <v>172</v>
      </c>
      <c r="BB27" s="116">
        <f t="shared" si="5"/>
        <v>162</v>
      </c>
      <c r="BC27" s="116">
        <f t="shared" si="5"/>
        <v>154</v>
      </c>
      <c r="BD27" s="116"/>
      <c r="BE27" s="564">
        <f t="shared" si="6"/>
        <v>6046</v>
      </c>
      <c r="BF27" s="564">
        <f t="shared" si="6"/>
        <v>6046</v>
      </c>
      <c r="BG27" s="566"/>
    </row>
    <row r="28" spans="1:60" x14ac:dyDescent="0.2">
      <c r="A28" s="638"/>
      <c r="B28" s="120" t="s">
        <v>2815</v>
      </c>
      <c r="C28" s="115">
        <f t="shared" si="5"/>
        <v>-41</v>
      </c>
      <c r="D28" s="116">
        <f t="shared" si="5"/>
        <v>16</v>
      </c>
      <c r="E28" s="116">
        <f t="shared" si="5"/>
        <v>10</v>
      </c>
      <c r="F28" s="116">
        <f t="shared" si="5"/>
        <v>35</v>
      </c>
      <c r="G28" s="116">
        <f t="shared" si="5"/>
        <v>-1</v>
      </c>
      <c r="H28" s="116">
        <f t="shared" si="5"/>
        <v>1</v>
      </c>
      <c r="I28" s="116">
        <f t="shared" si="5"/>
        <v>13</v>
      </c>
      <c r="J28" s="116">
        <f t="shared" si="5"/>
        <v>6</v>
      </c>
      <c r="K28" s="116">
        <f t="shared" si="5"/>
        <v>47</v>
      </c>
      <c r="L28" s="116">
        <f t="shared" si="5"/>
        <v>21</v>
      </c>
      <c r="M28" s="116">
        <f t="shared" si="5"/>
        <v>22</v>
      </c>
      <c r="N28" s="116">
        <f t="shared" si="5"/>
        <v>42</v>
      </c>
      <c r="O28" s="116">
        <f t="shared" si="5"/>
        <v>-19</v>
      </c>
      <c r="P28" s="116">
        <f t="shared" si="5"/>
        <v>97</v>
      </c>
      <c r="Q28" s="116">
        <f t="shared" si="5"/>
        <v>89</v>
      </c>
      <c r="R28" s="116">
        <f t="shared" si="5"/>
        <v>101</v>
      </c>
      <c r="S28" s="116">
        <f t="shared" si="5"/>
        <v>37</v>
      </c>
      <c r="T28" s="116">
        <f t="shared" si="5"/>
        <v>30</v>
      </c>
      <c r="U28" s="116">
        <f t="shared" si="5"/>
        <v>19</v>
      </c>
      <c r="V28" s="116">
        <f t="shared" si="5"/>
        <v>59</v>
      </c>
      <c r="W28" s="116">
        <f t="shared" si="5"/>
        <v>35</v>
      </c>
      <c r="X28" s="116">
        <f t="shared" si="5"/>
        <v>34</v>
      </c>
      <c r="Y28" s="116">
        <f t="shared" si="5"/>
        <v>2</v>
      </c>
      <c r="Z28" s="116">
        <f t="shared" si="5"/>
        <v>36</v>
      </c>
      <c r="AA28" s="116">
        <f t="shared" si="5"/>
        <v>22</v>
      </c>
      <c r="AB28" s="116">
        <f t="shared" si="5"/>
        <v>14</v>
      </c>
      <c r="AC28" s="116">
        <f t="shared" si="5"/>
        <v>15</v>
      </c>
      <c r="AD28" s="116">
        <f t="shared" si="5"/>
        <v>-7</v>
      </c>
      <c r="AE28" s="116">
        <f t="shared" si="5"/>
        <v>35</v>
      </c>
      <c r="AF28" s="116">
        <f t="shared" si="5"/>
        <v>1</v>
      </c>
      <c r="AG28" s="116">
        <f t="shared" si="5"/>
        <v>46</v>
      </c>
      <c r="AH28" s="116">
        <f t="shared" si="5"/>
        <v>-6</v>
      </c>
      <c r="AI28" s="116">
        <f t="shared" si="5"/>
        <v>2</v>
      </c>
      <c r="AJ28" s="116">
        <f t="shared" si="5"/>
        <v>30</v>
      </c>
      <c r="AK28" s="116">
        <f t="shared" si="5"/>
        <v>51</v>
      </c>
      <c r="AL28" s="116">
        <f t="shared" si="5"/>
        <v>51</v>
      </c>
      <c r="AM28" s="116">
        <f t="shared" si="5"/>
        <v>69</v>
      </c>
      <c r="AN28" s="116">
        <f t="shared" si="5"/>
        <v>14</v>
      </c>
      <c r="AO28" s="116">
        <f t="shared" si="5"/>
        <v>-6</v>
      </c>
      <c r="AP28" s="116">
        <f t="shared" si="5"/>
        <v>43</v>
      </c>
      <c r="AQ28" s="116">
        <f t="shared" si="5"/>
        <v>4</v>
      </c>
      <c r="AR28" s="116">
        <f t="shared" si="5"/>
        <v>50</v>
      </c>
      <c r="AS28" s="116">
        <f t="shared" si="5"/>
        <v>32</v>
      </c>
      <c r="AT28" s="116">
        <f t="shared" ref="AT28:BC28" si="7">AT20-AT12</f>
        <v>4</v>
      </c>
      <c r="AU28" s="116">
        <f t="shared" si="7"/>
        <v>40</v>
      </c>
      <c r="AV28" s="116">
        <f t="shared" si="7"/>
        <v>28</v>
      </c>
      <c r="AW28" s="116">
        <f t="shared" si="7"/>
        <v>42</v>
      </c>
      <c r="AX28" s="116">
        <f t="shared" si="7"/>
        <v>24</v>
      </c>
      <c r="AY28" s="116">
        <f t="shared" si="7"/>
        <v>11</v>
      </c>
      <c r="AZ28" s="116">
        <f t="shared" si="7"/>
        <v>-6</v>
      </c>
      <c r="BA28" s="116">
        <f t="shared" si="7"/>
        <v>23</v>
      </c>
      <c r="BB28" s="116">
        <f t="shared" si="7"/>
        <v>55</v>
      </c>
      <c r="BC28" s="116">
        <f t="shared" si="7"/>
        <v>62</v>
      </c>
      <c r="BD28" s="116"/>
      <c r="BE28" s="564">
        <f t="shared" si="6"/>
        <v>1457.7999999999993</v>
      </c>
      <c r="BF28" s="564">
        <f t="shared" si="6"/>
        <v>1586.7999999999993</v>
      </c>
      <c r="BG28" s="566"/>
    </row>
    <row r="29" spans="1:60" x14ac:dyDescent="0.2">
      <c r="A29" s="639"/>
      <c r="B29" s="120" t="s">
        <v>2816</v>
      </c>
      <c r="C29" s="123">
        <f t="shared" ref="C29:BC29" si="8">C21-C13</f>
        <v>-115</v>
      </c>
      <c r="D29" s="117">
        <f t="shared" si="8"/>
        <v>7</v>
      </c>
      <c r="E29" s="117">
        <f t="shared" si="8"/>
        <v>-60</v>
      </c>
      <c r="F29" s="117">
        <f t="shared" si="8"/>
        <v>-91</v>
      </c>
      <c r="G29" s="117">
        <f t="shared" si="8"/>
        <v>-92</v>
      </c>
      <c r="H29" s="117">
        <f t="shared" si="8"/>
        <v>-38</v>
      </c>
      <c r="I29" s="117">
        <f t="shared" si="8"/>
        <v>-97</v>
      </c>
      <c r="J29" s="117">
        <f t="shared" si="8"/>
        <v>-85</v>
      </c>
      <c r="K29" s="117">
        <f t="shared" si="8"/>
        <v>6</v>
      </c>
      <c r="L29" s="117">
        <f t="shared" si="8"/>
        <v>-21</v>
      </c>
      <c r="M29" s="117">
        <f t="shared" si="8"/>
        <v>29</v>
      </c>
      <c r="N29" s="117">
        <f t="shared" si="8"/>
        <v>76</v>
      </c>
      <c r="O29" s="117">
        <f t="shared" si="8"/>
        <v>-39</v>
      </c>
      <c r="P29" s="117">
        <f t="shared" si="8"/>
        <v>646</v>
      </c>
      <c r="Q29" s="117">
        <f t="shared" si="8"/>
        <v>878</v>
      </c>
      <c r="R29" s="117">
        <f t="shared" si="8"/>
        <v>849</v>
      </c>
      <c r="S29" s="117">
        <f t="shared" si="8"/>
        <v>749</v>
      </c>
      <c r="T29" s="117">
        <f t="shared" si="8"/>
        <v>600</v>
      </c>
      <c r="U29" s="117">
        <f t="shared" si="8"/>
        <v>401</v>
      </c>
      <c r="V29" s="117">
        <f t="shared" si="8"/>
        <v>357</v>
      </c>
      <c r="W29" s="117">
        <f t="shared" si="8"/>
        <v>181</v>
      </c>
      <c r="X29" s="117">
        <f t="shared" si="8"/>
        <v>111</v>
      </c>
      <c r="Y29" s="117">
        <f t="shared" si="8"/>
        <v>37</v>
      </c>
      <c r="Z29" s="117">
        <f t="shared" si="8"/>
        <v>34</v>
      </c>
      <c r="AA29" s="117">
        <f t="shared" si="8"/>
        <v>46</v>
      </c>
      <c r="AB29" s="117">
        <f t="shared" si="8"/>
        <v>-18</v>
      </c>
      <c r="AC29" s="117">
        <f t="shared" si="8"/>
        <v>-35</v>
      </c>
      <c r="AD29" s="117">
        <f t="shared" si="8"/>
        <v>-48</v>
      </c>
      <c r="AE29" s="117">
        <f t="shared" si="8"/>
        <v>37</v>
      </c>
      <c r="AF29" s="117">
        <f t="shared" si="8"/>
        <v>-15</v>
      </c>
      <c r="AG29" s="117">
        <f t="shared" si="8"/>
        <v>49</v>
      </c>
      <c r="AH29" s="117">
        <f t="shared" si="8"/>
        <v>8</v>
      </c>
      <c r="AI29" s="117">
        <f t="shared" si="8"/>
        <v>-64</v>
      </c>
      <c r="AJ29" s="117">
        <f t="shared" si="8"/>
        <v>47</v>
      </c>
      <c r="AK29" s="117">
        <f t="shared" si="8"/>
        <v>47</v>
      </c>
      <c r="AL29" s="117">
        <f t="shared" si="8"/>
        <v>62</v>
      </c>
      <c r="AM29" s="117">
        <f t="shared" si="8"/>
        <v>61</v>
      </c>
      <c r="AN29" s="117">
        <f t="shared" si="8"/>
        <v>-55</v>
      </c>
      <c r="AO29" s="117">
        <f t="shared" si="8"/>
        <v>-113</v>
      </c>
      <c r="AP29" s="117">
        <f t="shared" si="8"/>
        <v>158</v>
      </c>
      <c r="AQ29" s="117">
        <f t="shared" si="8"/>
        <v>-7</v>
      </c>
      <c r="AR29" s="117">
        <f t="shared" si="8"/>
        <v>72</v>
      </c>
      <c r="AS29" s="117">
        <f t="shared" si="8"/>
        <v>135</v>
      </c>
      <c r="AT29" s="117">
        <f t="shared" si="8"/>
        <v>183</v>
      </c>
      <c r="AU29" s="117">
        <f t="shared" si="8"/>
        <v>145</v>
      </c>
      <c r="AV29" s="117">
        <f t="shared" si="8"/>
        <v>199</v>
      </c>
      <c r="AW29" s="117">
        <f t="shared" si="8"/>
        <v>230</v>
      </c>
      <c r="AX29" s="117">
        <f t="shared" si="8"/>
        <v>199</v>
      </c>
      <c r="AY29" s="117">
        <f t="shared" si="8"/>
        <v>156</v>
      </c>
      <c r="AZ29" s="117">
        <f t="shared" si="8"/>
        <v>48</v>
      </c>
      <c r="BA29" s="117">
        <f t="shared" si="8"/>
        <v>25</v>
      </c>
      <c r="BB29" s="117">
        <f t="shared" si="8"/>
        <v>144</v>
      </c>
      <c r="BC29" s="117">
        <f t="shared" si="8"/>
        <v>160</v>
      </c>
      <c r="BD29" s="117"/>
      <c r="BE29" s="567">
        <f t="shared" si="6"/>
        <v>7550.4000000000015</v>
      </c>
      <c r="BF29" s="567">
        <f t="shared" si="6"/>
        <v>6993.4000000000015</v>
      </c>
      <c r="BG29" s="568"/>
      <c r="BH29" s="569"/>
    </row>
    <row r="30" spans="1:60" x14ac:dyDescent="0.2">
      <c r="A30" s="637" t="s">
        <v>2819</v>
      </c>
      <c r="B30" s="165" t="s">
        <v>2810</v>
      </c>
      <c r="C30" s="115"/>
      <c r="D30" s="116"/>
      <c r="E30" s="116"/>
      <c r="F30" s="116"/>
      <c r="G30" s="116"/>
      <c r="H30" s="116"/>
      <c r="I30" s="116"/>
      <c r="J30" s="116"/>
      <c r="K30" s="116"/>
      <c r="L30" s="116"/>
      <c r="M30" s="116"/>
      <c r="N30" s="116"/>
      <c r="O30" s="116"/>
      <c r="P30" s="116"/>
      <c r="Q30" s="116"/>
      <c r="R30" s="116"/>
      <c r="S30" s="116"/>
      <c r="T30" s="116"/>
      <c r="U30" s="116"/>
      <c r="V30" s="116"/>
      <c r="W30" s="116"/>
      <c r="X30" s="116"/>
      <c r="Y30" s="116"/>
      <c r="Z30" s="116"/>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4"/>
      <c r="BC30" s="124"/>
      <c r="BE30" s="569"/>
    </row>
    <row r="31" spans="1:60" x14ac:dyDescent="0.2">
      <c r="A31" s="638"/>
      <c r="B31" s="120" t="s">
        <v>2811</v>
      </c>
      <c r="C31" s="115">
        <v>71</v>
      </c>
      <c r="D31" s="116">
        <v>79</v>
      </c>
      <c r="E31" s="116">
        <v>72</v>
      </c>
      <c r="F31" s="116">
        <v>70</v>
      </c>
      <c r="G31" s="116">
        <v>75</v>
      </c>
      <c r="H31" s="116">
        <v>70</v>
      </c>
      <c r="I31" s="116">
        <v>67</v>
      </c>
      <c r="J31" s="116">
        <v>72</v>
      </c>
      <c r="K31" s="116">
        <v>64</v>
      </c>
      <c r="L31" s="116">
        <v>69</v>
      </c>
      <c r="M31" s="116">
        <v>70</v>
      </c>
      <c r="N31" s="116">
        <v>69</v>
      </c>
      <c r="O31" s="116">
        <v>66</v>
      </c>
      <c r="P31" s="116">
        <v>63</v>
      </c>
      <c r="Q31" s="116">
        <v>65</v>
      </c>
      <c r="R31" s="116">
        <v>62</v>
      </c>
      <c r="S31" s="116">
        <v>64</v>
      </c>
      <c r="T31" s="116">
        <v>71</v>
      </c>
      <c r="U31" s="116">
        <v>68</v>
      </c>
      <c r="V31" s="116">
        <v>67</v>
      </c>
      <c r="W31" s="116">
        <v>67</v>
      </c>
      <c r="X31" s="116">
        <v>68</v>
      </c>
      <c r="Y31" s="116">
        <v>66</v>
      </c>
      <c r="Z31" s="116">
        <v>63</v>
      </c>
      <c r="AA31" s="116">
        <v>63</v>
      </c>
      <c r="AB31" s="116">
        <v>63</v>
      </c>
      <c r="AC31" s="116">
        <v>65</v>
      </c>
      <c r="AD31" s="116">
        <v>65</v>
      </c>
      <c r="AE31" s="116">
        <v>76</v>
      </c>
      <c r="AF31" s="116">
        <v>70</v>
      </c>
      <c r="AG31" s="116">
        <v>67</v>
      </c>
      <c r="AH31" s="116">
        <v>67</v>
      </c>
      <c r="AI31" s="116">
        <v>65</v>
      </c>
      <c r="AJ31" s="116">
        <v>65</v>
      </c>
      <c r="AK31" s="116">
        <v>70</v>
      </c>
      <c r="AL31" s="116">
        <v>67</v>
      </c>
      <c r="AM31" s="116">
        <v>72</v>
      </c>
      <c r="AN31" s="116">
        <v>73</v>
      </c>
      <c r="AO31" s="116">
        <v>69</v>
      </c>
      <c r="AP31" s="116">
        <v>66</v>
      </c>
      <c r="AQ31" s="116">
        <v>69</v>
      </c>
      <c r="AR31" s="116">
        <v>61</v>
      </c>
      <c r="AS31" s="116">
        <v>72</v>
      </c>
      <c r="AT31" s="116">
        <v>67</v>
      </c>
      <c r="AU31" s="116">
        <v>72</v>
      </c>
      <c r="AV31" s="116">
        <v>75</v>
      </c>
      <c r="AW31" s="116">
        <v>67</v>
      </c>
      <c r="AX31" s="116">
        <v>62</v>
      </c>
      <c r="AY31" s="116">
        <v>68</v>
      </c>
      <c r="AZ31" s="116">
        <v>71</v>
      </c>
      <c r="BA31" s="116">
        <v>68</v>
      </c>
      <c r="BB31" s="116">
        <v>65</v>
      </c>
      <c r="BC31" s="116">
        <v>54</v>
      </c>
      <c r="BE31" s="564">
        <f>SUM(N31:BB31)+(BC31/5)</f>
        <v>2769.8</v>
      </c>
      <c r="BF31" s="564">
        <f>SUM(C31:BB31)+(BC31/5)</f>
        <v>3548.8</v>
      </c>
    </row>
    <row r="32" spans="1:60" x14ac:dyDescent="0.2">
      <c r="A32" s="638"/>
      <c r="B32" s="120" t="s">
        <v>2812</v>
      </c>
      <c r="C32" s="115">
        <v>102</v>
      </c>
      <c r="D32" s="116">
        <v>119</v>
      </c>
      <c r="E32" s="116">
        <v>116</v>
      </c>
      <c r="F32" s="116">
        <v>104</v>
      </c>
      <c r="G32" s="116">
        <v>108</v>
      </c>
      <c r="H32" s="116">
        <v>102</v>
      </c>
      <c r="I32" s="116">
        <v>95</v>
      </c>
      <c r="J32" s="116">
        <v>92</v>
      </c>
      <c r="K32" s="116">
        <v>93</v>
      </c>
      <c r="L32" s="116">
        <v>89</v>
      </c>
      <c r="M32" s="116">
        <v>85</v>
      </c>
      <c r="N32" s="116">
        <v>83</v>
      </c>
      <c r="O32" s="116">
        <v>83</v>
      </c>
      <c r="P32" s="116">
        <v>82</v>
      </c>
      <c r="Q32" s="116">
        <v>77</v>
      </c>
      <c r="R32" s="116">
        <v>79</v>
      </c>
      <c r="S32" s="116">
        <v>77</v>
      </c>
      <c r="T32" s="116">
        <v>80</v>
      </c>
      <c r="U32" s="116">
        <v>69</v>
      </c>
      <c r="V32" s="116">
        <v>72</v>
      </c>
      <c r="W32" s="116">
        <v>80</v>
      </c>
      <c r="X32" s="116">
        <v>71</v>
      </c>
      <c r="Y32" s="116">
        <v>73</v>
      </c>
      <c r="Z32" s="116">
        <v>65</v>
      </c>
      <c r="AA32" s="116">
        <v>65</v>
      </c>
      <c r="AB32" s="116">
        <v>66</v>
      </c>
      <c r="AC32" s="116">
        <v>68</v>
      </c>
      <c r="AD32" s="116">
        <v>68</v>
      </c>
      <c r="AE32" s="116">
        <v>66</v>
      </c>
      <c r="AF32" s="116">
        <v>63</v>
      </c>
      <c r="AG32" s="116">
        <v>63</v>
      </c>
      <c r="AH32" s="116">
        <v>65</v>
      </c>
      <c r="AI32" s="116">
        <v>68</v>
      </c>
      <c r="AJ32" s="116">
        <v>73</v>
      </c>
      <c r="AK32" s="116">
        <v>63</v>
      </c>
      <c r="AL32" s="116">
        <v>74</v>
      </c>
      <c r="AM32" s="116">
        <v>69</v>
      </c>
      <c r="AN32" s="116">
        <v>65</v>
      </c>
      <c r="AO32" s="116">
        <v>80</v>
      </c>
      <c r="AP32" s="116">
        <v>71</v>
      </c>
      <c r="AQ32" s="116">
        <v>74</v>
      </c>
      <c r="AR32" s="116">
        <v>79</v>
      </c>
      <c r="AS32" s="116">
        <v>66</v>
      </c>
      <c r="AT32" s="116">
        <v>78</v>
      </c>
      <c r="AU32" s="116">
        <v>84</v>
      </c>
      <c r="AV32" s="116">
        <v>87</v>
      </c>
      <c r="AW32" s="116">
        <v>91</v>
      </c>
      <c r="AX32" s="116">
        <v>83</v>
      </c>
      <c r="AY32" s="116">
        <v>93</v>
      </c>
      <c r="AZ32" s="116">
        <v>106</v>
      </c>
      <c r="BA32" s="116">
        <v>105</v>
      </c>
      <c r="BB32" s="116">
        <v>90</v>
      </c>
      <c r="BC32" s="116">
        <v>84</v>
      </c>
      <c r="BE32" s="564">
        <f t="shared" ref="BE32:BE37" si="9">SUM(N32:BB32)+(BC32/5)</f>
        <v>3130.8</v>
      </c>
      <c r="BF32" s="564">
        <f t="shared" ref="BF32:BF37" si="10">SUM(C32:BB32)+(BC32/5)</f>
        <v>4235.8</v>
      </c>
    </row>
    <row r="33" spans="1:58" x14ac:dyDescent="0.2">
      <c r="A33" s="638"/>
      <c r="B33" s="120" t="s">
        <v>2813</v>
      </c>
      <c r="C33" s="115">
        <v>63</v>
      </c>
      <c r="D33" s="116">
        <v>72</v>
      </c>
      <c r="E33" s="116">
        <v>70</v>
      </c>
      <c r="F33" s="116">
        <v>63</v>
      </c>
      <c r="G33" s="116">
        <v>58</v>
      </c>
      <c r="H33" s="116">
        <v>51</v>
      </c>
      <c r="I33" s="116">
        <v>55</v>
      </c>
      <c r="J33" s="116">
        <v>62</v>
      </c>
      <c r="K33" s="116">
        <v>48</v>
      </c>
      <c r="L33" s="116">
        <v>64</v>
      </c>
      <c r="M33" s="116">
        <v>61</v>
      </c>
      <c r="N33" s="116">
        <v>53</v>
      </c>
      <c r="O33" s="116">
        <v>48</v>
      </c>
      <c r="P33" s="116">
        <v>45</v>
      </c>
      <c r="Q33" s="116">
        <v>54</v>
      </c>
      <c r="R33" s="116">
        <v>48</v>
      </c>
      <c r="S33" s="116">
        <v>55</v>
      </c>
      <c r="T33" s="116">
        <v>52</v>
      </c>
      <c r="U33" s="116">
        <v>45</v>
      </c>
      <c r="V33" s="116">
        <v>47</v>
      </c>
      <c r="W33" s="116">
        <v>45</v>
      </c>
      <c r="X33" s="116">
        <v>44</v>
      </c>
      <c r="Y33" s="116">
        <v>46</v>
      </c>
      <c r="Z33" s="116">
        <v>47</v>
      </c>
      <c r="AA33" s="116">
        <v>46</v>
      </c>
      <c r="AB33" s="116">
        <v>47</v>
      </c>
      <c r="AC33" s="116">
        <v>43</v>
      </c>
      <c r="AD33" s="116">
        <v>47</v>
      </c>
      <c r="AE33" s="116">
        <v>41</v>
      </c>
      <c r="AF33" s="116">
        <v>46</v>
      </c>
      <c r="AG33" s="116">
        <v>40</v>
      </c>
      <c r="AH33" s="116">
        <v>43</v>
      </c>
      <c r="AI33" s="116">
        <v>44</v>
      </c>
      <c r="AJ33" s="116">
        <v>43</v>
      </c>
      <c r="AK33" s="116">
        <v>44</v>
      </c>
      <c r="AL33" s="116">
        <v>43</v>
      </c>
      <c r="AM33" s="116">
        <v>41</v>
      </c>
      <c r="AN33" s="116">
        <v>45</v>
      </c>
      <c r="AO33" s="116">
        <v>47</v>
      </c>
      <c r="AP33" s="116">
        <v>41</v>
      </c>
      <c r="AQ33" s="116">
        <v>49</v>
      </c>
      <c r="AR33" s="116">
        <v>51</v>
      </c>
      <c r="AS33" s="116">
        <v>50</v>
      </c>
      <c r="AT33" s="116">
        <v>44</v>
      </c>
      <c r="AU33" s="116">
        <v>50</v>
      </c>
      <c r="AV33" s="116">
        <v>49</v>
      </c>
      <c r="AW33" s="116">
        <v>50</v>
      </c>
      <c r="AX33" s="116">
        <v>58</v>
      </c>
      <c r="AY33" s="116">
        <v>48</v>
      </c>
      <c r="AZ33" s="116">
        <v>53</v>
      </c>
      <c r="BA33" s="116">
        <v>57</v>
      </c>
      <c r="BB33" s="116">
        <v>50</v>
      </c>
      <c r="BC33" s="116">
        <v>51</v>
      </c>
      <c r="BE33" s="564">
        <f t="shared" si="9"/>
        <v>1949.2</v>
      </c>
      <c r="BF33" s="564">
        <f t="shared" si="10"/>
        <v>2616.1999999999998</v>
      </c>
    </row>
    <row r="34" spans="1:58" x14ac:dyDescent="0.2">
      <c r="A34" s="638"/>
      <c r="B34" s="120" t="s">
        <v>2814</v>
      </c>
      <c r="C34" s="115">
        <v>35</v>
      </c>
      <c r="D34" s="116">
        <v>49</v>
      </c>
      <c r="E34" s="116">
        <v>44</v>
      </c>
      <c r="F34" s="116">
        <v>41</v>
      </c>
      <c r="G34" s="116">
        <v>36</v>
      </c>
      <c r="H34" s="116">
        <v>36</v>
      </c>
      <c r="I34" s="116">
        <v>32</v>
      </c>
      <c r="J34" s="116">
        <v>34</v>
      </c>
      <c r="K34" s="116">
        <v>30</v>
      </c>
      <c r="L34" s="116">
        <v>28</v>
      </c>
      <c r="M34" s="116">
        <v>26</v>
      </c>
      <c r="N34" s="116">
        <v>25</v>
      </c>
      <c r="O34" s="116">
        <v>21</v>
      </c>
      <c r="P34" s="116">
        <v>24</v>
      </c>
      <c r="Q34" s="116">
        <v>21</v>
      </c>
      <c r="R34" s="116">
        <v>20</v>
      </c>
      <c r="S34" s="116">
        <v>21</v>
      </c>
      <c r="T34" s="116">
        <v>24</v>
      </c>
      <c r="U34" s="116">
        <v>20</v>
      </c>
      <c r="V34" s="116">
        <v>19</v>
      </c>
      <c r="W34" s="116">
        <v>20</v>
      </c>
      <c r="X34" s="116">
        <v>19</v>
      </c>
      <c r="Y34" s="116">
        <v>24</v>
      </c>
      <c r="Z34" s="116">
        <v>19</v>
      </c>
      <c r="AA34" s="116">
        <v>19</v>
      </c>
      <c r="AB34" s="116">
        <v>16</v>
      </c>
      <c r="AC34" s="116">
        <v>19</v>
      </c>
      <c r="AD34" s="116">
        <v>15</v>
      </c>
      <c r="AE34" s="116">
        <v>18</v>
      </c>
      <c r="AF34" s="116">
        <v>15</v>
      </c>
      <c r="AG34" s="116">
        <v>14</v>
      </c>
      <c r="AH34" s="116">
        <v>15</v>
      </c>
      <c r="AI34" s="116">
        <v>13</v>
      </c>
      <c r="AJ34" s="116">
        <v>16</v>
      </c>
      <c r="AK34" s="116">
        <v>16</v>
      </c>
      <c r="AL34" s="116">
        <v>19</v>
      </c>
      <c r="AM34" s="116">
        <v>18</v>
      </c>
      <c r="AN34" s="116">
        <v>17</v>
      </c>
      <c r="AO34" s="116">
        <v>19</v>
      </c>
      <c r="AP34" s="116">
        <v>19</v>
      </c>
      <c r="AQ34" s="116">
        <v>21</v>
      </c>
      <c r="AR34" s="116">
        <v>23</v>
      </c>
      <c r="AS34" s="116">
        <v>19</v>
      </c>
      <c r="AT34" s="116">
        <v>20</v>
      </c>
      <c r="AU34" s="116">
        <v>22</v>
      </c>
      <c r="AV34" s="116">
        <v>22</v>
      </c>
      <c r="AW34" s="116">
        <v>23</v>
      </c>
      <c r="AX34" s="116">
        <v>25</v>
      </c>
      <c r="AY34" s="116">
        <v>21</v>
      </c>
      <c r="AZ34" s="116">
        <v>25</v>
      </c>
      <c r="BA34" s="116">
        <v>28</v>
      </c>
      <c r="BB34" s="116">
        <v>30</v>
      </c>
      <c r="BC34" s="116">
        <v>17</v>
      </c>
      <c r="BE34" s="564">
        <f t="shared" si="9"/>
        <v>827.4</v>
      </c>
      <c r="BF34" s="564">
        <f t="shared" si="10"/>
        <v>1218.4000000000001</v>
      </c>
    </row>
    <row r="35" spans="1:58" x14ac:dyDescent="0.2">
      <c r="A35" s="638"/>
      <c r="B35" s="120" t="s">
        <v>41</v>
      </c>
      <c r="C35" s="115">
        <v>0</v>
      </c>
      <c r="D35" s="116">
        <v>0</v>
      </c>
      <c r="E35" s="116">
        <v>0</v>
      </c>
      <c r="F35" s="116">
        <v>0</v>
      </c>
      <c r="G35" s="116">
        <v>0</v>
      </c>
      <c r="H35" s="116">
        <v>0</v>
      </c>
      <c r="I35" s="116">
        <v>0</v>
      </c>
      <c r="J35" s="116">
        <v>0</v>
      </c>
      <c r="K35" s="116">
        <v>0</v>
      </c>
      <c r="L35" s="116">
        <v>0</v>
      </c>
      <c r="M35" s="116">
        <v>0</v>
      </c>
      <c r="N35" s="116">
        <v>0</v>
      </c>
      <c r="O35" s="116">
        <v>0</v>
      </c>
      <c r="P35" s="116">
        <v>0</v>
      </c>
      <c r="Q35" s="116">
        <v>0</v>
      </c>
      <c r="R35" s="116">
        <v>0</v>
      </c>
      <c r="S35" s="116">
        <v>0</v>
      </c>
      <c r="T35" s="116">
        <v>0</v>
      </c>
      <c r="U35" s="116">
        <v>0</v>
      </c>
      <c r="V35" s="116">
        <v>0</v>
      </c>
      <c r="W35" s="116">
        <v>0</v>
      </c>
      <c r="X35" s="116">
        <v>0</v>
      </c>
      <c r="Y35" s="116">
        <v>0</v>
      </c>
      <c r="Z35" s="116">
        <v>0</v>
      </c>
      <c r="AA35" s="116">
        <v>0</v>
      </c>
      <c r="AB35" s="116">
        <v>0</v>
      </c>
      <c r="AC35" s="116">
        <v>0</v>
      </c>
      <c r="AD35" s="116">
        <v>0</v>
      </c>
      <c r="AE35" s="116">
        <v>0</v>
      </c>
      <c r="AF35" s="116">
        <v>0</v>
      </c>
      <c r="AG35" s="116">
        <v>0</v>
      </c>
      <c r="AH35" s="116">
        <v>0</v>
      </c>
      <c r="AI35" s="116">
        <v>0</v>
      </c>
      <c r="AJ35" s="116">
        <v>0</v>
      </c>
      <c r="AK35" s="116">
        <v>0</v>
      </c>
      <c r="AL35" s="116">
        <v>0</v>
      </c>
      <c r="AM35" s="116">
        <v>0</v>
      </c>
      <c r="AN35" s="116">
        <v>0</v>
      </c>
      <c r="AO35" s="116">
        <v>0</v>
      </c>
      <c r="AP35" s="116">
        <v>0</v>
      </c>
      <c r="AQ35" s="116">
        <v>0</v>
      </c>
      <c r="AR35" s="116">
        <v>0</v>
      </c>
      <c r="AS35" s="116">
        <v>0</v>
      </c>
      <c r="AT35" s="116">
        <v>0</v>
      </c>
      <c r="AU35" s="116">
        <v>0</v>
      </c>
      <c r="AV35" s="116">
        <v>0</v>
      </c>
      <c r="AW35" s="116">
        <v>0</v>
      </c>
      <c r="AX35" s="116">
        <v>0</v>
      </c>
      <c r="AY35" s="116">
        <v>0</v>
      </c>
      <c r="AZ35" s="116">
        <v>0</v>
      </c>
      <c r="BA35" s="116">
        <v>0</v>
      </c>
      <c r="BB35" s="116">
        <v>0</v>
      </c>
      <c r="BC35" s="116">
        <v>0</v>
      </c>
      <c r="BE35" s="564">
        <f t="shared" si="9"/>
        <v>0</v>
      </c>
      <c r="BF35" s="564">
        <f t="shared" si="10"/>
        <v>0</v>
      </c>
    </row>
    <row r="36" spans="1:58" x14ac:dyDescent="0.2">
      <c r="A36" s="638"/>
      <c r="B36" s="120" t="s">
        <v>2815</v>
      </c>
      <c r="C36" s="115">
        <v>43</v>
      </c>
      <c r="D36" s="116">
        <v>47</v>
      </c>
      <c r="E36" s="116">
        <v>48</v>
      </c>
      <c r="F36" s="116">
        <v>45</v>
      </c>
      <c r="G36" s="116">
        <v>42</v>
      </c>
      <c r="H36" s="116">
        <v>37</v>
      </c>
      <c r="I36" s="116">
        <v>41</v>
      </c>
      <c r="J36" s="116">
        <v>42</v>
      </c>
      <c r="K36" s="116">
        <v>38</v>
      </c>
      <c r="L36" s="116">
        <v>45</v>
      </c>
      <c r="M36" s="116">
        <v>39</v>
      </c>
      <c r="N36" s="116">
        <v>35</v>
      </c>
      <c r="O36" s="116">
        <v>39</v>
      </c>
      <c r="P36" s="116">
        <v>37</v>
      </c>
      <c r="Q36" s="116">
        <v>34</v>
      </c>
      <c r="R36" s="116">
        <v>38</v>
      </c>
      <c r="S36" s="116">
        <v>31</v>
      </c>
      <c r="T36" s="116">
        <v>33</v>
      </c>
      <c r="U36" s="116">
        <v>37</v>
      </c>
      <c r="V36" s="116">
        <v>34</v>
      </c>
      <c r="W36" s="116">
        <v>34</v>
      </c>
      <c r="X36" s="116">
        <v>33</v>
      </c>
      <c r="Y36" s="116">
        <v>31</v>
      </c>
      <c r="Z36" s="116">
        <v>31</v>
      </c>
      <c r="AA36" s="116">
        <v>32</v>
      </c>
      <c r="AB36" s="116">
        <v>36</v>
      </c>
      <c r="AC36" s="116">
        <v>33</v>
      </c>
      <c r="AD36" s="116">
        <v>36</v>
      </c>
      <c r="AE36" s="116">
        <v>33</v>
      </c>
      <c r="AF36" s="116">
        <v>28</v>
      </c>
      <c r="AG36" s="116">
        <v>32</v>
      </c>
      <c r="AH36" s="116">
        <v>34</v>
      </c>
      <c r="AI36" s="116">
        <v>32</v>
      </c>
      <c r="AJ36" s="116">
        <v>31</v>
      </c>
      <c r="AK36" s="116">
        <v>30</v>
      </c>
      <c r="AL36" s="116">
        <v>33</v>
      </c>
      <c r="AM36" s="116">
        <v>33</v>
      </c>
      <c r="AN36" s="116">
        <v>36</v>
      </c>
      <c r="AO36" s="116">
        <v>35</v>
      </c>
      <c r="AP36" s="116">
        <v>34</v>
      </c>
      <c r="AQ36" s="116">
        <v>33</v>
      </c>
      <c r="AR36" s="116">
        <v>34</v>
      </c>
      <c r="AS36" s="116">
        <v>35</v>
      </c>
      <c r="AT36" s="116">
        <v>36</v>
      </c>
      <c r="AU36" s="116">
        <v>36</v>
      </c>
      <c r="AV36" s="116">
        <v>41</v>
      </c>
      <c r="AW36" s="116">
        <v>39</v>
      </c>
      <c r="AX36" s="116">
        <v>37</v>
      </c>
      <c r="AY36" s="116">
        <v>35</v>
      </c>
      <c r="AZ36" s="116">
        <v>49</v>
      </c>
      <c r="BA36" s="116">
        <v>47</v>
      </c>
      <c r="BB36" s="116">
        <v>36</v>
      </c>
      <c r="BC36" s="116">
        <v>29</v>
      </c>
      <c r="BE36" s="564">
        <f t="shared" si="9"/>
        <v>1438.8</v>
      </c>
      <c r="BF36" s="564">
        <f t="shared" si="10"/>
        <v>1905.8</v>
      </c>
    </row>
    <row r="37" spans="1:58" x14ac:dyDescent="0.2">
      <c r="A37" s="638"/>
      <c r="B37" s="120" t="s">
        <v>2816</v>
      </c>
      <c r="C37" s="115">
        <v>314</v>
      </c>
      <c r="D37" s="116">
        <v>367</v>
      </c>
      <c r="E37" s="116">
        <v>350</v>
      </c>
      <c r="F37" s="116">
        <v>323</v>
      </c>
      <c r="G37" s="116">
        <v>319</v>
      </c>
      <c r="H37" s="116">
        <v>295</v>
      </c>
      <c r="I37" s="116">
        <v>291</v>
      </c>
      <c r="J37" s="116">
        <v>302</v>
      </c>
      <c r="K37" s="116">
        <v>273</v>
      </c>
      <c r="L37" s="116">
        <v>295</v>
      </c>
      <c r="M37" s="116">
        <v>281</v>
      </c>
      <c r="N37" s="116">
        <v>265</v>
      </c>
      <c r="O37" s="116">
        <v>258</v>
      </c>
      <c r="P37" s="116">
        <v>252</v>
      </c>
      <c r="Q37" s="116">
        <v>251</v>
      </c>
      <c r="R37" s="116">
        <v>248</v>
      </c>
      <c r="S37" s="116">
        <v>248</v>
      </c>
      <c r="T37" s="116">
        <v>259</v>
      </c>
      <c r="U37" s="116">
        <v>239</v>
      </c>
      <c r="V37" s="116">
        <v>239</v>
      </c>
      <c r="W37" s="116">
        <v>245</v>
      </c>
      <c r="X37" s="116">
        <v>236</v>
      </c>
      <c r="Y37" s="116">
        <v>240</v>
      </c>
      <c r="Z37" s="116">
        <v>226</v>
      </c>
      <c r="AA37" s="116">
        <v>225</v>
      </c>
      <c r="AB37" s="116">
        <v>228</v>
      </c>
      <c r="AC37" s="116">
        <v>229</v>
      </c>
      <c r="AD37" s="116">
        <v>232</v>
      </c>
      <c r="AE37" s="116">
        <v>234</v>
      </c>
      <c r="AF37" s="116">
        <v>223</v>
      </c>
      <c r="AG37" s="116">
        <v>216</v>
      </c>
      <c r="AH37" s="116">
        <v>224</v>
      </c>
      <c r="AI37" s="116">
        <v>224</v>
      </c>
      <c r="AJ37" s="116">
        <v>227</v>
      </c>
      <c r="AK37" s="116">
        <v>224</v>
      </c>
      <c r="AL37" s="116">
        <v>237</v>
      </c>
      <c r="AM37" s="116">
        <v>233</v>
      </c>
      <c r="AN37" s="116">
        <v>236</v>
      </c>
      <c r="AO37" s="116">
        <v>250</v>
      </c>
      <c r="AP37" s="116">
        <v>231</v>
      </c>
      <c r="AQ37" s="116">
        <v>245</v>
      </c>
      <c r="AR37" s="116">
        <v>249</v>
      </c>
      <c r="AS37" s="116">
        <v>242</v>
      </c>
      <c r="AT37" s="116">
        <v>244</v>
      </c>
      <c r="AU37" s="116">
        <v>263</v>
      </c>
      <c r="AV37" s="116">
        <v>274</v>
      </c>
      <c r="AW37" s="116">
        <v>270</v>
      </c>
      <c r="AX37" s="116">
        <v>266</v>
      </c>
      <c r="AY37" s="116">
        <v>265</v>
      </c>
      <c r="AZ37" s="116">
        <v>304</v>
      </c>
      <c r="BA37" s="116">
        <v>305</v>
      </c>
      <c r="BB37" s="116">
        <v>271</v>
      </c>
      <c r="BC37" s="116">
        <v>235</v>
      </c>
      <c r="BE37" s="564">
        <f t="shared" si="9"/>
        <v>10124</v>
      </c>
      <c r="BF37" s="564">
        <f t="shared" si="10"/>
        <v>13534</v>
      </c>
    </row>
    <row r="38" spans="1:58" x14ac:dyDescent="0.2">
      <c r="A38" s="638"/>
      <c r="B38" s="166" t="s">
        <v>2817</v>
      </c>
      <c r="C38" s="201" t="s">
        <v>3002</v>
      </c>
      <c r="D38" s="200" t="s">
        <v>3001</v>
      </c>
      <c r="E38" s="200" t="s">
        <v>3000</v>
      </c>
      <c r="F38" s="200" t="s">
        <v>2999</v>
      </c>
      <c r="G38" s="200" t="s">
        <v>2998</v>
      </c>
      <c r="H38" s="200" t="s">
        <v>2997</v>
      </c>
      <c r="I38" s="200" t="s">
        <v>2996</v>
      </c>
      <c r="J38" s="200" t="s">
        <v>2995</v>
      </c>
      <c r="K38" s="200" t="s">
        <v>2994</v>
      </c>
      <c r="L38" s="200" t="s">
        <v>2993</v>
      </c>
      <c r="M38" s="200" t="s">
        <v>2992</v>
      </c>
      <c r="N38" s="200" t="s">
        <v>2991</v>
      </c>
      <c r="O38" s="200" t="s">
        <v>2990</v>
      </c>
      <c r="P38" s="200" t="s">
        <v>2989</v>
      </c>
      <c r="Q38" s="200" t="s">
        <v>2988</v>
      </c>
      <c r="R38" s="200" t="s">
        <v>2987</v>
      </c>
      <c r="S38" s="200" t="s">
        <v>2986</v>
      </c>
      <c r="T38" s="200" t="s">
        <v>2985</v>
      </c>
      <c r="U38" s="200" t="s">
        <v>2984</v>
      </c>
      <c r="V38" s="200" t="s">
        <v>2983</v>
      </c>
      <c r="W38" s="200" t="s">
        <v>2982</v>
      </c>
      <c r="X38" s="200" t="s">
        <v>2981</v>
      </c>
      <c r="Y38" s="200" t="s">
        <v>2980</v>
      </c>
      <c r="Z38" s="200" t="s">
        <v>2979</v>
      </c>
      <c r="AA38" s="200" t="s">
        <v>2978</v>
      </c>
      <c r="AB38" s="200" t="s">
        <v>2977</v>
      </c>
      <c r="AC38" s="200" t="s">
        <v>2976</v>
      </c>
      <c r="AD38" s="200" t="s">
        <v>2975</v>
      </c>
      <c r="AE38" s="200" t="s">
        <v>2974</v>
      </c>
      <c r="AF38" s="10" t="s">
        <v>2973</v>
      </c>
      <c r="AG38" s="10" t="s">
        <v>2972</v>
      </c>
      <c r="AH38" s="10" t="s">
        <v>2971</v>
      </c>
      <c r="AI38" s="10" t="s">
        <v>2970</v>
      </c>
      <c r="AJ38" s="10" t="s">
        <v>2969</v>
      </c>
      <c r="AK38" s="10" t="s">
        <v>2968</v>
      </c>
      <c r="AL38" s="10" t="s">
        <v>2967</v>
      </c>
      <c r="AM38" s="10" t="s">
        <v>2966</v>
      </c>
      <c r="AN38" s="10" t="s">
        <v>2965</v>
      </c>
      <c r="AO38" s="10" t="s">
        <v>2964</v>
      </c>
      <c r="AP38" s="10" t="s">
        <v>2963</v>
      </c>
      <c r="AQ38" s="10" t="s">
        <v>2962</v>
      </c>
      <c r="AR38" s="10" t="s">
        <v>2961</v>
      </c>
      <c r="AS38" s="10" t="s">
        <v>2960</v>
      </c>
      <c r="AT38" s="10" t="s">
        <v>2959</v>
      </c>
      <c r="AU38" s="10" t="s">
        <v>2958</v>
      </c>
      <c r="AV38" s="10" t="s">
        <v>3036</v>
      </c>
      <c r="AW38" s="10" t="s">
        <v>3037</v>
      </c>
      <c r="AX38" s="10" t="s">
        <v>3038</v>
      </c>
      <c r="AY38" s="10" t="s">
        <v>3039</v>
      </c>
      <c r="AZ38" s="10" t="s">
        <v>3040</v>
      </c>
      <c r="BA38" s="10" t="s">
        <v>3044</v>
      </c>
      <c r="BB38" s="10" t="s">
        <v>3045</v>
      </c>
      <c r="BC38" s="10" t="s">
        <v>3046</v>
      </c>
      <c r="BD38" s="10"/>
      <c r="BE38" s="564"/>
      <c r="BF38" s="564"/>
    </row>
    <row r="39" spans="1:58" x14ac:dyDescent="0.2">
      <c r="A39" s="638"/>
      <c r="B39" s="120" t="s">
        <v>2811</v>
      </c>
      <c r="C39" s="115">
        <v>75</v>
      </c>
      <c r="D39" s="116">
        <v>81</v>
      </c>
      <c r="E39" s="116">
        <v>74</v>
      </c>
      <c r="F39" s="116">
        <v>66</v>
      </c>
      <c r="G39" s="116">
        <v>92</v>
      </c>
      <c r="H39" s="116">
        <v>71</v>
      </c>
      <c r="I39" s="116">
        <v>72</v>
      </c>
      <c r="J39" s="116">
        <v>64</v>
      </c>
      <c r="K39" s="116">
        <v>79</v>
      </c>
      <c r="L39" s="116">
        <v>66</v>
      </c>
      <c r="M39" s="116">
        <v>65</v>
      </c>
      <c r="N39" s="116">
        <v>81</v>
      </c>
      <c r="O39" s="116">
        <v>56</v>
      </c>
      <c r="P39" s="116">
        <v>70</v>
      </c>
      <c r="Q39" s="116">
        <v>59</v>
      </c>
      <c r="R39" s="116">
        <v>68</v>
      </c>
      <c r="S39" s="116">
        <v>57</v>
      </c>
      <c r="T39" s="116">
        <v>60</v>
      </c>
      <c r="U39" s="116">
        <v>50</v>
      </c>
      <c r="V39" s="116">
        <v>44</v>
      </c>
      <c r="W39" s="116">
        <v>48</v>
      </c>
      <c r="X39" s="116">
        <v>61</v>
      </c>
      <c r="Y39" s="116">
        <v>53</v>
      </c>
      <c r="Z39" s="116">
        <v>51</v>
      </c>
      <c r="AA39" s="116">
        <v>41</v>
      </c>
      <c r="AB39" s="116">
        <v>49</v>
      </c>
      <c r="AC39" s="116">
        <v>51</v>
      </c>
      <c r="AD39" s="116">
        <v>48</v>
      </c>
      <c r="AE39" s="116">
        <v>64</v>
      </c>
      <c r="AF39" s="116">
        <v>60</v>
      </c>
      <c r="AG39" s="116">
        <v>56</v>
      </c>
      <c r="AH39" s="116">
        <v>63</v>
      </c>
      <c r="AI39" s="116">
        <v>69</v>
      </c>
      <c r="AJ39" s="116">
        <v>60</v>
      </c>
      <c r="AK39" s="116">
        <v>57</v>
      </c>
      <c r="AL39" s="116">
        <v>62</v>
      </c>
      <c r="AM39" s="116">
        <v>55</v>
      </c>
      <c r="AN39" s="116">
        <v>52</v>
      </c>
      <c r="AO39" s="116">
        <v>46</v>
      </c>
      <c r="AP39" s="116">
        <v>71</v>
      </c>
      <c r="AQ39" s="116">
        <v>58</v>
      </c>
      <c r="AR39" s="116">
        <v>45</v>
      </c>
      <c r="AS39" s="116">
        <v>64</v>
      </c>
      <c r="AT39" s="116">
        <v>52</v>
      </c>
      <c r="AU39" s="116">
        <v>61</v>
      </c>
      <c r="AV39" s="116">
        <v>49</v>
      </c>
      <c r="AW39" s="116">
        <v>48</v>
      </c>
      <c r="AX39" s="116">
        <v>47</v>
      </c>
      <c r="AY39" s="116">
        <v>54</v>
      </c>
      <c r="AZ39" s="116">
        <v>49</v>
      </c>
      <c r="BA39" s="116">
        <v>55</v>
      </c>
      <c r="BB39" s="116">
        <v>52</v>
      </c>
      <c r="BC39" s="116">
        <v>44</v>
      </c>
      <c r="BE39" s="564">
        <f t="shared" ref="BE39:BE45" si="11">SUM(N39:BC39)</f>
        <v>2340</v>
      </c>
      <c r="BF39" s="564">
        <f>SUM(C39:BC39)</f>
        <v>3145</v>
      </c>
    </row>
    <row r="40" spans="1:58" x14ac:dyDescent="0.2">
      <c r="A40" s="638"/>
      <c r="B40" s="120" t="s">
        <v>2812</v>
      </c>
      <c r="C40" s="115">
        <v>105</v>
      </c>
      <c r="D40" s="116">
        <v>131</v>
      </c>
      <c r="E40" s="116">
        <v>106</v>
      </c>
      <c r="F40" s="116">
        <v>99</v>
      </c>
      <c r="G40" s="116">
        <v>100</v>
      </c>
      <c r="H40" s="116">
        <v>100</v>
      </c>
      <c r="I40" s="116">
        <v>83</v>
      </c>
      <c r="J40" s="116">
        <v>77</v>
      </c>
      <c r="K40" s="116">
        <v>86</v>
      </c>
      <c r="L40" s="116">
        <v>98</v>
      </c>
      <c r="M40" s="116">
        <v>83</v>
      </c>
      <c r="N40" s="116">
        <v>86</v>
      </c>
      <c r="O40" s="116">
        <v>100</v>
      </c>
      <c r="P40" s="116">
        <v>149</v>
      </c>
      <c r="Q40" s="116">
        <v>166</v>
      </c>
      <c r="R40" s="116">
        <v>144</v>
      </c>
      <c r="S40" s="116">
        <v>142</v>
      </c>
      <c r="T40" s="116">
        <v>126</v>
      </c>
      <c r="U40" s="116">
        <v>100</v>
      </c>
      <c r="V40" s="116">
        <v>82</v>
      </c>
      <c r="W40" s="116">
        <v>77</v>
      </c>
      <c r="X40" s="116">
        <v>79</v>
      </c>
      <c r="Y40" s="116">
        <v>61</v>
      </c>
      <c r="Z40" s="116">
        <v>76</v>
      </c>
      <c r="AA40" s="116">
        <v>59</v>
      </c>
      <c r="AB40" s="116">
        <v>70</v>
      </c>
      <c r="AC40" s="116">
        <v>53</v>
      </c>
      <c r="AD40" s="116">
        <v>56</v>
      </c>
      <c r="AE40" s="116">
        <v>72</v>
      </c>
      <c r="AF40" s="116">
        <v>64</v>
      </c>
      <c r="AG40" s="116">
        <v>49</v>
      </c>
      <c r="AH40" s="116">
        <v>62</v>
      </c>
      <c r="AI40" s="116">
        <v>56</v>
      </c>
      <c r="AJ40" s="116">
        <v>69</v>
      </c>
      <c r="AK40" s="116">
        <v>60</v>
      </c>
      <c r="AL40" s="116">
        <v>62</v>
      </c>
      <c r="AM40" s="116">
        <v>59</v>
      </c>
      <c r="AN40" s="116">
        <v>63</v>
      </c>
      <c r="AO40" s="116">
        <v>56</v>
      </c>
      <c r="AP40" s="116">
        <v>81</v>
      </c>
      <c r="AQ40" s="116">
        <v>75</v>
      </c>
      <c r="AR40" s="116">
        <v>76</v>
      </c>
      <c r="AS40" s="116">
        <v>73</v>
      </c>
      <c r="AT40" s="116">
        <v>73</v>
      </c>
      <c r="AU40" s="116">
        <v>65</v>
      </c>
      <c r="AV40" s="116">
        <v>80</v>
      </c>
      <c r="AW40" s="116">
        <v>93</v>
      </c>
      <c r="AX40" s="116">
        <v>84</v>
      </c>
      <c r="AY40" s="116">
        <v>76</v>
      </c>
      <c r="AZ40" s="116">
        <v>65</v>
      </c>
      <c r="BA40" s="116">
        <v>72</v>
      </c>
      <c r="BB40" s="116">
        <v>75</v>
      </c>
      <c r="BC40" s="116">
        <v>59</v>
      </c>
      <c r="BE40" s="564">
        <f t="shared" si="11"/>
        <v>3345</v>
      </c>
      <c r="BF40" s="564">
        <f t="shared" ref="BF40:BF45" si="12">SUM(C40:BC40)</f>
        <v>4413</v>
      </c>
    </row>
    <row r="41" spans="1:58" x14ac:dyDescent="0.2">
      <c r="A41" s="638"/>
      <c r="B41" s="120" t="s">
        <v>2813</v>
      </c>
      <c r="C41" s="115">
        <v>55</v>
      </c>
      <c r="D41" s="116">
        <v>60</v>
      </c>
      <c r="E41" s="116">
        <v>57</v>
      </c>
      <c r="F41" s="116">
        <v>47</v>
      </c>
      <c r="G41" s="116">
        <v>43</v>
      </c>
      <c r="H41" s="116">
        <v>56</v>
      </c>
      <c r="I41" s="116">
        <v>41</v>
      </c>
      <c r="J41" s="116">
        <v>51</v>
      </c>
      <c r="K41" s="116">
        <v>44</v>
      </c>
      <c r="L41" s="116">
        <v>59</v>
      </c>
      <c r="M41" s="116">
        <v>53</v>
      </c>
      <c r="N41" s="116">
        <v>41</v>
      </c>
      <c r="O41" s="116">
        <v>42</v>
      </c>
      <c r="P41" s="116">
        <v>86</v>
      </c>
      <c r="Q41" s="116">
        <v>74</v>
      </c>
      <c r="R41" s="116">
        <v>60</v>
      </c>
      <c r="S41" s="116">
        <v>75</v>
      </c>
      <c r="T41" s="116">
        <v>67</v>
      </c>
      <c r="U41" s="116">
        <v>54</v>
      </c>
      <c r="V41" s="116">
        <v>52</v>
      </c>
      <c r="W41" s="116">
        <v>44</v>
      </c>
      <c r="X41" s="116">
        <v>49</v>
      </c>
      <c r="Y41" s="116">
        <v>51</v>
      </c>
      <c r="Z41" s="116">
        <v>34</v>
      </c>
      <c r="AA41" s="116">
        <v>55</v>
      </c>
      <c r="AB41" s="116">
        <v>44</v>
      </c>
      <c r="AC41" s="116">
        <v>36</v>
      </c>
      <c r="AD41" s="116">
        <v>46</v>
      </c>
      <c r="AE41" s="116">
        <v>35</v>
      </c>
      <c r="AF41" s="116">
        <v>46</v>
      </c>
      <c r="AG41" s="116">
        <v>52</v>
      </c>
      <c r="AH41" s="116">
        <v>41</v>
      </c>
      <c r="AI41" s="116">
        <v>38</v>
      </c>
      <c r="AJ41" s="116">
        <v>42</v>
      </c>
      <c r="AK41" s="116">
        <v>40</v>
      </c>
      <c r="AL41" s="116">
        <v>46</v>
      </c>
      <c r="AM41" s="116">
        <v>39</v>
      </c>
      <c r="AN41" s="116">
        <v>44</v>
      </c>
      <c r="AO41" s="116">
        <v>35</v>
      </c>
      <c r="AP41" s="116">
        <v>51</v>
      </c>
      <c r="AQ41" s="116">
        <v>39</v>
      </c>
      <c r="AR41" s="116">
        <v>51</v>
      </c>
      <c r="AS41" s="116">
        <v>54</v>
      </c>
      <c r="AT41" s="116">
        <v>40</v>
      </c>
      <c r="AU41" s="116">
        <v>48</v>
      </c>
      <c r="AV41" s="116">
        <v>38</v>
      </c>
      <c r="AW41" s="116">
        <v>53</v>
      </c>
      <c r="AX41" s="116">
        <v>40</v>
      </c>
      <c r="AY41" s="116">
        <v>44</v>
      </c>
      <c r="AZ41" s="116">
        <v>54</v>
      </c>
      <c r="BA41" s="116">
        <v>46</v>
      </c>
      <c r="BB41" s="116">
        <v>38</v>
      </c>
      <c r="BC41" s="116">
        <v>44</v>
      </c>
      <c r="BE41" s="564">
        <f t="shared" si="11"/>
        <v>2008</v>
      </c>
      <c r="BF41" s="564">
        <f t="shared" si="12"/>
        <v>2574</v>
      </c>
    </row>
    <row r="42" spans="1:58" x14ac:dyDescent="0.2">
      <c r="A42" s="638"/>
      <c r="B42" s="120" t="s">
        <v>2814</v>
      </c>
      <c r="C42" s="115">
        <v>31</v>
      </c>
      <c r="D42" s="116">
        <v>35</v>
      </c>
      <c r="E42" s="116">
        <v>38</v>
      </c>
      <c r="F42" s="116">
        <v>36</v>
      </c>
      <c r="G42" s="116">
        <v>15</v>
      </c>
      <c r="H42" s="116">
        <v>17</v>
      </c>
      <c r="I42" s="116">
        <v>26</v>
      </c>
      <c r="J42" s="116">
        <v>23</v>
      </c>
      <c r="K42" s="116">
        <v>18</v>
      </c>
      <c r="L42" s="116">
        <v>20</v>
      </c>
      <c r="M42" s="116">
        <v>20</v>
      </c>
      <c r="N42" s="116">
        <v>29</v>
      </c>
      <c r="O42" s="116">
        <v>25</v>
      </c>
      <c r="P42" s="116">
        <v>33</v>
      </c>
      <c r="Q42" s="116">
        <v>37</v>
      </c>
      <c r="R42" s="116">
        <v>24</v>
      </c>
      <c r="S42" s="116">
        <v>25</v>
      </c>
      <c r="T42" s="116">
        <v>16</v>
      </c>
      <c r="U42" s="116">
        <v>20</v>
      </c>
      <c r="V42" s="116">
        <v>25</v>
      </c>
      <c r="W42" s="116">
        <v>19</v>
      </c>
      <c r="X42" s="116">
        <v>8</v>
      </c>
      <c r="Y42" s="116">
        <v>21</v>
      </c>
      <c r="Z42" s="116">
        <v>11</v>
      </c>
      <c r="AA42" s="116">
        <v>15</v>
      </c>
      <c r="AB42" s="116">
        <v>12</v>
      </c>
      <c r="AC42" s="116">
        <v>8</v>
      </c>
      <c r="AD42" s="116">
        <v>12</v>
      </c>
      <c r="AE42" s="116">
        <v>12</v>
      </c>
      <c r="AF42" s="116">
        <v>10</v>
      </c>
      <c r="AG42" s="116">
        <v>16</v>
      </c>
      <c r="AH42" s="116">
        <v>9</v>
      </c>
      <c r="AI42" s="116">
        <v>11</v>
      </c>
      <c r="AJ42" s="116">
        <v>18</v>
      </c>
      <c r="AK42" s="116">
        <v>12</v>
      </c>
      <c r="AL42" s="116">
        <v>11</v>
      </c>
      <c r="AM42" s="116">
        <v>15</v>
      </c>
      <c r="AN42" s="116">
        <v>14</v>
      </c>
      <c r="AO42" s="116">
        <v>16</v>
      </c>
      <c r="AP42" s="116">
        <v>14</v>
      </c>
      <c r="AQ42" s="116">
        <v>14</v>
      </c>
      <c r="AR42" s="116">
        <v>18</v>
      </c>
      <c r="AS42" s="116">
        <v>13</v>
      </c>
      <c r="AT42" s="116">
        <v>12</v>
      </c>
      <c r="AU42" s="116">
        <v>14</v>
      </c>
      <c r="AV42" s="116">
        <v>14</v>
      </c>
      <c r="AW42" s="116">
        <v>17</v>
      </c>
      <c r="AX42" s="116">
        <v>21</v>
      </c>
      <c r="AY42" s="116">
        <v>10</v>
      </c>
      <c r="AZ42" s="116">
        <v>12</v>
      </c>
      <c r="BA42" s="116">
        <v>9</v>
      </c>
      <c r="BB42" s="116">
        <v>11</v>
      </c>
      <c r="BC42" s="116">
        <v>11</v>
      </c>
      <c r="BE42" s="564">
        <f t="shared" si="11"/>
        <v>674</v>
      </c>
      <c r="BF42" s="564">
        <f t="shared" si="12"/>
        <v>953</v>
      </c>
    </row>
    <row r="43" spans="1:58" x14ac:dyDescent="0.2">
      <c r="A43" s="638"/>
      <c r="B43" s="198" t="s">
        <v>41</v>
      </c>
      <c r="C43" s="116">
        <v>0</v>
      </c>
      <c r="D43" s="116">
        <v>0</v>
      </c>
      <c r="E43" s="116">
        <v>0</v>
      </c>
      <c r="F43" s="116">
        <v>0</v>
      </c>
      <c r="G43" s="116">
        <v>0</v>
      </c>
      <c r="H43" s="116">
        <v>0</v>
      </c>
      <c r="I43" s="116">
        <v>0</v>
      </c>
      <c r="J43" s="116">
        <v>0</v>
      </c>
      <c r="K43" s="116">
        <v>0</v>
      </c>
      <c r="L43" s="116">
        <v>0</v>
      </c>
      <c r="M43" s="116">
        <v>0</v>
      </c>
      <c r="N43" s="116">
        <v>0</v>
      </c>
      <c r="O43" s="116">
        <v>4</v>
      </c>
      <c r="P43" s="116">
        <v>43</v>
      </c>
      <c r="Q43" s="116">
        <v>186</v>
      </c>
      <c r="R43" s="116">
        <v>300</v>
      </c>
      <c r="S43" s="116">
        <v>334</v>
      </c>
      <c r="T43" s="116">
        <v>306</v>
      </c>
      <c r="U43" s="116">
        <v>234</v>
      </c>
      <c r="V43" s="116">
        <v>178</v>
      </c>
      <c r="W43" s="116">
        <v>120</v>
      </c>
      <c r="X43" s="116">
        <v>62</v>
      </c>
      <c r="Y43" s="116">
        <v>38</v>
      </c>
      <c r="Z43" s="116">
        <v>27</v>
      </c>
      <c r="AA43" s="116">
        <v>19</v>
      </c>
      <c r="AB43" s="116">
        <v>15</v>
      </c>
      <c r="AC43" s="116">
        <v>3</v>
      </c>
      <c r="AD43" s="116">
        <v>4</v>
      </c>
      <c r="AE43" s="116">
        <v>1</v>
      </c>
      <c r="AF43" s="116">
        <v>1</v>
      </c>
      <c r="AG43" s="116">
        <v>1</v>
      </c>
      <c r="AH43" s="116">
        <v>0</v>
      </c>
      <c r="AI43" s="116">
        <v>0</v>
      </c>
      <c r="AJ43" s="116">
        <v>2</v>
      </c>
      <c r="AK43" s="116">
        <v>2</v>
      </c>
      <c r="AL43" s="116">
        <v>0</v>
      </c>
      <c r="AM43" s="116">
        <v>0</v>
      </c>
      <c r="AN43" s="116">
        <v>2</v>
      </c>
      <c r="AO43" s="116">
        <v>4</v>
      </c>
      <c r="AP43" s="116">
        <v>6</v>
      </c>
      <c r="AQ43" s="116">
        <v>6</v>
      </c>
      <c r="AR43" s="116">
        <v>12</v>
      </c>
      <c r="AS43" s="116">
        <v>15</v>
      </c>
      <c r="AT43" s="116">
        <v>30</v>
      </c>
      <c r="AU43" s="116">
        <v>49</v>
      </c>
      <c r="AV43" s="116">
        <v>67</v>
      </c>
      <c r="AW43" s="116">
        <v>61</v>
      </c>
      <c r="AX43" s="116">
        <v>70</v>
      </c>
      <c r="AY43" s="116">
        <v>69</v>
      </c>
      <c r="AZ43" s="116">
        <v>61</v>
      </c>
      <c r="BA43" s="116">
        <v>65</v>
      </c>
      <c r="BB43" s="116">
        <v>53</v>
      </c>
      <c r="BC43" s="116">
        <v>53</v>
      </c>
      <c r="BE43" s="564">
        <f t="shared" si="11"/>
        <v>2503</v>
      </c>
      <c r="BF43" s="564">
        <f t="shared" si="12"/>
        <v>2503</v>
      </c>
    </row>
    <row r="44" spans="1:58" x14ac:dyDescent="0.2">
      <c r="A44" s="638"/>
      <c r="B44" s="120" t="s">
        <v>2815</v>
      </c>
      <c r="C44" s="115">
        <v>40</v>
      </c>
      <c r="D44" s="116">
        <v>49</v>
      </c>
      <c r="E44" s="116">
        <v>45</v>
      </c>
      <c r="F44" s="116">
        <v>47</v>
      </c>
      <c r="G44" s="116">
        <v>29</v>
      </c>
      <c r="H44" s="116">
        <v>43</v>
      </c>
      <c r="I44" s="116">
        <v>36</v>
      </c>
      <c r="J44" s="116">
        <v>52</v>
      </c>
      <c r="K44" s="116">
        <v>40</v>
      </c>
      <c r="L44" s="116">
        <v>45</v>
      </c>
      <c r="M44" s="116">
        <v>39</v>
      </c>
      <c r="N44" s="116">
        <v>38</v>
      </c>
      <c r="O44" s="116">
        <v>34</v>
      </c>
      <c r="P44" s="116">
        <v>62</v>
      </c>
      <c r="Q44" s="116">
        <v>80</v>
      </c>
      <c r="R44" s="116">
        <v>87</v>
      </c>
      <c r="S44" s="116">
        <v>57</v>
      </c>
      <c r="T44" s="116">
        <v>64</v>
      </c>
      <c r="U44" s="116">
        <v>31</v>
      </c>
      <c r="V44" s="116">
        <v>55</v>
      </c>
      <c r="W44" s="116">
        <v>43</v>
      </c>
      <c r="X44" s="116">
        <v>36</v>
      </c>
      <c r="Y44" s="116">
        <v>39</v>
      </c>
      <c r="Z44" s="122">
        <v>37</v>
      </c>
      <c r="AA44" s="122">
        <v>47</v>
      </c>
      <c r="AB44" s="122">
        <v>37</v>
      </c>
      <c r="AC44" s="122">
        <v>31</v>
      </c>
      <c r="AD44" s="122">
        <v>34</v>
      </c>
      <c r="AE44" s="122">
        <v>35</v>
      </c>
      <c r="AF44" s="122">
        <v>29</v>
      </c>
      <c r="AG44" s="122">
        <v>40</v>
      </c>
      <c r="AH44" s="122">
        <v>35</v>
      </c>
      <c r="AI44" s="122">
        <v>29</v>
      </c>
      <c r="AJ44" s="122">
        <v>43</v>
      </c>
      <c r="AK44" s="122">
        <v>35</v>
      </c>
      <c r="AL44" s="122">
        <v>35</v>
      </c>
      <c r="AM44" s="122">
        <v>49</v>
      </c>
      <c r="AN44" s="122">
        <v>32</v>
      </c>
      <c r="AO44" s="122">
        <v>44</v>
      </c>
      <c r="AP44" s="122">
        <v>40</v>
      </c>
      <c r="AQ44" s="122">
        <v>29</v>
      </c>
      <c r="AR44" s="122">
        <v>46</v>
      </c>
      <c r="AS44" s="122">
        <v>35</v>
      </c>
      <c r="AT44" s="122">
        <v>41</v>
      </c>
      <c r="AU44" s="122">
        <v>35</v>
      </c>
      <c r="AV44" s="122">
        <v>45</v>
      </c>
      <c r="AW44" s="122">
        <v>47</v>
      </c>
      <c r="AX44" s="122">
        <v>42</v>
      </c>
      <c r="AY44" s="122">
        <v>44</v>
      </c>
      <c r="AZ44" s="122">
        <v>30</v>
      </c>
      <c r="BA44" s="122">
        <v>46</v>
      </c>
      <c r="BB44" s="122">
        <v>46</v>
      </c>
      <c r="BC44" s="122">
        <v>41</v>
      </c>
      <c r="BE44" s="564">
        <f t="shared" si="11"/>
        <v>1785</v>
      </c>
      <c r="BF44" s="564">
        <f t="shared" si="12"/>
        <v>2250</v>
      </c>
    </row>
    <row r="45" spans="1:58" x14ac:dyDescent="0.2">
      <c r="A45" s="638"/>
      <c r="B45" s="120" t="s">
        <v>2816</v>
      </c>
      <c r="C45" s="115">
        <v>306</v>
      </c>
      <c r="D45" s="116">
        <v>356</v>
      </c>
      <c r="E45" s="116">
        <v>320</v>
      </c>
      <c r="F45" s="116">
        <v>295</v>
      </c>
      <c r="G45" s="116">
        <v>279</v>
      </c>
      <c r="H45" s="116">
        <v>287</v>
      </c>
      <c r="I45" s="116">
        <v>258</v>
      </c>
      <c r="J45" s="116">
        <v>267</v>
      </c>
      <c r="K45" s="116">
        <v>267</v>
      </c>
      <c r="L45" s="116">
        <v>288</v>
      </c>
      <c r="M45" s="116">
        <v>260</v>
      </c>
      <c r="N45" s="116">
        <v>275</v>
      </c>
      <c r="O45" s="116">
        <v>261</v>
      </c>
      <c r="P45" s="116">
        <v>443</v>
      </c>
      <c r="Q45" s="116">
        <v>602</v>
      </c>
      <c r="R45" s="116">
        <v>683</v>
      </c>
      <c r="S45" s="116">
        <v>690</v>
      </c>
      <c r="T45" s="116">
        <v>639</v>
      </c>
      <c r="U45" s="116">
        <v>489</v>
      </c>
      <c r="V45" s="122">
        <v>436</v>
      </c>
      <c r="W45" s="116">
        <v>351</v>
      </c>
      <c r="X45" s="116">
        <v>295</v>
      </c>
      <c r="Y45" s="116">
        <v>263</v>
      </c>
      <c r="Z45" s="116">
        <v>236</v>
      </c>
      <c r="AA45" s="116">
        <v>236</v>
      </c>
      <c r="AB45" s="116">
        <v>227</v>
      </c>
      <c r="AC45" s="116">
        <v>182</v>
      </c>
      <c r="AD45" s="116">
        <v>200</v>
      </c>
      <c r="AE45" s="116">
        <v>219</v>
      </c>
      <c r="AF45" s="116">
        <v>210</v>
      </c>
      <c r="AG45" s="116">
        <v>214</v>
      </c>
      <c r="AH45" s="116">
        <v>210</v>
      </c>
      <c r="AI45" s="116">
        <v>203</v>
      </c>
      <c r="AJ45" s="116">
        <v>234</v>
      </c>
      <c r="AK45" s="116">
        <v>206</v>
      </c>
      <c r="AL45" s="116">
        <v>216</v>
      </c>
      <c r="AM45" s="116">
        <v>217</v>
      </c>
      <c r="AN45" s="116">
        <v>207</v>
      </c>
      <c r="AO45" s="116">
        <v>201</v>
      </c>
      <c r="AP45" s="116">
        <v>263</v>
      </c>
      <c r="AQ45" s="116">
        <v>221</v>
      </c>
      <c r="AR45" s="116">
        <v>248</v>
      </c>
      <c r="AS45" s="116">
        <v>254</v>
      </c>
      <c r="AT45" s="116">
        <v>248</v>
      </c>
      <c r="AU45" s="116">
        <v>272</v>
      </c>
      <c r="AV45" s="116">
        <v>293</v>
      </c>
      <c r="AW45" s="116">
        <v>319</v>
      </c>
      <c r="AX45" s="116">
        <v>304</v>
      </c>
      <c r="AY45" s="116">
        <v>297</v>
      </c>
      <c r="AZ45" s="116">
        <v>271</v>
      </c>
      <c r="BA45" s="116">
        <v>293</v>
      </c>
      <c r="BB45" s="116">
        <v>275</v>
      </c>
      <c r="BC45" s="116">
        <v>252</v>
      </c>
      <c r="BE45" s="564">
        <f t="shared" si="11"/>
        <v>12655</v>
      </c>
      <c r="BF45" s="564">
        <f t="shared" si="12"/>
        <v>15838</v>
      </c>
    </row>
    <row r="46" spans="1:58" x14ac:dyDescent="0.2">
      <c r="A46" s="638"/>
      <c r="B46" s="166" t="s">
        <v>2818</v>
      </c>
      <c r="C46" s="115"/>
      <c r="D46" s="116"/>
      <c r="E46" s="116"/>
      <c r="F46" s="116"/>
      <c r="G46" s="116"/>
      <c r="H46" s="116"/>
      <c r="I46" s="116"/>
      <c r="J46" s="116"/>
      <c r="K46" s="116"/>
      <c r="L46" s="116"/>
      <c r="M46" s="116"/>
      <c r="N46" s="116"/>
      <c r="O46" s="116"/>
      <c r="P46" s="122"/>
      <c r="Q46" s="122"/>
      <c r="R46" s="122"/>
      <c r="S46" s="122"/>
      <c r="T46" s="122"/>
      <c r="U46" s="122"/>
      <c r="V46" s="116"/>
      <c r="W46" s="116"/>
      <c r="X46" s="116"/>
      <c r="Y46" s="116"/>
      <c r="Z46" s="116"/>
      <c r="AA46" s="116"/>
      <c r="AB46" s="116"/>
      <c r="AC46" s="116"/>
      <c r="AD46" s="116"/>
      <c r="AE46" s="116"/>
      <c r="AF46" s="116"/>
      <c r="AG46" s="116"/>
      <c r="AH46" s="116"/>
      <c r="AI46" s="116"/>
      <c r="AJ46" s="116"/>
      <c r="AK46" s="116"/>
      <c r="AL46" s="116"/>
      <c r="AM46" s="116"/>
      <c r="AN46" s="116"/>
      <c r="AO46" s="116"/>
      <c r="AP46" s="116"/>
      <c r="AQ46" s="116"/>
      <c r="AR46" s="116"/>
      <c r="AS46" s="116"/>
      <c r="AT46" s="116"/>
      <c r="AU46" s="116"/>
      <c r="AV46" s="116"/>
      <c r="AW46" s="116"/>
      <c r="AX46" s="116"/>
      <c r="AY46" s="116"/>
      <c r="AZ46" s="116"/>
      <c r="BA46" s="116"/>
      <c r="BB46" s="116"/>
      <c r="BC46" s="116"/>
      <c r="BE46" s="564"/>
      <c r="BF46" s="564"/>
    </row>
    <row r="47" spans="1:58" x14ac:dyDescent="0.2">
      <c r="A47" s="638"/>
      <c r="B47" s="120" t="s">
        <v>2811</v>
      </c>
      <c r="C47" s="115">
        <f>C39-C31</f>
        <v>4</v>
      </c>
      <c r="D47" s="116">
        <f t="shared" ref="D47:BC47" si="13">D39-D31</f>
        <v>2</v>
      </c>
      <c r="E47" s="116">
        <f t="shared" si="13"/>
        <v>2</v>
      </c>
      <c r="F47" s="116">
        <f t="shared" si="13"/>
        <v>-4</v>
      </c>
      <c r="G47" s="116">
        <f t="shared" si="13"/>
        <v>17</v>
      </c>
      <c r="H47" s="116">
        <f t="shared" si="13"/>
        <v>1</v>
      </c>
      <c r="I47" s="116">
        <f t="shared" si="13"/>
        <v>5</v>
      </c>
      <c r="J47" s="116">
        <f t="shared" si="13"/>
        <v>-8</v>
      </c>
      <c r="K47" s="116">
        <f t="shared" si="13"/>
        <v>15</v>
      </c>
      <c r="L47" s="116">
        <f t="shared" si="13"/>
        <v>-3</v>
      </c>
      <c r="M47" s="116">
        <f t="shared" si="13"/>
        <v>-5</v>
      </c>
      <c r="N47" s="116">
        <f t="shared" si="13"/>
        <v>12</v>
      </c>
      <c r="O47" s="116">
        <f t="shared" si="13"/>
        <v>-10</v>
      </c>
      <c r="P47" s="116">
        <f t="shared" si="13"/>
        <v>7</v>
      </c>
      <c r="Q47" s="116">
        <f t="shared" si="13"/>
        <v>-6</v>
      </c>
      <c r="R47" s="116">
        <f t="shared" si="13"/>
        <v>6</v>
      </c>
      <c r="S47" s="116">
        <f t="shared" si="13"/>
        <v>-7</v>
      </c>
      <c r="T47" s="116">
        <f t="shared" si="13"/>
        <v>-11</v>
      </c>
      <c r="U47" s="116">
        <f t="shared" si="13"/>
        <v>-18</v>
      </c>
      <c r="V47" s="116">
        <f t="shared" si="13"/>
        <v>-23</v>
      </c>
      <c r="W47" s="116">
        <f t="shared" si="13"/>
        <v>-19</v>
      </c>
      <c r="X47" s="116">
        <f t="shared" si="13"/>
        <v>-7</v>
      </c>
      <c r="Y47" s="116">
        <f t="shared" si="13"/>
        <v>-13</v>
      </c>
      <c r="Z47" s="116">
        <f t="shared" si="13"/>
        <v>-12</v>
      </c>
      <c r="AA47" s="116">
        <f t="shared" si="13"/>
        <v>-22</v>
      </c>
      <c r="AB47" s="116">
        <f t="shared" si="13"/>
        <v>-14</v>
      </c>
      <c r="AC47" s="116">
        <f t="shared" si="13"/>
        <v>-14</v>
      </c>
      <c r="AD47" s="116">
        <f t="shared" si="13"/>
        <v>-17</v>
      </c>
      <c r="AE47" s="116">
        <f t="shared" si="13"/>
        <v>-12</v>
      </c>
      <c r="AF47" s="116">
        <f t="shared" si="13"/>
        <v>-10</v>
      </c>
      <c r="AG47" s="116">
        <f t="shared" si="13"/>
        <v>-11</v>
      </c>
      <c r="AH47" s="116">
        <f t="shared" si="13"/>
        <v>-4</v>
      </c>
      <c r="AI47" s="116">
        <f t="shared" si="13"/>
        <v>4</v>
      </c>
      <c r="AJ47" s="116">
        <f t="shared" si="13"/>
        <v>-5</v>
      </c>
      <c r="AK47" s="116">
        <f t="shared" si="13"/>
        <v>-13</v>
      </c>
      <c r="AL47" s="116">
        <f t="shared" si="13"/>
        <v>-5</v>
      </c>
      <c r="AM47" s="116">
        <f t="shared" si="13"/>
        <v>-17</v>
      </c>
      <c r="AN47" s="116">
        <f t="shared" si="13"/>
        <v>-21</v>
      </c>
      <c r="AO47" s="116">
        <f t="shared" si="13"/>
        <v>-23</v>
      </c>
      <c r="AP47" s="116">
        <f t="shared" si="13"/>
        <v>5</v>
      </c>
      <c r="AQ47" s="116">
        <f t="shared" si="13"/>
        <v>-11</v>
      </c>
      <c r="AR47" s="116">
        <f t="shared" si="13"/>
        <v>-16</v>
      </c>
      <c r="AS47" s="116">
        <f t="shared" si="13"/>
        <v>-8</v>
      </c>
      <c r="AT47" s="116">
        <f t="shared" si="13"/>
        <v>-15</v>
      </c>
      <c r="AU47" s="116">
        <f t="shared" si="13"/>
        <v>-11</v>
      </c>
      <c r="AV47" s="116">
        <f t="shared" si="13"/>
        <v>-26</v>
      </c>
      <c r="AW47" s="116">
        <f t="shared" si="13"/>
        <v>-19</v>
      </c>
      <c r="AX47" s="116">
        <f t="shared" si="13"/>
        <v>-15</v>
      </c>
      <c r="AY47" s="116">
        <f t="shared" si="13"/>
        <v>-14</v>
      </c>
      <c r="AZ47" s="116">
        <f t="shared" si="13"/>
        <v>-22</v>
      </c>
      <c r="BA47" s="116">
        <f t="shared" si="13"/>
        <v>-13</v>
      </c>
      <c r="BB47" s="116">
        <f t="shared" si="13"/>
        <v>-13</v>
      </c>
      <c r="BC47" s="116">
        <f t="shared" si="13"/>
        <v>-10</v>
      </c>
      <c r="BE47" s="564">
        <f>BE39-BE31</f>
        <v>-429.80000000000018</v>
      </c>
      <c r="BF47" s="564">
        <f>BF39-BF31</f>
        <v>-403.80000000000018</v>
      </c>
    </row>
    <row r="48" spans="1:58" x14ac:dyDescent="0.2">
      <c r="A48" s="638"/>
      <c r="B48" s="120" t="s">
        <v>2812</v>
      </c>
      <c r="C48" s="115">
        <f t="shared" ref="C48:BC52" si="14">C40-C32</f>
        <v>3</v>
      </c>
      <c r="D48" s="116">
        <f t="shared" si="14"/>
        <v>12</v>
      </c>
      <c r="E48" s="116">
        <f t="shared" si="14"/>
        <v>-10</v>
      </c>
      <c r="F48" s="116">
        <f t="shared" si="14"/>
        <v>-5</v>
      </c>
      <c r="G48" s="116">
        <f t="shared" si="14"/>
        <v>-8</v>
      </c>
      <c r="H48" s="116">
        <f t="shared" si="14"/>
        <v>-2</v>
      </c>
      <c r="I48" s="116">
        <f t="shared" si="14"/>
        <v>-12</v>
      </c>
      <c r="J48" s="116">
        <f t="shared" si="14"/>
        <v>-15</v>
      </c>
      <c r="K48" s="116">
        <f t="shared" si="14"/>
        <v>-7</v>
      </c>
      <c r="L48" s="116">
        <f t="shared" si="14"/>
        <v>9</v>
      </c>
      <c r="M48" s="116">
        <f t="shared" si="14"/>
        <v>-2</v>
      </c>
      <c r="N48" s="116">
        <f t="shared" si="14"/>
        <v>3</v>
      </c>
      <c r="O48" s="116">
        <f t="shared" si="14"/>
        <v>17</v>
      </c>
      <c r="P48" s="116">
        <f t="shared" si="14"/>
        <v>67</v>
      </c>
      <c r="Q48" s="116">
        <f t="shared" si="14"/>
        <v>89</v>
      </c>
      <c r="R48" s="116">
        <f t="shared" si="14"/>
        <v>65</v>
      </c>
      <c r="S48" s="116">
        <f t="shared" si="14"/>
        <v>65</v>
      </c>
      <c r="T48" s="116">
        <f t="shared" si="14"/>
        <v>46</v>
      </c>
      <c r="U48" s="116">
        <f t="shared" si="14"/>
        <v>31</v>
      </c>
      <c r="V48" s="116">
        <f t="shared" si="14"/>
        <v>10</v>
      </c>
      <c r="W48" s="116">
        <f t="shared" si="14"/>
        <v>-3</v>
      </c>
      <c r="X48" s="116">
        <f t="shared" si="14"/>
        <v>8</v>
      </c>
      <c r="Y48" s="116">
        <f t="shared" si="14"/>
        <v>-12</v>
      </c>
      <c r="Z48" s="116">
        <f t="shared" si="14"/>
        <v>11</v>
      </c>
      <c r="AA48" s="116">
        <f t="shared" si="14"/>
        <v>-6</v>
      </c>
      <c r="AB48" s="116">
        <f t="shared" si="14"/>
        <v>4</v>
      </c>
      <c r="AC48" s="116">
        <f t="shared" si="14"/>
        <v>-15</v>
      </c>
      <c r="AD48" s="116">
        <f t="shared" si="14"/>
        <v>-12</v>
      </c>
      <c r="AE48" s="116">
        <f t="shared" si="14"/>
        <v>6</v>
      </c>
      <c r="AF48" s="116">
        <f t="shared" si="14"/>
        <v>1</v>
      </c>
      <c r="AG48" s="116">
        <f t="shared" si="14"/>
        <v>-14</v>
      </c>
      <c r="AH48" s="116">
        <f t="shared" si="14"/>
        <v>-3</v>
      </c>
      <c r="AI48" s="116">
        <f t="shared" si="14"/>
        <v>-12</v>
      </c>
      <c r="AJ48" s="116">
        <f t="shared" si="14"/>
        <v>-4</v>
      </c>
      <c r="AK48" s="116">
        <f t="shared" si="14"/>
        <v>-3</v>
      </c>
      <c r="AL48" s="116">
        <f t="shared" si="14"/>
        <v>-12</v>
      </c>
      <c r="AM48" s="116">
        <f t="shared" si="14"/>
        <v>-10</v>
      </c>
      <c r="AN48" s="116">
        <f t="shared" si="14"/>
        <v>-2</v>
      </c>
      <c r="AO48" s="116">
        <f t="shared" si="14"/>
        <v>-24</v>
      </c>
      <c r="AP48" s="116">
        <f t="shared" si="14"/>
        <v>10</v>
      </c>
      <c r="AQ48" s="116">
        <f t="shared" si="14"/>
        <v>1</v>
      </c>
      <c r="AR48" s="116">
        <f t="shared" si="14"/>
        <v>-3</v>
      </c>
      <c r="AS48" s="116">
        <f t="shared" si="14"/>
        <v>7</v>
      </c>
      <c r="AT48" s="116">
        <f t="shared" si="14"/>
        <v>-5</v>
      </c>
      <c r="AU48" s="116">
        <f t="shared" si="14"/>
        <v>-19</v>
      </c>
      <c r="AV48" s="116">
        <f t="shared" si="14"/>
        <v>-7</v>
      </c>
      <c r="AW48" s="116">
        <f t="shared" si="14"/>
        <v>2</v>
      </c>
      <c r="AX48" s="116">
        <f t="shared" si="14"/>
        <v>1</v>
      </c>
      <c r="AY48" s="116">
        <f t="shared" si="14"/>
        <v>-17</v>
      </c>
      <c r="AZ48" s="116">
        <f t="shared" si="14"/>
        <v>-41</v>
      </c>
      <c r="BA48" s="116">
        <f t="shared" si="14"/>
        <v>-33</v>
      </c>
      <c r="BB48" s="116">
        <f t="shared" si="14"/>
        <v>-15</v>
      </c>
      <c r="BC48" s="116">
        <f t="shared" si="14"/>
        <v>-25</v>
      </c>
      <c r="BE48" s="564">
        <f t="shared" ref="BE48:BF53" si="15">BE40-BE32</f>
        <v>214.19999999999982</v>
      </c>
      <c r="BF48" s="564">
        <f t="shared" si="15"/>
        <v>177.19999999999982</v>
      </c>
    </row>
    <row r="49" spans="1:59" x14ac:dyDescent="0.2">
      <c r="A49" s="638"/>
      <c r="B49" s="120" t="s">
        <v>2813</v>
      </c>
      <c r="C49" s="115">
        <f t="shared" si="14"/>
        <v>-8</v>
      </c>
      <c r="D49" s="116">
        <f t="shared" si="14"/>
        <v>-12</v>
      </c>
      <c r="E49" s="116">
        <f t="shared" si="14"/>
        <v>-13</v>
      </c>
      <c r="F49" s="116">
        <f t="shared" si="14"/>
        <v>-16</v>
      </c>
      <c r="G49" s="116">
        <f t="shared" si="14"/>
        <v>-15</v>
      </c>
      <c r="H49" s="116">
        <f t="shared" si="14"/>
        <v>5</v>
      </c>
      <c r="I49" s="116">
        <f t="shared" si="14"/>
        <v>-14</v>
      </c>
      <c r="J49" s="116">
        <f t="shared" si="14"/>
        <v>-11</v>
      </c>
      <c r="K49" s="116">
        <f t="shared" si="14"/>
        <v>-4</v>
      </c>
      <c r="L49" s="116">
        <f t="shared" si="14"/>
        <v>-5</v>
      </c>
      <c r="M49" s="116">
        <f t="shared" si="14"/>
        <v>-8</v>
      </c>
      <c r="N49" s="116">
        <f t="shared" si="14"/>
        <v>-12</v>
      </c>
      <c r="O49" s="116">
        <f t="shared" si="14"/>
        <v>-6</v>
      </c>
      <c r="P49" s="116">
        <f t="shared" si="14"/>
        <v>41</v>
      </c>
      <c r="Q49" s="116">
        <f t="shared" si="14"/>
        <v>20</v>
      </c>
      <c r="R49" s="116">
        <f t="shared" si="14"/>
        <v>12</v>
      </c>
      <c r="S49" s="116">
        <f t="shared" si="14"/>
        <v>20</v>
      </c>
      <c r="T49" s="116">
        <f t="shared" si="14"/>
        <v>15</v>
      </c>
      <c r="U49" s="116">
        <f t="shared" si="14"/>
        <v>9</v>
      </c>
      <c r="V49" s="116">
        <f t="shared" si="14"/>
        <v>5</v>
      </c>
      <c r="W49" s="116">
        <f t="shared" si="14"/>
        <v>-1</v>
      </c>
      <c r="X49" s="116">
        <f t="shared" si="14"/>
        <v>5</v>
      </c>
      <c r="Y49" s="116">
        <f t="shared" si="14"/>
        <v>5</v>
      </c>
      <c r="Z49" s="116">
        <f t="shared" si="14"/>
        <v>-13</v>
      </c>
      <c r="AA49" s="116">
        <f t="shared" si="14"/>
        <v>9</v>
      </c>
      <c r="AB49" s="116">
        <f t="shared" si="14"/>
        <v>-3</v>
      </c>
      <c r="AC49" s="116">
        <f t="shared" si="14"/>
        <v>-7</v>
      </c>
      <c r="AD49" s="116">
        <f t="shared" si="14"/>
        <v>-1</v>
      </c>
      <c r="AE49" s="116">
        <f t="shared" si="14"/>
        <v>-6</v>
      </c>
      <c r="AF49" s="116">
        <f t="shared" si="14"/>
        <v>0</v>
      </c>
      <c r="AG49" s="116">
        <f t="shared" si="14"/>
        <v>12</v>
      </c>
      <c r="AH49" s="116">
        <f t="shared" si="14"/>
        <v>-2</v>
      </c>
      <c r="AI49" s="116">
        <f t="shared" si="14"/>
        <v>-6</v>
      </c>
      <c r="AJ49" s="116">
        <f t="shared" si="14"/>
        <v>-1</v>
      </c>
      <c r="AK49" s="116">
        <f t="shared" si="14"/>
        <v>-4</v>
      </c>
      <c r="AL49" s="116">
        <f t="shared" si="14"/>
        <v>3</v>
      </c>
      <c r="AM49" s="116">
        <f t="shared" si="14"/>
        <v>-2</v>
      </c>
      <c r="AN49" s="116">
        <f t="shared" si="14"/>
        <v>-1</v>
      </c>
      <c r="AO49" s="116">
        <f t="shared" si="14"/>
        <v>-12</v>
      </c>
      <c r="AP49" s="116">
        <f t="shared" si="14"/>
        <v>10</v>
      </c>
      <c r="AQ49" s="116">
        <f t="shared" si="14"/>
        <v>-10</v>
      </c>
      <c r="AR49" s="116">
        <f t="shared" si="14"/>
        <v>0</v>
      </c>
      <c r="AS49" s="116">
        <f t="shared" si="14"/>
        <v>4</v>
      </c>
      <c r="AT49" s="116">
        <f t="shared" si="14"/>
        <v>-4</v>
      </c>
      <c r="AU49" s="116">
        <f t="shared" si="14"/>
        <v>-2</v>
      </c>
      <c r="AV49" s="116">
        <f t="shared" si="14"/>
        <v>-11</v>
      </c>
      <c r="AW49" s="116">
        <f t="shared" si="14"/>
        <v>3</v>
      </c>
      <c r="AX49" s="116">
        <f t="shared" si="14"/>
        <v>-18</v>
      </c>
      <c r="AY49" s="116">
        <f t="shared" si="14"/>
        <v>-4</v>
      </c>
      <c r="AZ49" s="116">
        <f t="shared" si="14"/>
        <v>1</v>
      </c>
      <c r="BA49" s="116">
        <f t="shared" si="14"/>
        <v>-11</v>
      </c>
      <c r="BB49" s="116">
        <f t="shared" si="14"/>
        <v>-12</v>
      </c>
      <c r="BC49" s="116">
        <f t="shared" si="14"/>
        <v>-7</v>
      </c>
      <c r="BE49" s="564">
        <f t="shared" si="15"/>
        <v>58.799999999999955</v>
      </c>
      <c r="BF49" s="564">
        <f t="shared" si="15"/>
        <v>-42.199999999999818</v>
      </c>
    </row>
    <row r="50" spans="1:59" x14ac:dyDescent="0.2">
      <c r="A50" s="638"/>
      <c r="B50" s="120" t="s">
        <v>2814</v>
      </c>
      <c r="C50" s="115">
        <f t="shared" si="14"/>
        <v>-4</v>
      </c>
      <c r="D50" s="116">
        <f t="shared" si="14"/>
        <v>-14</v>
      </c>
      <c r="E50" s="116">
        <f t="shared" si="14"/>
        <v>-6</v>
      </c>
      <c r="F50" s="116">
        <f t="shared" si="14"/>
        <v>-5</v>
      </c>
      <c r="G50" s="116">
        <f t="shared" si="14"/>
        <v>-21</v>
      </c>
      <c r="H50" s="116">
        <f t="shared" si="14"/>
        <v>-19</v>
      </c>
      <c r="I50" s="116">
        <f t="shared" si="14"/>
        <v>-6</v>
      </c>
      <c r="J50" s="116">
        <f t="shared" si="14"/>
        <v>-11</v>
      </c>
      <c r="K50" s="116">
        <f t="shared" si="14"/>
        <v>-12</v>
      </c>
      <c r="L50" s="116">
        <f t="shared" si="14"/>
        <v>-8</v>
      </c>
      <c r="M50" s="116">
        <f t="shared" si="14"/>
        <v>-6</v>
      </c>
      <c r="N50" s="116">
        <f t="shared" si="14"/>
        <v>4</v>
      </c>
      <c r="O50" s="116">
        <f t="shared" si="14"/>
        <v>4</v>
      </c>
      <c r="P50" s="116">
        <f t="shared" si="14"/>
        <v>9</v>
      </c>
      <c r="Q50" s="116">
        <f t="shared" si="14"/>
        <v>16</v>
      </c>
      <c r="R50" s="116">
        <f t="shared" si="14"/>
        <v>4</v>
      </c>
      <c r="S50" s="116">
        <f t="shared" si="14"/>
        <v>4</v>
      </c>
      <c r="T50" s="116">
        <f t="shared" si="14"/>
        <v>-8</v>
      </c>
      <c r="U50" s="116">
        <f t="shared" si="14"/>
        <v>0</v>
      </c>
      <c r="V50" s="116">
        <f t="shared" si="14"/>
        <v>6</v>
      </c>
      <c r="W50" s="116">
        <f t="shared" si="14"/>
        <v>-1</v>
      </c>
      <c r="X50" s="116">
        <f t="shared" si="14"/>
        <v>-11</v>
      </c>
      <c r="Y50" s="116">
        <f t="shared" si="14"/>
        <v>-3</v>
      </c>
      <c r="Z50" s="116">
        <f t="shared" si="14"/>
        <v>-8</v>
      </c>
      <c r="AA50" s="116">
        <f t="shared" si="14"/>
        <v>-4</v>
      </c>
      <c r="AB50" s="116">
        <f t="shared" si="14"/>
        <v>-4</v>
      </c>
      <c r="AC50" s="116">
        <f t="shared" si="14"/>
        <v>-11</v>
      </c>
      <c r="AD50" s="116">
        <f t="shared" si="14"/>
        <v>-3</v>
      </c>
      <c r="AE50" s="116">
        <f t="shared" si="14"/>
        <v>-6</v>
      </c>
      <c r="AF50" s="116">
        <f t="shared" si="14"/>
        <v>-5</v>
      </c>
      <c r="AG50" s="116">
        <f t="shared" si="14"/>
        <v>2</v>
      </c>
      <c r="AH50" s="116">
        <f t="shared" si="14"/>
        <v>-6</v>
      </c>
      <c r="AI50" s="116">
        <f t="shared" si="14"/>
        <v>-2</v>
      </c>
      <c r="AJ50" s="116">
        <f t="shared" si="14"/>
        <v>2</v>
      </c>
      <c r="AK50" s="116">
        <f t="shared" si="14"/>
        <v>-4</v>
      </c>
      <c r="AL50" s="116">
        <f t="shared" si="14"/>
        <v>-8</v>
      </c>
      <c r="AM50" s="116">
        <f t="shared" si="14"/>
        <v>-3</v>
      </c>
      <c r="AN50" s="116">
        <f t="shared" si="14"/>
        <v>-3</v>
      </c>
      <c r="AO50" s="116">
        <f t="shared" si="14"/>
        <v>-3</v>
      </c>
      <c r="AP50" s="116">
        <f t="shared" si="14"/>
        <v>-5</v>
      </c>
      <c r="AQ50" s="116">
        <f t="shared" si="14"/>
        <v>-7</v>
      </c>
      <c r="AR50" s="116">
        <f t="shared" si="14"/>
        <v>-5</v>
      </c>
      <c r="AS50" s="116">
        <f t="shared" si="14"/>
        <v>-6</v>
      </c>
      <c r="AT50" s="116">
        <f t="shared" si="14"/>
        <v>-8</v>
      </c>
      <c r="AU50" s="116">
        <f t="shared" si="14"/>
        <v>-8</v>
      </c>
      <c r="AV50" s="116">
        <f t="shared" si="14"/>
        <v>-8</v>
      </c>
      <c r="AW50" s="116">
        <f t="shared" si="14"/>
        <v>-6</v>
      </c>
      <c r="AX50" s="116">
        <f t="shared" si="14"/>
        <v>-4</v>
      </c>
      <c r="AY50" s="116">
        <f t="shared" si="14"/>
        <v>-11</v>
      </c>
      <c r="AZ50" s="116">
        <f t="shared" si="14"/>
        <v>-13</v>
      </c>
      <c r="BA50" s="116">
        <f t="shared" si="14"/>
        <v>-19</v>
      </c>
      <c r="BB50" s="116">
        <f t="shared" si="14"/>
        <v>-19</v>
      </c>
      <c r="BC50" s="116">
        <f t="shared" si="14"/>
        <v>-6</v>
      </c>
      <c r="BE50" s="564">
        <f t="shared" si="15"/>
        <v>-153.39999999999998</v>
      </c>
      <c r="BF50" s="564">
        <f t="shared" si="15"/>
        <v>-265.40000000000009</v>
      </c>
    </row>
    <row r="51" spans="1:59" x14ac:dyDescent="0.2">
      <c r="A51" s="638"/>
      <c r="B51" s="120" t="s">
        <v>41</v>
      </c>
      <c r="C51" s="115">
        <f t="shared" si="14"/>
        <v>0</v>
      </c>
      <c r="D51" s="116">
        <f t="shared" si="14"/>
        <v>0</v>
      </c>
      <c r="E51" s="116">
        <f t="shared" si="14"/>
        <v>0</v>
      </c>
      <c r="F51" s="116">
        <f t="shared" si="14"/>
        <v>0</v>
      </c>
      <c r="G51" s="116">
        <f t="shared" si="14"/>
        <v>0</v>
      </c>
      <c r="H51" s="116">
        <f t="shared" si="14"/>
        <v>0</v>
      </c>
      <c r="I51" s="116">
        <f t="shared" si="14"/>
        <v>0</v>
      </c>
      <c r="J51" s="116">
        <f t="shared" si="14"/>
        <v>0</v>
      </c>
      <c r="K51" s="116">
        <f t="shared" si="14"/>
        <v>0</v>
      </c>
      <c r="L51" s="116">
        <f t="shared" si="14"/>
        <v>0</v>
      </c>
      <c r="M51" s="116">
        <f t="shared" si="14"/>
        <v>0</v>
      </c>
      <c r="N51" s="116">
        <f t="shared" si="14"/>
        <v>0</v>
      </c>
      <c r="O51" s="116">
        <f t="shared" si="14"/>
        <v>4</v>
      </c>
      <c r="P51" s="116">
        <f t="shared" si="14"/>
        <v>43</v>
      </c>
      <c r="Q51" s="116">
        <f t="shared" si="14"/>
        <v>186</v>
      </c>
      <c r="R51" s="116">
        <f t="shared" si="14"/>
        <v>300</v>
      </c>
      <c r="S51" s="116">
        <f t="shared" si="14"/>
        <v>334</v>
      </c>
      <c r="T51" s="116">
        <f t="shared" si="14"/>
        <v>306</v>
      </c>
      <c r="U51" s="116">
        <f t="shared" si="14"/>
        <v>234</v>
      </c>
      <c r="V51" s="116">
        <f t="shared" si="14"/>
        <v>178</v>
      </c>
      <c r="W51" s="116">
        <f t="shared" si="14"/>
        <v>120</v>
      </c>
      <c r="X51" s="116">
        <f t="shared" si="14"/>
        <v>62</v>
      </c>
      <c r="Y51" s="116">
        <f t="shared" si="14"/>
        <v>38</v>
      </c>
      <c r="Z51" s="116">
        <f t="shared" si="14"/>
        <v>27</v>
      </c>
      <c r="AA51" s="116">
        <f t="shared" si="14"/>
        <v>19</v>
      </c>
      <c r="AB51" s="116">
        <f t="shared" si="14"/>
        <v>15</v>
      </c>
      <c r="AC51" s="116">
        <f t="shared" si="14"/>
        <v>3</v>
      </c>
      <c r="AD51" s="116">
        <f t="shared" si="14"/>
        <v>4</v>
      </c>
      <c r="AE51" s="116">
        <f t="shared" si="14"/>
        <v>1</v>
      </c>
      <c r="AF51" s="116">
        <f t="shared" si="14"/>
        <v>1</v>
      </c>
      <c r="AG51" s="116">
        <f t="shared" si="14"/>
        <v>1</v>
      </c>
      <c r="AH51" s="116">
        <f t="shared" si="14"/>
        <v>0</v>
      </c>
      <c r="AI51" s="116">
        <f t="shared" si="14"/>
        <v>0</v>
      </c>
      <c r="AJ51" s="116">
        <f t="shared" si="14"/>
        <v>2</v>
      </c>
      <c r="AK51" s="116">
        <f t="shared" si="14"/>
        <v>2</v>
      </c>
      <c r="AL51" s="116">
        <f t="shared" si="14"/>
        <v>0</v>
      </c>
      <c r="AM51" s="116">
        <f t="shared" si="14"/>
        <v>0</v>
      </c>
      <c r="AN51" s="116">
        <f t="shared" si="14"/>
        <v>2</v>
      </c>
      <c r="AO51" s="116">
        <f t="shared" si="14"/>
        <v>4</v>
      </c>
      <c r="AP51" s="116">
        <f t="shared" si="14"/>
        <v>6</v>
      </c>
      <c r="AQ51" s="116">
        <f t="shared" si="14"/>
        <v>6</v>
      </c>
      <c r="AR51" s="116">
        <f t="shared" si="14"/>
        <v>12</v>
      </c>
      <c r="AS51" s="116">
        <f t="shared" si="14"/>
        <v>15</v>
      </c>
      <c r="AT51" s="116">
        <f t="shared" si="14"/>
        <v>30</v>
      </c>
      <c r="AU51" s="116">
        <f t="shared" si="14"/>
        <v>49</v>
      </c>
      <c r="AV51" s="116">
        <f t="shared" si="14"/>
        <v>67</v>
      </c>
      <c r="AW51" s="116">
        <f t="shared" si="14"/>
        <v>61</v>
      </c>
      <c r="AX51" s="116">
        <f t="shared" si="14"/>
        <v>70</v>
      </c>
      <c r="AY51" s="116">
        <f t="shared" si="14"/>
        <v>69</v>
      </c>
      <c r="AZ51" s="116">
        <f t="shared" si="14"/>
        <v>61</v>
      </c>
      <c r="BA51" s="116">
        <f t="shared" si="14"/>
        <v>65</v>
      </c>
      <c r="BB51" s="116">
        <f t="shared" si="14"/>
        <v>53</v>
      </c>
      <c r="BC51" s="116">
        <f t="shared" si="14"/>
        <v>53</v>
      </c>
      <c r="BE51" s="564">
        <f t="shared" si="15"/>
        <v>2503</v>
      </c>
      <c r="BF51" s="564">
        <f t="shared" si="15"/>
        <v>2503</v>
      </c>
    </row>
    <row r="52" spans="1:59" x14ac:dyDescent="0.2">
      <c r="A52" s="638"/>
      <c r="B52" s="120" t="s">
        <v>2815</v>
      </c>
      <c r="C52" s="115">
        <f t="shared" si="14"/>
        <v>-3</v>
      </c>
      <c r="D52" s="116">
        <f t="shared" si="14"/>
        <v>2</v>
      </c>
      <c r="E52" s="116">
        <f t="shared" si="14"/>
        <v>-3</v>
      </c>
      <c r="F52" s="116">
        <f t="shared" si="14"/>
        <v>2</v>
      </c>
      <c r="G52" s="116">
        <f t="shared" si="14"/>
        <v>-13</v>
      </c>
      <c r="H52" s="116">
        <f t="shared" si="14"/>
        <v>6</v>
      </c>
      <c r="I52" s="116">
        <f t="shared" si="14"/>
        <v>-5</v>
      </c>
      <c r="J52" s="116">
        <f t="shared" si="14"/>
        <v>10</v>
      </c>
      <c r="K52" s="116">
        <f t="shared" si="14"/>
        <v>2</v>
      </c>
      <c r="L52" s="116">
        <f t="shared" si="14"/>
        <v>0</v>
      </c>
      <c r="M52" s="116">
        <f t="shared" si="14"/>
        <v>0</v>
      </c>
      <c r="N52" s="116">
        <f t="shared" si="14"/>
        <v>3</v>
      </c>
      <c r="O52" s="116">
        <f t="shared" si="14"/>
        <v>-5</v>
      </c>
      <c r="P52" s="116">
        <f t="shared" si="14"/>
        <v>25</v>
      </c>
      <c r="Q52" s="116">
        <f t="shared" si="14"/>
        <v>46</v>
      </c>
      <c r="R52" s="116">
        <f t="shared" si="14"/>
        <v>49</v>
      </c>
      <c r="S52" s="116">
        <f t="shared" si="14"/>
        <v>26</v>
      </c>
      <c r="T52" s="116">
        <f t="shared" si="14"/>
        <v>31</v>
      </c>
      <c r="U52" s="116">
        <f t="shared" si="14"/>
        <v>-6</v>
      </c>
      <c r="V52" s="116">
        <f t="shared" si="14"/>
        <v>21</v>
      </c>
      <c r="W52" s="116">
        <f t="shared" si="14"/>
        <v>9</v>
      </c>
      <c r="X52" s="116">
        <f t="shared" si="14"/>
        <v>3</v>
      </c>
      <c r="Y52" s="116">
        <f t="shared" si="14"/>
        <v>8</v>
      </c>
      <c r="Z52" s="116">
        <f t="shared" si="14"/>
        <v>6</v>
      </c>
      <c r="AA52" s="116">
        <f t="shared" si="14"/>
        <v>15</v>
      </c>
      <c r="AB52" s="116">
        <f t="shared" si="14"/>
        <v>1</v>
      </c>
      <c r="AC52" s="116">
        <f t="shared" si="14"/>
        <v>-2</v>
      </c>
      <c r="AD52" s="116">
        <f t="shared" si="14"/>
        <v>-2</v>
      </c>
      <c r="AE52" s="116">
        <f t="shared" si="14"/>
        <v>2</v>
      </c>
      <c r="AF52" s="116">
        <f t="shared" si="14"/>
        <v>1</v>
      </c>
      <c r="AG52" s="116">
        <f t="shared" si="14"/>
        <v>8</v>
      </c>
      <c r="AH52" s="116">
        <f t="shared" si="14"/>
        <v>1</v>
      </c>
      <c r="AI52" s="116">
        <f t="shared" si="14"/>
        <v>-3</v>
      </c>
      <c r="AJ52" s="116">
        <f t="shared" si="14"/>
        <v>12</v>
      </c>
      <c r="AK52" s="116">
        <f t="shared" si="14"/>
        <v>5</v>
      </c>
      <c r="AL52" s="116">
        <f t="shared" si="14"/>
        <v>2</v>
      </c>
      <c r="AM52" s="116">
        <f t="shared" si="14"/>
        <v>16</v>
      </c>
      <c r="AN52" s="116">
        <f t="shared" si="14"/>
        <v>-4</v>
      </c>
      <c r="AO52" s="116">
        <f t="shared" si="14"/>
        <v>9</v>
      </c>
      <c r="AP52" s="116">
        <f t="shared" si="14"/>
        <v>6</v>
      </c>
      <c r="AQ52" s="116">
        <f t="shared" si="14"/>
        <v>-4</v>
      </c>
      <c r="AR52" s="116">
        <f t="shared" si="14"/>
        <v>12</v>
      </c>
      <c r="AS52" s="116">
        <f t="shared" si="14"/>
        <v>0</v>
      </c>
      <c r="AT52" s="116">
        <f t="shared" ref="AT52:BC52" si="16">AT44-AT36</f>
        <v>5</v>
      </c>
      <c r="AU52" s="116">
        <f t="shared" si="16"/>
        <v>-1</v>
      </c>
      <c r="AV52" s="116">
        <f t="shared" si="16"/>
        <v>4</v>
      </c>
      <c r="AW52" s="116">
        <f t="shared" si="16"/>
        <v>8</v>
      </c>
      <c r="AX52" s="116">
        <f t="shared" si="16"/>
        <v>5</v>
      </c>
      <c r="AY52" s="116">
        <f t="shared" si="16"/>
        <v>9</v>
      </c>
      <c r="AZ52" s="116">
        <f t="shared" si="16"/>
        <v>-19</v>
      </c>
      <c r="BA52" s="116">
        <f t="shared" si="16"/>
        <v>-1</v>
      </c>
      <c r="BB52" s="116">
        <f t="shared" si="16"/>
        <v>10</v>
      </c>
      <c r="BC52" s="116">
        <f t="shared" si="16"/>
        <v>12</v>
      </c>
      <c r="BE52" s="564">
        <f t="shared" si="15"/>
        <v>346.20000000000005</v>
      </c>
      <c r="BF52" s="564">
        <f t="shared" si="15"/>
        <v>344.20000000000005</v>
      </c>
    </row>
    <row r="53" spans="1:59" x14ac:dyDescent="0.2">
      <c r="A53" s="639"/>
      <c r="B53" s="120" t="s">
        <v>2816</v>
      </c>
      <c r="C53" s="123">
        <f t="shared" ref="C53:BC53" si="17">C45-C37</f>
        <v>-8</v>
      </c>
      <c r="D53" s="117">
        <f t="shared" si="17"/>
        <v>-11</v>
      </c>
      <c r="E53" s="117">
        <f t="shared" si="17"/>
        <v>-30</v>
      </c>
      <c r="F53" s="117">
        <f t="shared" si="17"/>
        <v>-28</v>
      </c>
      <c r="G53" s="117">
        <f t="shared" si="17"/>
        <v>-40</v>
      </c>
      <c r="H53" s="117">
        <f t="shared" si="17"/>
        <v>-8</v>
      </c>
      <c r="I53" s="117">
        <f t="shared" si="17"/>
        <v>-33</v>
      </c>
      <c r="J53" s="117">
        <f t="shared" si="17"/>
        <v>-35</v>
      </c>
      <c r="K53" s="117">
        <f t="shared" si="17"/>
        <v>-6</v>
      </c>
      <c r="L53" s="117">
        <f t="shared" si="17"/>
        <v>-7</v>
      </c>
      <c r="M53" s="117">
        <f t="shared" si="17"/>
        <v>-21</v>
      </c>
      <c r="N53" s="117">
        <f t="shared" si="17"/>
        <v>10</v>
      </c>
      <c r="O53" s="117">
        <f t="shared" si="17"/>
        <v>3</v>
      </c>
      <c r="P53" s="117">
        <f t="shared" si="17"/>
        <v>191</v>
      </c>
      <c r="Q53" s="117">
        <f t="shared" si="17"/>
        <v>351</v>
      </c>
      <c r="R53" s="117">
        <f t="shared" si="17"/>
        <v>435</v>
      </c>
      <c r="S53" s="117">
        <f t="shared" si="17"/>
        <v>442</v>
      </c>
      <c r="T53" s="117">
        <f t="shared" si="17"/>
        <v>380</v>
      </c>
      <c r="U53" s="117">
        <f t="shared" si="17"/>
        <v>250</v>
      </c>
      <c r="V53" s="117">
        <f t="shared" si="17"/>
        <v>197</v>
      </c>
      <c r="W53" s="117">
        <f t="shared" si="17"/>
        <v>106</v>
      </c>
      <c r="X53" s="117">
        <f t="shared" si="17"/>
        <v>59</v>
      </c>
      <c r="Y53" s="117">
        <f t="shared" si="17"/>
        <v>23</v>
      </c>
      <c r="Z53" s="117">
        <f t="shared" si="17"/>
        <v>10</v>
      </c>
      <c r="AA53" s="117">
        <f t="shared" si="17"/>
        <v>11</v>
      </c>
      <c r="AB53" s="117">
        <f t="shared" si="17"/>
        <v>-1</v>
      </c>
      <c r="AC53" s="117">
        <f t="shared" si="17"/>
        <v>-47</v>
      </c>
      <c r="AD53" s="117">
        <f t="shared" si="17"/>
        <v>-32</v>
      </c>
      <c r="AE53" s="117">
        <f t="shared" si="17"/>
        <v>-15</v>
      </c>
      <c r="AF53" s="117">
        <f t="shared" si="17"/>
        <v>-13</v>
      </c>
      <c r="AG53" s="117">
        <f t="shared" si="17"/>
        <v>-2</v>
      </c>
      <c r="AH53" s="117">
        <f t="shared" si="17"/>
        <v>-14</v>
      </c>
      <c r="AI53" s="117">
        <f t="shared" si="17"/>
        <v>-21</v>
      </c>
      <c r="AJ53" s="117">
        <f t="shared" si="17"/>
        <v>7</v>
      </c>
      <c r="AK53" s="117">
        <f t="shared" si="17"/>
        <v>-18</v>
      </c>
      <c r="AL53" s="117">
        <f t="shared" si="17"/>
        <v>-21</v>
      </c>
      <c r="AM53" s="117">
        <f t="shared" si="17"/>
        <v>-16</v>
      </c>
      <c r="AN53" s="117">
        <f t="shared" si="17"/>
        <v>-29</v>
      </c>
      <c r="AO53" s="117">
        <f t="shared" si="17"/>
        <v>-49</v>
      </c>
      <c r="AP53" s="117">
        <f t="shared" si="17"/>
        <v>32</v>
      </c>
      <c r="AQ53" s="117">
        <f t="shared" si="17"/>
        <v>-24</v>
      </c>
      <c r="AR53" s="117">
        <f t="shared" si="17"/>
        <v>-1</v>
      </c>
      <c r="AS53" s="117">
        <f t="shared" si="17"/>
        <v>12</v>
      </c>
      <c r="AT53" s="117">
        <f t="shared" si="17"/>
        <v>4</v>
      </c>
      <c r="AU53" s="117">
        <f t="shared" si="17"/>
        <v>9</v>
      </c>
      <c r="AV53" s="117">
        <f t="shared" si="17"/>
        <v>19</v>
      </c>
      <c r="AW53" s="117">
        <f t="shared" si="17"/>
        <v>49</v>
      </c>
      <c r="AX53" s="117">
        <f t="shared" si="17"/>
        <v>38</v>
      </c>
      <c r="AY53" s="117">
        <f t="shared" si="17"/>
        <v>32</v>
      </c>
      <c r="AZ53" s="117">
        <f t="shared" si="17"/>
        <v>-33</v>
      </c>
      <c r="BA53" s="117">
        <f t="shared" si="17"/>
        <v>-12</v>
      </c>
      <c r="BB53" s="117">
        <f t="shared" si="17"/>
        <v>4</v>
      </c>
      <c r="BC53" s="117">
        <f t="shared" si="17"/>
        <v>17</v>
      </c>
      <c r="BD53" s="570"/>
      <c r="BE53" s="567">
        <f t="shared" si="15"/>
        <v>2531</v>
      </c>
      <c r="BF53" s="567">
        <f t="shared" si="15"/>
        <v>2304</v>
      </c>
      <c r="BG53" s="566"/>
    </row>
    <row r="54" spans="1:59" x14ac:dyDescent="0.2">
      <c r="A54" s="637" t="s">
        <v>2821</v>
      </c>
      <c r="B54" s="165" t="s">
        <v>2810</v>
      </c>
      <c r="C54" s="115"/>
      <c r="D54" s="116"/>
      <c r="E54" s="116"/>
      <c r="F54" s="116"/>
      <c r="G54" s="116"/>
      <c r="H54" s="116"/>
      <c r="I54" s="116"/>
      <c r="J54" s="116"/>
      <c r="K54" s="116"/>
      <c r="L54" s="116"/>
      <c r="M54" s="116"/>
      <c r="N54" s="116"/>
      <c r="O54" s="116"/>
      <c r="P54" s="116"/>
      <c r="Q54" s="116"/>
      <c r="R54" s="116"/>
      <c r="S54" s="116"/>
      <c r="T54" s="116"/>
      <c r="U54" s="116"/>
      <c r="V54" s="116"/>
      <c r="W54" s="116"/>
      <c r="X54" s="116"/>
      <c r="Y54" s="116"/>
      <c r="Z54" s="116"/>
      <c r="AA54" s="116"/>
      <c r="AB54" s="116"/>
      <c r="AC54" s="116"/>
      <c r="AD54" s="116"/>
      <c r="AE54" s="116"/>
      <c r="AF54" s="116"/>
      <c r="AG54" s="116"/>
      <c r="AH54" s="116"/>
      <c r="AI54" s="116"/>
      <c r="AJ54" s="116"/>
      <c r="AK54" s="116"/>
      <c r="AL54" s="116"/>
      <c r="AM54" s="116"/>
      <c r="AN54" s="116"/>
      <c r="AO54" s="116"/>
      <c r="AP54" s="116"/>
      <c r="AQ54" s="116"/>
      <c r="AR54" s="116"/>
      <c r="AS54" s="116"/>
      <c r="AT54" s="116"/>
      <c r="AU54" s="116"/>
      <c r="AV54" s="116"/>
      <c r="AW54" s="116"/>
      <c r="AX54" s="116"/>
      <c r="AY54" s="116"/>
      <c r="AZ54" s="116"/>
      <c r="BA54" s="116"/>
      <c r="BB54" s="116"/>
      <c r="BC54" s="116"/>
      <c r="BE54" s="569"/>
    </row>
    <row r="55" spans="1:59" x14ac:dyDescent="0.2">
      <c r="A55" s="638"/>
      <c r="B55" s="120" t="s">
        <v>2811</v>
      </c>
      <c r="C55" s="115">
        <v>99</v>
      </c>
      <c r="D55" s="116">
        <v>101</v>
      </c>
      <c r="E55" s="116">
        <v>93</v>
      </c>
      <c r="F55" s="116">
        <v>97</v>
      </c>
      <c r="G55" s="116">
        <v>83</v>
      </c>
      <c r="H55" s="116">
        <v>99</v>
      </c>
      <c r="I55" s="116">
        <v>106</v>
      </c>
      <c r="J55" s="116">
        <v>101</v>
      </c>
      <c r="K55" s="116">
        <v>95</v>
      </c>
      <c r="L55" s="116">
        <v>103</v>
      </c>
      <c r="M55" s="116">
        <v>90</v>
      </c>
      <c r="N55" s="116">
        <v>89</v>
      </c>
      <c r="O55" s="116">
        <v>98</v>
      </c>
      <c r="P55" s="116">
        <v>89</v>
      </c>
      <c r="Q55" s="116">
        <v>89</v>
      </c>
      <c r="R55" s="116">
        <v>89</v>
      </c>
      <c r="S55" s="116">
        <v>98</v>
      </c>
      <c r="T55" s="116">
        <v>89</v>
      </c>
      <c r="U55" s="116">
        <v>95</v>
      </c>
      <c r="V55" s="116">
        <v>97</v>
      </c>
      <c r="W55" s="116">
        <v>92</v>
      </c>
      <c r="X55" s="116">
        <v>96</v>
      </c>
      <c r="Y55" s="116">
        <v>96</v>
      </c>
      <c r="Z55" s="116">
        <v>96</v>
      </c>
      <c r="AA55" s="116">
        <v>96</v>
      </c>
      <c r="AB55" s="116">
        <v>96</v>
      </c>
      <c r="AC55" s="116">
        <v>94</v>
      </c>
      <c r="AD55" s="116">
        <v>91</v>
      </c>
      <c r="AE55" s="116">
        <v>96</v>
      </c>
      <c r="AF55" s="116">
        <v>85</v>
      </c>
      <c r="AG55" s="116">
        <v>96</v>
      </c>
      <c r="AH55" s="116">
        <v>92</v>
      </c>
      <c r="AI55" s="116">
        <v>87</v>
      </c>
      <c r="AJ55" s="116">
        <v>100</v>
      </c>
      <c r="AK55" s="116">
        <v>96</v>
      </c>
      <c r="AL55" s="116">
        <v>85</v>
      </c>
      <c r="AM55" s="116">
        <v>97</v>
      </c>
      <c r="AN55" s="116">
        <v>89</v>
      </c>
      <c r="AO55" s="116">
        <v>89</v>
      </c>
      <c r="AP55" s="116">
        <v>95</v>
      </c>
      <c r="AQ55" s="116">
        <v>98</v>
      </c>
      <c r="AR55" s="116">
        <v>97</v>
      </c>
      <c r="AS55" s="116">
        <v>91</v>
      </c>
      <c r="AT55" s="116">
        <v>100</v>
      </c>
      <c r="AU55" s="116">
        <v>98</v>
      </c>
      <c r="AV55" s="116">
        <v>94</v>
      </c>
      <c r="AW55" s="116">
        <v>97</v>
      </c>
      <c r="AX55" s="116">
        <v>96</v>
      </c>
      <c r="AY55" s="116">
        <v>99</v>
      </c>
      <c r="AZ55" s="116">
        <v>96</v>
      </c>
      <c r="BA55" s="116">
        <v>101</v>
      </c>
      <c r="BB55" s="116">
        <v>78</v>
      </c>
      <c r="BC55" s="116">
        <v>83</v>
      </c>
      <c r="BE55" s="564">
        <f>SUM(N55:BB55)+(BC55/5)</f>
        <v>3858.6</v>
      </c>
      <c r="BF55" s="564">
        <f>SUM(C55:BB55)+(BC55/5)</f>
        <v>4925.6000000000004</v>
      </c>
    </row>
    <row r="56" spans="1:59" x14ac:dyDescent="0.2">
      <c r="A56" s="638"/>
      <c r="B56" s="120" t="s">
        <v>2812</v>
      </c>
      <c r="C56" s="115">
        <v>11</v>
      </c>
      <c r="D56" s="116">
        <v>16</v>
      </c>
      <c r="E56" s="116">
        <v>12</v>
      </c>
      <c r="F56" s="116">
        <v>11</v>
      </c>
      <c r="G56" s="116">
        <v>9</v>
      </c>
      <c r="H56" s="116">
        <v>11</v>
      </c>
      <c r="I56" s="116">
        <v>12</v>
      </c>
      <c r="J56" s="116">
        <v>12</v>
      </c>
      <c r="K56" s="116">
        <v>12</v>
      </c>
      <c r="L56" s="116">
        <v>10</v>
      </c>
      <c r="M56" s="116">
        <v>10</v>
      </c>
      <c r="N56" s="116">
        <v>12</v>
      </c>
      <c r="O56" s="116">
        <v>13</v>
      </c>
      <c r="P56" s="116">
        <v>9</v>
      </c>
      <c r="Q56" s="116">
        <v>9</v>
      </c>
      <c r="R56" s="116">
        <v>9</v>
      </c>
      <c r="S56" s="116">
        <v>8</v>
      </c>
      <c r="T56" s="116">
        <v>11</v>
      </c>
      <c r="U56" s="116">
        <v>9</v>
      </c>
      <c r="V56" s="116">
        <v>8</v>
      </c>
      <c r="W56" s="116">
        <v>11</v>
      </c>
      <c r="X56" s="116">
        <v>9</v>
      </c>
      <c r="Y56" s="116">
        <v>10</v>
      </c>
      <c r="Z56" s="116">
        <v>9</v>
      </c>
      <c r="AA56" s="116">
        <v>9</v>
      </c>
      <c r="AB56" s="116">
        <v>8</v>
      </c>
      <c r="AC56" s="116">
        <v>10</v>
      </c>
      <c r="AD56" s="116">
        <v>8</v>
      </c>
      <c r="AE56" s="116">
        <v>8</v>
      </c>
      <c r="AF56" s="116">
        <v>9</v>
      </c>
      <c r="AG56" s="116">
        <v>8</v>
      </c>
      <c r="AH56" s="116">
        <v>11</v>
      </c>
      <c r="AI56" s="116">
        <v>10</v>
      </c>
      <c r="AJ56" s="116">
        <v>8</v>
      </c>
      <c r="AK56" s="116">
        <v>9</v>
      </c>
      <c r="AL56" s="116">
        <v>8</v>
      </c>
      <c r="AM56" s="116">
        <v>10</v>
      </c>
      <c r="AN56" s="116">
        <v>11</v>
      </c>
      <c r="AO56" s="116">
        <v>8</v>
      </c>
      <c r="AP56" s="116">
        <v>10</v>
      </c>
      <c r="AQ56" s="116">
        <v>9</v>
      </c>
      <c r="AR56" s="116">
        <v>10</v>
      </c>
      <c r="AS56" s="116">
        <v>7</v>
      </c>
      <c r="AT56" s="116">
        <v>11</v>
      </c>
      <c r="AU56" s="116">
        <v>12</v>
      </c>
      <c r="AV56" s="116">
        <v>9</v>
      </c>
      <c r="AW56" s="116">
        <v>9</v>
      </c>
      <c r="AX56" s="116">
        <v>10</v>
      </c>
      <c r="AY56" s="116">
        <v>12</v>
      </c>
      <c r="AZ56" s="116">
        <v>8</v>
      </c>
      <c r="BA56" s="116">
        <v>14</v>
      </c>
      <c r="BB56" s="116">
        <v>15</v>
      </c>
      <c r="BC56" s="116">
        <v>13</v>
      </c>
      <c r="BE56" s="564">
        <f t="shared" ref="BE56:BE61" si="18">SUM(N56:BB56)+(BC56/5)</f>
        <v>400.6</v>
      </c>
      <c r="BF56" s="564">
        <f t="shared" ref="BF56:BF61" si="19">SUM(C56:BB56)+(BC56/5)</f>
        <v>526.6</v>
      </c>
    </row>
    <row r="57" spans="1:59" x14ac:dyDescent="0.2">
      <c r="A57" s="638"/>
      <c r="B57" s="120" t="s">
        <v>2813</v>
      </c>
      <c r="C57" s="115">
        <v>97</v>
      </c>
      <c r="D57" s="116">
        <v>147</v>
      </c>
      <c r="E57" s="116">
        <v>113</v>
      </c>
      <c r="F57" s="116">
        <v>109</v>
      </c>
      <c r="G57" s="116">
        <v>95</v>
      </c>
      <c r="H57" s="116">
        <v>99</v>
      </c>
      <c r="I57" s="116">
        <v>101</v>
      </c>
      <c r="J57" s="116">
        <v>94</v>
      </c>
      <c r="K57" s="116">
        <v>101</v>
      </c>
      <c r="L57" s="116">
        <v>102</v>
      </c>
      <c r="M57" s="116">
        <v>90</v>
      </c>
      <c r="N57" s="116">
        <v>91</v>
      </c>
      <c r="O57" s="116">
        <v>94</v>
      </c>
      <c r="P57" s="116">
        <v>88</v>
      </c>
      <c r="Q57" s="116">
        <v>91</v>
      </c>
      <c r="R57" s="116">
        <v>84</v>
      </c>
      <c r="S57" s="116">
        <v>86</v>
      </c>
      <c r="T57" s="116">
        <v>82</v>
      </c>
      <c r="U57" s="116">
        <v>82</v>
      </c>
      <c r="V57" s="116">
        <v>84</v>
      </c>
      <c r="W57" s="116">
        <v>85</v>
      </c>
      <c r="X57" s="116">
        <v>85</v>
      </c>
      <c r="Y57" s="116">
        <v>95</v>
      </c>
      <c r="Z57" s="116">
        <v>86</v>
      </c>
      <c r="AA57" s="116">
        <v>82</v>
      </c>
      <c r="AB57" s="116">
        <v>88</v>
      </c>
      <c r="AC57" s="116">
        <v>83</v>
      </c>
      <c r="AD57" s="116">
        <v>85</v>
      </c>
      <c r="AE57" s="116">
        <v>81</v>
      </c>
      <c r="AF57" s="116">
        <v>83</v>
      </c>
      <c r="AG57" s="116">
        <v>75</v>
      </c>
      <c r="AH57" s="116">
        <v>79</v>
      </c>
      <c r="AI57" s="116">
        <v>82</v>
      </c>
      <c r="AJ57" s="116">
        <v>80</v>
      </c>
      <c r="AK57" s="116">
        <v>78</v>
      </c>
      <c r="AL57" s="116">
        <v>76</v>
      </c>
      <c r="AM57" s="116">
        <v>79</v>
      </c>
      <c r="AN57" s="116">
        <v>79</v>
      </c>
      <c r="AO57" s="116">
        <v>84</v>
      </c>
      <c r="AP57" s="116">
        <v>87</v>
      </c>
      <c r="AQ57" s="116">
        <v>83</v>
      </c>
      <c r="AR57" s="116">
        <v>91</v>
      </c>
      <c r="AS57" s="116">
        <v>86</v>
      </c>
      <c r="AT57" s="116">
        <v>88</v>
      </c>
      <c r="AU57" s="116">
        <v>89</v>
      </c>
      <c r="AV57" s="116">
        <v>93</v>
      </c>
      <c r="AW57" s="116">
        <v>93</v>
      </c>
      <c r="AX57" s="116">
        <v>105</v>
      </c>
      <c r="AY57" s="116">
        <v>94</v>
      </c>
      <c r="AZ57" s="116">
        <v>104</v>
      </c>
      <c r="BA57" s="116">
        <v>117</v>
      </c>
      <c r="BB57" s="116">
        <v>82</v>
      </c>
      <c r="BC57" s="116">
        <v>92</v>
      </c>
      <c r="BE57" s="564">
        <f t="shared" si="18"/>
        <v>3577.4</v>
      </c>
      <c r="BF57" s="564">
        <f t="shared" si="19"/>
        <v>4725.3999999999996</v>
      </c>
    </row>
    <row r="58" spans="1:59" x14ac:dyDescent="0.2">
      <c r="A58" s="638"/>
      <c r="B58" s="120" t="s">
        <v>2814</v>
      </c>
      <c r="C58" s="115">
        <v>33</v>
      </c>
      <c r="D58" s="116">
        <v>41</v>
      </c>
      <c r="E58" s="116">
        <v>35</v>
      </c>
      <c r="F58" s="116">
        <v>35</v>
      </c>
      <c r="G58" s="116">
        <v>34</v>
      </c>
      <c r="H58" s="116">
        <v>30</v>
      </c>
      <c r="I58" s="116">
        <v>28</v>
      </c>
      <c r="J58" s="116">
        <v>36</v>
      </c>
      <c r="K58" s="116">
        <v>30</v>
      </c>
      <c r="L58" s="116">
        <v>29</v>
      </c>
      <c r="M58" s="116">
        <v>28</v>
      </c>
      <c r="N58" s="116">
        <v>30</v>
      </c>
      <c r="O58" s="116">
        <v>28</v>
      </c>
      <c r="P58" s="116">
        <v>25</v>
      </c>
      <c r="Q58" s="116">
        <v>27</v>
      </c>
      <c r="R58" s="116">
        <v>23</v>
      </c>
      <c r="S58" s="116">
        <v>25</v>
      </c>
      <c r="T58" s="116">
        <v>26</v>
      </c>
      <c r="U58" s="116">
        <v>20</v>
      </c>
      <c r="V58" s="116">
        <v>22</v>
      </c>
      <c r="W58" s="116">
        <v>23</v>
      </c>
      <c r="X58" s="116">
        <v>23</v>
      </c>
      <c r="Y58" s="116">
        <v>24</v>
      </c>
      <c r="Z58" s="116">
        <v>20</v>
      </c>
      <c r="AA58" s="116">
        <v>20</v>
      </c>
      <c r="AB58" s="116">
        <v>22</v>
      </c>
      <c r="AC58" s="116">
        <v>21</v>
      </c>
      <c r="AD58" s="116">
        <v>23</v>
      </c>
      <c r="AE58" s="116">
        <v>21</v>
      </c>
      <c r="AF58" s="116">
        <v>15</v>
      </c>
      <c r="AG58" s="116">
        <v>24</v>
      </c>
      <c r="AH58" s="116">
        <v>22</v>
      </c>
      <c r="AI58" s="116">
        <v>16</v>
      </c>
      <c r="AJ58" s="116">
        <v>21</v>
      </c>
      <c r="AK58" s="116">
        <v>21</v>
      </c>
      <c r="AL58" s="116">
        <v>23</v>
      </c>
      <c r="AM58" s="116">
        <v>22</v>
      </c>
      <c r="AN58" s="116">
        <v>21</v>
      </c>
      <c r="AO58" s="116">
        <v>21</v>
      </c>
      <c r="AP58" s="116">
        <v>20</v>
      </c>
      <c r="AQ58" s="116">
        <v>17</v>
      </c>
      <c r="AR58" s="116">
        <v>24</v>
      </c>
      <c r="AS58" s="116">
        <v>26</v>
      </c>
      <c r="AT58" s="116">
        <v>24</v>
      </c>
      <c r="AU58" s="116">
        <v>24</v>
      </c>
      <c r="AV58" s="116">
        <v>23</v>
      </c>
      <c r="AW58" s="116">
        <v>28</v>
      </c>
      <c r="AX58" s="116">
        <v>25</v>
      </c>
      <c r="AY58" s="116">
        <v>28</v>
      </c>
      <c r="AZ58" s="116">
        <v>34</v>
      </c>
      <c r="BA58" s="116">
        <v>30</v>
      </c>
      <c r="BB58" s="116">
        <v>28</v>
      </c>
      <c r="BC58" s="116">
        <v>25</v>
      </c>
      <c r="BE58" s="564">
        <f t="shared" si="18"/>
        <v>965</v>
      </c>
      <c r="BF58" s="564">
        <f t="shared" si="19"/>
        <v>1324</v>
      </c>
    </row>
    <row r="59" spans="1:59" x14ac:dyDescent="0.2">
      <c r="A59" s="638"/>
      <c r="B59" s="120" t="s">
        <v>41</v>
      </c>
      <c r="C59" s="115">
        <v>0</v>
      </c>
      <c r="D59" s="116">
        <v>0</v>
      </c>
      <c r="E59" s="116">
        <v>0</v>
      </c>
      <c r="F59" s="116">
        <v>0</v>
      </c>
      <c r="G59" s="116">
        <v>0</v>
      </c>
      <c r="H59" s="116">
        <v>0</v>
      </c>
      <c r="I59" s="116">
        <v>0</v>
      </c>
      <c r="J59" s="116">
        <v>0</v>
      </c>
      <c r="K59" s="116">
        <v>0</v>
      </c>
      <c r="L59" s="116">
        <v>0</v>
      </c>
      <c r="M59" s="116">
        <v>0</v>
      </c>
      <c r="N59" s="116">
        <v>0</v>
      </c>
      <c r="O59" s="116">
        <v>0</v>
      </c>
      <c r="P59" s="116">
        <v>0</v>
      </c>
      <c r="Q59" s="116">
        <v>0</v>
      </c>
      <c r="R59" s="116">
        <v>0</v>
      </c>
      <c r="S59" s="116">
        <v>0</v>
      </c>
      <c r="T59" s="116">
        <v>0</v>
      </c>
      <c r="U59" s="116">
        <v>0</v>
      </c>
      <c r="V59" s="116">
        <v>0</v>
      </c>
      <c r="W59" s="116">
        <v>0</v>
      </c>
      <c r="X59" s="116">
        <v>0</v>
      </c>
      <c r="Y59" s="116">
        <v>0</v>
      </c>
      <c r="Z59" s="116">
        <v>0</v>
      </c>
      <c r="AA59" s="116">
        <v>0</v>
      </c>
      <c r="AB59" s="116">
        <v>0</v>
      </c>
      <c r="AC59" s="116">
        <v>0</v>
      </c>
      <c r="AD59" s="116">
        <v>0</v>
      </c>
      <c r="AE59" s="116">
        <v>0</v>
      </c>
      <c r="AF59" s="116">
        <v>0</v>
      </c>
      <c r="AG59" s="116">
        <v>0</v>
      </c>
      <c r="AH59" s="116">
        <v>0</v>
      </c>
      <c r="AI59" s="116">
        <v>0</v>
      </c>
      <c r="AJ59" s="116">
        <v>0</v>
      </c>
      <c r="AK59" s="116">
        <v>0</v>
      </c>
      <c r="AL59" s="116">
        <v>0</v>
      </c>
      <c r="AM59" s="116">
        <v>0</v>
      </c>
      <c r="AN59" s="116">
        <v>0</v>
      </c>
      <c r="AO59" s="116">
        <v>0</v>
      </c>
      <c r="AP59" s="116">
        <v>0</v>
      </c>
      <c r="AQ59" s="116">
        <v>0</v>
      </c>
      <c r="AR59" s="116">
        <v>0</v>
      </c>
      <c r="AS59" s="116">
        <v>0</v>
      </c>
      <c r="AT59" s="116">
        <v>0</v>
      </c>
      <c r="AU59" s="116">
        <v>0</v>
      </c>
      <c r="AV59" s="116">
        <v>0</v>
      </c>
      <c r="AW59" s="116">
        <v>0</v>
      </c>
      <c r="AX59" s="116">
        <v>0</v>
      </c>
      <c r="AY59" s="116">
        <v>0</v>
      </c>
      <c r="AZ59" s="116">
        <v>0</v>
      </c>
      <c r="BA59" s="116">
        <v>0</v>
      </c>
      <c r="BB59" s="116">
        <v>0</v>
      </c>
      <c r="BC59" s="116">
        <v>0</v>
      </c>
      <c r="BE59" s="564">
        <f t="shared" si="18"/>
        <v>0</v>
      </c>
      <c r="BF59" s="564">
        <f t="shared" si="19"/>
        <v>0</v>
      </c>
    </row>
    <row r="60" spans="1:59" x14ac:dyDescent="0.2">
      <c r="A60" s="638"/>
      <c r="B60" s="120" t="s">
        <v>2815</v>
      </c>
      <c r="C60" s="115">
        <v>73</v>
      </c>
      <c r="D60" s="116">
        <v>97</v>
      </c>
      <c r="E60" s="116">
        <v>80</v>
      </c>
      <c r="F60" s="116">
        <v>85</v>
      </c>
      <c r="G60" s="116">
        <v>86</v>
      </c>
      <c r="H60" s="116">
        <v>82</v>
      </c>
      <c r="I60" s="116">
        <v>73</v>
      </c>
      <c r="J60" s="116">
        <v>81</v>
      </c>
      <c r="K60" s="116">
        <v>72</v>
      </c>
      <c r="L60" s="116">
        <v>83</v>
      </c>
      <c r="M60" s="116">
        <v>79</v>
      </c>
      <c r="N60" s="116">
        <v>76</v>
      </c>
      <c r="O60" s="116">
        <v>75</v>
      </c>
      <c r="P60" s="116">
        <v>73</v>
      </c>
      <c r="Q60" s="116">
        <v>74</v>
      </c>
      <c r="R60" s="116">
        <v>74</v>
      </c>
      <c r="S60" s="116">
        <v>79</v>
      </c>
      <c r="T60" s="116">
        <v>80</v>
      </c>
      <c r="U60" s="116">
        <v>75</v>
      </c>
      <c r="V60" s="116">
        <v>78</v>
      </c>
      <c r="W60" s="116">
        <v>69</v>
      </c>
      <c r="X60" s="116">
        <v>66</v>
      </c>
      <c r="Y60" s="116">
        <v>83</v>
      </c>
      <c r="Z60" s="116">
        <v>78</v>
      </c>
      <c r="AA60" s="116">
        <v>69</v>
      </c>
      <c r="AB60" s="116">
        <v>75</v>
      </c>
      <c r="AC60" s="116">
        <v>69</v>
      </c>
      <c r="AD60" s="116">
        <v>73</v>
      </c>
      <c r="AE60" s="116">
        <v>72</v>
      </c>
      <c r="AF60" s="116">
        <v>75</v>
      </c>
      <c r="AG60" s="116">
        <v>73</v>
      </c>
      <c r="AH60" s="116">
        <v>82</v>
      </c>
      <c r="AI60" s="116">
        <v>75</v>
      </c>
      <c r="AJ60" s="116">
        <v>70</v>
      </c>
      <c r="AK60" s="116">
        <v>66</v>
      </c>
      <c r="AL60" s="116">
        <v>76</v>
      </c>
      <c r="AM60" s="116">
        <v>71</v>
      </c>
      <c r="AN60" s="116">
        <v>72</v>
      </c>
      <c r="AO60" s="116">
        <v>77</v>
      </c>
      <c r="AP60" s="116">
        <v>75</v>
      </c>
      <c r="AQ60" s="116">
        <v>68</v>
      </c>
      <c r="AR60" s="116">
        <v>70</v>
      </c>
      <c r="AS60" s="116">
        <v>73</v>
      </c>
      <c r="AT60" s="116">
        <v>74</v>
      </c>
      <c r="AU60" s="116">
        <v>74</v>
      </c>
      <c r="AV60" s="116">
        <v>76</v>
      </c>
      <c r="AW60" s="116">
        <v>80</v>
      </c>
      <c r="AX60" s="116">
        <v>75</v>
      </c>
      <c r="AY60" s="116">
        <v>77</v>
      </c>
      <c r="AZ60" s="116">
        <v>78</v>
      </c>
      <c r="BA60" s="116">
        <v>79</v>
      </c>
      <c r="BB60" s="116">
        <v>47</v>
      </c>
      <c r="BC60" s="116">
        <v>45</v>
      </c>
      <c r="BE60" s="564">
        <f t="shared" si="18"/>
        <v>3030</v>
      </c>
      <c r="BF60" s="564">
        <f t="shared" si="19"/>
        <v>3921</v>
      </c>
    </row>
    <row r="61" spans="1:59" x14ac:dyDescent="0.2">
      <c r="A61" s="638"/>
      <c r="B61" s="120" t="s">
        <v>2816</v>
      </c>
      <c r="C61" s="115">
        <v>313</v>
      </c>
      <c r="D61" s="116">
        <v>402</v>
      </c>
      <c r="E61" s="116">
        <v>333</v>
      </c>
      <c r="F61" s="116">
        <v>338</v>
      </c>
      <c r="G61" s="116">
        <v>307</v>
      </c>
      <c r="H61" s="116">
        <v>321</v>
      </c>
      <c r="I61" s="116">
        <v>320</v>
      </c>
      <c r="J61" s="116">
        <v>324</v>
      </c>
      <c r="K61" s="116">
        <v>310</v>
      </c>
      <c r="L61" s="116">
        <v>326</v>
      </c>
      <c r="M61" s="116">
        <v>297</v>
      </c>
      <c r="N61" s="116">
        <v>298</v>
      </c>
      <c r="O61" s="116">
        <v>308</v>
      </c>
      <c r="P61" s="116">
        <v>284</v>
      </c>
      <c r="Q61" s="116">
        <v>291</v>
      </c>
      <c r="R61" s="116">
        <v>280</v>
      </c>
      <c r="S61" s="116">
        <v>296</v>
      </c>
      <c r="T61" s="116">
        <v>288</v>
      </c>
      <c r="U61" s="116">
        <v>281</v>
      </c>
      <c r="V61" s="116">
        <v>290</v>
      </c>
      <c r="W61" s="116">
        <v>280</v>
      </c>
      <c r="X61" s="116">
        <v>278</v>
      </c>
      <c r="Y61" s="116">
        <v>307</v>
      </c>
      <c r="Z61" s="116">
        <v>289</v>
      </c>
      <c r="AA61" s="116">
        <v>277</v>
      </c>
      <c r="AB61" s="116">
        <v>289</v>
      </c>
      <c r="AC61" s="116">
        <v>277</v>
      </c>
      <c r="AD61" s="116">
        <v>280</v>
      </c>
      <c r="AE61" s="116">
        <v>278</v>
      </c>
      <c r="AF61" s="116">
        <v>267</v>
      </c>
      <c r="AG61" s="116">
        <v>276</v>
      </c>
      <c r="AH61" s="116">
        <v>286</v>
      </c>
      <c r="AI61" s="116">
        <v>269</v>
      </c>
      <c r="AJ61" s="116">
        <v>279</v>
      </c>
      <c r="AK61" s="116">
        <v>270</v>
      </c>
      <c r="AL61" s="116">
        <v>268</v>
      </c>
      <c r="AM61" s="116">
        <v>279</v>
      </c>
      <c r="AN61" s="116">
        <v>272</v>
      </c>
      <c r="AO61" s="116">
        <v>279</v>
      </c>
      <c r="AP61" s="116">
        <v>287</v>
      </c>
      <c r="AQ61" s="116">
        <v>275</v>
      </c>
      <c r="AR61" s="116">
        <v>292</v>
      </c>
      <c r="AS61" s="116">
        <v>283</v>
      </c>
      <c r="AT61" s="116">
        <v>296</v>
      </c>
      <c r="AU61" s="116">
        <v>296</v>
      </c>
      <c r="AV61" s="116">
        <v>294</v>
      </c>
      <c r="AW61" s="116">
        <v>308</v>
      </c>
      <c r="AX61" s="116">
        <v>311</v>
      </c>
      <c r="AY61" s="116">
        <v>311</v>
      </c>
      <c r="AZ61" s="116">
        <v>320</v>
      </c>
      <c r="BA61" s="116">
        <v>341</v>
      </c>
      <c r="BB61" s="116">
        <v>250</v>
      </c>
      <c r="BC61" s="116">
        <v>258</v>
      </c>
      <c r="BE61" s="564">
        <f t="shared" si="18"/>
        <v>11831.6</v>
      </c>
      <c r="BF61" s="564">
        <f t="shared" si="19"/>
        <v>15422.6</v>
      </c>
    </row>
    <row r="62" spans="1:59" x14ac:dyDescent="0.2">
      <c r="A62" s="638"/>
      <c r="B62" s="166" t="s">
        <v>2817</v>
      </c>
      <c r="C62" s="201" t="s">
        <v>3002</v>
      </c>
      <c r="D62" s="200" t="s">
        <v>3001</v>
      </c>
      <c r="E62" s="200" t="s">
        <v>3000</v>
      </c>
      <c r="F62" s="200" t="s">
        <v>2999</v>
      </c>
      <c r="G62" s="200" t="s">
        <v>2998</v>
      </c>
      <c r="H62" s="200" t="s">
        <v>2997</v>
      </c>
      <c r="I62" s="200" t="s">
        <v>2996</v>
      </c>
      <c r="J62" s="200" t="s">
        <v>2995</v>
      </c>
      <c r="K62" s="200" t="s">
        <v>2994</v>
      </c>
      <c r="L62" s="200" t="s">
        <v>2993</v>
      </c>
      <c r="M62" s="200" t="s">
        <v>2992</v>
      </c>
      <c r="N62" s="200" t="s">
        <v>2991</v>
      </c>
      <c r="O62" s="200" t="s">
        <v>2990</v>
      </c>
      <c r="P62" s="200" t="s">
        <v>2989</v>
      </c>
      <c r="Q62" s="200" t="s">
        <v>2988</v>
      </c>
      <c r="R62" s="200" t="s">
        <v>2987</v>
      </c>
      <c r="S62" s="200" t="s">
        <v>2986</v>
      </c>
      <c r="T62" s="200" t="s">
        <v>2985</v>
      </c>
      <c r="U62" s="200" t="s">
        <v>2984</v>
      </c>
      <c r="V62" s="200" t="s">
        <v>2983</v>
      </c>
      <c r="W62" s="200" t="s">
        <v>2982</v>
      </c>
      <c r="X62" s="200" t="s">
        <v>2981</v>
      </c>
      <c r="Y62" s="200" t="s">
        <v>2980</v>
      </c>
      <c r="Z62" s="200" t="s">
        <v>2979</v>
      </c>
      <c r="AA62" s="200" t="s">
        <v>2978</v>
      </c>
      <c r="AB62" s="200" t="s">
        <v>2977</v>
      </c>
      <c r="AC62" s="200" t="s">
        <v>2976</v>
      </c>
      <c r="AD62" s="200" t="s">
        <v>2975</v>
      </c>
      <c r="AE62" s="200" t="s">
        <v>2974</v>
      </c>
      <c r="AF62" s="10" t="s">
        <v>2973</v>
      </c>
      <c r="AG62" s="10" t="s">
        <v>2972</v>
      </c>
      <c r="AH62" s="10" t="s">
        <v>2971</v>
      </c>
      <c r="AI62" s="10" t="s">
        <v>2970</v>
      </c>
      <c r="AJ62" s="10" t="s">
        <v>2969</v>
      </c>
      <c r="AK62" s="10" t="s">
        <v>2968</v>
      </c>
      <c r="AL62" s="10" t="s">
        <v>2967</v>
      </c>
      <c r="AM62" s="10" t="s">
        <v>2966</v>
      </c>
      <c r="AN62" s="10" t="s">
        <v>2965</v>
      </c>
      <c r="AO62" s="10" t="s">
        <v>2964</v>
      </c>
      <c r="AP62" s="10" t="s">
        <v>2963</v>
      </c>
      <c r="AQ62" s="10" t="s">
        <v>2962</v>
      </c>
      <c r="AR62" s="10" t="s">
        <v>2961</v>
      </c>
      <c r="AS62" s="10" t="s">
        <v>2960</v>
      </c>
      <c r="AT62" s="10" t="s">
        <v>2959</v>
      </c>
      <c r="AU62" s="10" t="s">
        <v>2958</v>
      </c>
      <c r="AV62" s="10" t="s">
        <v>3036</v>
      </c>
      <c r="AW62" s="10" t="s">
        <v>3037</v>
      </c>
      <c r="AX62" s="10" t="s">
        <v>3038</v>
      </c>
      <c r="AY62" s="10" t="s">
        <v>3039</v>
      </c>
      <c r="AZ62" s="10" t="s">
        <v>3040</v>
      </c>
      <c r="BA62" s="10" t="s">
        <v>3044</v>
      </c>
      <c r="BB62" s="10" t="s">
        <v>3045</v>
      </c>
      <c r="BC62" s="10" t="s">
        <v>3046</v>
      </c>
      <c r="BD62" s="10"/>
      <c r="BE62" s="564"/>
      <c r="BF62" s="564"/>
    </row>
    <row r="63" spans="1:59" x14ac:dyDescent="0.2">
      <c r="A63" s="638"/>
      <c r="B63" s="120" t="s">
        <v>2811</v>
      </c>
      <c r="C63" s="115">
        <v>93</v>
      </c>
      <c r="D63" s="116">
        <v>111</v>
      </c>
      <c r="E63" s="116">
        <v>109</v>
      </c>
      <c r="F63" s="116">
        <v>96</v>
      </c>
      <c r="G63" s="116">
        <v>80</v>
      </c>
      <c r="H63" s="116">
        <v>93</v>
      </c>
      <c r="I63" s="116">
        <v>110</v>
      </c>
      <c r="J63" s="116">
        <v>101</v>
      </c>
      <c r="K63" s="116">
        <v>93</v>
      </c>
      <c r="L63" s="116">
        <v>90</v>
      </c>
      <c r="M63" s="116">
        <v>124</v>
      </c>
      <c r="N63" s="116">
        <v>113</v>
      </c>
      <c r="O63" s="116">
        <v>111</v>
      </c>
      <c r="P63" s="116">
        <v>178</v>
      </c>
      <c r="Q63" s="116">
        <v>164</v>
      </c>
      <c r="R63" s="116">
        <v>174</v>
      </c>
      <c r="S63" s="116">
        <v>151</v>
      </c>
      <c r="T63" s="116">
        <v>157</v>
      </c>
      <c r="U63" s="116">
        <v>154</v>
      </c>
      <c r="V63" s="116">
        <v>180</v>
      </c>
      <c r="W63" s="116">
        <v>163</v>
      </c>
      <c r="X63" s="116">
        <v>128</v>
      </c>
      <c r="Y63" s="116">
        <v>146</v>
      </c>
      <c r="Z63" s="116">
        <v>126</v>
      </c>
      <c r="AA63" s="116">
        <v>149</v>
      </c>
      <c r="AB63" s="116">
        <v>139</v>
      </c>
      <c r="AC63" s="116">
        <v>141</v>
      </c>
      <c r="AD63" s="116">
        <v>126</v>
      </c>
      <c r="AE63" s="116">
        <v>139</v>
      </c>
      <c r="AF63" s="116">
        <v>140</v>
      </c>
      <c r="AG63" s="116">
        <v>140</v>
      </c>
      <c r="AH63" s="116">
        <v>135</v>
      </c>
      <c r="AI63" s="116">
        <v>127</v>
      </c>
      <c r="AJ63" s="116">
        <v>124</v>
      </c>
      <c r="AK63" s="116">
        <v>122</v>
      </c>
      <c r="AL63" s="116">
        <v>136</v>
      </c>
      <c r="AM63" s="116">
        <v>114</v>
      </c>
      <c r="AN63" s="116">
        <v>120</v>
      </c>
      <c r="AO63" s="116">
        <v>117</v>
      </c>
      <c r="AP63" s="116">
        <v>139</v>
      </c>
      <c r="AQ63" s="116">
        <v>131</v>
      </c>
      <c r="AR63" s="116">
        <v>128</v>
      </c>
      <c r="AS63" s="116">
        <v>133</v>
      </c>
      <c r="AT63" s="116">
        <v>145</v>
      </c>
      <c r="AU63" s="116">
        <v>131</v>
      </c>
      <c r="AV63" s="116">
        <v>133</v>
      </c>
      <c r="AW63" s="116">
        <v>130</v>
      </c>
      <c r="AX63" s="116">
        <v>140</v>
      </c>
      <c r="AY63" s="116">
        <v>148</v>
      </c>
      <c r="AZ63" s="116">
        <v>138</v>
      </c>
      <c r="BA63" s="116">
        <v>134</v>
      </c>
      <c r="BB63" s="116">
        <v>120</v>
      </c>
      <c r="BC63" s="116">
        <v>128</v>
      </c>
      <c r="BE63" s="564">
        <f t="shared" ref="BE63:BE69" si="20">SUM(N63:BC63)</f>
        <v>5792</v>
      </c>
      <c r="BF63" s="564">
        <f>SUM(C63:BC63)</f>
        <v>6892</v>
      </c>
    </row>
    <row r="64" spans="1:59" x14ac:dyDescent="0.2">
      <c r="A64" s="638"/>
      <c r="B64" s="120" t="s">
        <v>2812</v>
      </c>
      <c r="C64" s="115">
        <v>14</v>
      </c>
      <c r="D64" s="116">
        <v>15</v>
      </c>
      <c r="E64" s="116">
        <v>13</v>
      </c>
      <c r="F64" s="116">
        <v>17</v>
      </c>
      <c r="G64" s="116">
        <v>13</v>
      </c>
      <c r="H64" s="116">
        <v>11</v>
      </c>
      <c r="I64" s="116">
        <v>6</v>
      </c>
      <c r="J64" s="116">
        <v>16</v>
      </c>
      <c r="K64" s="116">
        <v>8</v>
      </c>
      <c r="L64" s="116">
        <v>24</v>
      </c>
      <c r="M64" s="116">
        <v>14</v>
      </c>
      <c r="N64" s="116">
        <v>18</v>
      </c>
      <c r="O64" s="116">
        <v>16</v>
      </c>
      <c r="P64" s="116">
        <v>26</v>
      </c>
      <c r="Q64" s="116">
        <v>33</v>
      </c>
      <c r="R64" s="116">
        <v>32</v>
      </c>
      <c r="S64" s="116">
        <v>28</v>
      </c>
      <c r="T64" s="116">
        <v>22</v>
      </c>
      <c r="U64" s="116">
        <v>20</v>
      </c>
      <c r="V64" s="116">
        <v>14</v>
      </c>
      <c r="W64" s="116">
        <v>12</v>
      </c>
      <c r="X64" s="116">
        <v>20</v>
      </c>
      <c r="Y64" s="116">
        <v>10</v>
      </c>
      <c r="Z64" s="116">
        <v>13</v>
      </c>
      <c r="AA64" s="116">
        <v>14</v>
      </c>
      <c r="AB64" s="116">
        <v>9</v>
      </c>
      <c r="AC64" s="116">
        <v>13</v>
      </c>
      <c r="AD64" s="116">
        <v>18</v>
      </c>
      <c r="AE64" s="116">
        <v>12</v>
      </c>
      <c r="AF64" s="116">
        <v>17</v>
      </c>
      <c r="AG64" s="116">
        <v>24</v>
      </c>
      <c r="AH64" s="116">
        <v>15</v>
      </c>
      <c r="AI64" s="116">
        <v>11</v>
      </c>
      <c r="AJ64" s="116">
        <v>21</v>
      </c>
      <c r="AK64" s="116">
        <v>11</v>
      </c>
      <c r="AL64" s="116">
        <v>9</v>
      </c>
      <c r="AM64" s="116">
        <v>20</v>
      </c>
      <c r="AN64" s="116">
        <v>17</v>
      </c>
      <c r="AO64" s="116">
        <v>17</v>
      </c>
      <c r="AP64" s="116">
        <v>8</v>
      </c>
      <c r="AQ64" s="116">
        <v>18</v>
      </c>
      <c r="AR64" s="116">
        <v>10</v>
      </c>
      <c r="AS64" s="116">
        <v>11</v>
      </c>
      <c r="AT64" s="116">
        <v>18</v>
      </c>
      <c r="AU64" s="116">
        <v>17</v>
      </c>
      <c r="AV64" s="116">
        <v>13</v>
      </c>
      <c r="AW64" s="116">
        <v>23</v>
      </c>
      <c r="AX64" s="116">
        <v>17</v>
      </c>
      <c r="AY64" s="116">
        <v>22</v>
      </c>
      <c r="AZ64" s="116">
        <v>18</v>
      </c>
      <c r="BA64" s="116">
        <v>23</v>
      </c>
      <c r="BB64" s="116">
        <v>8</v>
      </c>
      <c r="BC64" s="116">
        <v>18</v>
      </c>
      <c r="BE64" s="564">
        <f t="shared" si="20"/>
        <v>716</v>
      </c>
      <c r="BF64" s="564">
        <f t="shared" ref="BF64:BF69" si="21">SUM(C64:BC64)</f>
        <v>867</v>
      </c>
    </row>
    <row r="65" spans="1:59" x14ac:dyDescent="0.2">
      <c r="A65" s="638"/>
      <c r="B65" s="120" t="s">
        <v>2813</v>
      </c>
      <c r="C65" s="115">
        <v>107</v>
      </c>
      <c r="D65" s="116">
        <v>129</v>
      </c>
      <c r="E65" s="116">
        <v>109</v>
      </c>
      <c r="F65" s="116">
        <v>103</v>
      </c>
      <c r="G65" s="116">
        <v>95</v>
      </c>
      <c r="H65" s="116">
        <v>108</v>
      </c>
      <c r="I65" s="116">
        <v>109</v>
      </c>
      <c r="J65" s="116">
        <v>115</v>
      </c>
      <c r="K65" s="116">
        <v>118</v>
      </c>
      <c r="L65" s="116">
        <v>101</v>
      </c>
      <c r="M65" s="116">
        <v>111</v>
      </c>
      <c r="N65" s="116">
        <v>101</v>
      </c>
      <c r="O65" s="116">
        <v>110</v>
      </c>
      <c r="P65" s="116">
        <v>143</v>
      </c>
      <c r="Q65" s="116">
        <v>156</v>
      </c>
      <c r="R65" s="116">
        <v>128</v>
      </c>
      <c r="S65" s="116">
        <v>140</v>
      </c>
      <c r="T65" s="116">
        <v>156</v>
      </c>
      <c r="U65" s="116">
        <v>125</v>
      </c>
      <c r="V65" s="116">
        <v>119</v>
      </c>
      <c r="W65" s="116">
        <v>111</v>
      </c>
      <c r="X65" s="116">
        <v>110</v>
      </c>
      <c r="Y65" s="116">
        <v>109</v>
      </c>
      <c r="Z65" s="116">
        <v>124</v>
      </c>
      <c r="AA65" s="116">
        <v>97</v>
      </c>
      <c r="AB65" s="116">
        <v>101</v>
      </c>
      <c r="AC65" s="116">
        <v>107</v>
      </c>
      <c r="AD65" s="116">
        <v>109</v>
      </c>
      <c r="AE65" s="116">
        <v>109</v>
      </c>
      <c r="AF65" s="116">
        <v>104</v>
      </c>
      <c r="AG65" s="116">
        <v>95</v>
      </c>
      <c r="AH65" s="116">
        <v>107</v>
      </c>
      <c r="AI65" s="116">
        <v>96</v>
      </c>
      <c r="AJ65" s="116">
        <v>110</v>
      </c>
      <c r="AK65" s="116">
        <v>106</v>
      </c>
      <c r="AL65" s="116">
        <v>93</v>
      </c>
      <c r="AM65" s="116">
        <v>95</v>
      </c>
      <c r="AN65" s="116">
        <v>94</v>
      </c>
      <c r="AO65" s="116">
        <v>86</v>
      </c>
      <c r="AP65" s="116">
        <v>128</v>
      </c>
      <c r="AQ65" s="116">
        <v>115</v>
      </c>
      <c r="AR65" s="116">
        <v>86</v>
      </c>
      <c r="AS65" s="116">
        <v>108</v>
      </c>
      <c r="AT65" s="116">
        <v>126</v>
      </c>
      <c r="AU65" s="116">
        <v>115</v>
      </c>
      <c r="AV65" s="116">
        <v>125</v>
      </c>
      <c r="AW65" s="116">
        <v>125</v>
      </c>
      <c r="AX65" s="116">
        <v>124</v>
      </c>
      <c r="AY65" s="116">
        <v>119</v>
      </c>
      <c r="AZ65" s="116">
        <v>113</v>
      </c>
      <c r="BA65" s="116">
        <v>115</v>
      </c>
      <c r="BB65" s="116">
        <v>109</v>
      </c>
      <c r="BC65" s="116">
        <v>108</v>
      </c>
      <c r="BE65" s="564">
        <f t="shared" si="20"/>
        <v>4757</v>
      </c>
      <c r="BF65" s="564">
        <f t="shared" si="21"/>
        <v>5962</v>
      </c>
    </row>
    <row r="66" spans="1:59" x14ac:dyDescent="0.2">
      <c r="A66" s="638"/>
      <c r="B66" s="120" t="s">
        <v>2814</v>
      </c>
      <c r="C66" s="115">
        <v>30</v>
      </c>
      <c r="D66" s="116">
        <v>52</v>
      </c>
      <c r="E66" s="116">
        <v>35</v>
      </c>
      <c r="F66" s="116">
        <v>24</v>
      </c>
      <c r="G66" s="116">
        <v>30</v>
      </c>
      <c r="H66" s="116">
        <v>24</v>
      </c>
      <c r="I66" s="116">
        <v>24</v>
      </c>
      <c r="J66" s="116">
        <v>28</v>
      </c>
      <c r="K66" s="116">
        <v>32</v>
      </c>
      <c r="L66" s="116">
        <v>32</v>
      </c>
      <c r="M66" s="116">
        <v>24</v>
      </c>
      <c r="N66" s="116">
        <v>30</v>
      </c>
      <c r="O66" s="116">
        <v>19</v>
      </c>
      <c r="P66" s="116">
        <v>49</v>
      </c>
      <c r="Q66" s="116">
        <v>44</v>
      </c>
      <c r="R66" s="116">
        <v>32</v>
      </c>
      <c r="S66" s="116">
        <v>33</v>
      </c>
      <c r="T66" s="116">
        <v>40</v>
      </c>
      <c r="U66" s="116">
        <v>33</v>
      </c>
      <c r="V66" s="116">
        <v>25</v>
      </c>
      <c r="W66" s="116">
        <v>34</v>
      </c>
      <c r="X66" s="116">
        <v>26</v>
      </c>
      <c r="Y66" s="116">
        <v>26</v>
      </c>
      <c r="Z66" s="116">
        <v>23</v>
      </c>
      <c r="AA66" s="116">
        <v>25</v>
      </c>
      <c r="AB66" s="116">
        <v>30</v>
      </c>
      <c r="AC66" s="116">
        <v>24</v>
      </c>
      <c r="AD66" s="116">
        <v>21</v>
      </c>
      <c r="AE66" s="116">
        <v>15</v>
      </c>
      <c r="AF66" s="116">
        <v>19</v>
      </c>
      <c r="AG66" s="116">
        <v>20</v>
      </c>
      <c r="AH66" s="116">
        <v>21</v>
      </c>
      <c r="AI66" s="116">
        <v>15</v>
      </c>
      <c r="AJ66" s="116">
        <v>21</v>
      </c>
      <c r="AK66" s="116">
        <v>21</v>
      </c>
      <c r="AL66" s="116">
        <v>22</v>
      </c>
      <c r="AM66" s="116">
        <v>27</v>
      </c>
      <c r="AN66" s="116">
        <v>20</v>
      </c>
      <c r="AO66" s="116">
        <v>21</v>
      </c>
      <c r="AP66" s="116">
        <v>28</v>
      </c>
      <c r="AQ66" s="116">
        <v>23</v>
      </c>
      <c r="AR66" s="116">
        <v>28</v>
      </c>
      <c r="AS66" s="116">
        <v>31</v>
      </c>
      <c r="AT66" s="116">
        <v>30</v>
      </c>
      <c r="AU66" s="116">
        <v>20</v>
      </c>
      <c r="AV66" s="116">
        <v>23</v>
      </c>
      <c r="AW66" s="116">
        <v>37</v>
      </c>
      <c r="AX66" s="116">
        <v>23</v>
      </c>
      <c r="AY66" s="116">
        <v>27</v>
      </c>
      <c r="AZ66" s="116">
        <v>14</v>
      </c>
      <c r="BA66" s="116">
        <v>29</v>
      </c>
      <c r="BB66" s="116">
        <v>24</v>
      </c>
      <c r="BC66" s="116">
        <v>38</v>
      </c>
      <c r="BE66" s="564">
        <f t="shared" si="20"/>
        <v>1111</v>
      </c>
      <c r="BF66" s="564">
        <f t="shared" si="21"/>
        <v>1446</v>
      </c>
    </row>
    <row r="67" spans="1:59" x14ac:dyDescent="0.2">
      <c r="A67" s="638"/>
      <c r="B67" s="198" t="s">
        <v>41</v>
      </c>
      <c r="C67" s="116">
        <v>0</v>
      </c>
      <c r="D67" s="116">
        <v>0</v>
      </c>
      <c r="E67" s="116">
        <v>0</v>
      </c>
      <c r="F67" s="116">
        <v>0</v>
      </c>
      <c r="G67" s="116">
        <v>0</v>
      </c>
      <c r="H67" s="116">
        <v>0</v>
      </c>
      <c r="I67" s="116">
        <v>0</v>
      </c>
      <c r="J67" s="116">
        <v>0</v>
      </c>
      <c r="K67" s="116">
        <v>0</v>
      </c>
      <c r="L67" s="116">
        <v>0</v>
      </c>
      <c r="M67" s="116">
        <v>0</v>
      </c>
      <c r="N67" s="116">
        <v>2</v>
      </c>
      <c r="O67" s="116">
        <v>9</v>
      </c>
      <c r="P67" s="116">
        <v>33</v>
      </c>
      <c r="Q67" s="116">
        <v>56</v>
      </c>
      <c r="R67" s="116">
        <v>37</v>
      </c>
      <c r="S67" s="116">
        <v>39</v>
      </c>
      <c r="T67" s="116">
        <v>15</v>
      </c>
      <c r="U67" s="116">
        <v>15</v>
      </c>
      <c r="V67" s="116">
        <v>14</v>
      </c>
      <c r="W67" s="116">
        <v>7</v>
      </c>
      <c r="X67" s="116">
        <v>6</v>
      </c>
      <c r="Y67" s="116">
        <v>4</v>
      </c>
      <c r="Z67" s="116">
        <v>3</v>
      </c>
      <c r="AA67" s="116">
        <v>1</v>
      </c>
      <c r="AB67" s="116">
        <v>2</v>
      </c>
      <c r="AC67" s="116">
        <v>0</v>
      </c>
      <c r="AD67" s="116">
        <v>1</v>
      </c>
      <c r="AE67" s="116">
        <v>0</v>
      </c>
      <c r="AF67" s="116">
        <v>1</v>
      </c>
      <c r="AG67" s="116">
        <v>0</v>
      </c>
      <c r="AH67" s="116">
        <v>0</v>
      </c>
      <c r="AI67" s="116">
        <v>0</v>
      </c>
      <c r="AJ67" s="116">
        <v>0</v>
      </c>
      <c r="AK67" s="116">
        <v>0</v>
      </c>
      <c r="AL67" s="116">
        <v>0</v>
      </c>
      <c r="AM67" s="116">
        <v>0</v>
      </c>
      <c r="AN67" s="116">
        <v>0</v>
      </c>
      <c r="AO67" s="116">
        <v>1</v>
      </c>
      <c r="AP67" s="116">
        <v>0</v>
      </c>
      <c r="AQ67" s="116">
        <v>1</v>
      </c>
      <c r="AR67" s="116">
        <v>3</v>
      </c>
      <c r="AS67" s="116">
        <v>6</v>
      </c>
      <c r="AT67" s="116">
        <v>9</v>
      </c>
      <c r="AU67" s="116">
        <v>8</v>
      </c>
      <c r="AV67" s="116">
        <v>8</v>
      </c>
      <c r="AW67" s="116">
        <v>15</v>
      </c>
      <c r="AX67" s="116">
        <v>9</v>
      </c>
      <c r="AY67" s="116">
        <v>6</v>
      </c>
      <c r="AZ67" s="116">
        <v>4</v>
      </c>
      <c r="BA67" s="116">
        <v>4</v>
      </c>
      <c r="BB67" s="116">
        <v>7</v>
      </c>
      <c r="BC67" s="116">
        <v>8</v>
      </c>
      <c r="BE67" s="564">
        <f t="shared" si="20"/>
        <v>334</v>
      </c>
      <c r="BF67" s="564">
        <f t="shared" si="21"/>
        <v>334</v>
      </c>
    </row>
    <row r="68" spans="1:59" x14ac:dyDescent="0.2">
      <c r="A68" s="638"/>
      <c r="B68" s="120" t="s">
        <v>2815</v>
      </c>
      <c r="C68" s="115">
        <v>60</v>
      </c>
      <c r="D68" s="116">
        <v>101</v>
      </c>
      <c r="E68" s="116">
        <v>97</v>
      </c>
      <c r="F68" s="116">
        <v>90</v>
      </c>
      <c r="G68" s="116">
        <v>93</v>
      </c>
      <c r="H68" s="116">
        <v>84</v>
      </c>
      <c r="I68" s="116">
        <v>98</v>
      </c>
      <c r="J68" s="116">
        <v>76</v>
      </c>
      <c r="K68" s="116">
        <v>107</v>
      </c>
      <c r="L68" s="116">
        <v>97</v>
      </c>
      <c r="M68" s="116">
        <v>86</v>
      </c>
      <c r="N68" s="116">
        <v>99</v>
      </c>
      <c r="O68" s="116">
        <v>87</v>
      </c>
      <c r="P68" s="116">
        <v>136</v>
      </c>
      <c r="Q68" s="116">
        <v>142</v>
      </c>
      <c r="R68" s="116">
        <v>123</v>
      </c>
      <c r="S68" s="116">
        <v>117</v>
      </c>
      <c r="T68" s="116">
        <v>114</v>
      </c>
      <c r="U68" s="116">
        <v>90</v>
      </c>
      <c r="V68" s="116">
        <v>119</v>
      </c>
      <c r="W68" s="116">
        <v>116</v>
      </c>
      <c r="X68" s="116">
        <v>112</v>
      </c>
      <c r="Y68" s="116">
        <v>94</v>
      </c>
      <c r="Z68" s="122">
        <v>118</v>
      </c>
      <c r="AA68" s="122">
        <v>105</v>
      </c>
      <c r="AB68" s="122">
        <v>97</v>
      </c>
      <c r="AC68" s="122">
        <v>100</v>
      </c>
      <c r="AD68" s="122">
        <v>99</v>
      </c>
      <c r="AE68" s="122">
        <v>98</v>
      </c>
      <c r="AF68" s="122">
        <v>89</v>
      </c>
      <c r="AG68" s="122">
        <v>101</v>
      </c>
      <c r="AH68" s="122">
        <v>95</v>
      </c>
      <c r="AI68" s="122">
        <v>102</v>
      </c>
      <c r="AJ68" s="122">
        <v>88</v>
      </c>
      <c r="AK68" s="122">
        <v>121</v>
      </c>
      <c r="AL68" s="122">
        <v>109</v>
      </c>
      <c r="AM68" s="122">
        <v>102</v>
      </c>
      <c r="AN68" s="122">
        <v>89</v>
      </c>
      <c r="AO68" s="122">
        <v>65</v>
      </c>
      <c r="AP68" s="122">
        <v>100</v>
      </c>
      <c r="AQ68" s="122">
        <v>86</v>
      </c>
      <c r="AR68" s="122">
        <v>91</v>
      </c>
      <c r="AS68" s="122">
        <v>98</v>
      </c>
      <c r="AT68" s="122">
        <v>88</v>
      </c>
      <c r="AU68" s="122">
        <v>118</v>
      </c>
      <c r="AV68" s="122">
        <v>97</v>
      </c>
      <c r="AW68" s="122">
        <v>96</v>
      </c>
      <c r="AX68" s="122">
        <v>99</v>
      </c>
      <c r="AY68" s="122">
        <v>92</v>
      </c>
      <c r="AZ68" s="122">
        <v>98</v>
      </c>
      <c r="BA68" s="122">
        <v>111</v>
      </c>
      <c r="BB68" s="122">
        <v>93</v>
      </c>
      <c r="BC68" s="122">
        <v>74</v>
      </c>
      <c r="BE68" s="564">
        <f t="shared" si="20"/>
        <v>4268</v>
      </c>
      <c r="BF68" s="564">
        <f t="shared" si="21"/>
        <v>5257</v>
      </c>
    </row>
    <row r="69" spans="1:59" x14ac:dyDescent="0.2">
      <c r="A69" s="638"/>
      <c r="B69" s="120" t="s">
        <v>2816</v>
      </c>
      <c r="C69" s="115">
        <v>304</v>
      </c>
      <c r="D69" s="116">
        <v>408</v>
      </c>
      <c r="E69" s="116">
        <v>363</v>
      </c>
      <c r="F69" s="116">
        <v>330</v>
      </c>
      <c r="G69" s="116">
        <v>311</v>
      </c>
      <c r="H69" s="116">
        <v>320</v>
      </c>
      <c r="I69" s="116">
        <v>347</v>
      </c>
      <c r="J69" s="116">
        <v>336</v>
      </c>
      <c r="K69" s="116">
        <v>358</v>
      </c>
      <c r="L69" s="116">
        <v>344</v>
      </c>
      <c r="M69" s="116">
        <v>359</v>
      </c>
      <c r="N69" s="116">
        <v>363</v>
      </c>
      <c r="O69" s="116">
        <v>352</v>
      </c>
      <c r="P69" s="116">
        <v>565</v>
      </c>
      <c r="Q69" s="116">
        <v>595</v>
      </c>
      <c r="R69" s="116">
        <v>526</v>
      </c>
      <c r="S69" s="116">
        <v>508</v>
      </c>
      <c r="T69" s="116">
        <v>504</v>
      </c>
      <c r="U69" s="116">
        <v>437</v>
      </c>
      <c r="V69" s="122">
        <v>471</v>
      </c>
      <c r="W69" s="116">
        <v>443</v>
      </c>
      <c r="X69" s="116">
        <v>402</v>
      </c>
      <c r="Y69" s="116">
        <v>389</v>
      </c>
      <c r="Z69" s="116">
        <v>407</v>
      </c>
      <c r="AA69" s="116">
        <v>391</v>
      </c>
      <c r="AB69" s="116">
        <v>378</v>
      </c>
      <c r="AC69" s="116">
        <v>385</v>
      </c>
      <c r="AD69" s="116">
        <v>374</v>
      </c>
      <c r="AE69" s="116">
        <v>373</v>
      </c>
      <c r="AF69" s="116">
        <v>370</v>
      </c>
      <c r="AG69" s="116">
        <v>380</v>
      </c>
      <c r="AH69" s="116">
        <v>373</v>
      </c>
      <c r="AI69" s="116">
        <v>351</v>
      </c>
      <c r="AJ69" s="116">
        <v>364</v>
      </c>
      <c r="AK69" s="116">
        <v>381</v>
      </c>
      <c r="AL69" s="116">
        <v>369</v>
      </c>
      <c r="AM69" s="116">
        <v>358</v>
      </c>
      <c r="AN69" s="116">
        <v>340</v>
      </c>
      <c r="AO69" s="116">
        <v>307</v>
      </c>
      <c r="AP69" s="116">
        <v>403</v>
      </c>
      <c r="AQ69" s="116">
        <v>374</v>
      </c>
      <c r="AR69" s="116">
        <v>346</v>
      </c>
      <c r="AS69" s="116">
        <v>387</v>
      </c>
      <c r="AT69" s="116">
        <v>416</v>
      </c>
      <c r="AU69" s="116">
        <v>409</v>
      </c>
      <c r="AV69" s="116">
        <v>399</v>
      </c>
      <c r="AW69" s="116">
        <v>426</v>
      </c>
      <c r="AX69" s="116">
        <v>412</v>
      </c>
      <c r="AY69" s="116">
        <v>414</v>
      </c>
      <c r="AZ69" s="116">
        <v>385</v>
      </c>
      <c r="BA69" s="116">
        <v>416</v>
      </c>
      <c r="BB69" s="116">
        <v>361</v>
      </c>
      <c r="BC69" s="116">
        <v>374</v>
      </c>
      <c r="BE69" s="564">
        <f t="shared" si="20"/>
        <v>16978</v>
      </c>
      <c r="BF69" s="564">
        <f t="shared" si="21"/>
        <v>20758</v>
      </c>
    </row>
    <row r="70" spans="1:59" x14ac:dyDescent="0.2">
      <c r="A70" s="638"/>
      <c r="B70" s="166" t="s">
        <v>2818</v>
      </c>
      <c r="C70" s="115"/>
      <c r="D70" s="116"/>
      <c r="E70" s="116"/>
      <c r="F70" s="116"/>
      <c r="G70" s="116"/>
      <c r="H70" s="116"/>
      <c r="I70" s="116"/>
      <c r="J70" s="116"/>
      <c r="K70" s="116"/>
      <c r="L70" s="116"/>
      <c r="M70" s="116"/>
      <c r="N70" s="116"/>
      <c r="O70" s="116"/>
      <c r="P70" s="122"/>
      <c r="Q70" s="122"/>
      <c r="R70" s="122"/>
      <c r="S70" s="122"/>
      <c r="T70" s="122"/>
      <c r="U70" s="122"/>
      <c r="V70" s="116"/>
      <c r="W70" s="116"/>
      <c r="X70" s="116"/>
      <c r="Y70" s="116"/>
      <c r="Z70" s="116"/>
      <c r="AA70" s="116"/>
      <c r="AB70" s="116"/>
      <c r="AC70" s="116"/>
      <c r="AD70" s="116"/>
      <c r="AE70" s="116"/>
      <c r="AF70" s="116"/>
      <c r="AG70" s="116"/>
      <c r="AH70" s="116"/>
      <c r="AI70" s="116"/>
      <c r="AJ70" s="116"/>
      <c r="AK70" s="116"/>
      <c r="AL70" s="116"/>
      <c r="AM70" s="116"/>
      <c r="AN70" s="116"/>
      <c r="AO70" s="116"/>
      <c r="AP70" s="116"/>
      <c r="AQ70" s="116"/>
      <c r="AR70" s="116"/>
      <c r="AS70" s="116"/>
      <c r="AT70" s="116"/>
      <c r="AU70" s="116"/>
      <c r="AV70" s="116"/>
      <c r="AW70" s="116"/>
      <c r="AX70" s="116"/>
      <c r="AY70" s="116"/>
      <c r="AZ70" s="116"/>
      <c r="BA70" s="116"/>
      <c r="BB70" s="116"/>
      <c r="BC70" s="116"/>
      <c r="BE70" s="564"/>
      <c r="BF70" s="564"/>
    </row>
    <row r="71" spans="1:59" x14ac:dyDescent="0.2">
      <c r="A71" s="638"/>
      <c r="B71" s="120" t="s">
        <v>2811</v>
      </c>
      <c r="C71" s="115">
        <f>C63-C55</f>
        <v>-6</v>
      </c>
      <c r="D71" s="116">
        <f t="shared" ref="D71:BC71" si="22">D63-D55</f>
        <v>10</v>
      </c>
      <c r="E71" s="116">
        <f t="shared" si="22"/>
        <v>16</v>
      </c>
      <c r="F71" s="116">
        <f t="shared" si="22"/>
        <v>-1</v>
      </c>
      <c r="G71" s="116">
        <f t="shared" si="22"/>
        <v>-3</v>
      </c>
      <c r="H71" s="116">
        <f t="shared" si="22"/>
        <v>-6</v>
      </c>
      <c r="I71" s="116">
        <f t="shared" si="22"/>
        <v>4</v>
      </c>
      <c r="J71" s="116">
        <f t="shared" si="22"/>
        <v>0</v>
      </c>
      <c r="K71" s="116">
        <f t="shared" si="22"/>
        <v>-2</v>
      </c>
      <c r="L71" s="116">
        <f t="shared" si="22"/>
        <v>-13</v>
      </c>
      <c r="M71" s="116">
        <f t="shared" si="22"/>
        <v>34</v>
      </c>
      <c r="N71" s="116">
        <f t="shared" si="22"/>
        <v>24</v>
      </c>
      <c r="O71" s="116">
        <f t="shared" si="22"/>
        <v>13</v>
      </c>
      <c r="P71" s="116">
        <f t="shared" si="22"/>
        <v>89</v>
      </c>
      <c r="Q71" s="116">
        <f t="shared" si="22"/>
        <v>75</v>
      </c>
      <c r="R71" s="116">
        <f t="shared" si="22"/>
        <v>85</v>
      </c>
      <c r="S71" s="116">
        <f t="shared" si="22"/>
        <v>53</v>
      </c>
      <c r="T71" s="116">
        <f t="shared" si="22"/>
        <v>68</v>
      </c>
      <c r="U71" s="116">
        <f t="shared" si="22"/>
        <v>59</v>
      </c>
      <c r="V71" s="116">
        <f t="shared" si="22"/>
        <v>83</v>
      </c>
      <c r="W71" s="116">
        <f t="shared" si="22"/>
        <v>71</v>
      </c>
      <c r="X71" s="116">
        <f t="shared" si="22"/>
        <v>32</v>
      </c>
      <c r="Y71" s="116">
        <f t="shared" si="22"/>
        <v>50</v>
      </c>
      <c r="Z71" s="116">
        <f t="shared" si="22"/>
        <v>30</v>
      </c>
      <c r="AA71" s="116">
        <f t="shared" si="22"/>
        <v>53</v>
      </c>
      <c r="AB71" s="116">
        <f t="shared" si="22"/>
        <v>43</v>
      </c>
      <c r="AC71" s="116">
        <f t="shared" si="22"/>
        <v>47</v>
      </c>
      <c r="AD71" s="116">
        <f t="shared" si="22"/>
        <v>35</v>
      </c>
      <c r="AE71" s="116">
        <f t="shared" si="22"/>
        <v>43</v>
      </c>
      <c r="AF71" s="116">
        <f t="shared" si="22"/>
        <v>55</v>
      </c>
      <c r="AG71" s="116">
        <f t="shared" si="22"/>
        <v>44</v>
      </c>
      <c r="AH71" s="116">
        <f t="shared" si="22"/>
        <v>43</v>
      </c>
      <c r="AI71" s="116">
        <f t="shared" si="22"/>
        <v>40</v>
      </c>
      <c r="AJ71" s="116">
        <f t="shared" si="22"/>
        <v>24</v>
      </c>
      <c r="AK71" s="116">
        <f t="shared" si="22"/>
        <v>26</v>
      </c>
      <c r="AL71" s="116">
        <f t="shared" si="22"/>
        <v>51</v>
      </c>
      <c r="AM71" s="116">
        <f t="shared" si="22"/>
        <v>17</v>
      </c>
      <c r="AN71" s="116">
        <f t="shared" si="22"/>
        <v>31</v>
      </c>
      <c r="AO71" s="116">
        <f t="shared" si="22"/>
        <v>28</v>
      </c>
      <c r="AP71" s="116">
        <f t="shared" si="22"/>
        <v>44</v>
      </c>
      <c r="AQ71" s="116">
        <f t="shared" si="22"/>
        <v>33</v>
      </c>
      <c r="AR71" s="116">
        <f t="shared" si="22"/>
        <v>31</v>
      </c>
      <c r="AS71" s="116">
        <f t="shared" si="22"/>
        <v>42</v>
      </c>
      <c r="AT71" s="116">
        <f t="shared" si="22"/>
        <v>45</v>
      </c>
      <c r="AU71" s="116">
        <f t="shared" si="22"/>
        <v>33</v>
      </c>
      <c r="AV71" s="116">
        <f t="shared" si="22"/>
        <v>39</v>
      </c>
      <c r="AW71" s="116">
        <f t="shared" si="22"/>
        <v>33</v>
      </c>
      <c r="AX71" s="116">
        <f t="shared" si="22"/>
        <v>44</v>
      </c>
      <c r="AY71" s="116">
        <f t="shared" si="22"/>
        <v>49</v>
      </c>
      <c r="AZ71" s="116">
        <f t="shared" si="22"/>
        <v>42</v>
      </c>
      <c r="BA71" s="116">
        <f t="shared" si="22"/>
        <v>33</v>
      </c>
      <c r="BB71" s="116">
        <f t="shared" si="22"/>
        <v>42</v>
      </c>
      <c r="BC71" s="116">
        <f t="shared" si="22"/>
        <v>45</v>
      </c>
      <c r="BE71" s="564">
        <f>BE63-BE55</f>
        <v>1933.4</v>
      </c>
      <c r="BF71" s="564">
        <f>BF63-BF55</f>
        <v>1966.3999999999996</v>
      </c>
    </row>
    <row r="72" spans="1:59" x14ac:dyDescent="0.2">
      <c r="A72" s="638"/>
      <c r="B72" s="120" t="s">
        <v>2812</v>
      </c>
      <c r="C72" s="115">
        <f t="shared" ref="C72:BC76" si="23">C64-C56</f>
        <v>3</v>
      </c>
      <c r="D72" s="116">
        <f t="shared" si="23"/>
        <v>-1</v>
      </c>
      <c r="E72" s="116">
        <f t="shared" si="23"/>
        <v>1</v>
      </c>
      <c r="F72" s="116">
        <f t="shared" si="23"/>
        <v>6</v>
      </c>
      <c r="G72" s="116">
        <f t="shared" si="23"/>
        <v>4</v>
      </c>
      <c r="H72" s="116">
        <f t="shared" si="23"/>
        <v>0</v>
      </c>
      <c r="I72" s="116">
        <f t="shared" si="23"/>
        <v>-6</v>
      </c>
      <c r="J72" s="116">
        <f t="shared" si="23"/>
        <v>4</v>
      </c>
      <c r="K72" s="116">
        <f t="shared" si="23"/>
        <v>-4</v>
      </c>
      <c r="L72" s="116">
        <f t="shared" si="23"/>
        <v>14</v>
      </c>
      <c r="M72" s="116">
        <f t="shared" si="23"/>
        <v>4</v>
      </c>
      <c r="N72" s="116">
        <f t="shared" si="23"/>
        <v>6</v>
      </c>
      <c r="O72" s="116">
        <f t="shared" si="23"/>
        <v>3</v>
      </c>
      <c r="P72" s="116">
        <f t="shared" si="23"/>
        <v>17</v>
      </c>
      <c r="Q72" s="116">
        <f t="shared" si="23"/>
        <v>24</v>
      </c>
      <c r="R72" s="116">
        <f t="shared" si="23"/>
        <v>23</v>
      </c>
      <c r="S72" s="116">
        <f t="shared" si="23"/>
        <v>20</v>
      </c>
      <c r="T72" s="116">
        <f t="shared" si="23"/>
        <v>11</v>
      </c>
      <c r="U72" s="116">
        <f t="shared" si="23"/>
        <v>11</v>
      </c>
      <c r="V72" s="116">
        <f t="shared" si="23"/>
        <v>6</v>
      </c>
      <c r="W72" s="116">
        <f t="shared" si="23"/>
        <v>1</v>
      </c>
      <c r="X72" s="116">
        <f t="shared" si="23"/>
        <v>11</v>
      </c>
      <c r="Y72" s="116">
        <f t="shared" si="23"/>
        <v>0</v>
      </c>
      <c r="Z72" s="116">
        <f t="shared" si="23"/>
        <v>4</v>
      </c>
      <c r="AA72" s="116">
        <f t="shared" si="23"/>
        <v>5</v>
      </c>
      <c r="AB72" s="116">
        <f t="shared" si="23"/>
        <v>1</v>
      </c>
      <c r="AC72" s="116">
        <f t="shared" si="23"/>
        <v>3</v>
      </c>
      <c r="AD72" s="116">
        <f t="shared" si="23"/>
        <v>10</v>
      </c>
      <c r="AE72" s="116">
        <f t="shared" si="23"/>
        <v>4</v>
      </c>
      <c r="AF72" s="116">
        <f t="shared" si="23"/>
        <v>8</v>
      </c>
      <c r="AG72" s="116">
        <f t="shared" si="23"/>
        <v>16</v>
      </c>
      <c r="AH72" s="116">
        <f t="shared" si="23"/>
        <v>4</v>
      </c>
      <c r="AI72" s="116">
        <f t="shared" si="23"/>
        <v>1</v>
      </c>
      <c r="AJ72" s="116">
        <f t="shared" si="23"/>
        <v>13</v>
      </c>
      <c r="AK72" s="116">
        <f t="shared" si="23"/>
        <v>2</v>
      </c>
      <c r="AL72" s="116">
        <f t="shared" si="23"/>
        <v>1</v>
      </c>
      <c r="AM72" s="116">
        <f t="shared" si="23"/>
        <v>10</v>
      </c>
      <c r="AN72" s="116">
        <f t="shared" si="23"/>
        <v>6</v>
      </c>
      <c r="AO72" s="116">
        <f t="shared" si="23"/>
        <v>9</v>
      </c>
      <c r="AP72" s="116">
        <f t="shared" si="23"/>
        <v>-2</v>
      </c>
      <c r="AQ72" s="116">
        <f t="shared" si="23"/>
        <v>9</v>
      </c>
      <c r="AR72" s="116">
        <f t="shared" si="23"/>
        <v>0</v>
      </c>
      <c r="AS72" s="116">
        <f t="shared" si="23"/>
        <v>4</v>
      </c>
      <c r="AT72" s="116">
        <f t="shared" si="23"/>
        <v>7</v>
      </c>
      <c r="AU72" s="116">
        <f t="shared" si="23"/>
        <v>5</v>
      </c>
      <c r="AV72" s="116">
        <f t="shared" si="23"/>
        <v>4</v>
      </c>
      <c r="AW72" s="116">
        <f t="shared" si="23"/>
        <v>14</v>
      </c>
      <c r="AX72" s="116">
        <f t="shared" si="23"/>
        <v>7</v>
      </c>
      <c r="AY72" s="116">
        <f t="shared" si="23"/>
        <v>10</v>
      </c>
      <c r="AZ72" s="116">
        <f t="shared" si="23"/>
        <v>10</v>
      </c>
      <c r="BA72" s="116">
        <f t="shared" si="23"/>
        <v>9</v>
      </c>
      <c r="BB72" s="116">
        <f t="shared" si="23"/>
        <v>-7</v>
      </c>
      <c r="BC72" s="116">
        <f t="shared" si="23"/>
        <v>5</v>
      </c>
      <c r="BE72" s="564">
        <f t="shared" ref="BE72:BF77" si="24">BE64-BE56</f>
        <v>315.39999999999998</v>
      </c>
      <c r="BF72" s="564">
        <f t="shared" si="24"/>
        <v>340.4</v>
      </c>
    </row>
    <row r="73" spans="1:59" x14ac:dyDescent="0.2">
      <c r="A73" s="638"/>
      <c r="B73" s="120" t="s">
        <v>2813</v>
      </c>
      <c r="C73" s="115">
        <f t="shared" si="23"/>
        <v>10</v>
      </c>
      <c r="D73" s="116">
        <f t="shared" si="23"/>
        <v>-18</v>
      </c>
      <c r="E73" s="116">
        <f t="shared" si="23"/>
        <v>-4</v>
      </c>
      <c r="F73" s="116">
        <f t="shared" si="23"/>
        <v>-6</v>
      </c>
      <c r="G73" s="116">
        <f t="shared" si="23"/>
        <v>0</v>
      </c>
      <c r="H73" s="116">
        <f t="shared" si="23"/>
        <v>9</v>
      </c>
      <c r="I73" s="116">
        <f t="shared" si="23"/>
        <v>8</v>
      </c>
      <c r="J73" s="116">
        <f t="shared" si="23"/>
        <v>21</v>
      </c>
      <c r="K73" s="116">
        <f t="shared" si="23"/>
        <v>17</v>
      </c>
      <c r="L73" s="116">
        <f t="shared" si="23"/>
        <v>-1</v>
      </c>
      <c r="M73" s="116">
        <f t="shared" si="23"/>
        <v>21</v>
      </c>
      <c r="N73" s="116">
        <f t="shared" si="23"/>
        <v>10</v>
      </c>
      <c r="O73" s="116">
        <f t="shared" si="23"/>
        <v>16</v>
      </c>
      <c r="P73" s="116">
        <f t="shared" si="23"/>
        <v>55</v>
      </c>
      <c r="Q73" s="116">
        <f t="shared" si="23"/>
        <v>65</v>
      </c>
      <c r="R73" s="116">
        <f t="shared" si="23"/>
        <v>44</v>
      </c>
      <c r="S73" s="116">
        <f t="shared" si="23"/>
        <v>54</v>
      </c>
      <c r="T73" s="116">
        <f t="shared" si="23"/>
        <v>74</v>
      </c>
      <c r="U73" s="116">
        <f t="shared" si="23"/>
        <v>43</v>
      </c>
      <c r="V73" s="116">
        <f t="shared" si="23"/>
        <v>35</v>
      </c>
      <c r="W73" s="116">
        <f t="shared" si="23"/>
        <v>26</v>
      </c>
      <c r="X73" s="116">
        <f t="shared" si="23"/>
        <v>25</v>
      </c>
      <c r="Y73" s="116">
        <f t="shared" si="23"/>
        <v>14</v>
      </c>
      <c r="Z73" s="116">
        <f t="shared" si="23"/>
        <v>38</v>
      </c>
      <c r="AA73" s="116">
        <f t="shared" si="23"/>
        <v>15</v>
      </c>
      <c r="AB73" s="116">
        <f t="shared" si="23"/>
        <v>13</v>
      </c>
      <c r="AC73" s="116">
        <f t="shared" si="23"/>
        <v>24</v>
      </c>
      <c r="AD73" s="116">
        <f t="shared" si="23"/>
        <v>24</v>
      </c>
      <c r="AE73" s="116">
        <f t="shared" si="23"/>
        <v>28</v>
      </c>
      <c r="AF73" s="116">
        <f t="shared" si="23"/>
        <v>21</v>
      </c>
      <c r="AG73" s="116">
        <f t="shared" si="23"/>
        <v>20</v>
      </c>
      <c r="AH73" s="116">
        <f t="shared" si="23"/>
        <v>28</v>
      </c>
      <c r="AI73" s="116">
        <f t="shared" si="23"/>
        <v>14</v>
      </c>
      <c r="AJ73" s="116">
        <f t="shared" si="23"/>
        <v>30</v>
      </c>
      <c r="AK73" s="116">
        <f t="shared" si="23"/>
        <v>28</v>
      </c>
      <c r="AL73" s="116">
        <f t="shared" si="23"/>
        <v>17</v>
      </c>
      <c r="AM73" s="116">
        <f t="shared" si="23"/>
        <v>16</v>
      </c>
      <c r="AN73" s="116">
        <f t="shared" si="23"/>
        <v>15</v>
      </c>
      <c r="AO73" s="116">
        <f t="shared" si="23"/>
        <v>2</v>
      </c>
      <c r="AP73" s="116">
        <f t="shared" si="23"/>
        <v>41</v>
      </c>
      <c r="AQ73" s="116">
        <f t="shared" si="23"/>
        <v>32</v>
      </c>
      <c r="AR73" s="116">
        <f t="shared" si="23"/>
        <v>-5</v>
      </c>
      <c r="AS73" s="116">
        <f t="shared" si="23"/>
        <v>22</v>
      </c>
      <c r="AT73" s="116">
        <f t="shared" si="23"/>
        <v>38</v>
      </c>
      <c r="AU73" s="116">
        <f t="shared" si="23"/>
        <v>26</v>
      </c>
      <c r="AV73" s="116">
        <f t="shared" si="23"/>
        <v>32</v>
      </c>
      <c r="AW73" s="116">
        <f t="shared" si="23"/>
        <v>32</v>
      </c>
      <c r="AX73" s="116">
        <f t="shared" si="23"/>
        <v>19</v>
      </c>
      <c r="AY73" s="116">
        <f t="shared" si="23"/>
        <v>25</v>
      </c>
      <c r="AZ73" s="116">
        <f t="shared" si="23"/>
        <v>9</v>
      </c>
      <c r="BA73" s="116">
        <f t="shared" si="23"/>
        <v>-2</v>
      </c>
      <c r="BB73" s="116">
        <f t="shared" si="23"/>
        <v>27</v>
      </c>
      <c r="BC73" s="116">
        <f t="shared" si="23"/>
        <v>16</v>
      </c>
      <c r="BE73" s="564">
        <f t="shared" si="24"/>
        <v>1179.5999999999999</v>
      </c>
      <c r="BF73" s="564">
        <f t="shared" si="24"/>
        <v>1236.6000000000004</v>
      </c>
    </row>
    <row r="74" spans="1:59" x14ac:dyDescent="0.2">
      <c r="A74" s="638"/>
      <c r="B74" s="120" t="s">
        <v>2814</v>
      </c>
      <c r="C74" s="115">
        <f t="shared" si="23"/>
        <v>-3</v>
      </c>
      <c r="D74" s="116">
        <f t="shared" si="23"/>
        <v>11</v>
      </c>
      <c r="E74" s="116">
        <f t="shared" si="23"/>
        <v>0</v>
      </c>
      <c r="F74" s="116">
        <f t="shared" si="23"/>
        <v>-11</v>
      </c>
      <c r="G74" s="116">
        <f t="shared" si="23"/>
        <v>-4</v>
      </c>
      <c r="H74" s="116">
        <f t="shared" si="23"/>
        <v>-6</v>
      </c>
      <c r="I74" s="116">
        <f t="shared" si="23"/>
        <v>-4</v>
      </c>
      <c r="J74" s="116">
        <f t="shared" si="23"/>
        <v>-8</v>
      </c>
      <c r="K74" s="116">
        <f t="shared" si="23"/>
        <v>2</v>
      </c>
      <c r="L74" s="116">
        <f t="shared" si="23"/>
        <v>3</v>
      </c>
      <c r="M74" s="116">
        <f t="shared" si="23"/>
        <v>-4</v>
      </c>
      <c r="N74" s="116">
        <f t="shared" si="23"/>
        <v>0</v>
      </c>
      <c r="O74" s="116">
        <f t="shared" si="23"/>
        <v>-9</v>
      </c>
      <c r="P74" s="116">
        <f t="shared" si="23"/>
        <v>24</v>
      </c>
      <c r="Q74" s="116">
        <f t="shared" si="23"/>
        <v>17</v>
      </c>
      <c r="R74" s="116">
        <f t="shared" si="23"/>
        <v>9</v>
      </c>
      <c r="S74" s="116">
        <f t="shared" si="23"/>
        <v>8</v>
      </c>
      <c r="T74" s="116">
        <f t="shared" si="23"/>
        <v>14</v>
      </c>
      <c r="U74" s="116">
        <f t="shared" si="23"/>
        <v>13</v>
      </c>
      <c r="V74" s="116">
        <f t="shared" si="23"/>
        <v>3</v>
      </c>
      <c r="W74" s="116">
        <f t="shared" si="23"/>
        <v>11</v>
      </c>
      <c r="X74" s="116">
        <f t="shared" si="23"/>
        <v>3</v>
      </c>
      <c r="Y74" s="116">
        <f t="shared" si="23"/>
        <v>2</v>
      </c>
      <c r="Z74" s="116">
        <f t="shared" si="23"/>
        <v>3</v>
      </c>
      <c r="AA74" s="116">
        <f t="shared" si="23"/>
        <v>5</v>
      </c>
      <c r="AB74" s="116">
        <f t="shared" si="23"/>
        <v>8</v>
      </c>
      <c r="AC74" s="116">
        <f t="shared" si="23"/>
        <v>3</v>
      </c>
      <c r="AD74" s="116">
        <f t="shared" si="23"/>
        <v>-2</v>
      </c>
      <c r="AE74" s="116">
        <f t="shared" si="23"/>
        <v>-6</v>
      </c>
      <c r="AF74" s="116">
        <f t="shared" si="23"/>
        <v>4</v>
      </c>
      <c r="AG74" s="116">
        <f t="shared" si="23"/>
        <v>-4</v>
      </c>
      <c r="AH74" s="116">
        <f t="shared" si="23"/>
        <v>-1</v>
      </c>
      <c r="AI74" s="116">
        <f t="shared" si="23"/>
        <v>-1</v>
      </c>
      <c r="AJ74" s="116">
        <f t="shared" si="23"/>
        <v>0</v>
      </c>
      <c r="AK74" s="116">
        <f t="shared" si="23"/>
        <v>0</v>
      </c>
      <c r="AL74" s="116">
        <f t="shared" si="23"/>
        <v>-1</v>
      </c>
      <c r="AM74" s="116">
        <f t="shared" si="23"/>
        <v>5</v>
      </c>
      <c r="AN74" s="116">
        <f t="shared" si="23"/>
        <v>-1</v>
      </c>
      <c r="AO74" s="116">
        <f t="shared" si="23"/>
        <v>0</v>
      </c>
      <c r="AP74" s="116">
        <f t="shared" si="23"/>
        <v>8</v>
      </c>
      <c r="AQ74" s="116">
        <f t="shared" si="23"/>
        <v>6</v>
      </c>
      <c r="AR74" s="116">
        <f t="shared" si="23"/>
        <v>4</v>
      </c>
      <c r="AS74" s="116">
        <f t="shared" si="23"/>
        <v>5</v>
      </c>
      <c r="AT74" s="116">
        <f t="shared" si="23"/>
        <v>6</v>
      </c>
      <c r="AU74" s="116">
        <f t="shared" si="23"/>
        <v>-4</v>
      </c>
      <c r="AV74" s="116">
        <f t="shared" si="23"/>
        <v>0</v>
      </c>
      <c r="AW74" s="116">
        <f t="shared" si="23"/>
        <v>9</v>
      </c>
      <c r="AX74" s="116">
        <f t="shared" si="23"/>
        <v>-2</v>
      </c>
      <c r="AY74" s="116">
        <f t="shared" si="23"/>
        <v>-1</v>
      </c>
      <c r="AZ74" s="116">
        <f t="shared" si="23"/>
        <v>-20</v>
      </c>
      <c r="BA74" s="116">
        <f t="shared" si="23"/>
        <v>-1</v>
      </c>
      <c r="BB74" s="116">
        <f t="shared" si="23"/>
        <v>-4</v>
      </c>
      <c r="BC74" s="116">
        <f t="shared" si="23"/>
        <v>13</v>
      </c>
      <c r="BE74" s="564">
        <f t="shared" si="24"/>
        <v>146</v>
      </c>
      <c r="BF74" s="564">
        <f t="shared" si="24"/>
        <v>122</v>
      </c>
    </row>
    <row r="75" spans="1:59" x14ac:dyDescent="0.2">
      <c r="A75" s="638"/>
      <c r="B75" s="120" t="s">
        <v>41</v>
      </c>
      <c r="C75" s="115">
        <f t="shared" si="23"/>
        <v>0</v>
      </c>
      <c r="D75" s="116">
        <f t="shared" si="23"/>
        <v>0</v>
      </c>
      <c r="E75" s="116">
        <f t="shared" si="23"/>
        <v>0</v>
      </c>
      <c r="F75" s="116">
        <f t="shared" si="23"/>
        <v>0</v>
      </c>
      <c r="G75" s="116">
        <f t="shared" si="23"/>
        <v>0</v>
      </c>
      <c r="H75" s="116">
        <f t="shared" si="23"/>
        <v>0</v>
      </c>
      <c r="I75" s="116">
        <f t="shared" si="23"/>
        <v>0</v>
      </c>
      <c r="J75" s="116">
        <f t="shared" si="23"/>
        <v>0</v>
      </c>
      <c r="K75" s="116">
        <f t="shared" si="23"/>
        <v>0</v>
      </c>
      <c r="L75" s="116">
        <f t="shared" si="23"/>
        <v>0</v>
      </c>
      <c r="M75" s="116">
        <f t="shared" si="23"/>
        <v>0</v>
      </c>
      <c r="N75" s="116">
        <f t="shared" si="23"/>
        <v>2</v>
      </c>
      <c r="O75" s="116">
        <f t="shared" si="23"/>
        <v>9</v>
      </c>
      <c r="P75" s="116">
        <f t="shared" si="23"/>
        <v>33</v>
      </c>
      <c r="Q75" s="116">
        <f t="shared" si="23"/>
        <v>56</v>
      </c>
      <c r="R75" s="116">
        <f t="shared" si="23"/>
        <v>37</v>
      </c>
      <c r="S75" s="116">
        <f t="shared" si="23"/>
        <v>39</v>
      </c>
      <c r="T75" s="116">
        <f t="shared" si="23"/>
        <v>15</v>
      </c>
      <c r="U75" s="116">
        <f t="shared" si="23"/>
        <v>15</v>
      </c>
      <c r="V75" s="116">
        <f t="shared" si="23"/>
        <v>14</v>
      </c>
      <c r="W75" s="116">
        <f t="shared" si="23"/>
        <v>7</v>
      </c>
      <c r="X75" s="116">
        <f t="shared" si="23"/>
        <v>6</v>
      </c>
      <c r="Y75" s="116">
        <f t="shared" si="23"/>
        <v>4</v>
      </c>
      <c r="Z75" s="116">
        <f t="shared" si="23"/>
        <v>3</v>
      </c>
      <c r="AA75" s="116">
        <f t="shared" si="23"/>
        <v>1</v>
      </c>
      <c r="AB75" s="116">
        <f t="shared" si="23"/>
        <v>2</v>
      </c>
      <c r="AC75" s="116">
        <f t="shared" si="23"/>
        <v>0</v>
      </c>
      <c r="AD75" s="116">
        <f t="shared" si="23"/>
        <v>1</v>
      </c>
      <c r="AE75" s="116">
        <f t="shared" si="23"/>
        <v>0</v>
      </c>
      <c r="AF75" s="116">
        <f t="shared" si="23"/>
        <v>1</v>
      </c>
      <c r="AG75" s="116">
        <f t="shared" si="23"/>
        <v>0</v>
      </c>
      <c r="AH75" s="116">
        <f t="shared" si="23"/>
        <v>0</v>
      </c>
      <c r="AI75" s="116">
        <f t="shared" si="23"/>
        <v>0</v>
      </c>
      <c r="AJ75" s="116">
        <f t="shared" si="23"/>
        <v>0</v>
      </c>
      <c r="AK75" s="116">
        <f t="shared" si="23"/>
        <v>0</v>
      </c>
      <c r="AL75" s="116">
        <f t="shared" si="23"/>
        <v>0</v>
      </c>
      <c r="AM75" s="116">
        <f t="shared" si="23"/>
        <v>0</v>
      </c>
      <c r="AN75" s="116">
        <f t="shared" si="23"/>
        <v>0</v>
      </c>
      <c r="AO75" s="116">
        <f t="shared" si="23"/>
        <v>1</v>
      </c>
      <c r="AP75" s="116">
        <f t="shared" si="23"/>
        <v>0</v>
      </c>
      <c r="AQ75" s="116">
        <f t="shared" si="23"/>
        <v>1</v>
      </c>
      <c r="AR75" s="116">
        <f t="shared" si="23"/>
        <v>3</v>
      </c>
      <c r="AS75" s="116">
        <f t="shared" si="23"/>
        <v>6</v>
      </c>
      <c r="AT75" s="116">
        <f t="shared" si="23"/>
        <v>9</v>
      </c>
      <c r="AU75" s="116">
        <f t="shared" si="23"/>
        <v>8</v>
      </c>
      <c r="AV75" s="116">
        <f t="shared" si="23"/>
        <v>8</v>
      </c>
      <c r="AW75" s="116">
        <f t="shared" si="23"/>
        <v>15</v>
      </c>
      <c r="AX75" s="116">
        <f t="shared" si="23"/>
        <v>9</v>
      </c>
      <c r="AY75" s="116">
        <f t="shared" si="23"/>
        <v>6</v>
      </c>
      <c r="AZ75" s="116">
        <f t="shared" si="23"/>
        <v>4</v>
      </c>
      <c r="BA75" s="116">
        <f t="shared" si="23"/>
        <v>4</v>
      </c>
      <c r="BB75" s="116">
        <f t="shared" si="23"/>
        <v>7</v>
      </c>
      <c r="BC75" s="116">
        <f t="shared" si="23"/>
        <v>8</v>
      </c>
      <c r="BE75" s="564">
        <f t="shared" si="24"/>
        <v>334</v>
      </c>
      <c r="BF75" s="564">
        <f t="shared" si="24"/>
        <v>334</v>
      </c>
    </row>
    <row r="76" spans="1:59" x14ac:dyDescent="0.2">
      <c r="A76" s="638"/>
      <c r="B76" s="120" t="s">
        <v>2815</v>
      </c>
      <c r="C76" s="115">
        <f t="shared" si="23"/>
        <v>-13</v>
      </c>
      <c r="D76" s="116">
        <f t="shared" si="23"/>
        <v>4</v>
      </c>
      <c r="E76" s="116">
        <f t="shared" si="23"/>
        <v>17</v>
      </c>
      <c r="F76" s="116">
        <f t="shared" si="23"/>
        <v>5</v>
      </c>
      <c r="G76" s="116">
        <f t="shared" si="23"/>
        <v>7</v>
      </c>
      <c r="H76" s="116">
        <f t="shared" si="23"/>
        <v>2</v>
      </c>
      <c r="I76" s="116">
        <f t="shared" si="23"/>
        <v>25</v>
      </c>
      <c r="J76" s="116">
        <f t="shared" si="23"/>
        <v>-5</v>
      </c>
      <c r="K76" s="116">
        <f t="shared" si="23"/>
        <v>35</v>
      </c>
      <c r="L76" s="116">
        <f t="shared" si="23"/>
        <v>14</v>
      </c>
      <c r="M76" s="116">
        <f t="shared" si="23"/>
        <v>7</v>
      </c>
      <c r="N76" s="116">
        <f t="shared" si="23"/>
        <v>23</v>
      </c>
      <c r="O76" s="116">
        <f t="shared" si="23"/>
        <v>12</v>
      </c>
      <c r="P76" s="116">
        <f t="shared" si="23"/>
        <v>63</v>
      </c>
      <c r="Q76" s="116">
        <f t="shared" si="23"/>
        <v>68</v>
      </c>
      <c r="R76" s="116">
        <f t="shared" si="23"/>
        <v>49</v>
      </c>
      <c r="S76" s="116">
        <f t="shared" si="23"/>
        <v>38</v>
      </c>
      <c r="T76" s="116">
        <f t="shared" si="23"/>
        <v>34</v>
      </c>
      <c r="U76" s="116">
        <f t="shared" si="23"/>
        <v>15</v>
      </c>
      <c r="V76" s="116">
        <f t="shared" si="23"/>
        <v>41</v>
      </c>
      <c r="W76" s="116">
        <f t="shared" si="23"/>
        <v>47</v>
      </c>
      <c r="X76" s="116">
        <f t="shared" si="23"/>
        <v>46</v>
      </c>
      <c r="Y76" s="116">
        <f t="shared" si="23"/>
        <v>11</v>
      </c>
      <c r="Z76" s="116">
        <f t="shared" si="23"/>
        <v>40</v>
      </c>
      <c r="AA76" s="116">
        <f t="shared" si="23"/>
        <v>36</v>
      </c>
      <c r="AB76" s="116">
        <f t="shared" si="23"/>
        <v>22</v>
      </c>
      <c r="AC76" s="116">
        <f t="shared" si="23"/>
        <v>31</v>
      </c>
      <c r="AD76" s="116">
        <f t="shared" si="23"/>
        <v>26</v>
      </c>
      <c r="AE76" s="116">
        <f t="shared" si="23"/>
        <v>26</v>
      </c>
      <c r="AF76" s="116">
        <f t="shared" si="23"/>
        <v>14</v>
      </c>
      <c r="AG76" s="116">
        <f t="shared" si="23"/>
        <v>28</v>
      </c>
      <c r="AH76" s="116">
        <f t="shared" si="23"/>
        <v>13</v>
      </c>
      <c r="AI76" s="116">
        <f t="shared" si="23"/>
        <v>27</v>
      </c>
      <c r="AJ76" s="116">
        <f t="shared" si="23"/>
        <v>18</v>
      </c>
      <c r="AK76" s="116">
        <f t="shared" si="23"/>
        <v>55</v>
      </c>
      <c r="AL76" s="116">
        <f t="shared" si="23"/>
        <v>33</v>
      </c>
      <c r="AM76" s="116">
        <f t="shared" si="23"/>
        <v>31</v>
      </c>
      <c r="AN76" s="116">
        <f t="shared" si="23"/>
        <v>17</v>
      </c>
      <c r="AO76" s="116">
        <f t="shared" si="23"/>
        <v>-12</v>
      </c>
      <c r="AP76" s="116">
        <f t="shared" si="23"/>
        <v>25</v>
      </c>
      <c r="AQ76" s="116">
        <f t="shared" si="23"/>
        <v>18</v>
      </c>
      <c r="AR76" s="116">
        <f t="shared" si="23"/>
        <v>21</v>
      </c>
      <c r="AS76" s="116">
        <f t="shared" si="23"/>
        <v>25</v>
      </c>
      <c r="AT76" s="116">
        <f t="shared" ref="AT76:BC76" si="25">AT68-AT60</f>
        <v>14</v>
      </c>
      <c r="AU76" s="116">
        <f t="shared" si="25"/>
        <v>44</v>
      </c>
      <c r="AV76" s="116">
        <f t="shared" si="25"/>
        <v>21</v>
      </c>
      <c r="AW76" s="116">
        <f t="shared" si="25"/>
        <v>16</v>
      </c>
      <c r="AX76" s="116">
        <f t="shared" si="25"/>
        <v>24</v>
      </c>
      <c r="AY76" s="116">
        <f t="shared" si="25"/>
        <v>15</v>
      </c>
      <c r="AZ76" s="116">
        <f t="shared" si="25"/>
        <v>20</v>
      </c>
      <c r="BA76" s="116">
        <f t="shared" si="25"/>
        <v>32</v>
      </c>
      <c r="BB76" s="116">
        <f t="shared" si="25"/>
        <v>46</v>
      </c>
      <c r="BC76" s="116">
        <f t="shared" si="25"/>
        <v>29</v>
      </c>
      <c r="BE76" s="564">
        <f t="shared" si="24"/>
        <v>1238</v>
      </c>
      <c r="BF76" s="564">
        <f t="shared" si="24"/>
        <v>1336</v>
      </c>
    </row>
    <row r="77" spans="1:59" x14ac:dyDescent="0.2">
      <c r="A77" s="639"/>
      <c r="B77" s="120" t="s">
        <v>2816</v>
      </c>
      <c r="C77" s="123">
        <f t="shared" ref="C77:BC77" si="26">C69-C61</f>
        <v>-9</v>
      </c>
      <c r="D77" s="117">
        <f t="shared" si="26"/>
        <v>6</v>
      </c>
      <c r="E77" s="117">
        <f t="shared" si="26"/>
        <v>30</v>
      </c>
      <c r="F77" s="117">
        <f t="shared" si="26"/>
        <v>-8</v>
      </c>
      <c r="G77" s="117">
        <f t="shared" si="26"/>
        <v>4</v>
      </c>
      <c r="H77" s="117">
        <f t="shared" si="26"/>
        <v>-1</v>
      </c>
      <c r="I77" s="117">
        <f t="shared" si="26"/>
        <v>27</v>
      </c>
      <c r="J77" s="117">
        <f t="shared" si="26"/>
        <v>12</v>
      </c>
      <c r="K77" s="117">
        <f t="shared" si="26"/>
        <v>48</v>
      </c>
      <c r="L77" s="117">
        <f t="shared" si="26"/>
        <v>18</v>
      </c>
      <c r="M77" s="117">
        <f t="shared" si="26"/>
        <v>62</v>
      </c>
      <c r="N77" s="117">
        <f t="shared" si="26"/>
        <v>65</v>
      </c>
      <c r="O77" s="117">
        <f t="shared" si="26"/>
        <v>44</v>
      </c>
      <c r="P77" s="117">
        <f t="shared" si="26"/>
        <v>281</v>
      </c>
      <c r="Q77" s="117">
        <f t="shared" si="26"/>
        <v>304</v>
      </c>
      <c r="R77" s="117">
        <f t="shared" si="26"/>
        <v>246</v>
      </c>
      <c r="S77" s="117">
        <f t="shared" si="26"/>
        <v>212</v>
      </c>
      <c r="T77" s="117">
        <f t="shared" si="26"/>
        <v>216</v>
      </c>
      <c r="U77" s="117">
        <f t="shared" si="26"/>
        <v>156</v>
      </c>
      <c r="V77" s="117">
        <f t="shared" si="26"/>
        <v>181</v>
      </c>
      <c r="W77" s="117">
        <f t="shared" si="26"/>
        <v>163</v>
      </c>
      <c r="X77" s="117">
        <f t="shared" si="26"/>
        <v>124</v>
      </c>
      <c r="Y77" s="117">
        <f t="shared" si="26"/>
        <v>82</v>
      </c>
      <c r="Z77" s="117">
        <f t="shared" si="26"/>
        <v>118</v>
      </c>
      <c r="AA77" s="117">
        <f t="shared" si="26"/>
        <v>114</v>
      </c>
      <c r="AB77" s="117">
        <f t="shared" si="26"/>
        <v>89</v>
      </c>
      <c r="AC77" s="117">
        <f t="shared" si="26"/>
        <v>108</v>
      </c>
      <c r="AD77" s="117">
        <f t="shared" si="26"/>
        <v>94</v>
      </c>
      <c r="AE77" s="117">
        <f t="shared" si="26"/>
        <v>95</v>
      </c>
      <c r="AF77" s="117">
        <f t="shared" si="26"/>
        <v>103</v>
      </c>
      <c r="AG77" s="117">
        <f t="shared" si="26"/>
        <v>104</v>
      </c>
      <c r="AH77" s="117">
        <f t="shared" si="26"/>
        <v>87</v>
      </c>
      <c r="AI77" s="117">
        <f t="shared" si="26"/>
        <v>82</v>
      </c>
      <c r="AJ77" s="117">
        <f t="shared" si="26"/>
        <v>85</v>
      </c>
      <c r="AK77" s="117">
        <f t="shared" si="26"/>
        <v>111</v>
      </c>
      <c r="AL77" s="117">
        <f t="shared" si="26"/>
        <v>101</v>
      </c>
      <c r="AM77" s="117">
        <f t="shared" si="26"/>
        <v>79</v>
      </c>
      <c r="AN77" s="117">
        <f t="shared" si="26"/>
        <v>68</v>
      </c>
      <c r="AO77" s="117">
        <f t="shared" si="26"/>
        <v>28</v>
      </c>
      <c r="AP77" s="117">
        <f t="shared" si="26"/>
        <v>116</v>
      </c>
      <c r="AQ77" s="117">
        <f t="shared" si="26"/>
        <v>99</v>
      </c>
      <c r="AR77" s="117">
        <f t="shared" si="26"/>
        <v>54</v>
      </c>
      <c r="AS77" s="117">
        <f t="shared" si="26"/>
        <v>104</v>
      </c>
      <c r="AT77" s="117">
        <f t="shared" si="26"/>
        <v>120</v>
      </c>
      <c r="AU77" s="117">
        <f t="shared" si="26"/>
        <v>113</v>
      </c>
      <c r="AV77" s="117">
        <f t="shared" si="26"/>
        <v>105</v>
      </c>
      <c r="AW77" s="117">
        <f t="shared" si="26"/>
        <v>118</v>
      </c>
      <c r="AX77" s="117">
        <f t="shared" si="26"/>
        <v>101</v>
      </c>
      <c r="AY77" s="117">
        <f t="shared" si="26"/>
        <v>103</v>
      </c>
      <c r="AZ77" s="117">
        <f t="shared" si="26"/>
        <v>65</v>
      </c>
      <c r="BA77" s="117">
        <f t="shared" si="26"/>
        <v>75</v>
      </c>
      <c r="BB77" s="117">
        <f t="shared" si="26"/>
        <v>111</v>
      </c>
      <c r="BC77" s="117">
        <f t="shared" si="26"/>
        <v>116</v>
      </c>
      <c r="BD77" s="570"/>
      <c r="BE77" s="567">
        <f t="shared" si="24"/>
        <v>5146.3999999999996</v>
      </c>
      <c r="BF77" s="567">
        <f t="shared" si="24"/>
        <v>5335.4</v>
      </c>
      <c r="BG77" s="566"/>
    </row>
    <row r="78" spans="1:59" x14ac:dyDescent="0.2">
      <c r="A78" s="637" t="s">
        <v>2820</v>
      </c>
      <c r="B78" s="165" t="s">
        <v>2810</v>
      </c>
      <c r="C78" s="115"/>
      <c r="D78" s="116"/>
      <c r="E78" s="116"/>
      <c r="F78" s="116"/>
      <c r="G78" s="116"/>
      <c r="H78" s="116"/>
      <c r="I78" s="116"/>
      <c r="J78" s="116"/>
      <c r="K78" s="116"/>
      <c r="L78" s="116"/>
      <c r="M78" s="116"/>
      <c r="N78" s="116"/>
      <c r="O78" s="116"/>
      <c r="P78" s="116"/>
      <c r="Q78" s="116"/>
      <c r="R78" s="116"/>
      <c r="S78" s="116"/>
      <c r="T78" s="116"/>
      <c r="U78" s="116"/>
      <c r="V78" s="116"/>
      <c r="W78" s="116"/>
      <c r="X78" s="116"/>
      <c r="Y78" s="116"/>
      <c r="Z78" s="116"/>
      <c r="AA78" s="116"/>
      <c r="AB78" s="116"/>
      <c r="AC78" s="116"/>
      <c r="AD78" s="116"/>
      <c r="AE78" s="116"/>
      <c r="AF78" s="116"/>
      <c r="AG78" s="116"/>
      <c r="AH78" s="116"/>
      <c r="AI78" s="116"/>
      <c r="AJ78" s="116"/>
      <c r="AK78" s="116"/>
      <c r="AL78" s="116"/>
      <c r="AM78" s="116"/>
      <c r="AN78" s="116"/>
      <c r="AO78" s="116"/>
      <c r="AP78" s="116"/>
      <c r="AQ78" s="116"/>
      <c r="AR78" s="116"/>
      <c r="AS78" s="116"/>
      <c r="AT78" s="116"/>
      <c r="AU78" s="116"/>
      <c r="AV78" s="116"/>
      <c r="AW78" s="116"/>
      <c r="AX78" s="116"/>
      <c r="AY78" s="116"/>
      <c r="AZ78" s="116"/>
      <c r="BA78" s="116"/>
      <c r="BB78" s="116"/>
      <c r="BC78" s="116"/>
      <c r="BE78" s="569"/>
    </row>
    <row r="79" spans="1:59" x14ac:dyDescent="0.2">
      <c r="A79" s="638"/>
      <c r="B79" s="120" t="s">
        <v>2811</v>
      </c>
      <c r="C79" s="115">
        <v>156</v>
      </c>
      <c r="D79" s="116">
        <v>177</v>
      </c>
      <c r="E79" s="116">
        <v>155</v>
      </c>
      <c r="F79" s="116">
        <v>157</v>
      </c>
      <c r="G79" s="116">
        <v>155</v>
      </c>
      <c r="H79" s="116">
        <v>152</v>
      </c>
      <c r="I79" s="116">
        <v>154</v>
      </c>
      <c r="J79" s="116">
        <v>144</v>
      </c>
      <c r="K79" s="116">
        <v>142</v>
      </c>
      <c r="L79" s="116">
        <v>151</v>
      </c>
      <c r="M79" s="116">
        <v>153</v>
      </c>
      <c r="N79" s="116">
        <v>135</v>
      </c>
      <c r="O79" s="116">
        <v>143</v>
      </c>
      <c r="P79" s="116">
        <v>139</v>
      </c>
      <c r="Q79" s="116">
        <v>146</v>
      </c>
      <c r="R79" s="116">
        <v>143</v>
      </c>
      <c r="S79" s="116">
        <v>141</v>
      </c>
      <c r="T79" s="116">
        <v>148</v>
      </c>
      <c r="U79" s="116">
        <v>135</v>
      </c>
      <c r="V79" s="116">
        <v>146</v>
      </c>
      <c r="W79" s="116">
        <v>137</v>
      </c>
      <c r="X79" s="116">
        <v>127</v>
      </c>
      <c r="Y79" s="116">
        <v>139</v>
      </c>
      <c r="Z79" s="116">
        <v>139</v>
      </c>
      <c r="AA79" s="116">
        <v>139</v>
      </c>
      <c r="AB79" s="116">
        <v>145</v>
      </c>
      <c r="AC79" s="116">
        <v>141</v>
      </c>
      <c r="AD79" s="116">
        <v>138</v>
      </c>
      <c r="AE79" s="116">
        <v>129</v>
      </c>
      <c r="AF79" s="116">
        <v>150</v>
      </c>
      <c r="AG79" s="116">
        <v>144</v>
      </c>
      <c r="AH79" s="116">
        <v>139</v>
      </c>
      <c r="AI79" s="116">
        <v>146</v>
      </c>
      <c r="AJ79" s="116">
        <v>139</v>
      </c>
      <c r="AK79" s="116">
        <v>143</v>
      </c>
      <c r="AL79" s="116">
        <v>150</v>
      </c>
      <c r="AM79" s="116">
        <v>154</v>
      </c>
      <c r="AN79" s="116">
        <v>145</v>
      </c>
      <c r="AO79" s="116">
        <v>141</v>
      </c>
      <c r="AP79" s="116">
        <v>153</v>
      </c>
      <c r="AQ79" s="116">
        <v>163</v>
      </c>
      <c r="AR79" s="116">
        <v>147</v>
      </c>
      <c r="AS79" s="116">
        <v>148</v>
      </c>
      <c r="AT79" s="116">
        <v>152</v>
      </c>
      <c r="AU79" s="116">
        <v>149</v>
      </c>
      <c r="AV79" s="116">
        <v>160</v>
      </c>
      <c r="AW79" s="116">
        <v>140</v>
      </c>
      <c r="AX79" s="116">
        <v>146</v>
      </c>
      <c r="AY79" s="116">
        <v>137</v>
      </c>
      <c r="AZ79" s="116">
        <v>172</v>
      </c>
      <c r="BA79" s="116">
        <v>156</v>
      </c>
      <c r="BB79" s="116">
        <v>125</v>
      </c>
      <c r="BC79" s="116">
        <v>138</v>
      </c>
      <c r="BE79" s="564">
        <f>SUM(N79:BB79)+(BC79/5)</f>
        <v>5936.6</v>
      </c>
      <c r="BF79" s="564">
        <f>SUM(C79:BB79)+(BC79/5)</f>
        <v>7632.6</v>
      </c>
    </row>
    <row r="80" spans="1:59" x14ac:dyDescent="0.2">
      <c r="A80" s="638"/>
      <c r="B80" s="120" t="s">
        <v>2812</v>
      </c>
      <c r="C80" s="115">
        <v>34</v>
      </c>
      <c r="D80" s="116">
        <v>38</v>
      </c>
      <c r="E80" s="116">
        <v>32</v>
      </c>
      <c r="F80" s="116">
        <v>36</v>
      </c>
      <c r="G80" s="116">
        <v>37</v>
      </c>
      <c r="H80" s="116">
        <v>34</v>
      </c>
      <c r="I80" s="116">
        <v>28</v>
      </c>
      <c r="J80" s="116">
        <v>32</v>
      </c>
      <c r="K80" s="116">
        <v>28</v>
      </c>
      <c r="L80" s="116">
        <v>33</v>
      </c>
      <c r="M80" s="116">
        <v>30</v>
      </c>
      <c r="N80" s="116">
        <v>21</v>
      </c>
      <c r="O80" s="116">
        <v>23</v>
      </c>
      <c r="P80" s="116">
        <v>25</v>
      </c>
      <c r="Q80" s="116">
        <v>25</v>
      </c>
      <c r="R80" s="116">
        <v>23</v>
      </c>
      <c r="S80" s="116">
        <v>23</v>
      </c>
      <c r="T80" s="116">
        <v>27</v>
      </c>
      <c r="U80" s="116">
        <v>23</v>
      </c>
      <c r="V80" s="116">
        <v>21</v>
      </c>
      <c r="W80" s="116">
        <v>23</v>
      </c>
      <c r="X80" s="116">
        <v>23</v>
      </c>
      <c r="Y80" s="116">
        <v>20</v>
      </c>
      <c r="Z80" s="116">
        <v>21</v>
      </c>
      <c r="AA80" s="116">
        <v>23</v>
      </c>
      <c r="AB80" s="116">
        <v>23</v>
      </c>
      <c r="AC80" s="116">
        <v>25</v>
      </c>
      <c r="AD80" s="116">
        <v>21</v>
      </c>
      <c r="AE80" s="116">
        <v>20</v>
      </c>
      <c r="AF80" s="116">
        <v>18</v>
      </c>
      <c r="AG80" s="116">
        <v>26</v>
      </c>
      <c r="AH80" s="116">
        <v>21</v>
      </c>
      <c r="AI80" s="116">
        <v>23</v>
      </c>
      <c r="AJ80" s="116">
        <v>17</v>
      </c>
      <c r="AK80" s="116">
        <v>22</v>
      </c>
      <c r="AL80" s="116">
        <v>24</v>
      </c>
      <c r="AM80" s="116">
        <v>21</v>
      </c>
      <c r="AN80" s="116">
        <v>25</v>
      </c>
      <c r="AO80" s="116">
        <v>23</v>
      </c>
      <c r="AP80" s="116">
        <v>22</v>
      </c>
      <c r="AQ80" s="116">
        <v>25</v>
      </c>
      <c r="AR80" s="116">
        <v>21</v>
      </c>
      <c r="AS80" s="116">
        <v>25</v>
      </c>
      <c r="AT80" s="116">
        <v>24</v>
      </c>
      <c r="AU80" s="116">
        <v>26</v>
      </c>
      <c r="AV80" s="116">
        <v>29</v>
      </c>
      <c r="AW80" s="116">
        <v>29</v>
      </c>
      <c r="AX80" s="116">
        <v>27</v>
      </c>
      <c r="AY80" s="116">
        <v>27</v>
      </c>
      <c r="AZ80" s="116">
        <v>30</v>
      </c>
      <c r="BA80" s="116">
        <v>35</v>
      </c>
      <c r="BB80" s="116">
        <v>26</v>
      </c>
      <c r="BC80" s="116">
        <v>25</v>
      </c>
      <c r="BE80" s="564">
        <f t="shared" ref="BE80:BE85" si="27">SUM(N80:BB80)+(BC80/5)</f>
        <v>981</v>
      </c>
      <c r="BF80" s="564">
        <f t="shared" ref="BF80:BF85" si="28">SUM(C80:BB80)+(BC80/5)</f>
        <v>1343</v>
      </c>
    </row>
    <row r="81" spans="1:58" x14ac:dyDescent="0.2">
      <c r="A81" s="638"/>
      <c r="B81" s="120" t="s">
        <v>2813</v>
      </c>
      <c r="C81" s="115">
        <v>162</v>
      </c>
      <c r="D81" s="116">
        <v>198</v>
      </c>
      <c r="E81" s="116">
        <v>185</v>
      </c>
      <c r="F81" s="116">
        <v>172</v>
      </c>
      <c r="G81" s="116">
        <v>173</v>
      </c>
      <c r="H81" s="116">
        <v>165</v>
      </c>
      <c r="I81" s="116">
        <v>170</v>
      </c>
      <c r="J81" s="116">
        <v>166</v>
      </c>
      <c r="K81" s="116">
        <v>154</v>
      </c>
      <c r="L81" s="116">
        <v>166</v>
      </c>
      <c r="M81" s="116">
        <v>155</v>
      </c>
      <c r="N81" s="116">
        <v>156</v>
      </c>
      <c r="O81" s="116">
        <v>158</v>
      </c>
      <c r="P81" s="116">
        <v>153</v>
      </c>
      <c r="Q81" s="116">
        <v>154</v>
      </c>
      <c r="R81" s="116">
        <v>150</v>
      </c>
      <c r="S81" s="116">
        <v>150</v>
      </c>
      <c r="T81" s="116">
        <v>141</v>
      </c>
      <c r="U81" s="116">
        <v>148</v>
      </c>
      <c r="V81" s="116">
        <v>143</v>
      </c>
      <c r="W81" s="116">
        <v>149</v>
      </c>
      <c r="X81" s="116">
        <v>146</v>
      </c>
      <c r="Y81" s="116">
        <v>138</v>
      </c>
      <c r="Z81" s="116">
        <v>130</v>
      </c>
      <c r="AA81" s="116">
        <v>141</v>
      </c>
      <c r="AB81" s="116">
        <v>138</v>
      </c>
      <c r="AC81" s="116">
        <v>133</v>
      </c>
      <c r="AD81" s="116">
        <v>144</v>
      </c>
      <c r="AE81" s="116">
        <v>136</v>
      </c>
      <c r="AF81" s="116">
        <v>120</v>
      </c>
      <c r="AG81" s="116">
        <v>129</v>
      </c>
      <c r="AH81" s="116">
        <v>134</v>
      </c>
      <c r="AI81" s="116">
        <v>138</v>
      </c>
      <c r="AJ81" s="116">
        <v>140</v>
      </c>
      <c r="AK81" s="116">
        <v>133</v>
      </c>
      <c r="AL81" s="116">
        <v>121</v>
      </c>
      <c r="AM81" s="116">
        <v>124</v>
      </c>
      <c r="AN81" s="116">
        <v>139</v>
      </c>
      <c r="AO81" s="116">
        <v>141</v>
      </c>
      <c r="AP81" s="116">
        <v>135</v>
      </c>
      <c r="AQ81" s="116">
        <v>147</v>
      </c>
      <c r="AR81" s="116">
        <v>141</v>
      </c>
      <c r="AS81" s="116">
        <v>136</v>
      </c>
      <c r="AT81" s="116">
        <v>148</v>
      </c>
      <c r="AU81" s="116">
        <v>156</v>
      </c>
      <c r="AV81" s="116">
        <v>142</v>
      </c>
      <c r="AW81" s="116">
        <v>152</v>
      </c>
      <c r="AX81" s="116">
        <v>152</v>
      </c>
      <c r="AY81" s="116">
        <v>150</v>
      </c>
      <c r="AZ81" s="116">
        <v>160</v>
      </c>
      <c r="BA81" s="116">
        <v>169</v>
      </c>
      <c r="BB81" s="116">
        <v>151</v>
      </c>
      <c r="BC81" s="116">
        <v>139</v>
      </c>
      <c r="BE81" s="564">
        <f t="shared" si="27"/>
        <v>5893.8</v>
      </c>
      <c r="BF81" s="564">
        <f t="shared" si="28"/>
        <v>7759.8</v>
      </c>
    </row>
    <row r="82" spans="1:58" x14ac:dyDescent="0.2">
      <c r="A82" s="638"/>
      <c r="B82" s="120" t="s">
        <v>2814</v>
      </c>
      <c r="C82" s="115">
        <v>135</v>
      </c>
      <c r="D82" s="116">
        <v>177</v>
      </c>
      <c r="E82" s="116">
        <v>148</v>
      </c>
      <c r="F82" s="116">
        <v>127</v>
      </c>
      <c r="G82" s="116">
        <v>123</v>
      </c>
      <c r="H82" s="116">
        <v>118</v>
      </c>
      <c r="I82" s="116">
        <v>120</v>
      </c>
      <c r="J82" s="116">
        <v>121</v>
      </c>
      <c r="K82" s="116">
        <v>111</v>
      </c>
      <c r="L82" s="116">
        <v>100</v>
      </c>
      <c r="M82" s="116">
        <v>107</v>
      </c>
      <c r="N82" s="116">
        <v>102</v>
      </c>
      <c r="O82" s="116">
        <v>87</v>
      </c>
      <c r="P82" s="116">
        <v>94</v>
      </c>
      <c r="Q82" s="116">
        <v>90</v>
      </c>
      <c r="R82" s="116">
        <v>82</v>
      </c>
      <c r="S82" s="116">
        <v>83</v>
      </c>
      <c r="T82" s="116">
        <v>75</v>
      </c>
      <c r="U82" s="116">
        <v>76</v>
      </c>
      <c r="V82" s="116">
        <v>83</v>
      </c>
      <c r="W82" s="116">
        <v>78</v>
      </c>
      <c r="X82" s="116">
        <v>71</v>
      </c>
      <c r="Y82" s="116">
        <v>73</v>
      </c>
      <c r="Z82" s="116">
        <v>68</v>
      </c>
      <c r="AA82" s="116">
        <v>75</v>
      </c>
      <c r="AB82" s="116">
        <v>69</v>
      </c>
      <c r="AC82" s="116">
        <v>71</v>
      </c>
      <c r="AD82" s="116">
        <v>65</v>
      </c>
      <c r="AE82" s="116">
        <v>63</v>
      </c>
      <c r="AF82" s="116">
        <v>66</v>
      </c>
      <c r="AG82" s="116">
        <v>64</v>
      </c>
      <c r="AH82" s="116">
        <v>70</v>
      </c>
      <c r="AI82" s="116">
        <v>64</v>
      </c>
      <c r="AJ82" s="116">
        <v>60</v>
      </c>
      <c r="AK82" s="116">
        <v>62</v>
      </c>
      <c r="AL82" s="116">
        <v>58</v>
      </c>
      <c r="AM82" s="116">
        <v>60</v>
      </c>
      <c r="AN82" s="116">
        <v>65</v>
      </c>
      <c r="AO82" s="116">
        <v>70</v>
      </c>
      <c r="AP82" s="116">
        <v>74</v>
      </c>
      <c r="AQ82" s="116">
        <v>78</v>
      </c>
      <c r="AR82" s="116">
        <v>77</v>
      </c>
      <c r="AS82" s="116">
        <v>75</v>
      </c>
      <c r="AT82" s="116">
        <v>72</v>
      </c>
      <c r="AU82" s="116">
        <v>73</v>
      </c>
      <c r="AV82" s="116">
        <v>81</v>
      </c>
      <c r="AW82" s="116">
        <v>82</v>
      </c>
      <c r="AX82" s="116">
        <v>85</v>
      </c>
      <c r="AY82" s="116">
        <v>92</v>
      </c>
      <c r="AZ82" s="116">
        <v>101</v>
      </c>
      <c r="BA82" s="116">
        <v>107</v>
      </c>
      <c r="BB82" s="116">
        <v>101</v>
      </c>
      <c r="BC82" s="116">
        <v>103</v>
      </c>
      <c r="BE82" s="564">
        <f t="shared" si="27"/>
        <v>3162.6</v>
      </c>
      <c r="BF82" s="564">
        <f t="shared" si="28"/>
        <v>4549.6000000000004</v>
      </c>
    </row>
    <row r="83" spans="1:58" x14ac:dyDescent="0.2">
      <c r="A83" s="638"/>
      <c r="B83" s="120" t="s">
        <v>41</v>
      </c>
      <c r="C83" s="115">
        <v>0</v>
      </c>
      <c r="D83" s="116">
        <v>0</v>
      </c>
      <c r="E83" s="116">
        <v>0</v>
      </c>
      <c r="F83" s="116">
        <v>0</v>
      </c>
      <c r="G83" s="116">
        <v>0</v>
      </c>
      <c r="H83" s="116">
        <v>0</v>
      </c>
      <c r="I83" s="116">
        <v>0</v>
      </c>
      <c r="J83" s="116">
        <v>0</v>
      </c>
      <c r="K83" s="116">
        <v>0</v>
      </c>
      <c r="L83" s="116">
        <v>0</v>
      </c>
      <c r="M83" s="116">
        <v>0</v>
      </c>
      <c r="N83" s="116">
        <v>0</v>
      </c>
      <c r="O83" s="116">
        <v>0</v>
      </c>
      <c r="P83" s="116">
        <v>0</v>
      </c>
      <c r="Q83" s="116">
        <v>0</v>
      </c>
      <c r="R83" s="116">
        <v>0</v>
      </c>
      <c r="S83" s="116">
        <v>0</v>
      </c>
      <c r="T83" s="116">
        <v>0</v>
      </c>
      <c r="U83" s="116">
        <v>0</v>
      </c>
      <c r="V83" s="116">
        <v>0</v>
      </c>
      <c r="W83" s="116">
        <v>0</v>
      </c>
      <c r="X83" s="116">
        <v>0</v>
      </c>
      <c r="Y83" s="116">
        <v>0</v>
      </c>
      <c r="Z83" s="116">
        <v>0</v>
      </c>
      <c r="AA83" s="116">
        <v>0</v>
      </c>
      <c r="AB83" s="116">
        <v>0</v>
      </c>
      <c r="AC83" s="116">
        <v>0</v>
      </c>
      <c r="AD83" s="116">
        <v>0</v>
      </c>
      <c r="AE83" s="116">
        <v>0</v>
      </c>
      <c r="AF83" s="116">
        <v>0</v>
      </c>
      <c r="AG83" s="116">
        <v>0</v>
      </c>
      <c r="AH83" s="116">
        <v>0</v>
      </c>
      <c r="AI83" s="116">
        <v>0</v>
      </c>
      <c r="AJ83" s="116">
        <v>0</v>
      </c>
      <c r="AK83" s="116">
        <v>0</v>
      </c>
      <c r="AL83" s="116">
        <v>0</v>
      </c>
      <c r="AM83" s="116">
        <v>0</v>
      </c>
      <c r="AN83" s="116">
        <v>0</v>
      </c>
      <c r="AO83" s="116">
        <v>0</v>
      </c>
      <c r="AP83" s="116">
        <v>0</v>
      </c>
      <c r="AQ83" s="116">
        <v>0</v>
      </c>
      <c r="AR83" s="116">
        <v>0</v>
      </c>
      <c r="AS83" s="116">
        <v>0</v>
      </c>
      <c r="AT83" s="116">
        <v>0</v>
      </c>
      <c r="AU83" s="116">
        <v>0</v>
      </c>
      <c r="AV83" s="116">
        <v>0</v>
      </c>
      <c r="AW83" s="116">
        <v>0</v>
      </c>
      <c r="AX83" s="116">
        <v>0</v>
      </c>
      <c r="AY83" s="116">
        <v>0</v>
      </c>
      <c r="AZ83" s="116">
        <v>0</v>
      </c>
      <c r="BA83" s="116">
        <v>0</v>
      </c>
      <c r="BB83" s="116">
        <v>0</v>
      </c>
      <c r="BC83" s="116">
        <v>0</v>
      </c>
      <c r="BE83" s="564">
        <f t="shared" si="27"/>
        <v>0</v>
      </c>
      <c r="BF83" s="564">
        <f t="shared" si="28"/>
        <v>0</v>
      </c>
    </row>
    <row r="84" spans="1:58" x14ac:dyDescent="0.2">
      <c r="A84" s="638"/>
      <c r="B84" s="120" t="s">
        <v>2815</v>
      </c>
      <c r="C84" s="115">
        <v>154</v>
      </c>
      <c r="D84" s="116">
        <v>195</v>
      </c>
      <c r="E84" s="116">
        <v>174</v>
      </c>
      <c r="F84" s="116">
        <v>160</v>
      </c>
      <c r="G84" s="116">
        <v>160</v>
      </c>
      <c r="H84" s="116">
        <v>165</v>
      </c>
      <c r="I84" s="116">
        <v>171</v>
      </c>
      <c r="J84" s="116">
        <v>154</v>
      </c>
      <c r="K84" s="116">
        <v>142</v>
      </c>
      <c r="L84" s="116">
        <v>154</v>
      </c>
      <c r="M84" s="116">
        <v>142</v>
      </c>
      <c r="N84" s="116">
        <v>136</v>
      </c>
      <c r="O84" s="116">
        <v>137</v>
      </c>
      <c r="P84" s="116">
        <v>148</v>
      </c>
      <c r="Q84" s="116">
        <v>138</v>
      </c>
      <c r="R84" s="116">
        <v>137</v>
      </c>
      <c r="S84" s="116">
        <v>142</v>
      </c>
      <c r="T84" s="116">
        <v>137</v>
      </c>
      <c r="U84" s="116">
        <v>127</v>
      </c>
      <c r="V84" s="116">
        <v>139</v>
      </c>
      <c r="W84" s="116">
        <v>129</v>
      </c>
      <c r="X84" s="116">
        <v>131</v>
      </c>
      <c r="Y84" s="116">
        <v>135</v>
      </c>
      <c r="Z84" s="116">
        <v>124</v>
      </c>
      <c r="AA84" s="116">
        <v>136</v>
      </c>
      <c r="AB84" s="116">
        <v>129</v>
      </c>
      <c r="AC84" s="116">
        <v>137</v>
      </c>
      <c r="AD84" s="116">
        <v>142</v>
      </c>
      <c r="AE84" s="116">
        <v>133</v>
      </c>
      <c r="AF84" s="116">
        <v>130</v>
      </c>
      <c r="AG84" s="116">
        <v>135</v>
      </c>
      <c r="AH84" s="116">
        <v>124</v>
      </c>
      <c r="AI84" s="116">
        <v>122</v>
      </c>
      <c r="AJ84" s="116">
        <v>132</v>
      </c>
      <c r="AK84" s="116">
        <v>126</v>
      </c>
      <c r="AL84" s="116">
        <v>125</v>
      </c>
      <c r="AM84" s="116">
        <v>131</v>
      </c>
      <c r="AN84" s="116">
        <v>120</v>
      </c>
      <c r="AO84" s="116">
        <v>138</v>
      </c>
      <c r="AP84" s="116">
        <v>132</v>
      </c>
      <c r="AQ84" s="116">
        <v>143</v>
      </c>
      <c r="AR84" s="116">
        <v>131</v>
      </c>
      <c r="AS84" s="116">
        <v>138</v>
      </c>
      <c r="AT84" s="116">
        <v>139</v>
      </c>
      <c r="AU84" s="116">
        <v>137</v>
      </c>
      <c r="AV84" s="116">
        <v>152</v>
      </c>
      <c r="AW84" s="116">
        <v>143</v>
      </c>
      <c r="AX84" s="116">
        <v>138</v>
      </c>
      <c r="AY84" s="116">
        <v>152</v>
      </c>
      <c r="AZ84" s="116">
        <v>142</v>
      </c>
      <c r="BA84" s="116">
        <v>153</v>
      </c>
      <c r="BB84" s="116">
        <v>130</v>
      </c>
      <c r="BC84" s="116">
        <v>116</v>
      </c>
      <c r="BE84" s="564">
        <f t="shared" si="27"/>
        <v>5573.2</v>
      </c>
      <c r="BF84" s="564">
        <f t="shared" si="28"/>
        <v>7344.2</v>
      </c>
    </row>
    <row r="85" spans="1:58" x14ac:dyDescent="0.2">
      <c r="A85" s="638"/>
      <c r="B85" s="120" t="s">
        <v>2816</v>
      </c>
      <c r="C85" s="115">
        <v>642</v>
      </c>
      <c r="D85" s="116">
        <v>785</v>
      </c>
      <c r="E85" s="116">
        <v>694</v>
      </c>
      <c r="F85" s="116">
        <v>651</v>
      </c>
      <c r="G85" s="116">
        <v>649</v>
      </c>
      <c r="H85" s="116">
        <v>633</v>
      </c>
      <c r="I85" s="116">
        <v>642</v>
      </c>
      <c r="J85" s="116">
        <v>616</v>
      </c>
      <c r="K85" s="116">
        <v>577</v>
      </c>
      <c r="L85" s="116">
        <v>604</v>
      </c>
      <c r="M85" s="116">
        <v>587</v>
      </c>
      <c r="N85" s="116">
        <v>551</v>
      </c>
      <c r="O85" s="116">
        <v>548</v>
      </c>
      <c r="P85" s="116">
        <v>558</v>
      </c>
      <c r="Q85" s="116">
        <v>554</v>
      </c>
      <c r="R85" s="116">
        <v>536</v>
      </c>
      <c r="S85" s="116">
        <v>539</v>
      </c>
      <c r="T85" s="116">
        <v>528</v>
      </c>
      <c r="U85" s="116">
        <v>510</v>
      </c>
      <c r="V85" s="116">
        <v>532</v>
      </c>
      <c r="W85" s="116">
        <v>516</v>
      </c>
      <c r="X85" s="116">
        <v>498</v>
      </c>
      <c r="Y85" s="116">
        <v>505</v>
      </c>
      <c r="Z85" s="116">
        <v>481</v>
      </c>
      <c r="AA85" s="116">
        <v>514</v>
      </c>
      <c r="AB85" s="116">
        <v>505</v>
      </c>
      <c r="AC85" s="116">
        <v>508</v>
      </c>
      <c r="AD85" s="116">
        <v>510</v>
      </c>
      <c r="AE85" s="116">
        <v>481</v>
      </c>
      <c r="AF85" s="116">
        <v>484</v>
      </c>
      <c r="AG85" s="116">
        <v>498</v>
      </c>
      <c r="AH85" s="116">
        <v>488</v>
      </c>
      <c r="AI85" s="116">
        <v>493</v>
      </c>
      <c r="AJ85" s="116">
        <v>489</v>
      </c>
      <c r="AK85" s="116">
        <v>485</v>
      </c>
      <c r="AL85" s="116">
        <v>479</v>
      </c>
      <c r="AM85" s="116">
        <v>491</v>
      </c>
      <c r="AN85" s="116">
        <v>494</v>
      </c>
      <c r="AO85" s="116">
        <v>513</v>
      </c>
      <c r="AP85" s="116">
        <v>516</v>
      </c>
      <c r="AQ85" s="116">
        <v>555</v>
      </c>
      <c r="AR85" s="116">
        <v>517</v>
      </c>
      <c r="AS85" s="116">
        <v>522</v>
      </c>
      <c r="AT85" s="116">
        <v>535</v>
      </c>
      <c r="AU85" s="116">
        <v>541</v>
      </c>
      <c r="AV85" s="116">
        <v>563</v>
      </c>
      <c r="AW85" s="116">
        <v>546</v>
      </c>
      <c r="AX85" s="116">
        <v>548</v>
      </c>
      <c r="AY85" s="116">
        <v>558</v>
      </c>
      <c r="AZ85" s="116">
        <v>605</v>
      </c>
      <c r="BA85" s="116">
        <v>621</v>
      </c>
      <c r="BB85" s="116">
        <v>534</v>
      </c>
      <c r="BC85" s="116">
        <v>521</v>
      </c>
      <c r="BE85" s="564">
        <f t="shared" si="27"/>
        <v>21553.200000000001</v>
      </c>
      <c r="BF85" s="564">
        <f t="shared" si="28"/>
        <v>28633.200000000001</v>
      </c>
    </row>
    <row r="86" spans="1:58" x14ac:dyDescent="0.2">
      <c r="A86" s="638"/>
      <c r="B86" s="166" t="s">
        <v>2817</v>
      </c>
      <c r="C86" s="201" t="s">
        <v>3002</v>
      </c>
      <c r="D86" s="200" t="s">
        <v>3001</v>
      </c>
      <c r="E86" s="200" t="s">
        <v>3000</v>
      </c>
      <c r="F86" s="200" t="s">
        <v>2999</v>
      </c>
      <c r="G86" s="200" t="s">
        <v>2998</v>
      </c>
      <c r="H86" s="200" t="s">
        <v>2997</v>
      </c>
      <c r="I86" s="200" t="s">
        <v>2996</v>
      </c>
      <c r="J86" s="200" t="s">
        <v>2995</v>
      </c>
      <c r="K86" s="200" t="s">
        <v>2994</v>
      </c>
      <c r="L86" s="200" t="s">
        <v>2993</v>
      </c>
      <c r="M86" s="200" t="s">
        <v>2992</v>
      </c>
      <c r="N86" s="200" t="s">
        <v>2991</v>
      </c>
      <c r="O86" s="200" t="s">
        <v>2990</v>
      </c>
      <c r="P86" s="200" t="s">
        <v>2989</v>
      </c>
      <c r="Q86" s="200" t="s">
        <v>2988</v>
      </c>
      <c r="R86" s="200" t="s">
        <v>2987</v>
      </c>
      <c r="S86" s="200" t="s">
        <v>2986</v>
      </c>
      <c r="T86" s="200" t="s">
        <v>2985</v>
      </c>
      <c r="U86" s="200" t="s">
        <v>2984</v>
      </c>
      <c r="V86" s="200" t="s">
        <v>2983</v>
      </c>
      <c r="W86" s="200" t="s">
        <v>2982</v>
      </c>
      <c r="X86" s="200" t="s">
        <v>2981</v>
      </c>
      <c r="Y86" s="200" t="s">
        <v>2980</v>
      </c>
      <c r="Z86" s="200" t="s">
        <v>2979</v>
      </c>
      <c r="AA86" s="200" t="s">
        <v>2978</v>
      </c>
      <c r="AB86" s="200" t="s">
        <v>2977</v>
      </c>
      <c r="AC86" s="200" t="s">
        <v>2976</v>
      </c>
      <c r="AD86" s="200" t="s">
        <v>2975</v>
      </c>
      <c r="AE86" s="200" t="s">
        <v>2974</v>
      </c>
      <c r="AF86" s="10" t="s">
        <v>2973</v>
      </c>
      <c r="AG86" s="10" t="s">
        <v>2972</v>
      </c>
      <c r="AH86" s="10" t="s">
        <v>2971</v>
      </c>
      <c r="AI86" s="10" t="s">
        <v>2970</v>
      </c>
      <c r="AJ86" s="10" t="s">
        <v>2969</v>
      </c>
      <c r="AK86" s="10" t="s">
        <v>2968</v>
      </c>
      <c r="AL86" s="10" t="s">
        <v>2967</v>
      </c>
      <c r="AM86" s="10" t="s">
        <v>2966</v>
      </c>
      <c r="AN86" s="10" t="s">
        <v>2965</v>
      </c>
      <c r="AO86" s="10" t="s">
        <v>2964</v>
      </c>
      <c r="AP86" s="10" t="s">
        <v>2963</v>
      </c>
      <c r="AQ86" s="10" t="s">
        <v>2962</v>
      </c>
      <c r="AR86" s="10" t="s">
        <v>2961</v>
      </c>
      <c r="AS86" s="10" t="s">
        <v>2960</v>
      </c>
      <c r="AT86" s="10" t="s">
        <v>2959</v>
      </c>
      <c r="AU86" s="10" t="s">
        <v>2958</v>
      </c>
      <c r="AV86" s="10" t="s">
        <v>3036</v>
      </c>
      <c r="AW86" s="10" t="s">
        <v>3037</v>
      </c>
      <c r="AX86" s="10" t="s">
        <v>3038</v>
      </c>
      <c r="AY86" s="10" t="s">
        <v>3039</v>
      </c>
      <c r="AZ86" s="10" t="s">
        <v>3040</v>
      </c>
      <c r="BA86" s="10" t="s">
        <v>3044</v>
      </c>
      <c r="BB86" s="10" t="s">
        <v>3045</v>
      </c>
      <c r="BC86" s="10" t="s">
        <v>3046</v>
      </c>
      <c r="BD86" s="10"/>
      <c r="BE86" s="564"/>
      <c r="BF86" s="564"/>
    </row>
    <row r="87" spans="1:58" x14ac:dyDescent="0.2">
      <c r="A87" s="638"/>
      <c r="B87" s="120" t="s">
        <v>2811</v>
      </c>
      <c r="C87" s="115">
        <v>139</v>
      </c>
      <c r="D87" s="116">
        <v>185</v>
      </c>
      <c r="E87" s="116">
        <v>145</v>
      </c>
      <c r="F87" s="116">
        <v>144</v>
      </c>
      <c r="G87" s="116">
        <v>152</v>
      </c>
      <c r="H87" s="116">
        <v>169</v>
      </c>
      <c r="I87" s="116">
        <v>138</v>
      </c>
      <c r="J87" s="116">
        <v>152</v>
      </c>
      <c r="K87" s="116">
        <v>129</v>
      </c>
      <c r="L87" s="116">
        <v>135</v>
      </c>
      <c r="M87" s="116">
        <v>132</v>
      </c>
      <c r="N87" s="116">
        <v>139</v>
      </c>
      <c r="O87" s="116">
        <v>105</v>
      </c>
      <c r="P87" s="116">
        <v>127</v>
      </c>
      <c r="Q87" s="116">
        <v>115</v>
      </c>
      <c r="R87" s="116">
        <v>93</v>
      </c>
      <c r="S87" s="116">
        <v>95</v>
      </c>
      <c r="T87" s="116">
        <v>93</v>
      </c>
      <c r="U87" s="116">
        <v>89</v>
      </c>
      <c r="V87" s="116">
        <v>105</v>
      </c>
      <c r="W87" s="116">
        <v>95</v>
      </c>
      <c r="X87" s="116">
        <v>97</v>
      </c>
      <c r="Y87" s="116">
        <v>110</v>
      </c>
      <c r="Z87" s="116">
        <v>97</v>
      </c>
      <c r="AA87" s="116">
        <v>106</v>
      </c>
      <c r="AB87" s="116">
        <v>107</v>
      </c>
      <c r="AC87" s="116">
        <v>102</v>
      </c>
      <c r="AD87" s="116">
        <v>106</v>
      </c>
      <c r="AE87" s="116">
        <v>114</v>
      </c>
      <c r="AF87" s="116">
        <v>101</v>
      </c>
      <c r="AG87" s="116">
        <v>103</v>
      </c>
      <c r="AH87" s="116">
        <v>126</v>
      </c>
      <c r="AI87" s="116">
        <v>112</v>
      </c>
      <c r="AJ87" s="116">
        <v>115</v>
      </c>
      <c r="AK87" s="116">
        <v>136</v>
      </c>
      <c r="AL87" s="116">
        <v>139</v>
      </c>
      <c r="AM87" s="116">
        <v>113</v>
      </c>
      <c r="AN87" s="116">
        <v>96</v>
      </c>
      <c r="AO87" s="116">
        <v>99</v>
      </c>
      <c r="AP87" s="116">
        <v>146</v>
      </c>
      <c r="AQ87" s="116">
        <v>117</v>
      </c>
      <c r="AR87" s="116">
        <v>110</v>
      </c>
      <c r="AS87" s="116">
        <v>132</v>
      </c>
      <c r="AT87" s="116">
        <v>131</v>
      </c>
      <c r="AU87" s="116">
        <v>112</v>
      </c>
      <c r="AV87" s="116">
        <v>114</v>
      </c>
      <c r="AW87" s="116">
        <v>112</v>
      </c>
      <c r="AX87" s="116">
        <v>137</v>
      </c>
      <c r="AY87" s="116">
        <v>106</v>
      </c>
      <c r="AZ87" s="116">
        <v>126</v>
      </c>
      <c r="BA87" s="116">
        <v>114</v>
      </c>
      <c r="BB87" s="116">
        <v>133</v>
      </c>
      <c r="BC87" s="116">
        <v>125</v>
      </c>
      <c r="BE87" s="564">
        <f t="shared" ref="BE87:BE93" si="29">SUM(N87:BC87)</f>
        <v>4750</v>
      </c>
      <c r="BF87" s="564">
        <f>SUM(C87:BC87)</f>
        <v>6370</v>
      </c>
    </row>
    <row r="88" spans="1:58" x14ac:dyDescent="0.2">
      <c r="A88" s="638"/>
      <c r="B88" s="120" t="s">
        <v>2812</v>
      </c>
      <c r="C88" s="115">
        <v>28</v>
      </c>
      <c r="D88" s="116">
        <v>61</v>
      </c>
      <c r="E88" s="116">
        <v>34</v>
      </c>
      <c r="F88" s="116">
        <v>21</v>
      </c>
      <c r="G88" s="116">
        <v>40</v>
      </c>
      <c r="H88" s="116">
        <v>22</v>
      </c>
      <c r="I88" s="116">
        <v>31</v>
      </c>
      <c r="J88" s="116">
        <v>22</v>
      </c>
      <c r="K88" s="116">
        <v>23</v>
      </c>
      <c r="L88" s="116">
        <v>42</v>
      </c>
      <c r="M88" s="116">
        <v>36</v>
      </c>
      <c r="N88" s="116">
        <v>17</v>
      </c>
      <c r="O88" s="116">
        <v>19</v>
      </c>
      <c r="P88" s="116">
        <v>26</v>
      </c>
      <c r="Q88" s="116">
        <v>13</v>
      </c>
      <c r="R88" s="116">
        <v>18</v>
      </c>
      <c r="S88" s="116">
        <v>7</v>
      </c>
      <c r="T88" s="116">
        <v>11</v>
      </c>
      <c r="U88" s="116">
        <v>9</v>
      </c>
      <c r="V88" s="116">
        <v>20</v>
      </c>
      <c r="W88" s="116">
        <v>13</v>
      </c>
      <c r="X88" s="116">
        <v>9</v>
      </c>
      <c r="Y88" s="116">
        <v>14</v>
      </c>
      <c r="Z88" s="116">
        <v>12</v>
      </c>
      <c r="AA88" s="116">
        <v>17</v>
      </c>
      <c r="AB88" s="116">
        <v>18</v>
      </c>
      <c r="AC88" s="116">
        <v>13</v>
      </c>
      <c r="AD88" s="116">
        <v>13</v>
      </c>
      <c r="AE88" s="116">
        <v>16</v>
      </c>
      <c r="AF88" s="116">
        <v>12</v>
      </c>
      <c r="AG88" s="116">
        <v>17</v>
      </c>
      <c r="AH88" s="116">
        <v>14</v>
      </c>
      <c r="AI88" s="116">
        <v>16</v>
      </c>
      <c r="AJ88" s="116">
        <v>28</v>
      </c>
      <c r="AK88" s="116">
        <v>22</v>
      </c>
      <c r="AL88" s="116">
        <v>12</v>
      </c>
      <c r="AM88" s="116">
        <v>16</v>
      </c>
      <c r="AN88" s="116">
        <v>16</v>
      </c>
      <c r="AO88" s="116">
        <v>18</v>
      </c>
      <c r="AP88" s="116">
        <v>25</v>
      </c>
      <c r="AQ88" s="116">
        <v>26</v>
      </c>
      <c r="AR88" s="116">
        <v>24</v>
      </c>
      <c r="AS88" s="116">
        <v>28</v>
      </c>
      <c r="AT88" s="116">
        <v>22</v>
      </c>
      <c r="AU88" s="116">
        <v>23</v>
      </c>
      <c r="AV88" s="116">
        <v>24</v>
      </c>
      <c r="AW88" s="116">
        <v>17</v>
      </c>
      <c r="AX88" s="116">
        <v>16</v>
      </c>
      <c r="AY88" s="116">
        <v>14</v>
      </c>
      <c r="AZ88" s="116">
        <v>24</v>
      </c>
      <c r="BA88" s="116">
        <v>26</v>
      </c>
      <c r="BB88" s="116">
        <v>21</v>
      </c>
      <c r="BC88" s="116">
        <v>21</v>
      </c>
      <c r="BE88" s="564">
        <f t="shared" si="29"/>
        <v>747</v>
      </c>
      <c r="BF88" s="564">
        <f t="shared" ref="BF88:BF93" si="30">SUM(C88:BC88)</f>
        <v>1107</v>
      </c>
    </row>
    <row r="89" spans="1:58" x14ac:dyDescent="0.2">
      <c r="A89" s="638"/>
      <c r="B89" s="120" t="s">
        <v>2813</v>
      </c>
      <c r="C89" s="115">
        <v>150</v>
      </c>
      <c r="D89" s="116">
        <v>199</v>
      </c>
      <c r="E89" s="116">
        <v>164</v>
      </c>
      <c r="F89" s="116">
        <v>149</v>
      </c>
      <c r="G89" s="116">
        <v>141</v>
      </c>
      <c r="H89" s="116">
        <v>174</v>
      </c>
      <c r="I89" s="116">
        <v>133</v>
      </c>
      <c r="J89" s="116">
        <v>143</v>
      </c>
      <c r="K89" s="116">
        <v>155</v>
      </c>
      <c r="L89" s="116">
        <v>154</v>
      </c>
      <c r="M89" s="116">
        <v>171</v>
      </c>
      <c r="N89" s="116">
        <v>147</v>
      </c>
      <c r="O89" s="116">
        <v>121</v>
      </c>
      <c r="P89" s="116">
        <v>158</v>
      </c>
      <c r="Q89" s="116">
        <v>121</v>
      </c>
      <c r="R89" s="116">
        <v>108</v>
      </c>
      <c r="S89" s="116">
        <v>106</v>
      </c>
      <c r="T89" s="116">
        <v>101</v>
      </c>
      <c r="U89" s="116">
        <v>100</v>
      </c>
      <c r="V89" s="116">
        <v>105</v>
      </c>
      <c r="W89" s="116">
        <v>97</v>
      </c>
      <c r="X89" s="116">
        <v>125</v>
      </c>
      <c r="Y89" s="116">
        <v>124</v>
      </c>
      <c r="Z89" s="116">
        <v>103</v>
      </c>
      <c r="AA89" s="116">
        <v>124</v>
      </c>
      <c r="AB89" s="116">
        <v>101</v>
      </c>
      <c r="AC89" s="116">
        <v>113</v>
      </c>
      <c r="AD89" s="116">
        <v>121</v>
      </c>
      <c r="AE89" s="116">
        <v>122</v>
      </c>
      <c r="AF89" s="116">
        <v>107</v>
      </c>
      <c r="AG89" s="116">
        <v>126</v>
      </c>
      <c r="AH89" s="116">
        <v>135</v>
      </c>
      <c r="AI89" s="116">
        <v>98</v>
      </c>
      <c r="AJ89" s="116">
        <v>118</v>
      </c>
      <c r="AK89" s="116">
        <v>110</v>
      </c>
      <c r="AL89" s="116">
        <v>114</v>
      </c>
      <c r="AM89" s="116">
        <v>152</v>
      </c>
      <c r="AN89" s="116">
        <v>114</v>
      </c>
      <c r="AO89" s="116">
        <v>121</v>
      </c>
      <c r="AP89" s="116">
        <v>140</v>
      </c>
      <c r="AQ89" s="116">
        <v>124</v>
      </c>
      <c r="AR89" s="116">
        <v>138</v>
      </c>
      <c r="AS89" s="116">
        <v>127</v>
      </c>
      <c r="AT89" s="116">
        <v>145</v>
      </c>
      <c r="AU89" s="116">
        <v>128</v>
      </c>
      <c r="AV89" s="116">
        <v>127</v>
      </c>
      <c r="AW89" s="116">
        <v>129</v>
      </c>
      <c r="AX89" s="116">
        <v>124</v>
      </c>
      <c r="AY89" s="116">
        <v>145</v>
      </c>
      <c r="AZ89" s="116">
        <v>148</v>
      </c>
      <c r="BA89" s="116">
        <v>145</v>
      </c>
      <c r="BB89" s="116">
        <v>139</v>
      </c>
      <c r="BC89" s="116">
        <v>125</v>
      </c>
      <c r="BE89" s="564">
        <f t="shared" si="29"/>
        <v>5176</v>
      </c>
      <c r="BF89" s="564">
        <f t="shared" si="30"/>
        <v>6909</v>
      </c>
    </row>
    <row r="90" spans="1:58" x14ac:dyDescent="0.2">
      <c r="A90" s="638"/>
      <c r="B90" s="120" t="s">
        <v>2814</v>
      </c>
      <c r="C90" s="115">
        <v>102</v>
      </c>
      <c r="D90" s="116">
        <v>144</v>
      </c>
      <c r="E90" s="116">
        <v>119</v>
      </c>
      <c r="F90" s="116">
        <v>94</v>
      </c>
      <c r="G90" s="116">
        <v>93</v>
      </c>
      <c r="H90" s="116">
        <v>80</v>
      </c>
      <c r="I90" s="116">
        <v>88</v>
      </c>
      <c r="J90" s="116">
        <v>81</v>
      </c>
      <c r="K90" s="116">
        <v>83</v>
      </c>
      <c r="L90" s="116">
        <v>78</v>
      </c>
      <c r="M90" s="116">
        <v>77</v>
      </c>
      <c r="N90" s="116">
        <v>85</v>
      </c>
      <c r="O90" s="116">
        <v>69</v>
      </c>
      <c r="P90" s="116">
        <v>82</v>
      </c>
      <c r="Q90" s="116">
        <v>62</v>
      </c>
      <c r="R90" s="116">
        <v>43</v>
      </c>
      <c r="S90" s="116">
        <v>48</v>
      </c>
      <c r="T90" s="116">
        <v>48</v>
      </c>
      <c r="U90" s="116">
        <v>36</v>
      </c>
      <c r="V90" s="116">
        <v>36</v>
      </c>
      <c r="W90" s="116">
        <v>30</v>
      </c>
      <c r="X90" s="116">
        <v>41</v>
      </c>
      <c r="Y90" s="116">
        <v>42</v>
      </c>
      <c r="Z90" s="116">
        <v>43</v>
      </c>
      <c r="AA90" s="116">
        <v>60</v>
      </c>
      <c r="AB90" s="116">
        <v>44</v>
      </c>
      <c r="AC90" s="116">
        <v>48</v>
      </c>
      <c r="AD90" s="116">
        <v>46</v>
      </c>
      <c r="AE90" s="116">
        <v>45</v>
      </c>
      <c r="AF90" s="116">
        <v>38</v>
      </c>
      <c r="AG90" s="116">
        <v>53</v>
      </c>
      <c r="AH90" s="116">
        <v>41</v>
      </c>
      <c r="AI90" s="116">
        <v>45</v>
      </c>
      <c r="AJ90" s="116">
        <v>48</v>
      </c>
      <c r="AK90" s="116">
        <v>54</v>
      </c>
      <c r="AL90" s="116">
        <v>49</v>
      </c>
      <c r="AM90" s="116">
        <v>55</v>
      </c>
      <c r="AN90" s="116">
        <v>47</v>
      </c>
      <c r="AO90" s="116">
        <v>43</v>
      </c>
      <c r="AP90" s="116">
        <v>56</v>
      </c>
      <c r="AQ90" s="116">
        <v>54</v>
      </c>
      <c r="AR90" s="116">
        <v>63</v>
      </c>
      <c r="AS90" s="116">
        <v>42</v>
      </c>
      <c r="AT90" s="116">
        <v>57</v>
      </c>
      <c r="AU90" s="116">
        <v>43</v>
      </c>
      <c r="AV90" s="116">
        <v>49</v>
      </c>
      <c r="AW90" s="116">
        <v>54</v>
      </c>
      <c r="AX90" s="116">
        <v>61</v>
      </c>
      <c r="AY90" s="116">
        <v>45</v>
      </c>
      <c r="AZ90" s="116">
        <v>59</v>
      </c>
      <c r="BA90" s="116">
        <v>53</v>
      </c>
      <c r="BB90" s="116">
        <v>42</v>
      </c>
      <c r="BC90" s="116">
        <v>48</v>
      </c>
      <c r="BE90" s="564">
        <f t="shared" si="29"/>
        <v>2107</v>
      </c>
      <c r="BF90" s="564">
        <f t="shared" si="30"/>
        <v>3146</v>
      </c>
    </row>
    <row r="91" spans="1:58" x14ac:dyDescent="0.2">
      <c r="A91" s="638"/>
      <c r="B91" s="198" t="s">
        <v>41</v>
      </c>
      <c r="C91" s="116">
        <v>0</v>
      </c>
      <c r="D91" s="116">
        <v>0</v>
      </c>
      <c r="E91" s="116">
        <v>0</v>
      </c>
      <c r="F91" s="116">
        <v>0</v>
      </c>
      <c r="G91" s="116">
        <v>0</v>
      </c>
      <c r="H91" s="116">
        <v>0</v>
      </c>
      <c r="I91" s="116">
        <v>0</v>
      </c>
      <c r="J91" s="116">
        <v>0</v>
      </c>
      <c r="K91" s="116">
        <v>0</v>
      </c>
      <c r="L91" s="116">
        <v>0</v>
      </c>
      <c r="M91" s="116">
        <v>0</v>
      </c>
      <c r="N91" s="116">
        <v>8</v>
      </c>
      <c r="O91" s="116">
        <v>40</v>
      </c>
      <c r="P91" s="116">
        <v>179</v>
      </c>
      <c r="Q91" s="116">
        <v>346</v>
      </c>
      <c r="R91" s="116">
        <v>301</v>
      </c>
      <c r="S91" s="116">
        <v>263</v>
      </c>
      <c r="T91" s="116">
        <v>177</v>
      </c>
      <c r="U91" s="116">
        <v>137</v>
      </c>
      <c r="V91" s="116">
        <v>108</v>
      </c>
      <c r="W91" s="116">
        <v>83</v>
      </c>
      <c r="X91" s="116">
        <v>42</v>
      </c>
      <c r="Y91" s="116">
        <v>31</v>
      </c>
      <c r="Z91" s="116">
        <v>19</v>
      </c>
      <c r="AA91" s="116">
        <v>21</v>
      </c>
      <c r="AB91" s="116">
        <v>11</v>
      </c>
      <c r="AC91" s="116">
        <v>7</v>
      </c>
      <c r="AD91" s="116">
        <v>2</v>
      </c>
      <c r="AE91" s="116">
        <v>2</v>
      </c>
      <c r="AF91" s="116">
        <v>2</v>
      </c>
      <c r="AG91" s="116">
        <v>2</v>
      </c>
      <c r="AH91" s="116">
        <v>1</v>
      </c>
      <c r="AI91" s="116">
        <v>0</v>
      </c>
      <c r="AJ91" s="116">
        <v>1</v>
      </c>
      <c r="AK91" s="116">
        <v>1</v>
      </c>
      <c r="AL91" s="116">
        <v>2</v>
      </c>
      <c r="AM91" s="116">
        <v>2</v>
      </c>
      <c r="AN91" s="116">
        <v>5</v>
      </c>
      <c r="AO91" s="116">
        <v>4</v>
      </c>
      <c r="AP91" s="116">
        <v>12</v>
      </c>
      <c r="AQ91" s="116">
        <v>17</v>
      </c>
      <c r="AR91" s="116">
        <v>51</v>
      </c>
      <c r="AS91" s="116">
        <v>72</v>
      </c>
      <c r="AT91" s="116">
        <v>118</v>
      </c>
      <c r="AU91" s="116">
        <v>126</v>
      </c>
      <c r="AV91" s="116">
        <v>173</v>
      </c>
      <c r="AW91" s="116">
        <v>139</v>
      </c>
      <c r="AX91" s="116">
        <v>135</v>
      </c>
      <c r="AY91" s="116">
        <v>129</v>
      </c>
      <c r="AZ91" s="116">
        <v>132</v>
      </c>
      <c r="BA91" s="116">
        <v>103</v>
      </c>
      <c r="BB91" s="116">
        <v>101</v>
      </c>
      <c r="BC91" s="116">
        <v>93</v>
      </c>
      <c r="BE91" s="564">
        <f t="shared" si="29"/>
        <v>3198</v>
      </c>
      <c r="BF91" s="564">
        <f t="shared" si="30"/>
        <v>3198</v>
      </c>
    </row>
    <row r="92" spans="1:58" x14ac:dyDescent="0.2">
      <c r="A92" s="638"/>
      <c r="B92" s="120" t="s">
        <v>2815</v>
      </c>
      <c r="C92" s="115">
        <v>130</v>
      </c>
      <c r="D92" s="116">
        <v>205</v>
      </c>
      <c r="E92" s="116">
        <v>170</v>
      </c>
      <c r="F92" s="116">
        <v>188</v>
      </c>
      <c r="G92" s="116">
        <v>165</v>
      </c>
      <c r="H92" s="116">
        <v>158</v>
      </c>
      <c r="I92" s="116">
        <v>165</v>
      </c>
      <c r="J92" s="116">
        <v>153</v>
      </c>
      <c r="K92" s="116">
        <v>152</v>
      </c>
      <c r="L92" s="116">
        <v>161</v>
      </c>
      <c r="M92" s="116">
        <v>158</v>
      </c>
      <c r="N92" s="116">
        <v>151</v>
      </c>
      <c r="O92" s="116">
        <v>111</v>
      </c>
      <c r="P92" s="116">
        <v>157</v>
      </c>
      <c r="Q92" s="116">
        <v>115</v>
      </c>
      <c r="R92" s="116">
        <v>139</v>
      </c>
      <c r="S92" s="116">
        <v>116</v>
      </c>
      <c r="T92" s="116">
        <v>100</v>
      </c>
      <c r="U92" s="116">
        <v>137</v>
      </c>
      <c r="V92" s="116">
        <v>136</v>
      </c>
      <c r="W92" s="116">
        <v>110</v>
      </c>
      <c r="X92" s="116">
        <v>117</v>
      </c>
      <c r="Y92" s="116">
        <v>119</v>
      </c>
      <c r="Z92" s="122">
        <v>115</v>
      </c>
      <c r="AA92" s="122">
        <v>108</v>
      </c>
      <c r="AB92" s="122">
        <v>118</v>
      </c>
      <c r="AC92" s="122">
        <v>120</v>
      </c>
      <c r="AD92" s="122">
        <v>108</v>
      </c>
      <c r="AE92" s="122">
        <v>140</v>
      </c>
      <c r="AF92" s="122">
        <v>115</v>
      </c>
      <c r="AG92" s="122">
        <v>144</v>
      </c>
      <c r="AH92" s="122">
        <v>103</v>
      </c>
      <c r="AI92" s="122">
        <v>101</v>
      </c>
      <c r="AJ92" s="122">
        <v>132</v>
      </c>
      <c r="AK92" s="122">
        <v>115</v>
      </c>
      <c r="AL92" s="122">
        <v>141</v>
      </c>
      <c r="AM92" s="122">
        <v>153</v>
      </c>
      <c r="AN92" s="122">
        <v>119</v>
      </c>
      <c r="AO92" s="122">
        <v>134</v>
      </c>
      <c r="AP92" s="122">
        <v>142</v>
      </c>
      <c r="AQ92" s="122">
        <v>134</v>
      </c>
      <c r="AR92" s="122">
        <v>147</v>
      </c>
      <c r="AS92" s="122">
        <v>143</v>
      </c>
      <c r="AT92" s="122">
        <v>124</v>
      </c>
      <c r="AU92" s="122">
        <v>133</v>
      </c>
      <c r="AV92" s="122">
        <v>156</v>
      </c>
      <c r="AW92" s="122">
        <v>161</v>
      </c>
      <c r="AX92" s="122">
        <v>133</v>
      </c>
      <c r="AY92" s="122">
        <v>141</v>
      </c>
      <c r="AZ92" s="122">
        <v>137</v>
      </c>
      <c r="BA92" s="122">
        <v>145</v>
      </c>
      <c r="BB92" s="122">
        <v>128</v>
      </c>
      <c r="BC92" s="122">
        <v>138</v>
      </c>
      <c r="BE92" s="564">
        <f t="shared" si="29"/>
        <v>5436</v>
      </c>
      <c r="BF92" s="564">
        <f t="shared" si="30"/>
        <v>7241</v>
      </c>
    </row>
    <row r="93" spans="1:58" x14ac:dyDescent="0.2">
      <c r="A93" s="638"/>
      <c r="B93" s="120" t="s">
        <v>2816</v>
      </c>
      <c r="C93" s="115">
        <v>549</v>
      </c>
      <c r="D93" s="116">
        <v>794</v>
      </c>
      <c r="E93" s="116">
        <v>632</v>
      </c>
      <c r="F93" s="116">
        <v>596</v>
      </c>
      <c r="G93" s="116">
        <v>591</v>
      </c>
      <c r="H93" s="116">
        <v>603</v>
      </c>
      <c r="I93" s="116">
        <v>555</v>
      </c>
      <c r="J93" s="116">
        <v>551</v>
      </c>
      <c r="K93" s="116">
        <v>542</v>
      </c>
      <c r="L93" s="116">
        <v>570</v>
      </c>
      <c r="M93" s="116">
        <v>574</v>
      </c>
      <c r="N93" s="116">
        <v>547</v>
      </c>
      <c r="O93" s="116">
        <v>465</v>
      </c>
      <c r="P93" s="116">
        <v>729</v>
      </c>
      <c r="Q93" s="116">
        <v>772</v>
      </c>
      <c r="R93" s="116">
        <v>702</v>
      </c>
      <c r="S93" s="116">
        <v>635</v>
      </c>
      <c r="T93" s="116">
        <v>530</v>
      </c>
      <c r="U93" s="116">
        <v>508</v>
      </c>
      <c r="V93" s="122">
        <v>510</v>
      </c>
      <c r="W93" s="116">
        <v>428</v>
      </c>
      <c r="X93" s="116">
        <v>431</v>
      </c>
      <c r="Y93" s="116">
        <v>440</v>
      </c>
      <c r="Z93" s="116">
        <v>389</v>
      </c>
      <c r="AA93" s="116">
        <v>436</v>
      </c>
      <c r="AB93" s="116">
        <v>399</v>
      </c>
      <c r="AC93" s="116">
        <v>403</v>
      </c>
      <c r="AD93" s="116">
        <v>396</v>
      </c>
      <c r="AE93" s="116">
        <v>439</v>
      </c>
      <c r="AF93" s="116">
        <v>375</v>
      </c>
      <c r="AG93" s="116">
        <v>445</v>
      </c>
      <c r="AH93" s="116">
        <v>420</v>
      </c>
      <c r="AI93" s="116">
        <v>372</v>
      </c>
      <c r="AJ93" s="116">
        <v>442</v>
      </c>
      <c r="AK93" s="116">
        <v>438</v>
      </c>
      <c r="AL93" s="116">
        <v>457</v>
      </c>
      <c r="AM93" s="116">
        <v>491</v>
      </c>
      <c r="AN93" s="116">
        <v>397</v>
      </c>
      <c r="AO93" s="116">
        <v>419</v>
      </c>
      <c r="AP93" s="116">
        <v>521</v>
      </c>
      <c r="AQ93" s="116">
        <v>472</v>
      </c>
      <c r="AR93" s="116">
        <v>533</v>
      </c>
      <c r="AS93" s="116">
        <v>544</v>
      </c>
      <c r="AT93" s="116">
        <v>597</v>
      </c>
      <c r="AU93" s="116">
        <v>565</v>
      </c>
      <c r="AV93" s="116">
        <v>643</v>
      </c>
      <c r="AW93" s="116">
        <v>612</v>
      </c>
      <c r="AX93" s="116">
        <v>606</v>
      </c>
      <c r="AY93" s="116">
        <v>580</v>
      </c>
      <c r="AZ93" s="116">
        <v>626</v>
      </c>
      <c r="BA93" s="116">
        <v>586</v>
      </c>
      <c r="BB93" s="116">
        <v>564</v>
      </c>
      <c r="BC93" s="116">
        <v>550</v>
      </c>
      <c r="BE93" s="564">
        <f t="shared" si="29"/>
        <v>21414</v>
      </c>
      <c r="BF93" s="564">
        <f t="shared" si="30"/>
        <v>27971</v>
      </c>
    </row>
    <row r="94" spans="1:58" x14ac:dyDescent="0.2">
      <c r="A94" s="638"/>
      <c r="B94" s="166" t="s">
        <v>2818</v>
      </c>
      <c r="C94" s="115"/>
      <c r="D94" s="116"/>
      <c r="E94" s="116"/>
      <c r="F94" s="116"/>
      <c r="G94" s="116"/>
      <c r="H94" s="116"/>
      <c r="I94" s="116"/>
      <c r="J94" s="116"/>
      <c r="K94" s="116"/>
      <c r="L94" s="116"/>
      <c r="M94" s="116"/>
      <c r="N94" s="116"/>
      <c r="O94" s="116"/>
      <c r="P94" s="122"/>
      <c r="Q94" s="122"/>
      <c r="R94" s="122"/>
      <c r="S94" s="122"/>
      <c r="T94" s="122"/>
      <c r="U94" s="122"/>
      <c r="V94" s="116"/>
      <c r="W94" s="116"/>
      <c r="X94" s="116"/>
      <c r="Y94" s="116"/>
      <c r="Z94" s="116"/>
      <c r="AA94" s="116"/>
      <c r="AB94" s="116"/>
      <c r="AC94" s="116"/>
      <c r="AD94" s="116"/>
      <c r="AE94" s="116"/>
      <c r="AF94" s="116"/>
      <c r="AG94" s="116"/>
      <c r="AH94" s="116"/>
      <c r="AI94" s="116"/>
      <c r="AJ94" s="116"/>
      <c r="AK94" s="116"/>
      <c r="AL94" s="116"/>
      <c r="AM94" s="116"/>
      <c r="AN94" s="116"/>
      <c r="AO94" s="116"/>
      <c r="AP94" s="116"/>
      <c r="AQ94" s="116"/>
      <c r="AR94" s="116"/>
      <c r="AS94" s="116"/>
      <c r="AT94" s="116"/>
      <c r="AU94" s="116"/>
      <c r="AV94" s="116"/>
      <c r="AW94" s="116"/>
      <c r="AX94" s="116"/>
      <c r="AY94" s="116"/>
      <c r="AZ94" s="116"/>
      <c r="BA94" s="116"/>
      <c r="BB94" s="116"/>
      <c r="BC94" s="116"/>
      <c r="BE94" s="564"/>
      <c r="BF94" s="564"/>
    </row>
    <row r="95" spans="1:58" x14ac:dyDescent="0.2">
      <c r="A95" s="638"/>
      <c r="B95" s="120" t="s">
        <v>2811</v>
      </c>
      <c r="C95" s="115">
        <f>C87-C79</f>
        <v>-17</v>
      </c>
      <c r="D95" s="116">
        <f t="shared" ref="D95:BC95" si="31">D87-D79</f>
        <v>8</v>
      </c>
      <c r="E95" s="116">
        <f t="shared" si="31"/>
        <v>-10</v>
      </c>
      <c r="F95" s="116">
        <f t="shared" si="31"/>
        <v>-13</v>
      </c>
      <c r="G95" s="116">
        <f t="shared" si="31"/>
        <v>-3</v>
      </c>
      <c r="H95" s="116">
        <f t="shared" si="31"/>
        <v>17</v>
      </c>
      <c r="I95" s="116">
        <f t="shared" si="31"/>
        <v>-16</v>
      </c>
      <c r="J95" s="116">
        <f t="shared" si="31"/>
        <v>8</v>
      </c>
      <c r="K95" s="116">
        <f t="shared" si="31"/>
        <v>-13</v>
      </c>
      <c r="L95" s="116">
        <f t="shared" si="31"/>
        <v>-16</v>
      </c>
      <c r="M95" s="116">
        <f t="shared" si="31"/>
        <v>-21</v>
      </c>
      <c r="N95" s="116">
        <f t="shared" si="31"/>
        <v>4</v>
      </c>
      <c r="O95" s="116">
        <f t="shared" si="31"/>
        <v>-38</v>
      </c>
      <c r="P95" s="116">
        <f t="shared" si="31"/>
        <v>-12</v>
      </c>
      <c r="Q95" s="116">
        <f t="shared" si="31"/>
        <v>-31</v>
      </c>
      <c r="R95" s="116">
        <f t="shared" si="31"/>
        <v>-50</v>
      </c>
      <c r="S95" s="116">
        <f t="shared" si="31"/>
        <v>-46</v>
      </c>
      <c r="T95" s="116">
        <f t="shared" si="31"/>
        <v>-55</v>
      </c>
      <c r="U95" s="116">
        <f t="shared" si="31"/>
        <v>-46</v>
      </c>
      <c r="V95" s="116">
        <f t="shared" si="31"/>
        <v>-41</v>
      </c>
      <c r="W95" s="116">
        <f t="shared" si="31"/>
        <v>-42</v>
      </c>
      <c r="X95" s="116">
        <f t="shared" si="31"/>
        <v>-30</v>
      </c>
      <c r="Y95" s="116">
        <f t="shared" si="31"/>
        <v>-29</v>
      </c>
      <c r="Z95" s="116">
        <f t="shared" si="31"/>
        <v>-42</v>
      </c>
      <c r="AA95" s="116">
        <f t="shared" si="31"/>
        <v>-33</v>
      </c>
      <c r="AB95" s="116">
        <f t="shared" si="31"/>
        <v>-38</v>
      </c>
      <c r="AC95" s="116">
        <f t="shared" si="31"/>
        <v>-39</v>
      </c>
      <c r="AD95" s="116">
        <f t="shared" si="31"/>
        <v>-32</v>
      </c>
      <c r="AE95" s="116">
        <f t="shared" si="31"/>
        <v>-15</v>
      </c>
      <c r="AF95" s="116">
        <f t="shared" si="31"/>
        <v>-49</v>
      </c>
      <c r="AG95" s="116">
        <f t="shared" si="31"/>
        <v>-41</v>
      </c>
      <c r="AH95" s="116">
        <f t="shared" si="31"/>
        <v>-13</v>
      </c>
      <c r="AI95" s="116">
        <f t="shared" si="31"/>
        <v>-34</v>
      </c>
      <c r="AJ95" s="116">
        <f t="shared" si="31"/>
        <v>-24</v>
      </c>
      <c r="AK95" s="116">
        <f t="shared" si="31"/>
        <v>-7</v>
      </c>
      <c r="AL95" s="116">
        <f t="shared" si="31"/>
        <v>-11</v>
      </c>
      <c r="AM95" s="116">
        <f t="shared" si="31"/>
        <v>-41</v>
      </c>
      <c r="AN95" s="116">
        <f t="shared" si="31"/>
        <v>-49</v>
      </c>
      <c r="AO95" s="116">
        <f t="shared" si="31"/>
        <v>-42</v>
      </c>
      <c r="AP95" s="116">
        <f t="shared" si="31"/>
        <v>-7</v>
      </c>
      <c r="AQ95" s="116">
        <f t="shared" si="31"/>
        <v>-46</v>
      </c>
      <c r="AR95" s="116">
        <f t="shared" si="31"/>
        <v>-37</v>
      </c>
      <c r="AS95" s="116">
        <f t="shared" si="31"/>
        <v>-16</v>
      </c>
      <c r="AT95" s="116">
        <f t="shared" si="31"/>
        <v>-21</v>
      </c>
      <c r="AU95" s="116">
        <f t="shared" si="31"/>
        <v>-37</v>
      </c>
      <c r="AV95" s="116">
        <f t="shared" si="31"/>
        <v>-46</v>
      </c>
      <c r="AW95" s="116">
        <f t="shared" si="31"/>
        <v>-28</v>
      </c>
      <c r="AX95" s="116">
        <f t="shared" si="31"/>
        <v>-9</v>
      </c>
      <c r="AY95" s="116">
        <f t="shared" si="31"/>
        <v>-31</v>
      </c>
      <c r="AZ95" s="116">
        <f t="shared" si="31"/>
        <v>-46</v>
      </c>
      <c r="BA95" s="116">
        <f t="shared" si="31"/>
        <v>-42</v>
      </c>
      <c r="BB95" s="116">
        <f t="shared" si="31"/>
        <v>8</v>
      </c>
      <c r="BC95" s="116">
        <f t="shared" si="31"/>
        <v>-13</v>
      </c>
      <c r="BE95" s="564">
        <f>BE87-BE79</f>
        <v>-1186.6000000000004</v>
      </c>
      <c r="BF95" s="564">
        <f>BF87-BF79</f>
        <v>-1262.6000000000004</v>
      </c>
    </row>
    <row r="96" spans="1:58" x14ac:dyDescent="0.2">
      <c r="A96" s="638"/>
      <c r="B96" s="120" t="s">
        <v>2812</v>
      </c>
      <c r="C96" s="115">
        <f t="shared" ref="C96:BC100" si="32">C88-C80</f>
        <v>-6</v>
      </c>
      <c r="D96" s="116">
        <f t="shared" si="32"/>
        <v>23</v>
      </c>
      <c r="E96" s="116">
        <f t="shared" si="32"/>
        <v>2</v>
      </c>
      <c r="F96" s="116">
        <f t="shared" si="32"/>
        <v>-15</v>
      </c>
      <c r="G96" s="116">
        <f t="shared" si="32"/>
        <v>3</v>
      </c>
      <c r="H96" s="116">
        <f t="shared" si="32"/>
        <v>-12</v>
      </c>
      <c r="I96" s="116">
        <f t="shared" si="32"/>
        <v>3</v>
      </c>
      <c r="J96" s="116">
        <f t="shared" si="32"/>
        <v>-10</v>
      </c>
      <c r="K96" s="116">
        <f t="shared" si="32"/>
        <v>-5</v>
      </c>
      <c r="L96" s="116">
        <f t="shared" si="32"/>
        <v>9</v>
      </c>
      <c r="M96" s="116">
        <f t="shared" si="32"/>
        <v>6</v>
      </c>
      <c r="N96" s="116">
        <f t="shared" si="32"/>
        <v>-4</v>
      </c>
      <c r="O96" s="116">
        <f t="shared" si="32"/>
        <v>-4</v>
      </c>
      <c r="P96" s="116">
        <f t="shared" si="32"/>
        <v>1</v>
      </c>
      <c r="Q96" s="116">
        <f t="shared" si="32"/>
        <v>-12</v>
      </c>
      <c r="R96" s="116">
        <f t="shared" si="32"/>
        <v>-5</v>
      </c>
      <c r="S96" s="116">
        <f t="shared" si="32"/>
        <v>-16</v>
      </c>
      <c r="T96" s="116">
        <f t="shared" si="32"/>
        <v>-16</v>
      </c>
      <c r="U96" s="116">
        <f t="shared" si="32"/>
        <v>-14</v>
      </c>
      <c r="V96" s="116">
        <f t="shared" si="32"/>
        <v>-1</v>
      </c>
      <c r="W96" s="116">
        <f t="shared" si="32"/>
        <v>-10</v>
      </c>
      <c r="X96" s="116">
        <f t="shared" si="32"/>
        <v>-14</v>
      </c>
      <c r="Y96" s="116">
        <f t="shared" si="32"/>
        <v>-6</v>
      </c>
      <c r="Z96" s="116">
        <f t="shared" si="32"/>
        <v>-9</v>
      </c>
      <c r="AA96" s="116">
        <f t="shared" si="32"/>
        <v>-6</v>
      </c>
      <c r="AB96" s="116">
        <f t="shared" si="32"/>
        <v>-5</v>
      </c>
      <c r="AC96" s="116">
        <f t="shared" si="32"/>
        <v>-12</v>
      </c>
      <c r="AD96" s="116">
        <f t="shared" si="32"/>
        <v>-8</v>
      </c>
      <c r="AE96" s="116">
        <f t="shared" si="32"/>
        <v>-4</v>
      </c>
      <c r="AF96" s="116">
        <f t="shared" si="32"/>
        <v>-6</v>
      </c>
      <c r="AG96" s="116">
        <f t="shared" si="32"/>
        <v>-9</v>
      </c>
      <c r="AH96" s="116">
        <f t="shared" si="32"/>
        <v>-7</v>
      </c>
      <c r="AI96" s="116">
        <f t="shared" si="32"/>
        <v>-7</v>
      </c>
      <c r="AJ96" s="116">
        <f t="shared" si="32"/>
        <v>11</v>
      </c>
      <c r="AK96" s="116">
        <f t="shared" si="32"/>
        <v>0</v>
      </c>
      <c r="AL96" s="116">
        <f t="shared" si="32"/>
        <v>-12</v>
      </c>
      <c r="AM96" s="116">
        <f t="shared" si="32"/>
        <v>-5</v>
      </c>
      <c r="AN96" s="116">
        <f t="shared" si="32"/>
        <v>-9</v>
      </c>
      <c r="AO96" s="116">
        <f t="shared" si="32"/>
        <v>-5</v>
      </c>
      <c r="AP96" s="116">
        <f t="shared" si="32"/>
        <v>3</v>
      </c>
      <c r="AQ96" s="116">
        <f t="shared" si="32"/>
        <v>1</v>
      </c>
      <c r="AR96" s="116">
        <f t="shared" si="32"/>
        <v>3</v>
      </c>
      <c r="AS96" s="116">
        <f t="shared" si="32"/>
        <v>3</v>
      </c>
      <c r="AT96" s="116">
        <f t="shared" si="32"/>
        <v>-2</v>
      </c>
      <c r="AU96" s="116">
        <f t="shared" si="32"/>
        <v>-3</v>
      </c>
      <c r="AV96" s="116">
        <f t="shared" si="32"/>
        <v>-5</v>
      </c>
      <c r="AW96" s="116">
        <f t="shared" si="32"/>
        <v>-12</v>
      </c>
      <c r="AX96" s="116">
        <f t="shared" si="32"/>
        <v>-11</v>
      </c>
      <c r="AY96" s="116">
        <f t="shared" si="32"/>
        <v>-13</v>
      </c>
      <c r="AZ96" s="116">
        <f t="shared" si="32"/>
        <v>-6</v>
      </c>
      <c r="BA96" s="116">
        <f t="shared" si="32"/>
        <v>-9</v>
      </c>
      <c r="BB96" s="116">
        <f t="shared" si="32"/>
        <v>-5</v>
      </c>
      <c r="BC96" s="116">
        <f t="shared" si="32"/>
        <v>-4</v>
      </c>
      <c r="BE96" s="564">
        <f t="shared" ref="BE96:BF101" si="33">BE88-BE80</f>
        <v>-234</v>
      </c>
      <c r="BF96" s="564">
        <f t="shared" si="33"/>
        <v>-236</v>
      </c>
    </row>
    <row r="97" spans="1:59" x14ac:dyDescent="0.2">
      <c r="A97" s="638"/>
      <c r="B97" s="120" t="s">
        <v>2813</v>
      </c>
      <c r="C97" s="115">
        <f t="shared" si="32"/>
        <v>-12</v>
      </c>
      <c r="D97" s="116">
        <f t="shared" si="32"/>
        <v>1</v>
      </c>
      <c r="E97" s="116">
        <f t="shared" si="32"/>
        <v>-21</v>
      </c>
      <c r="F97" s="116">
        <f t="shared" si="32"/>
        <v>-23</v>
      </c>
      <c r="G97" s="116">
        <f t="shared" si="32"/>
        <v>-32</v>
      </c>
      <c r="H97" s="116">
        <f t="shared" si="32"/>
        <v>9</v>
      </c>
      <c r="I97" s="116">
        <f t="shared" si="32"/>
        <v>-37</v>
      </c>
      <c r="J97" s="116">
        <f t="shared" si="32"/>
        <v>-23</v>
      </c>
      <c r="K97" s="116">
        <f t="shared" si="32"/>
        <v>1</v>
      </c>
      <c r="L97" s="116">
        <f t="shared" si="32"/>
        <v>-12</v>
      </c>
      <c r="M97" s="116">
        <f t="shared" si="32"/>
        <v>16</v>
      </c>
      <c r="N97" s="116">
        <f t="shared" si="32"/>
        <v>-9</v>
      </c>
      <c r="O97" s="116">
        <f t="shared" si="32"/>
        <v>-37</v>
      </c>
      <c r="P97" s="116">
        <f t="shared" si="32"/>
        <v>5</v>
      </c>
      <c r="Q97" s="116">
        <f t="shared" si="32"/>
        <v>-33</v>
      </c>
      <c r="R97" s="116">
        <f t="shared" si="32"/>
        <v>-42</v>
      </c>
      <c r="S97" s="116">
        <f t="shared" si="32"/>
        <v>-44</v>
      </c>
      <c r="T97" s="116">
        <f t="shared" si="32"/>
        <v>-40</v>
      </c>
      <c r="U97" s="116">
        <f t="shared" si="32"/>
        <v>-48</v>
      </c>
      <c r="V97" s="116">
        <f t="shared" si="32"/>
        <v>-38</v>
      </c>
      <c r="W97" s="116">
        <f t="shared" si="32"/>
        <v>-52</v>
      </c>
      <c r="X97" s="116">
        <f t="shared" si="32"/>
        <v>-21</v>
      </c>
      <c r="Y97" s="116">
        <f t="shared" si="32"/>
        <v>-14</v>
      </c>
      <c r="Z97" s="116">
        <f t="shared" si="32"/>
        <v>-27</v>
      </c>
      <c r="AA97" s="116">
        <f t="shared" si="32"/>
        <v>-17</v>
      </c>
      <c r="AB97" s="116">
        <f t="shared" si="32"/>
        <v>-37</v>
      </c>
      <c r="AC97" s="116">
        <f t="shared" si="32"/>
        <v>-20</v>
      </c>
      <c r="AD97" s="116">
        <f t="shared" si="32"/>
        <v>-23</v>
      </c>
      <c r="AE97" s="116">
        <f t="shared" si="32"/>
        <v>-14</v>
      </c>
      <c r="AF97" s="116">
        <f t="shared" si="32"/>
        <v>-13</v>
      </c>
      <c r="AG97" s="116">
        <f t="shared" si="32"/>
        <v>-3</v>
      </c>
      <c r="AH97" s="116">
        <f t="shared" si="32"/>
        <v>1</v>
      </c>
      <c r="AI97" s="116">
        <f t="shared" si="32"/>
        <v>-40</v>
      </c>
      <c r="AJ97" s="116">
        <f t="shared" si="32"/>
        <v>-22</v>
      </c>
      <c r="AK97" s="116">
        <f t="shared" si="32"/>
        <v>-23</v>
      </c>
      <c r="AL97" s="116">
        <f t="shared" si="32"/>
        <v>-7</v>
      </c>
      <c r="AM97" s="116">
        <f t="shared" si="32"/>
        <v>28</v>
      </c>
      <c r="AN97" s="116">
        <f t="shared" si="32"/>
        <v>-25</v>
      </c>
      <c r="AO97" s="116">
        <f t="shared" si="32"/>
        <v>-20</v>
      </c>
      <c r="AP97" s="116">
        <f t="shared" si="32"/>
        <v>5</v>
      </c>
      <c r="AQ97" s="116">
        <f t="shared" si="32"/>
        <v>-23</v>
      </c>
      <c r="AR97" s="116">
        <f t="shared" si="32"/>
        <v>-3</v>
      </c>
      <c r="AS97" s="116">
        <f t="shared" si="32"/>
        <v>-9</v>
      </c>
      <c r="AT97" s="116">
        <f t="shared" si="32"/>
        <v>-3</v>
      </c>
      <c r="AU97" s="116">
        <f t="shared" si="32"/>
        <v>-28</v>
      </c>
      <c r="AV97" s="116">
        <f t="shared" si="32"/>
        <v>-15</v>
      </c>
      <c r="AW97" s="116">
        <f t="shared" si="32"/>
        <v>-23</v>
      </c>
      <c r="AX97" s="116">
        <f t="shared" si="32"/>
        <v>-28</v>
      </c>
      <c r="AY97" s="116">
        <f t="shared" si="32"/>
        <v>-5</v>
      </c>
      <c r="AZ97" s="116">
        <f t="shared" si="32"/>
        <v>-12</v>
      </c>
      <c r="BA97" s="116">
        <f t="shared" si="32"/>
        <v>-24</v>
      </c>
      <c r="BB97" s="116">
        <f t="shared" si="32"/>
        <v>-12</v>
      </c>
      <c r="BC97" s="116">
        <f t="shared" si="32"/>
        <v>-14</v>
      </c>
      <c r="BE97" s="564">
        <f t="shared" si="33"/>
        <v>-717.80000000000018</v>
      </c>
      <c r="BF97" s="564">
        <f t="shared" si="33"/>
        <v>-850.80000000000018</v>
      </c>
    </row>
    <row r="98" spans="1:59" x14ac:dyDescent="0.2">
      <c r="A98" s="638"/>
      <c r="B98" s="120" t="s">
        <v>2814</v>
      </c>
      <c r="C98" s="115">
        <f t="shared" si="32"/>
        <v>-33</v>
      </c>
      <c r="D98" s="116">
        <f t="shared" si="32"/>
        <v>-33</v>
      </c>
      <c r="E98" s="116">
        <f t="shared" si="32"/>
        <v>-29</v>
      </c>
      <c r="F98" s="116">
        <f t="shared" si="32"/>
        <v>-33</v>
      </c>
      <c r="G98" s="116">
        <f t="shared" si="32"/>
        <v>-30</v>
      </c>
      <c r="H98" s="116">
        <f t="shared" si="32"/>
        <v>-38</v>
      </c>
      <c r="I98" s="116">
        <f t="shared" si="32"/>
        <v>-32</v>
      </c>
      <c r="J98" s="116">
        <f t="shared" si="32"/>
        <v>-40</v>
      </c>
      <c r="K98" s="116">
        <f t="shared" si="32"/>
        <v>-28</v>
      </c>
      <c r="L98" s="116">
        <f t="shared" si="32"/>
        <v>-22</v>
      </c>
      <c r="M98" s="116">
        <f t="shared" si="32"/>
        <v>-30</v>
      </c>
      <c r="N98" s="116">
        <f t="shared" si="32"/>
        <v>-17</v>
      </c>
      <c r="O98" s="116">
        <f t="shared" si="32"/>
        <v>-18</v>
      </c>
      <c r="P98" s="116">
        <f t="shared" si="32"/>
        <v>-12</v>
      </c>
      <c r="Q98" s="116">
        <f t="shared" si="32"/>
        <v>-28</v>
      </c>
      <c r="R98" s="116">
        <f t="shared" si="32"/>
        <v>-39</v>
      </c>
      <c r="S98" s="116">
        <f t="shared" si="32"/>
        <v>-35</v>
      </c>
      <c r="T98" s="116">
        <f t="shared" si="32"/>
        <v>-27</v>
      </c>
      <c r="U98" s="116">
        <f t="shared" si="32"/>
        <v>-40</v>
      </c>
      <c r="V98" s="116">
        <f t="shared" si="32"/>
        <v>-47</v>
      </c>
      <c r="W98" s="116">
        <f t="shared" si="32"/>
        <v>-48</v>
      </c>
      <c r="X98" s="116">
        <f t="shared" si="32"/>
        <v>-30</v>
      </c>
      <c r="Y98" s="116">
        <f t="shared" si="32"/>
        <v>-31</v>
      </c>
      <c r="Z98" s="116">
        <f t="shared" si="32"/>
        <v>-25</v>
      </c>
      <c r="AA98" s="116">
        <f t="shared" si="32"/>
        <v>-15</v>
      </c>
      <c r="AB98" s="116">
        <f t="shared" si="32"/>
        <v>-25</v>
      </c>
      <c r="AC98" s="116">
        <f t="shared" si="32"/>
        <v>-23</v>
      </c>
      <c r="AD98" s="116">
        <f t="shared" si="32"/>
        <v>-19</v>
      </c>
      <c r="AE98" s="116">
        <f t="shared" si="32"/>
        <v>-18</v>
      </c>
      <c r="AF98" s="116">
        <f t="shared" si="32"/>
        <v>-28</v>
      </c>
      <c r="AG98" s="116">
        <f t="shared" si="32"/>
        <v>-11</v>
      </c>
      <c r="AH98" s="116">
        <f t="shared" si="32"/>
        <v>-29</v>
      </c>
      <c r="AI98" s="116">
        <f t="shared" si="32"/>
        <v>-19</v>
      </c>
      <c r="AJ98" s="116">
        <f t="shared" si="32"/>
        <v>-12</v>
      </c>
      <c r="AK98" s="116">
        <f t="shared" si="32"/>
        <v>-8</v>
      </c>
      <c r="AL98" s="116">
        <f t="shared" si="32"/>
        <v>-9</v>
      </c>
      <c r="AM98" s="116">
        <f t="shared" si="32"/>
        <v>-5</v>
      </c>
      <c r="AN98" s="116">
        <f t="shared" si="32"/>
        <v>-18</v>
      </c>
      <c r="AO98" s="116">
        <f t="shared" si="32"/>
        <v>-27</v>
      </c>
      <c r="AP98" s="116">
        <f t="shared" si="32"/>
        <v>-18</v>
      </c>
      <c r="AQ98" s="116">
        <f t="shared" si="32"/>
        <v>-24</v>
      </c>
      <c r="AR98" s="116">
        <f t="shared" si="32"/>
        <v>-14</v>
      </c>
      <c r="AS98" s="116">
        <f t="shared" si="32"/>
        <v>-33</v>
      </c>
      <c r="AT98" s="116">
        <f t="shared" si="32"/>
        <v>-15</v>
      </c>
      <c r="AU98" s="116">
        <f t="shared" si="32"/>
        <v>-30</v>
      </c>
      <c r="AV98" s="116">
        <f t="shared" si="32"/>
        <v>-32</v>
      </c>
      <c r="AW98" s="116">
        <f t="shared" si="32"/>
        <v>-28</v>
      </c>
      <c r="AX98" s="116">
        <f t="shared" si="32"/>
        <v>-24</v>
      </c>
      <c r="AY98" s="116">
        <f t="shared" si="32"/>
        <v>-47</v>
      </c>
      <c r="AZ98" s="116">
        <f t="shared" si="32"/>
        <v>-42</v>
      </c>
      <c r="BA98" s="116">
        <f t="shared" si="32"/>
        <v>-54</v>
      </c>
      <c r="BB98" s="116">
        <f t="shared" si="32"/>
        <v>-59</v>
      </c>
      <c r="BC98" s="116">
        <f t="shared" si="32"/>
        <v>-55</v>
      </c>
      <c r="BE98" s="564">
        <f t="shared" si="33"/>
        <v>-1055.5999999999999</v>
      </c>
      <c r="BF98" s="564">
        <f t="shared" si="33"/>
        <v>-1403.6000000000004</v>
      </c>
    </row>
    <row r="99" spans="1:59" x14ac:dyDescent="0.2">
      <c r="A99" s="638"/>
      <c r="B99" s="120" t="s">
        <v>41</v>
      </c>
      <c r="C99" s="115">
        <f t="shared" si="32"/>
        <v>0</v>
      </c>
      <c r="D99" s="116">
        <f t="shared" si="32"/>
        <v>0</v>
      </c>
      <c r="E99" s="116">
        <f t="shared" si="32"/>
        <v>0</v>
      </c>
      <c r="F99" s="116">
        <f t="shared" si="32"/>
        <v>0</v>
      </c>
      <c r="G99" s="116">
        <f t="shared" si="32"/>
        <v>0</v>
      </c>
      <c r="H99" s="116">
        <f t="shared" si="32"/>
        <v>0</v>
      </c>
      <c r="I99" s="116">
        <f t="shared" si="32"/>
        <v>0</v>
      </c>
      <c r="J99" s="116">
        <f t="shared" si="32"/>
        <v>0</v>
      </c>
      <c r="K99" s="116">
        <f t="shared" si="32"/>
        <v>0</v>
      </c>
      <c r="L99" s="116">
        <f t="shared" si="32"/>
        <v>0</v>
      </c>
      <c r="M99" s="116">
        <f t="shared" si="32"/>
        <v>0</v>
      </c>
      <c r="N99" s="116">
        <f t="shared" si="32"/>
        <v>8</v>
      </c>
      <c r="O99" s="116">
        <f t="shared" si="32"/>
        <v>40</v>
      </c>
      <c r="P99" s="116">
        <f t="shared" si="32"/>
        <v>179</v>
      </c>
      <c r="Q99" s="116">
        <f t="shared" si="32"/>
        <v>346</v>
      </c>
      <c r="R99" s="116">
        <f t="shared" si="32"/>
        <v>301</v>
      </c>
      <c r="S99" s="116">
        <f t="shared" si="32"/>
        <v>263</v>
      </c>
      <c r="T99" s="116">
        <f t="shared" si="32"/>
        <v>177</v>
      </c>
      <c r="U99" s="116">
        <f t="shared" si="32"/>
        <v>137</v>
      </c>
      <c r="V99" s="116">
        <f t="shared" si="32"/>
        <v>108</v>
      </c>
      <c r="W99" s="116">
        <f t="shared" si="32"/>
        <v>83</v>
      </c>
      <c r="X99" s="116">
        <f t="shared" si="32"/>
        <v>42</v>
      </c>
      <c r="Y99" s="116">
        <f t="shared" si="32"/>
        <v>31</v>
      </c>
      <c r="Z99" s="116">
        <f t="shared" si="32"/>
        <v>19</v>
      </c>
      <c r="AA99" s="116">
        <f t="shared" si="32"/>
        <v>21</v>
      </c>
      <c r="AB99" s="116">
        <f t="shared" si="32"/>
        <v>11</v>
      </c>
      <c r="AC99" s="116">
        <f t="shared" si="32"/>
        <v>7</v>
      </c>
      <c r="AD99" s="116">
        <f t="shared" si="32"/>
        <v>2</v>
      </c>
      <c r="AE99" s="116">
        <f t="shared" si="32"/>
        <v>2</v>
      </c>
      <c r="AF99" s="116">
        <f t="shared" si="32"/>
        <v>2</v>
      </c>
      <c r="AG99" s="116">
        <f t="shared" si="32"/>
        <v>2</v>
      </c>
      <c r="AH99" s="116">
        <f t="shared" si="32"/>
        <v>1</v>
      </c>
      <c r="AI99" s="116">
        <f t="shared" si="32"/>
        <v>0</v>
      </c>
      <c r="AJ99" s="116">
        <f t="shared" si="32"/>
        <v>1</v>
      </c>
      <c r="AK99" s="116">
        <f t="shared" si="32"/>
        <v>1</v>
      </c>
      <c r="AL99" s="116">
        <f t="shared" si="32"/>
        <v>2</v>
      </c>
      <c r="AM99" s="116">
        <f t="shared" si="32"/>
        <v>2</v>
      </c>
      <c r="AN99" s="116">
        <f t="shared" si="32"/>
        <v>5</v>
      </c>
      <c r="AO99" s="116">
        <f t="shared" si="32"/>
        <v>4</v>
      </c>
      <c r="AP99" s="116">
        <f t="shared" si="32"/>
        <v>12</v>
      </c>
      <c r="AQ99" s="116">
        <f t="shared" si="32"/>
        <v>17</v>
      </c>
      <c r="AR99" s="116">
        <f t="shared" si="32"/>
        <v>51</v>
      </c>
      <c r="AS99" s="116">
        <f t="shared" si="32"/>
        <v>72</v>
      </c>
      <c r="AT99" s="116">
        <f t="shared" si="32"/>
        <v>118</v>
      </c>
      <c r="AU99" s="116">
        <f t="shared" si="32"/>
        <v>126</v>
      </c>
      <c r="AV99" s="116">
        <f t="shared" si="32"/>
        <v>173</v>
      </c>
      <c r="AW99" s="116">
        <f t="shared" si="32"/>
        <v>139</v>
      </c>
      <c r="AX99" s="116">
        <f t="shared" si="32"/>
        <v>135</v>
      </c>
      <c r="AY99" s="116">
        <f t="shared" si="32"/>
        <v>129</v>
      </c>
      <c r="AZ99" s="116">
        <f t="shared" si="32"/>
        <v>132</v>
      </c>
      <c r="BA99" s="116">
        <f t="shared" si="32"/>
        <v>103</v>
      </c>
      <c r="BB99" s="116">
        <f t="shared" si="32"/>
        <v>101</v>
      </c>
      <c r="BC99" s="116">
        <f t="shared" si="32"/>
        <v>93</v>
      </c>
      <c r="BE99" s="564">
        <f t="shared" si="33"/>
        <v>3198</v>
      </c>
      <c r="BF99" s="564">
        <f t="shared" si="33"/>
        <v>3198</v>
      </c>
    </row>
    <row r="100" spans="1:59" x14ac:dyDescent="0.2">
      <c r="A100" s="638"/>
      <c r="B100" s="120" t="s">
        <v>2815</v>
      </c>
      <c r="C100" s="115">
        <f t="shared" si="32"/>
        <v>-24</v>
      </c>
      <c r="D100" s="116">
        <f t="shared" si="32"/>
        <v>10</v>
      </c>
      <c r="E100" s="116">
        <f t="shared" si="32"/>
        <v>-4</v>
      </c>
      <c r="F100" s="116">
        <f t="shared" si="32"/>
        <v>28</v>
      </c>
      <c r="G100" s="116">
        <f t="shared" si="32"/>
        <v>5</v>
      </c>
      <c r="H100" s="116">
        <f t="shared" si="32"/>
        <v>-7</v>
      </c>
      <c r="I100" s="116">
        <f t="shared" si="32"/>
        <v>-6</v>
      </c>
      <c r="J100" s="116">
        <f t="shared" si="32"/>
        <v>-1</v>
      </c>
      <c r="K100" s="116">
        <f t="shared" si="32"/>
        <v>10</v>
      </c>
      <c r="L100" s="116">
        <f t="shared" si="32"/>
        <v>7</v>
      </c>
      <c r="M100" s="116">
        <f t="shared" si="32"/>
        <v>16</v>
      </c>
      <c r="N100" s="116">
        <f t="shared" si="32"/>
        <v>15</v>
      </c>
      <c r="O100" s="116">
        <f t="shared" si="32"/>
        <v>-26</v>
      </c>
      <c r="P100" s="116">
        <f t="shared" si="32"/>
        <v>9</v>
      </c>
      <c r="Q100" s="116">
        <f t="shared" si="32"/>
        <v>-23</v>
      </c>
      <c r="R100" s="116">
        <f t="shared" si="32"/>
        <v>2</v>
      </c>
      <c r="S100" s="116">
        <f t="shared" si="32"/>
        <v>-26</v>
      </c>
      <c r="T100" s="116">
        <f t="shared" si="32"/>
        <v>-37</v>
      </c>
      <c r="U100" s="116">
        <f t="shared" si="32"/>
        <v>10</v>
      </c>
      <c r="V100" s="116">
        <f t="shared" si="32"/>
        <v>-3</v>
      </c>
      <c r="W100" s="116">
        <f t="shared" si="32"/>
        <v>-19</v>
      </c>
      <c r="X100" s="116">
        <f t="shared" si="32"/>
        <v>-14</v>
      </c>
      <c r="Y100" s="116">
        <f t="shared" si="32"/>
        <v>-16</v>
      </c>
      <c r="Z100" s="116">
        <f t="shared" si="32"/>
        <v>-9</v>
      </c>
      <c r="AA100" s="116">
        <f t="shared" si="32"/>
        <v>-28</v>
      </c>
      <c r="AB100" s="116">
        <f t="shared" si="32"/>
        <v>-11</v>
      </c>
      <c r="AC100" s="116">
        <f t="shared" si="32"/>
        <v>-17</v>
      </c>
      <c r="AD100" s="116">
        <f t="shared" si="32"/>
        <v>-34</v>
      </c>
      <c r="AE100" s="116">
        <f t="shared" si="32"/>
        <v>7</v>
      </c>
      <c r="AF100" s="116">
        <f t="shared" si="32"/>
        <v>-15</v>
      </c>
      <c r="AG100" s="116">
        <f t="shared" si="32"/>
        <v>9</v>
      </c>
      <c r="AH100" s="116">
        <f t="shared" si="32"/>
        <v>-21</v>
      </c>
      <c r="AI100" s="116">
        <f t="shared" si="32"/>
        <v>-21</v>
      </c>
      <c r="AJ100" s="116">
        <f t="shared" si="32"/>
        <v>0</v>
      </c>
      <c r="AK100" s="116">
        <f t="shared" si="32"/>
        <v>-11</v>
      </c>
      <c r="AL100" s="116">
        <f t="shared" si="32"/>
        <v>16</v>
      </c>
      <c r="AM100" s="116">
        <f t="shared" si="32"/>
        <v>22</v>
      </c>
      <c r="AN100" s="116">
        <f t="shared" si="32"/>
        <v>-1</v>
      </c>
      <c r="AO100" s="116">
        <f t="shared" si="32"/>
        <v>-4</v>
      </c>
      <c r="AP100" s="116">
        <f t="shared" si="32"/>
        <v>10</v>
      </c>
      <c r="AQ100" s="116">
        <f t="shared" si="32"/>
        <v>-9</v>
      </c>
      <c r="AR100" s="116">
        <f t="shared" si="32"/>
        <v>16</v>
      </c>
      <c r="AS100" s="116">
        <f t="shared" si="32"/>
        <v>5</v>
      </c>
      <c r="AT100" s="116">
        <f t="shared" ref="AT100:BC100" si="34">AT92-AT84</f>
        <v>-15</v>
      </c>
      <c r="AU100" s="116">
        <f t="shared" si="34"/>
        <v>-4</v>
      </c>
      <c r="AV100" s="116">
        <f t="shared" si="34"/>
        <v>4</v>
      </c>
      <c r="AW100" s="116">
        <f t="shared" si="34"/>
        <v>18</v>
      </c>
      <c r="AX100" s="116">
        <f t="shared" si="34"/>
        <v>-5</v>
      </c>
      <c r="AY100" s="116">
        <f t="shared" si="34"/>
        <v>-11</v>
      </c>
      <c r="AZ100" s="116">
        <f t="shared" si="34"/>
        <v>-5</v>
      </c>
      <c r="BA100" s="116">
        <f t="shared" si="34"/>
        <v>-8</v>
      </c>
      <c r="BB100" s="116">
        <f t="shared" si="34"/>
        <v>-2</v>
      </c>
      <c r="BC100" s="116">
        <f t="shared" si="34"/>
        <v>22</v>
      </c>
      <c r="BE100" s="564">
        <f t="shared" si="33"/>
        <v>-137.19999999999982</v>
      </c>
      <c r="BF100" s="564">
        <f t="shared" si="33"/>
        <v>-103.19999999999982</v>
      </c>
    </row>
    <row r="101" spans="1:59" x14ac:dyDescent="0.2">
      <c r="A101" s="639"/>
      <c r="B101" s="120" t="s">
        <v>2816</v>
      </c>
      <c r="C101" s="123">
        <f t="shared" ref="C101:BC101" si="35">C93-C85</f>
        <v>-93</v>
      </c>
      <c r="D101" s="117">
        <f t="shared" si="35"/>
        <v>9</v>
      </c>
      <c r="E101" s="117">
        <f t="shared" si="35"/>
        <v>-62</v>
      </c>
      <c r="F101" s="117">
        <f t="shared" si="35"/>
        <v>-55</v>
      </c>
      <c r="G101" s="117">
        <f t="shared" si="35"/>
        <v>-58</v>
      </c>
      <c r="H101" s="117">
        <f t="shared" si="35"/>
        <v>-30</v>
      </c>
      <c r="I101" s="117">
        <f t="shared" si="35"/>
        <v>-87</v>
      </c>
      <c r="J101" s="117">
        <f t="shared" si="35"/>
        <v>-65</v>
      </c>
      <c r="K101" s="117">
        <f t="shared" si="35"/>
        <v>-35</v>
      </c>
      <c r="L101" s="117">
        <f t="shared" si="35"/>
        <v>-34</v>
      </c>
      <c r="M101" s="117">
        <f t="shared" si="35"/>
        <v>-13</v>
      </c>
      <c r="N101" s="117">
        <f t="shared" si="35"/>
        <v>-4</v>
      </c>
      <c r="O101" s="117">
        <f t="shared" si="35"/>
        <v>-83</v>
      </c>
      <c r="P101" s="117">
        <f t="shared" si="35"/>
        <v>171</v>
      </c>
      <c r="Q101" s="117">
        <f t="shared" si="35"/>
        <v>218</v>
      </c>
      <c r="R101" s="117">
        <f t="shared" si="35"/>
        <v>166</v>
      </c>
      <c r="S101" s="117">
        <f t="shared" si="35"/>
        <v>96</v>
      </c>
      <c r="T101" s="117">
        <f t="shared" si="35"/>
        <v>2</v>
      </c>
      <c r="U101" s="117">
        <f t="shared" si="35"/>
        <v>-2</v>
      </c>
      <c r="V101" s="117">
        <f t="shared" si="35"/>
        <v>-22</v>
      </c>
      <c r="W101" s="117">
        <f t="shared" si="35"/>
        <v>-88</v>
      </c>
      <c r="X101" s="117">
        <f t="shared" si="35"/>
        <v>-67</v>
      </c>
      <c r="Y101" s="117">
        <f t="shared" si="35"/>
        <v>-65</v>
      </c>
      <c r="Z101" s="117">
        <f t="shared" si="35"/>
        <v>-92</v>
      </c>
      <c r="AA101" s="117">
        <f t="shared" si="35"/>
        <v>-78</v>
      </c>
      <c r="AB101" s="117">
        <f t="shared" si="35"/>
        <v>-106</v>
      </c>
      <c r="AC101" s="117">
        <f t="shared" si="35"/>
        <v>-105</v>
      </c>
      <c r="AD101" s="117">
        <f t="shared" si="35"/>
        <v>-114</v>
      </c>
      <c r="AE101" s="117">
        <f t="shared" si="35"/>
        <v>-42</v>
      </c>
      <c r="AF101" s="117">
        <f t="shared" si="35"/>
        <v>-109</v>
      </c>
      <c r="AG101" s="117">
        <f t="shared" si="35"/>
        <v>-53</v>
      </c>
      <c r="AH101" s="117">
        <f t="shared" si="35"/>
        <v>-68</v>
      </c>
      <c r="AI101" s="117">
        <f t="shared" si="35"/>
        <v>-121</v>
      </c>
      <c r="AJ101" s="117">
        <f t="shared" si="35"/>
        <v>-47</v>
      </c>
      <c r="AK101" s="117">
        <f t="shared" si="35"/>
        <v>-47</v>
      </c>
      <c r="AL101" s="117">
        <f t="shared" si="35"/>
        <v>-22</v>
      </c>
      <c r="AM101" s="117">
        <f t="shared" si="35"/>
        <v>0</v>
      </c>
      <c r="AN101" s="117">
        <f t="shared" si="35"/>
        <v>-97</v>
      </c>
      <c r="AO101" s="117">
        <f t="shared" si="35"/>
        <v>-94</v>
      </c>
      <c r="AP101" s="117">
        <f t="shared" si="35"/>
        <v>5</v>
      </c>
      <c r="AQ101" s="117">
        <f t="shared" si="35"/>
        <v>-83</v>
      </c>
      <c r="AR101" s="117">
        <f t="shared" si="35"/>
        <v>16</v>
      </c>
      <c r="AS101" s="117">
        <f t="shared" si="35"/>
        <v>22</v>
      </c>
      <c r="AT101" s="117">
        <f t="shared" si="35"/>
        <v>62</v>
      </c>
      <c r="AU101" s="117">
        <f t="shared" si="35"/>
        <v>24</v>
      </c>
      <c r="AV101" s="117">
        <f t="shared" si="35"/>
        <v>80</v>
      </c>
      <c r="AW101" s="117">
        <f t="shared" si="35"/>
        <v>66</v>
      </c>
      <c r="AX101" s="117">
        <f t="shared" si="35"/>
        <v>58</v>
      </c>
      <c r="AY101" s="117">
        <f t="shared" si="35"/>
        <v>22</v>
      </c>
      <c r="AZ101" s="117">
        <f t="shared" si="35"/>
        <v>21</v>
      </c>
      <c r="BA101" s="117">
        <f t="shared" si="35"/>
        <v>-35</v>
      </c>
      <c r="BB101" s="117">
        <f t="shared" si="35"/>
        <v>30</v>
      </c>
      <c r="BC101" s="117">
        <f t="shared" si="35"/>
        <v>29</v>
      </c>
      <c r="BD101" s="570"/>
      <c r="BE101" s="567">
        <f t="shared" si="33"/>
        <v>-139.20000000000073</v>
      </c>
      <c r="BF101" s="567">
        <f t="shared" si="33"/>
        <v>-662.20000000000073</v>
      </c>
      <c r="BG101" s="566"/>
    </row>
    <row r="102" spans="1:59" ht="13.15" customHeight="1" x14ac:dyDescent="0.2">
      <c r="A102" s="637" t="s">
        <v>2822</v>
      </c>
      <c r="B102" s="165" t="s">
        <v>2810</v>
      </c>
      <c r="C102" s="118"/>
      <c r="D102" s="119"/>
      <c r="E102" s="119"/>
      <c r="F102" s="119"/>
      <c r="G102" s="119"/>
      <c r="H102" s="119"/>
      <c r="I102" s="119"/>
      <c r="J102" s="119"/>
      <c r="K102" s="119"/>
      <c r="L102" s="119"/>
      <c r="M102" s="119"/>
      <c r="N102" s="119"/>
      <c r="O102" s="119"/>
      <c r="P102" s="119"/>
      <c r="Q102" s="116"/>
      <c r="R102" s="116"/>
      <c r="S102" s="116"/>
      <c r="T102" s="116"/>
      <c r="U102" s="116"/>
      <c r="V102" s="116"/>
      <c r="W102" s="116"/>
      <c r="X102" s="116"/>
      <c r="Y102" s="116"/>
      <c r="Z102" s="116"/>
      <c r="AA102" s="116"/>
      <c r="AB102" s="116"/>
      <c r="AC102" s="116"/>
      <c r="AD102" s="116"/>
      <c r="AE102" s="116"/>
      <c r="AF102" s="116"/>
      <c r="AG102" s="116"/>
      <c r="AH102" s="116"/>
      <c r="AI102" s="116"/>
      <c r="AJ102" s="116"/>
      <c r="AK102" s="116"/>
      <c r="AL102" s="116"/>
      <c r="AM102" s="116"/>
      <c r="AN102" s="116"/>
      <c r="AO102" s="116"/>
      <c r="AP102" s="116"/>
      <c r="AQ102" s="116"/>
      <c r="AR102" s="116"/>
      <c r="AS102" s="116"/>
      <c r="AT102" s="116"/>
      <c r="AU102" s="116"/>
      <c r="AV102" s="116"/>
      <c r="AW102" s="116"/>
      <c r="AX102" s="116"/>
      <c r="AY102" s="116"/>
      <c r="AZ102" s="116"/>
      <c r="BA102" s="116"/>
      <c r="BB102" s="116"/>
      <c r="BC102" s="116"/>
      <c r="BD102" s="563"/>
      <c r="BE102" s="569"/>
    </row>
    <row r="103" spans="1:59" x14ac:dyDescent="0.2">
      <c r="A103" s="638"/>
      <c r="B103" s="120" t="s">
        <v>2811</v>
      </c>
      <c r="C103" s="115">
        <v>2</v>
      </c>
      <c r="D103" s="116">
        <v>2</v>
      </c>
      <c r="E103" s="116">
        <v>1</v>
      </c>
      <c r="F103" s="116">
        <v>1</v>
      </c>
      <c r="G103" s="116">
        <v>2</v>
      </c>
      <c r="H103" s="116">
        <v>1</v>
      </c>
      <c r="I103" s="116">
        <v>2</v>
      </c>
      <c r="J103" s="116">
        <v>2</v>
      </c>
      <c r="K103" s="116">
        <v>3</v>
      </c>
      <c r="L103" s="116">
        <v>1</v>
      </c>
      <c r="M103" s="116">
        <v>2</v>
      </c>
      <c r="N103" s="116">
        <v>2</v>
      </c>
      <c r="O103" s="116">
        <v>2</v>
      </c>
      <c r="P103" s="116">
        <v>2</v>
      </c>
      <c r="Q103" s="116">
        <v>1</v>
      </c>
      <c r="R103" s="116">
        <v>2</v>
      </c>
      <c r="S103" s="116">
        <v>2</v>
      </c>
      <c r="T103" s="116">
        <v>2</v>
      </c>
      <c r="U103" s="116">
        <v>3</v>
      </c>
      <c r="V103" s="116">
        <v>1</v>
      </c>
      <c r="W103" s="116">
        <v>3</v>
      </c>
      <c r="X103" s="116">
        <v>2</v>
      </c>
      <c r="Y103" s="116">
        <v>2</v>
      </c>
      <c r="Z103" s="116">
        <v>2</v>
      </c>
      <c r="AA103" s="116">
        <v>2</v>
      </c>
      <c r="AB103" s="116">
        <v>2</v>
      </c>
      <c r="AC103" s="116">
        <v>2</v>
      </c>
      <c r="AD103" s="116">
        <v>2</v>
      </c>
      <c r="AE103" s="116">
        <v>1</v>
      </c>
      <c r="AF103" s="116">
        <v>1</v>
      </c>
      <c r="AG103" s="116">
        <v>3</v>
      </c>
      <c r="AH103" s="116">
        <v>2</v>
      </c>
      <c r="AI103" s="116">
        <v>3</v>
      </c>
      <c r="AJ103" s="116">
        <v>2</v>
      </c>
      <c r="AK103" s="116">
        <v>2</v>
      </c>
      <c r="AL103" s="116">
        <v>3</v>
      </c>
      <c r="AM103" s="116">
        <v>2</v>
      </c>
      <c r="AN103" s="116">
        <v>2</v>
      </c>
      <c r="AO103" s="116">
        <v>1</v>
      </c>
      <c r="AP103" s="116">
        <v>1</v>
      </c>
      <c r="AQ103" s="116">
        <v>2</v>
      </c>
      <c r="AR103" s="116">
        <v>1</v>
      </c>
      <c r="AS103" s="116">
        <v>3</v>
      </c>
      <c r="AT103" s="116">
        <v>2</v>
      </c>
      <c r="AU103" s="116">
        <v>1</v>
      </c>
      <c r="AV103" s="116">
        <v>3</v>
      </c>
      <c r="AW103" s="116">
        <v>2</v>
      </c>
      <c r="AX103" s="116">
        <v>2</v>
      </c>
      <c r="AY103" s="116">
        <v>2</v>
      </c>
      <c r="AZ103" s="116">
        <v>3</v>
      </c>
      <c r="BA103" s="116">
        <v>2</v>
      </c>
      <c r="BB103" s="116">
        <v>2</v>
      </c>
      <c r="BC103" s="116">
        <v>1</v>
      </c>
      <c r="BD103" s="563"/>
      <c r="BE103" s="564">
        <f>SUM(N103:BB103)+(BC103/5)</f>
        <v>82.2</v>
      </c>
      <c r="BF103" s="564">
        <f>SUM(C103:BB103)+(BC103/5)</f>
        <v>101.2</v>
      </c>
    </row>
    <row r="104" spans="1:59" x14ac:dyDescent="0.2">
      <c r="A104" s="638"/>
      <c r="B104" s="120" t="s">
        <v>2812</v>
      </c>
      <c r="C104" s="115">
        <v>0</v>
      </c>
      <c r="D104" s="116">
        <v>1</v>
      </c>
      <c r="E104" s="116">
        <v>1</v>
      </c>
      <c r="F104" s="116">
        <v>1</v>
      </c>
      <c r="G104" s="116">
        <v>1</v>
      </c>
      <c r="H104" s="116">
        <v>1</v>
      </c>
      <c r="I104" s="116">
        <v>1</v>
      </c>
      <c r="J104" s="116">
        <v>1</v>
      </c>
      <c r="K104" s="116">
        <v>1</v>
      </c>
      <c r="L104" s="116">
        <v>1</v>
      </c>
      <c r="M104" s="116">
        <v>1</v>
      </c>
      <c r="N104" s="116">
        <v>1</v>
      </c>
      <c r="O104" s="116">
        <v>1</v>
      </c>
      <c r="P104" s="116">
        <v>1</v>
      </c>
      <c r="Q104" s="116">
        <v>2</v>
      </c>
      <c r="R104" s="116">
        <v>1</v>
      </c>
      <c r="S104" s="116">
        <v>1</v>
      </c>
      <c r="T104" s="116">
        <v>1</v>
      </c>
      <c r="U104" s="116">
        <v>1</v>
      </c>
      <c r="V104" s="116">
        <v>1</v>
      </c>
      <c r="W104" s="116">
        <v>0</v>
      </c>
      <c r="X104" s="116">
        <v>1</v>
      </c>
      <c r="Y104" s="116">
        <v>1</v>
      </c>
      <c r="Z104" s="116">
        <v>0</v>
      </c>
      <c r="AA104" s="116">
        <v>0</v>
      </c>
      <c r="AB104" s="116">
        <v>1</v>
      </c>
      <c r="AC104" s="116">
        <v>1</v>
      </c>
      <c r="AD104" s="116">
        <v>1</v>
      </c>
      <c r="AE104" s="116">
        <v>0</v>
      </c>
      <c r="AF104" s="116">
        <v>1</v>
      </c>
      <c r="AG104" s="116">
        <v>0</v>
      </c>
      <c r="AH104" s="116">
        <v>0</v>
      </c>
      <c r="AI104" s="116">
        <v>2</v>
      </c>
      <c r="AJ104" s="116">
        <v>0</v>
      </c>
      <c r="AK104" s="116">
        <v>1</v>
      </c>
      <c r="AL104" s="116">
        <v>1</v>
      </c>
      <c r="AM104" s="116">
        <v>1</v>
      </c>
      <c r="AN104" s="116">
        <v>1</v>
      </c>
      <c r="AO104" s="116">
        <v>1</v>
      </c>
      <c r="AP104" s="116">
        <v>1</v>
      </c>
      <c r="AQ104" s="116">
        <v>0</v>
      </c>
      <c r="AR104" s="116">
        <v>1</v>
      </c>
      <c r="AS104" s="116">
        <v>1</v>
      </c>
      <c r="AT104" s="116">
        <v>1</v>
      </c>
      <c r="AU104" s="116">
        <v>1</v>
      </c>
      <c r="AV104" s="116">
        <v>2</v>
      </c>
      <c r="AW104" s="116">
        <v>2</v>
      </c>
      <c r="AX104" s="116">
        <v>2</v>
      </c>
      <c r="AY104" s="116">
        <v>1</v>
      </c>
      <c r="AZ104" s="116">
        <v>1</v>
      </c>
      <c r="BA104" s="116">
        <v>1</v>
      </c>
      <c r="BB104" s="116">
        <v>1</v>
      </c>
      <c r="BC104" s="116">
        <v>0</v>
      </c>
      <c r="BD104" s="563"/>
      <c r="BE104" s="564">
        <f t="shared" ref="BE104:BE109" si="36">SUM(N104:BB104)+(BC104/5)</f>
        <v>38</v>
      </c>
      <c r="BF104" s="564">
        <f t="shared" ref="BF104:BF109" si="37">SUM(C104:BB104)+(BC104/5)</f>
        <v>48</v>
      </c>
    </row>
    <row r="105" spans="1:59" x14ac:dyDescent="0.2">
      <c r="A105" s="638"/>
      <c r="B105" s="120" t="s">
        <v>2813</v>
      </c>
      <c r="C105" s="115">
        <v>2</v>
      </c>
      <c r="D105" s="116">
        <v>1</v>
      </c>
      <c r="E105" s="116">
        <v>1</v>
      </c>
      <c r="F105" s="116">
        <v>2</v>
      </c>
      <c r="G105" s="116">
        <v>0</v>
      </c>
      <c r="H105" s="116">
        <v>1</v>
      </c>
      <c r="I105" s="116">
        <v>1</v>
      </c>
      <c r="J105" s="116">
        <v>1</v>
      </c>
      <c r="K105" s="116">
        <v>0</v>
      </c>
      <c r="L105" s="116">
        <v>1</v>
      </c>
      <c r="M105" s="116">
        <v>1</v>
      </c>
      <c r="N105" s="116">
        <v>2</v>
      </c>
      <c r="O105" s="116">
        <v>1</v>
      </c>
      <c r="P105" s="116">
        <v>0</v>
      </c>
      <c r="Q105" s="116">
        <v>0</v>
      </c>
      <c r="R105" s="116">
        <v>0</v>
      </c>
      <c r="S105" s="116">
        <v>1</v>
      </c>
      <c r="T105" s="116">
        <v>0</v>
      </c>
      <c r="U105" s="116">
        <v>0</v>
      </c>
      <c r="V105" s="116">
        <v>0</v>
      </c>
      <c r="W105" s="116">
        <v>0</v>
      </c>
      <c r="X105" s="116">
        <v>1</v>
      </c>
      <c r="Y105" s="116">
        <v>0</v>
      </c>
      <c r="Z105" s="116">
        <v>0</v>
      </c>
      <c r="AA105" s="116">
        <v>1</v>
      </c>
      <c r="AB105" s="116">
        <v>1</v>
      </c>
      <c r="AC105" s="116">
        <v>1</v>
      </c>
      <c r="AD105" s="116">
        <v>1</v>
      </c>
      <c r="AE105" s="116">
        <v>1</v>
      </c>
      <c r="AF105" s="116">
        <v>1</v>
      </c>
      <c r="AG105" s="116">
        <v>1</v>
      </c>
      <c r="AH105" s="116">
        <v>0</v>
      </c>
      <c r="AI105" s="116">
        <v>1</v>
      </c>
      <c r="AJ105" s="116">
        <v>0</v>
      </c>
      <c r="AK105" s="116">
        <v>0</v>
      </c>
      <c r="AL105" s="116">
        <v>1</v>
      </c>
      <c r="AM105" s="116">
        <v>1</v>
      </c>
      <c r="AN105" s="116">
        <v>1</v>
      </c>
      <c r="AO105" s="116">
        <v>1</v>
      </c>
      <c r="AP105" s="116">
        <v>1</v>
      </c>
      <c r="AQ105" s="116">
        <v>1</v>
      </c>
      <c r="AR105" s="116">
        <v>1</v>
      </c>
      <c r="AS105" s="116">
        <v>1</v>
      </c>
      <c r="AT105" s="116">
        <v>0</v>
      </c>
      <c r="AU105" s="116">
        <v>1</v>
      </c>
      <c r="AV105" s="116">
        <v>1</v>
      </c>
      <c r="AW105" s="116">
        <v>2</v>
      </c>
      <c r="AX105" s="116">
        <v>0</v>
      </c>
      <c r="AY105" s="116">
        <v>1</v>
      </c>
      <c r="AZ105" s="116">
        <v>1</v>
      </c>
      <c r="BA105" s="116">
        <v>1</v>
      </c>
      <c r="BB105" s="116">
        <v>1</v>
      </c>
      <c r="BC105" s="116">
        <v>2</v>
      </c>
      <c r="BD105" s="563"/>
      <c r="BE105" s="564">
        <f t="shared" si="36"/>
        <v>29.4</v>
      </c>
      <c r="BF105" s="564">
        <f t="shared" si="37"/>
        <v>40.4</v>
      </c>
    </row>
    <row r="106" spans="1:59" x14ac:dyDescent="0.2">
      <c r="A106" s="638"/>
      <c r="B106" s="120" t="s">
        <v>2814</v>
      </c>
      <c r="C106" s="115">
        <v>1</v>
      </c>
      <c r="D106" s="116">
        <v>1</v>
      </c>
      <c r="E106" s="116">
        <v>1</v>
      </c>
      <c r="F106" s="116">
        <v>0</v>
      </c>
      <c r="G106" s="116">
        <v>0</v>
      </c>
      <c r="H106" s="116">
        <v>0</v>
      </c>
      <c r="I106" s="116">
        <v>0</v>
      </c>
      <c r="J106" s="116">
        <v>0</v>
      </c>
      <c r="K106" s="116">
        <v>0</v>
      </c>
      <c r="L106" s="116">
        <v>1</v>
      </c>
      <c r="M106" s="116">
        <v>0</v>
      </c>
      <c r="N106" s="116">
        <v>1</v>
      </c>
      <c r="O106" s="116">
        <v>0</v>
      </c>
      <c r="P106" s="116">
        <v>0</v>
      </c>
      <c r="Q106" s="116">
        <v>0</v>
      </c>
      <c r="R106" s="116">
        <v>0</v>
      </c>
      <c r="S106" s="116">
        <v>0</v>
      </c>
      <c r="T106" s="116">
        <v>0</v>
      </c>
      <c r="U106" s="116">
        <v>0</v>
      </c>
      <c r="V106" s="116">
        <v>0</v>
      </c>
      <c r="W106" s="116">
        <v>0</v>
      </c>
      <c r="X106" s="116">
        <v>1</v>
      </c>
      <c r="Y106" s="116">
        <v>0</v>
      </c>
      <c r="Z106" s="116">
        <v>1</v>
      </c>
      <c r="AA106" s="116">
        <v>0</v>
      </c>
      <c r="AB106" s="116">
        <v>0</v>
      </c>
      <c r="AC106" s="116">
        <v>0</v>
      </c>
      <c r="AD106" s="116">
        <v>0</v>
      </c>
      <c r="AE106" s="116">
        <v>0</v>
      </c>
      <c r="AF106" s="116">
        <v>0</v>
      </c>
      <c r="AG106" s="116">
        <v>0</v>
      </c>
      <c r="AH106" s="116">
        <v>0</v>
      </c>
      <c r="AI106" s="116">
        <v>0</v>
      </c>
      <c r="AJ106" s="116">
        <v>0</v>
      </c>
      <c r="AK106" s="116">
        <v>0</v>
      </c>
      <c r="AL106" s="116">
        <v>0</v>
      </c>
      <c r="AM106" s="116">
        <v>0</v>
      </c>
      <c r="AN106" s="116">
        <v>1</v>
      </c>
      <c r="AO106" s="116">
        <v>1</v>
      </c>
      <c r="AP106" s="116">
        <v>0</v>
      </c>
      <c r="AQ106" s="116">
        <v>0</v>
      </c>
      <c r="AR106" s="116">
        <v>0</v>
      </c>
      <c r="AS106" s="116">
        <v>0</v>
      </c>
      <c r="AT106" s="116">
        <v>1</v>
      </c>
      <c r="AU106" s="116">
        <v>1</v>
      </c>
      <c r="AV106" s="116">
        <v>1</v>
      </c>
      <c r="AW106" s="116">
        <v>0</v>
      </c>
      <c r="AX106" s="116">
        <v>0</v>
      </c>
      <c r="AY106" s="116">
        <v>0</v>
      </c>
      <c r="AZ106" s="116">
        <v>1</v>
      </c>
      <c r="BA106" s="116">
        <v>0</v>
      </c>
      <c r="BB106" s="116">
        <v>0</v>
      </c>
      <c r="BC106" s="116">
        <v>0</v>
      </c>
      <c r="BD106" s="563"/>
      <c r="BE106" s="564">
        <f t="shared" si="36"/>
        <v>9</v>
      </c>
      <c r="BF106" s="564">
        <f t="shared" si="37"/>
        <v>13</v>
      </c>
    </row>
    <row r="107" spans="1:59" x14ac:dyDescent="0.2">
      <c r="A107" s="638"/>
      <c r="B107" s="120" t="s">
        <v>41</v>
      </c>
      <c r="C107" s="115">
        <v>0</v>
      </c>
      <c r="D107" s="116">
        <v>0</v>
      </c>
      <c r="E107" s="116">
        <v>0</v>
      </c>
      <c r="F107" s="116">
        <v>0</v>
      </c>
      <c r="G107" s="116">
        <v>0</v>
      </c>
      <c r="H107" s="116">
        <v>0</v>
      </c>
      <c r="I107" s="116">
        <v>0</v>
      </c>
      <c r="J107" s="116">
        <v>0</v>
      </c>
      <c r="K107" s="116">
        <v>0</v>
      </c>
      <c r="L107" s="116">
        <v>0</v>
      </c>
      <c r="M107" s="116">
        <v>0</v>
      </c>
      <c r="N107" s="116">
        <v>0</v>
      </c>
      <c r="O107" s="116">
        <v>0</v>
      </c>
      <c r="P107" s="116">
        <v>0</v>
      </c>
      <c r="Q107" s="116">
        <v>0</v>
      </c>
      <c r="R107" s="116">
        <v>0</v>
      </c>
      <c r="S107" s="116">
        <v>0</v>
      </c>
      <c r="T107" s="116">
        <v>0</v>
      </c>
      <c r="U107" s="116">
        <v>0</v>
      </c>
      <c r="V107" s="116">
        <v>0</v>
      </c>
      <c r="W107" s="116">
        <v>0</v>
      </c>
      <c r="X107" s="116">
        <v>0</v>
      </c>
      <c r="Y107" s="116">
        <v>0</v>
      </c>
      <c r="Z107" s="116">
        <v>0</v>
      </c>
      <c r="AA107" s="116">
        <v>0</v>
      </c>
      <c r="AB107" s="116">
        <v>0</v>
      </c>
      <c r="AC107" s="116">
        <v>0</v>
      </c>
      <c r="AD107" s="116">
        <v>0</v>
      </c>
      <c r="AE107" s="116">
        <v>0</v>
      </c>
      <c r="AF107" s="116">
        <v>0</v>
      </c>
      <c r="AG107" s="116">
        <v>0</v>
      </c>
      <c r="AH107" s="116">
        <v>0</v>
      </c>
      <c r="AI107" s="116">
        <v>0</v>
      </c>
      <c r="AJ107" s="116">
        <v>0</v>
      </c>
      <c r="AK107" s="116">
        <v>0</v>
      </c>
      <c r="AL107" s="116">
        <v>0</v>
      </c>
      <c r="AM107" s="116">
        <v>0</v>
      </c>
      <c r="AN107" s="116">
        <v>0</v>
      </c>
      <c r="AO107" s="116">
        <v>0</v>
      </c>
      <c r="AP107" s="116">
        <v>0</v>
      </c>
      <c r="AQ107" s="116">
        <v>0</v>
      </c>
      <c r="AR107" s="116">
        <v>0</v>
      </c>
      <c r="AS107" s="116">
        <v>0</v>
      </c>
      <c r="AT107" s="116">
        <v>0</v>
      </c>
      <c r="AU107" s="116">
        <v>0</v>
      </c>
      <c r="AV107" s="116">
        <v>0</v>
      </c>
      <c r="AW107" s="116">
        <v>0</v>
      </c>
      <c r="AX107" s="116">
        <v>0</v>
      </c>
      <c r="AY107" s="116">
        <v>0</v>
      </c>
      <c r="AZ107" s="116">
        <v>0</v>
      </c>
      <c r="BA107" s="116">
        <v>0</v>
      </c>
      <c r="BB107" s="116">
        <v>0</v>
      </c>
      <c r="BC107" s="116">
        <v>0</v>
      </c>
      <c r="BD107" s="563"/>
      <c r="BE107" s="564">
        <f t="shared" si="36"/>
        <v>0</v>
      </c>
      <c r="BF107" s="564">
        <f t="shared" si="37"/>
        <v>0</v>
      </c>
    </row>
    <row r="108" spans="1:59" x14ac:dyDescent="0.2">
      <c r="A108" s="638"/>
      <c r="B108" s="120" t="s">
        <v>2815</v>
      </c>
      <c r="C108" s="115">
        <v>1</v>
      </c>
      <c r="D108" s="116">
        <v>1</v>
      </c>
      <c r="E108" s="116">
        <v>1</v>
      </c>
      <c r="F108" s="116">
        <v>1</v>
      </c>
      <c r="G108" s="116">
        <v>1</v>
      </c>
      <c r="H108" s="116">
        <v>2</v>
      </c>
      <c r="I108" s="116">
        <v>1</v>
      </c>
      <c r="J108" s="116">
        <v>1</v>
      </c>
      <c r="K108" s="116">
        <v>1</v>
      </c>
      <c r="L108" s="116">
        <v>1</v>
      </c>
      <c r="M108" s="116">
        <v>0</v>
      </c>
      <c r="N108" s="116">
        <v>1</v>
      </c>
      <c r="O108" s="116">
        <v>1</v>
      </c>
      <c r="P108" s="116">
        <v>1</v>
      </c>
      <c r="Q108" s="116">
        <v>1</v>
      </c>
      <c r="R108" s="116">
        <v>0</v>
      </c>
      <c r="S108" s="116">
        <v>1</v>
      </c>
      <c r="T108" s="116">
        <v>1</v>
      </c>
      <c r="U108" s="116">
        <v>0</v>
      </c>
      <c r="V108" s="116">
        <v>1</v>
      </c>
      <c r="W108" s="116">
        <v>1</v>
      </c>
      <c r="X108" s="116">
        <v>1</v>
      </c>
      <c r="Y108" s="116">
        <v>1</v>
      </c>
      <c r="Z108" s="116">
        <v>1</v>
      </c>
      <c r="AA108" s="116">
        <v>1</v>
      </c>
      <c r="AB108" s="116">
        <v>1</v>
      </c>
      <c r="AC108" s="116">
        <v>1</v>
      </c>
      <c r="AD108" s="116">
        <v>0</v>
      </c>
      <c r="AE108" s="116">
        <v>1</v>
      </c>
      <c r="AF108" s="116">
        <v>0</v>
      </c>
      <c r="AG108" s="116">
        <v>1</v>
      </c>
      <c r="AH108" s="116">
        <v>2</v>
      </c>
      <c r="AI108" s="116">
        <v>1</v>
      </c>
      <c r="AJ108" s="116">
        <v>1</v>
      </c>
      <c r="AK108" s="116">
        <v>1</v>
      </c>
      <c r="AL108" s="116">
        <v>0</v>
      </c>
      <c r="AM108" s="116">
        <v>1</v>
      </c>
      <c r="AN108" s="116">
        <v>1</v>
      </c>
      <c r="AO108" s="116">
        <v>1</v>
      </c>
      <c r="AP108" s="116">
        <v>0</v>
      </c>
      <c r="AQ108" s="116">
        <v>1</v>
      </c>
      <c r="AR108" s="116">
        <v>1</v>
      </c>
      <c r="AS108" s="116">
        <v>1</v>
      </c>
      <c r="AT108" s="116">
        <v>1</v>
      </c>
      <c r="AU108" s="116">
        <v>1</v>
      </c>
      <c r="AV108" s="116">
        <v>1</v>
      </c>
      <c r="AW108" s="116">
        <v>1</v>
      </c>
      <c r="AX108" s="116">
        <v>1</v>
      </c>
      <c r="AY108" s="116">
        <v>1</v>
      </c>
      <c r="AZ108" s="116">
        <v>1</v>
      </c>
      <c r="BA108" s="116">
        <v>1</v>
      </c>
      <c r="BB108" s="116">
        <v>1</v>
      </c>
      <c r="BC108" s="116">
        <v>1</v>
      </c>
      <c r="BD108" s="563"/>
      <c r="BE108" s="564">
        <f t="shared" si="36"/>
        <v>36.200000000000003</v>
      </c>
      <c r="BF108" s="564">
        <f t="shared" si="37"/>
        <v>47.2</v>
      </c>
    </row>
    <row r="109" spans="1:59" x14ac:dyDescent="0.2">
      <c r="A109" s="638"/>
      <c r="B109" s="120" t="s">
        <v>2816</v>
      </c>
      <c r="C109" s="115">
        <v>6</v>
      </c>
      <c r="D109" s="116">
        <v>6</v>
      </c>
      <c r="E109" s="116">
        <v>5</v>
      </c>
      <c r="F109" s="116">
        <v>5</v>
      </c>
      <c r="G109" s="116">
        <v>5</v>
      </c>
      <c r="H109" s="116">
        <v>5</v>
      </c>
      <c r="I109" s="116">
        <v>5</v>
      </c>
      <c r="J109" s="116">
        <v>4</v>
      </c>
      <c r="K109" s="116">
        <v>5</v>
      </c>
      <c r="L109" s="116">
        <v>4</v>
      </c>
      <c r="M109" s="116">
        <v>5</v>
      </c>
      <c r="N109" s="116">
        <v>6</v>
      </c>
      <c r="O109" s="116">
        <v>5</v>
      </c>
      <c r="P109" s="116">
        <v>4</v>
      </c>
      <c r="Q109" s="116">
        <v>4</v>
      </c>
      <c r="R109" s="116">
        <v>4</v>
      </c>
      <c r="S109" s="116">
        <v>4</v>
      </c>
      <c r="T109" s="116">
        <v>4</v>
      </c>
      <c r="U109" s="116">
        <v>5</v>
      </c>
      <c r="V109" s="116">
        <v>3</v>
      </c>
      <c r="W109" s="116">
        <v>5</v>
      </c>
      <c r="X109" s="116">
        <v>5</v>
      </c>
      <c r="Y109" s="116">
        <v>5</v>
      </c>
      <c r="Z109" s="116">
        <v>4</v>
      </c>
      <c r="AA109" s="116">
        <v>4</v>
      </c>
      <c r="AB109" s="116">
        <v>5</v>
      </c>
      <c r="AC109" s="116">
        <v>4</v>
      </c>
      <c r="AD109" s="116">
        <v>4</v>
      </c>
      <c r="AE109" s="116">
        <v>3</v>
      </c>
      <c r="AF109" s="116">
        <v>3</v>
      </c>
      <c r="AG109" s="116">
        <v>5</v>
      </c>
      <c r="AH109" s="116">
        <v>4</v>
      </c>
      <c r="AI109" s="116">
        <v>6</v>
      </c>
      <c r="AJ109" s="116">
        <v>4</v>
      </c>
      <c r="AK109" s="116">
        <v>5</v>
      </c>
      <c r="AL109" s="116">
        <v>5</v>
      </c>
      <c r="AM109" s="116">
        <v>5</v>
      </c>
      <c r="AN109" s="116">
        <v>4</v>
      </c>
      <c r="AO109" s="116">
        <v>5</v>
      </c>
      <c r="AP109" s="116">
        <v>4</v>
      </c>
      <c r="AQ109" s="116">
        <v>4</v>
      </c>
      <c r="AR109" s="116">
        <v>5</v>
      </c>
      <c r="AS109" s="116">
        <v>5</v>
      </c>
      <c r="AT109" s="116">
        <v>4</v>
      </c>
      <c r="AU109" s="116">
        <v>5</v>
      </c>
      <c r="AV109" s="116">
        <v>8</v>
      </c>
      <c r="AW109" s="116">
        <v>6</v>
      </c>
      <c r="AX109" s="116">
        <v>5</v>
      </c>
      <c r="AY109" s="116">
        <v>6</v>
      </c>
      <c r="AZ109" s="116">
        <v>6</v>
      </c>
      <c r="BA109" s="116">
        <v>5</v>
      </c>
      <c r="BB109" s="116">
        <v>5</v>
      </c>
      <c r="BC109" s="116">
        <v>4</v>
      </c>
      <c r="BD109" s="563"/>
      <c r="BE109" s="564">
        <f t="shared" si="36"/>
        <v>192.8</v>
      </c>
      <c r="BF109" s="564">
        <f t="shared" si="37"/>
        <v>247.8</v>
      </c>
    </row>
    <row r="110" spans="1:59" x14ac:dyDescent="0.2">
      <c r="A110" s="638"/>
      <c r="B110" s="166" t="s">
        <v>2817</v>
      </c>
      <c r="C110" s="201" t="s">
        <v>3002</v>
      </c>
      <c r="D110" s="200" t="s">
        <v>3001</v>
      </c>
      <c r="E110" s="200" t="s">
        <v>3000</v>
      </c>
      <c r="F110" s="200" t="s">
        <v>2999</v>
      </c>
      <c r="G110" s="200" t="s">
        <v>2998</v>
      </c>
      <c r="H110" s="200" t="s">
        <v>2997</v>
      </c>
      <c r="I110" s="200" t="s">
        <v>2996</v>
      </c>
      <c r="J110" s="200" t="s">
        <v>2995</v>
      </c>
      <c r="K110" s="200" t="s">
        <v>2994</v>
      </c>
      <c r="L110" s="200" t="s">
        <v>2993</v>
      </c>
      <c r="M110" s="200" t="s">
        <v>2992</v>
      </c>
      <c r="N110" s="200" t="s">
        <v>2991</v>
      </c>
      <c r="O110" s="200" t="s">
        <v>2990</v>
      </c>
      <c r="P110" s="200" t="s">
        <v>2989</v>
      </c>
      <c r="Q110" s="200" t="s">
        <v>2988</v>
      </c>
      <c r="R110" s="200" t="s">
        <v>2987</v>
      </c>
      <c r="S110" s="200" t="s">
        <v>2986</v>
      </c>
      <c r="T110" s="200" t="s">
        <v>2985</v>
      </c>
      <c r="U110" s="200" t="s">
        <v>2984</v>
      </c>
      <c r="V110" s="200" t="s">
        <v>2983</v>
      </c>
      <c r="W110" s="200" t="s">
        <v>2982</v>
      </c>
      <c r="X110" s="200" t="s">
        <v>2981</v>
      </c>
      <c r="Y110" s="200" t="s">
        <v>2980</v>
      </c>
      <c r="Z110" s="200" t="s">
        <v>2979</v>
      </c>
      <c r="AA110" s="200" t="s">
        <v>2978</v>
      </c>
      <c r="AB110" s="200" t="s">
        <v>2977</v>
      </c>
      <c r="AC110" s="200" t="s">
        <v>2976</v>
      </c>
      <c r="AD110" s="200" t="s">
        <v>2975</v>
      </c>
      <c r="AE110" s="200" t="s">
        <v>2974</v>
      </c>
      <c r="AF110" s="200" t="s">
        <v>2973</v>
      </c>
      <c r="AG110" s="200" t="s">
        <v>2972</v>
      </c>
      <c r="AH110" s="200" t="s">
        <v>2971</v>
      </c>
      <c r="AI110" s="200" t="s">
        <v>2970</v>
      </c>
      <c r="AJ110" s="200" t="s">
        <v>2969</v>
      </c>
      <c r="AK110" s="200" t="s">
        <v>2968</v>
      </c>
      <c r="AL110" s="200" t="s">
        <v>2967</v>
      </c>
      <c r="AM110" s="200" t="s">
        <v>2966</v>
      </c>
      <c r="AN110" s="200" t="s">
        <v>2965</v>
      </c>
      <c r="AO110" s="200" t="s">
        <v>2964</v>
      </c>
      <c r="AP110" s="200" t="s">
        <v>2963</v>
      </c>
      <c r="AQ110" s="200" t="s">
        <v>2962</v>
      </c>
      <c r="AR110" s="200" t="s">
        <v>2961</v>
      </c>
      <c r="AS110" s="200" t="s">
        <v>2960</v>
      </c>
      <c r="AT110" s="200" t="s">
        <v>2959</v>
      </c>
      <c r="AU110" s="200" t="s">
        <v>2958</v>
      </c>
      <c r="AV110" s="200" t="s">
        <v>3036</v>
      </c>
      <c r="AW110" s="200" t="s">
        <v>3037</v>
      </c>
      <c r="AX110" s="200" t="s">
        <v>3038</v>
      </c>
      <c r="AY110" s="200" t="s">
        <v>3039</v>
      </c>
      <c r="AZ110" s="200" t="s">
        <v>3040</v>
      </c>
      <c r="BA110" s="200" t="s">
        <v>3044</v>
      </c>
      <c r="BB110" s="200" t="s">
        <v>3045</v>
      </c>
      <c r="BC110" s="200" t="s">
        <v>3046</v>
      </c>
      <c r="BD110" s="199"/>
      <c r="BE110" s="564"/>
      <c r="BF110" s="564"/>
    </row>
    <row r="111" spans="1:59" x14ac:dyDescent="0.2">
      <c r="A111" s="638"/>
      <c r="B111" s="120" t="s">
        <v>2811</v>
      </c>
      <c r="C111" s="115">
        <v>1</v>
      </c>
      <c r="D111" s="116">
        <v>1</v>
      </c>
      <c r="E111" s="116">
        <v>4</v>
      </c>
      <c r="F111" s="116">
        <v>4</v>
      </c>
      <c r="G111" s="116">
        <v>3</v>
      </c>
      <c r="H111" s="116">
        <v>3</v>
      </c>
      <c r="I111" s="116">
        <v>2</v>
      </c>
      <c r="J111" s="116">
        <v>1</v>
      </c>
      <c r="K111" s="116">
        <v>2</v>
      </c>
      <c r="L111" s="116">
        <v>5</v>
      </c>
      <c r="M111" s="116">
        <v>3</v>
      </c>
      <c r="N111" s="116">
        <v>5</v>
      </c>
      <c r="O111" s="116">
        <v>0</v>
      </c>
      <c r="P111" s="116">
        <v>1</v>
      </c>
      <c r="Q111" s="116">
        <v>3</v>
      </c>
      <c r="R111" s="116">
        <v>1</v>
      </c>
      <c r="S111" s="116">
        <v>0</v>
      </c>
      <c r="T111" s="116">
        <v>0</v>
      </c>
      <c r="U111" s="116">
        <v>0</v>
      </c>
      <c r="V111" s="116">
        <v>0</v>
      </c>
      <c r="W111" s="116">
        <v>0</v>
      </c>
      <c r="X111" s="116">
        <v>0</v>
      </c>
      <c r="Y111" s="116">
        <v>0</v>
      </c>
      <c r="Z111" s="116">
        <v>1</v>
      </c>
      <c r="AA111" s="116">
        <v>0</v>
      </c>
      <c r="AB111" s="116">
        <v>0</v>
      </c>
      <c r="AC111" s="116">
        <v>3</v>
      </c>
      <c r="AD111" s="116">
        <v>2</v>
      </c>
      <c r="AE111" s="116">
        <v>0</v>
      </c>
      <c r="AF111" s="116">
        <v>3</v>
      </c>
      <c r="AG111" s="116">
        <v>1</v>
      </c>
      <c r="AH111" s="116">
        <v>4</v>
      </c>
      <c r="AI111" s="116">
        <v>1</v>
      </c>
      <c r="AJ111" s="116">
        <v>2</v>
      </c>
      <c r="AK111" s="116">
        <v>1</v>
      </c>
      <c r="AL111" s="116">
        <v>4</v>
      </c>
      <c r="AM111" s="116">
        <v>1</v>
      </c>
      <c r="AN111" s="116">
        <v>3</v>
      </c>
      <c r="AO111" s="116">
        <v>3</v>
      </c>
      <c r="AP111" s="116">
        <v>2</v>
      </c>
      <c r="AQ111" s="116">
        <v>3</v>
      </c>
      <c r="AR111" s="116">
        <v>3</v>
      </c>
      <c r="AS111" s="116">
        <v>0</v>
      </c>
      <c r="AT111" s="116">
        <v>0</v>
      </c>
      <c r="AU111" s="116">
        <v>0</v>
      </c>
      <c r="AV111" s="116">
        <v>0</v>
      </c>
      <c r="AW111" s="116">
        <v>0</v>
      </c>
      <c r="AX111" s="116">
        <v>2</v>
      </c>
      <c r="AY111" s="116">
        <v>1</v>
      </c>
      <c r="AZ111" s="116">
        <v>0</v>
      </c>
      <c r="BA111" s="116">
        <v>0</v>
      </c>
      <c r="BB111" s="116">
        <v>0</v>
      </c>
      <c r="BC111" s="116">
        <v>0</v>
      </c>
      <c r="BD111" s="563"/>
      <c r="BE111" s="564">
        <f t="shared" ref="BE111:BE117" si="38">SUM(N111:BC111)</f>
        <v>50</v>
      </c>
      <c r="BF111" s="564">
        <f>SUM(C111:BC111)</f>
        <v>79</v>
      </c>
    </row>
    <row r="112" spans="1:59" x14ac:dyDescent="0.2">
      <c r="A112" s="638"/>
      <c r="B112" s="120" t="s">
        <v>2812</v>
      </c>
      <c r="C112" s="115">
        <v>0</v>
      </c>
      <c r="D112" s="116">
        <v>4</v>
      </c>
      <c r="E112" s="116">
        <v>2</v>
      </c>
      <c r="F112" s="116">
        <v>0</v>
      </c>
      <c r="G112" s="116">
        <v>2</v>
      </c>
      <c r="H112" s="116">
        <v>0</v>
      </c>
      <c r="I112" s="116">
        <v>0</v>
      </c>
      <c r="J112" s="116">
        <v>0</v>
      </c>
      <c r="K112" s="116">
        <v>0</v>
      </c>
      <c r="L112" s="116">
        <v>0</v>
      </c>
      <c r="M112" s="116">
        <v>2</v>
      </c>
      <c r="N112" s="116">
        <v>2</v>
      </c>
      <c r="O112" s="116">
        <v>0</v>
      </c>
      <c r="P112" s="116">
        <v>2</v>
      </c>
      <c r="Q112" s="116">
        <v>3</v>
      </c>
      <c r="R112" s="116">
        <v>1</v>
      </c>
      <c r="S112" s="116">
        <v>2</v>
      </c>
      <c r="T112" s="116">
        <v>2</v>
      </c>
      <c r="U112" s="116">
        <v>0</v>
      </c>
      <c r="V112" s="116">
        <v>2</v>
      </c>
      <c r="W112" s="116">
        <v>1</v>
      </c>
      <c r="X112" s="116">
        <v>0</v>
      </c>
      <c r="Y112" s="116">
        <v>0</v>
      </c>
      <c r="Z112" s="116">
        <v>1</v>
      </c>
      <c r="AA112" s="116">
        <v>0</v>
      </c>
      <c r="AB112" s="116">
        <v>0</v>
      </c>
      <c r="AC112" s="116">
        <v>1</v>
      </c>
      <c r="AD112" s="116">
        <v>1</v>
      </c>
      <c r="AE112" s="116">
        <v>0</v>
      </c>
      <c r="AF112" s="116">
        <v>0</v>
      </c>
      <c r="AG112" s="116">
        <v>0</v>
      </c>
      <c r="AH112" s="116">
        <v>1</v>
      </c>
      <c r="AI112" s="116">
        <v>1</v>
      </c>
      <c r="AJ112" s="116">
        <v>1</v>
      </c>
      <c r="AK112" s="116">
        <v>0</v>
      </c>
      <c r="AL112" s="116">
        <v>0</v>
      </c>
      <c r="AM112" s="116">
        <v>0</v>
      </c>
      <c r="AN112" s="116">
        <v>1</v>
      </c>
      <c r="AO112" s="116">
        <v>1</v>
      </c>
      <c r="AP112" s="116">
        <v>3</v>
      </c>
      <c r="AQ112" s="116">
        <v>1</v>
      </c>
      <c r="AR112" s="116">
        <v>0</v>
      </c>
      <c r="AS112" s="116">
        <v>0</v>
      </c>
      <c r="AT112" s="116">
        <v>0</v>
      </c>
      <c r="AU112" s="116">
        <v>2</v>
      </c>
      <c r="AV112" s="116">
        <v>3</v>
      </c>
      <c r="AW112" s="116">
        <v>1</v>
      </c>
      <c r="AX112" s="116">
        <v>2</v>
      </c>
      <c r="AY112" s="116">
        <v>2</v>
      </c>
      <c r="AZ112" s="116">
        <v>1</v>
      </c>
      <c r="BA112" s="116">
        <v>1</v>
      </c>
      <c r="BB112" s="116">
        <v>0</v>
      </c>
      <c r="BC112" s="116">
        <v>2</v>
      </c>
      <c r="BD112" s="563"/>
      <c r="BE112" s="564">
        <f t="shared" si="38"/>
        <v>41</v>
      </c>
      <c r="BF112" s="564">
        <f t="shared" ref="BF112:BF117" si="39">SUM(C112:BC112)</f>
        <v>51</v>
      </c>
    </row>
    <row r="113" spans="1:111" x14ac:dyDescent="0.2">
      <c r="A113" s="638"/>
      <c r="B113" s="120" t="s">
        <v>2813</v>
      </c>
      <c r="C113" s="115">
        <v>1</v>
      </c>
      <c r="D113" s="116">
        <v>2</v>
      </c>
      <c r="E113" s="116">
        <v>0</v>
      </c>
      <c r="F113" s="116">
        <v>0</v>
      </c>
      <c r="G113" s="116">
        <v>1</v>
      </c>
      <c r="H113" s="116">
        <v>3</v>
      </c>
      <c r="I113" s="116">
        <v>0</v>
      </c>
      <c r="J113" s="116">
        <v>3</v>
      </c>
      <c r="K113" s="116">
        <v>2</v>
      </c>
      <c r="L113" s="116">
        <v>1</v>
      </c>
      <c r="M113" s="116">
        <v>0</v>
      </c>
      <c r="N113" s="116">
        <v>0</v>
      </c>
      <c r="O113" s="116">
        <v>0</v>
      </c>
      <c r="P113" s="116">
        <v>1</v>
      </c>
      <c r="Q113" s="116">
        <v>3</v>
      </c>
      <c r="R113" s="116">
        <v>0</v>
      </c>
      <c r="S113" s="116">
        <v>0</v>
      </c>
      <c r="T113" s="116">
        <v>2</v>
      </c>
      <c r="U113" s="116">
        <v>0</v>
      </c>
      <c r="V113" s="116">
        <v>0</v>
      </c>
      <c r="W113" s="116">
        <v>1</v>
      </c>
      <c r="X113" s="116">
        <v>0</v>
      </c>
      <c r="Y113" s="116">
        <v>0</v>
      </c>
      <c r="Z113" s="116">
        <v>0</v>
      </c>
      <c r="AA113" s="116">
        <v>2</v>
      </c>
      <c r="AB113" s="116">
        <v>2</v>
      </c>
      <c r="AC113" s="116">
        <v>3</v>
      </c>
      <c r="AD113" s="116">
        <v>1</v>
      </c>
      <c r="AE113" s="116">
        <v>2</v>
      </c>
      <c r="AF113" s="116">
        <v>2</v>
      </c>
      <c r="AG113" s="116">
        <v>0</v>
      </c>
      <c r="AH113" s="116">
        <v>1</v>
      </c>
      <c r="AI113" s="116">
        <v>0</v>
      </c>
      <c r="AJ113" s="116">
        <v>0</v>
      </c>
      <c r="AK113" s="116">
        <v>1</v>
      </c>
      <c r="AL113" s="116">
        <v>4</v>
      </c>
      <c r="AM113" s="116">
        <v>0</v>
      </c>
      <c r="AN113" s="116">
        <v>1</v>
      </c>
      <c r="AO113" s="116">
        <v>0</v>
      </c>
      <c r="AP113" s="116">
        <v>1</v>
      </c>
      <c r="AQ113" s="116">
        <v>1</v>
      </c>
      <c r="AR113" s="116">
        <v>1</v>
      </c>
      <c r="AS113" s="116">
        <v>0</v>
      </c>
      <c r="AT113" s="116">
        <v>1</v>
      </c>
      <c r="AU113" s="116">
        <v>0</v>
      </c>
      <c r="AV113" s="116">
        <v>0</v>
      </c>
      <c r="AW113" s="116">
        <v>1</v>
      </c>
      <c r="AX113" s="116">
        <v>1</v>
      </c>
      <c r="AY113" s="116">
        <v>1</v>
      </c>
      <c r="AZ113" s="116">
        <v>1</v>
      </c>
      <c r="BA113" s="116">
        <v>0</v>
      </c>
      <c r="BB113" s="116">
        <v>1</v>
      </c>
      <c r="BC113" s="116">
        <v>0</v>
      </c>
      <c r="BD113" s="563"/>
      <c r="BE113" s="564">
        <f t="shared" si="38"/>
        <v>35</v>
      </c>
      <c r="BF113" s="564">
        <f t="shared" si="39"/>
        <v>48</v>
      </c>
    </row>
    <row r="114" spans="1:111" x14ac:dyDescent="0.2">
      <c r="A114" s="638"/>
      <c r="B114" s="120" t="s">
        <v>2814</v>
      </c>
      <c r="C114" s="115">
        <v>0</v>
      </c>
      <c r="D114" s="116">
        <v>0</v>
      </c>
      <c r="E114" s="116">
        <v>0</v>
      </c>
      <c r="F114" s="116">
        <v>0</v>
      </c>
      <c r="G114" s="116">
        <v>0</v>
      </c>
      <c r="H114" s="116">
        <v>0</v>
      </c>
      <c r="I114" s="116">
        <v>0</v>
      </c>
      <c r="J114" s="116">
        <v>2</v>
      </c>
      <c r="K114" s="116">
        <v>0</v>
      </c>
      <c r="L114" s="116">
        <v>0</v>
      </c>
      <c r="M114" s="116">
        <v>0</v>
      </c>
      <c r="N114" s="116">
        <v>1</v>
      </c>
      <c r="O114" s="116">
        <v>0</v>
      </c>
      <c r="P114" s="116">
        <v>0</v>
      </c>
      <c r="Q114" s="116">
        <v>0</v>
      </c>
      <c r="R114" s="116">
        <v>1</v>
      </c>
      <c r="S114" s="116">
        <v>1</v>
      </c>
      <c r="T114" s="116">
        <v>0</v>
      </c>
      <c r="U114" s="116">
        <v>0</v>
      </c>
      <c r="V114" s="116">
        <v>0</v>
      </c>
      <c r="W114" s="116">
        <v>0</v>
      </c>
      <c r="X114" s="116">
        <v>0</v>
      </c>
      <c r="Y114" s="116">
        <v>0</v>
      </c>
      <c r="Z114" s="116">
        <v>0</v>
      </c>
      <c r="AA114" s="116">
        <v>0</v>
      </c>
      <c r="AB114" s="116">
        <v>0</v>
      </c>
      <c r="AC114" s="116">
        <v>1</v>
      </c>
      <c r="AD114" s="116">
        <v>0</v>
      </c>
      <c r="AE114" s="116">
        <v>0</v>
      </c>
      <c r="AF114" s="116">
        <v>0</v>
      </c>
      <c r="AG114" s="116">
        <v>1</v>
      </c>
      <c r="AH114" s="116">
        <v>0</v>
      </c>
      <c r="AI114" s="116">
        <v>0</v>
      </c>
      <c r="AJ114" s="116">
        <v>2</v>
      </c>
      <c r="AK114" s="116">
        <v>0</v>
      </c>
      <c r="AL114" s="116">
        <v>0</v>
      </c>
      <c r="AM114" s="116">
        <v>1</v>
      </c>
      <c r="AN114" s="116">
        <v>1</v>
      </c>
      <c r="AO114" s="116">
        <v>1</v>
      </c>
      <c r="AP114" s="116">
        <v>0</v>
      </c>
      <c r="AQ114" s="116">
        <v>0</v>
      </c>
      <c r="AR114" s="116">
        <v>0</v>
      </c>
      <c r="AS114" s="116">
        <v>0</v>
      </c>
      <c r="AT114" s="116">
        <v>0</v>
      </c>
      <c r="AU114" s="116">
        <v>0</v>
      </c>
      <c r="AV114" s="116">
        <v>0</v>
      </c>
      <c r="AW114" s="116">
        <v>0</v>
      </c>
      <c r="AX114" s="116">
        <v>0</v>
      </c>
      <c r="AY114" s="116">
        <v>1</v>
      </c>
      <c r="AZ114" s="116">
        <v>0</v>
      </c>
      <c r="BA114" s="116">
        <v>0</v>
      </c>
      <c r="BB114" s="116">
        <v>1</v>
      </c>
      <c r="BC114" s="116">
        <v>0</v>
      </c>
      <c r="BD114" s="563"/>
      <c r="BE114" s="564">
        <f t="shared" si="38"/>
        <v>12</v>
      </c>
      <c r="BF114" s="564">
        <f t="shared" si="39"/>
        <v>14</v>
      </c>
    </row>
    <row r="115" spans="1:111" x14ac:dyDescent="0.2">
      <c r="A115" s="638"/>
      <c r="B115" s="198" t="s">
        <v>41</v>
      </c>
      <c r="C115" s="116">
        <v>0</v>
      </c>
      <c r="D115" s="116">
        <v>0</v>
      </c>
      <c r="E115" s="116">
        <v>0</v>
      </c>
      <c r="F115" s="116">
        <v>0</v>
      </c>
      <c r="G115" s="116">
        <v>0</v>
      </c>
      <c r="H115" s="116">
        <v>0</v>
      </c>
      <c r="I115" s="116">
        <v>0</v>
      </c>
      <c r="J115" s="116">
        <v>0</v>
      </c>
      <c r="K115" s="116">
        <v>0</v>
      </c>
      <c r="L115" s="116">
        <v>0</v>
      </c>
      <c r="M115" s="116">
        <v>0</v>
      </c>
      <c r="N115" s="116">
        <v>0</v>
      </c>
      <c r="O115" s="116">
        <v>0</v>
      </c>
      <c r="P115" s="116">
        <v>1</v>
      </c>
      <c r="Q115" s="116">
        <v>0</v>
      </c>
      <c r="R115" s="116">
        <v>0</v>
      </c>
      <c r="S115" s="116">
        <v>0</v>
      </c>
      <c r="T115" s="116">
        <v>0</v>
      </c>
      <c r="U115" s="116">
        <v>1</v>
      </c>
      <c r="V115" s="116">
        <v>2</v>
      </c>
      <c r="W115" s="116">
        <v>2</v>
      </c>
      <c r="X115" s="116">
        <v>0</v>
      </c>
      <c r="Y115" s="116">
        <v>1</v>
      </c>
      <c r="Z115" s="116">
        <v>0</v>
      </c>
      <c r="AA115" s="116">
        <v>0</v>
      </c>
      <c r="AB115" s="116">
        <v>0</v>
      </c>
      <c r="AC115" s="116">
        <v>0</v>
      </c>
      <c r="AD115" s="116">
        <v>0</v>
      </c>
      <c r="AE115" s="116">
        <v>0</v>
      </c>
      <c r="AF115" s="116">
        <v>0</v>
      </c>
      <c r="AG115" s="116">
        <v>0</v>
      </c>
      <c r="AH115" s="116">
        <v>0</v>
      </c>
      <c r="AI115" s="116">
        <v>0</v>
      </c>
      <c r="AJ115" s="116">
        <v>0</v>
      </c>
      <c r="AK115" s="116">
        <v>0</v>
      </c>
      <c r="AL115" s="116">
        <v>0</v>
      </c>
      <c r="AM115" s="116">
        <v>0</v>
      </c>
      <c r="AN115" s="116">
        <v>0</v>
      </c>
      <c r="AO115" s="116">
        <v>0</v>
      </c>
      <c r="AP115" s="116">
        <v>1</v>
      </c>
      <c r="AQ115" s="116">
        <v>0</v>
      </c>
      <c r="AR115" s="116">
        <v>0</v>
      </c>
      <c r="AS115" s="116">
        <v>0</v>
      </c>
      <c r="AT115" s="116">
        <v>0</v>
      </c>
      <c r="AU115" s="116">
        <v>1</v>
      </c>
      <c r="AV115" s="116">
        <v>0</v>
      </c>
      <c r="AW115" s="116">
        <v>0</v>
      </c>
      <c r="AX115" s="116">
        <v>1</v>
      </c>
      <c r="AY115" s="116">
        <v>0</v>
      </c>
      <c r="AZ115" s="116">
        <v>0</v>
      </c>
      <c r="BA115" s="116">
        <v>0</v>
      </c>
      <c r="BB115" s="116">
        <v>1</v>
      </c>
      <c r="BC115" s="116">
        <v>0</v>
      </c>
      <c r="BD115" s="563"/>
      <c r="BE115" s="564">
        <f t="shared" si="38"/>
        <v>11</v>
      </c>
      <c r="BF115" s="564">
        <f t="shared" si="39"/>
        <v>11</v>
      </c>
    </row>
    <row r="116" spans="1:111" x14ac:dyDescent="0.2">
      <c r="A116" s="638"/>
      <c r="B116" s="120" t="s">
        <v>2815</v>
      </c>
      <c r="C116" s="115">
        <v>0</v>
      </c>
      <c r="D116" s="116">
        <v>2</v>
      </c>
      <c r="E116" s="116">
        <v>1</v>
      </c>
      <c r="F116" s="116">
        <v>1</v>
      </c>
      <c r="G116" s="116">
        <v>1</v>
      </c>
      <c r="H116" s="116">
        <v>0</v>
      </c>
      <c r="I116" s="116">
        <v>0</v>
      </c>
      <c r="J116" s="116">
        <v>2</v>
      </c>
      <c r="K116" s="116">
        <v>0</v>
      </c>
      <c r="L116" s="116">
        <v>0</v>
      </c>
      <c r="M116" s="116">
        <v>0</v>
      </c>
      <c r="N116" s="116">
        <v>3</v>
      </c>
      <c r="O116" s="116">
        <v>1</v>
      </c>
      <c r="P116" s="116">
        <v>2</v>
      </c>
      <c r="Q116" s="116">
        <v>0</v>
      </c>
      <c r="R116" s="116">
        <v>2</v>
      </c>
      <c r="S116" s="116">
        <v>0</v>
      </c>
      <c r="T116" s="116">
        <v>2</v>
      </c>
      <c r="U116" s="116">
        <v>0</v>
      </c>
      <c r="V116" s="116">
        <v>0</v>
      </c>
      <c r="W116" s="116">
        <v>0</v>
      </c>
      <c r="X116" s="116">
        <v>0</v>
      </c>
      <c r="Y116" s="116">
        <v>0</v>
      </c>
      <c r="Z116" s="116">
        <v>0</v>
      </c>
      <c r="AA116" s="116">
        <v>0</v>
      </c>
      <c r="AB116" s="122">
        <v>2</v>
      </c>
      <c r="AC116" s="122">
        <v>5</v>
      </c>
      <c r="AD116" s="122">
        <v>3</v>
      </c>
      <c r="AE116" s="122">
        <v>0</v>
      </c>
      <c r="AF116" s="122">
        <v>2</v>
      </c>
      <c r="AG116" s="122">
        <v>2</v>
      </c>
      <c r="AH116" s="122">
        <v>2</v>
      </c>
      <c r="AI116" s="122">
        <v>0</v>
      </c>
      <c r="AJ116" s="122">
        <v>1</v>
      </c>
      <c r="AK116" s="122">
        <v>3</v>
      </c>
      <c r="AL116" s="122">
        <v>0</v>
      </c>
      <c r="AM116" s="122">
        <v>1</v>
      </c>
      <c r="AN116" s="122">
        <v>2</v>
      </c>
      <c r="AO116" s="122">
        <v>1</v>
      </c>
      <c r="AP116" s="122">
        <v>2</v>
      </c>
      <c r="AQ116" s="122">
        <v>0</v>
      </c>
      <c r="AR116" s="122">
        <v>3</v>
      </c>
      <c r="AS116" s="122">
        <v>2</v>
      </c>
      <c r="AT116" s="122">
        <v>0</v>
      </c>
      <c r="AU116" s="122">
        <v>1</v>
      </c>
      <c r="AV116" s="122">
        <v>0</v>
      </c>
      <c r="AW116" s="122">
        <v>1</v>
      </c>
      <c r="AX116" s="122">
        <v>1</v>
      </c>
      <c r="AY116" s="122">
        <v>0</v>
      </c>
      <c r="AZ116" s="122">
        <v>0</v>
      </c>
      <c r="BA116" s="122">
        <v>1</v>
      </c>
      <c r="BB116" s="122">
        <v>2</v>
      </c>
      <c r="BC116" s="122">
        <v>0</v>
      </c>
      <c r="BD116" s="563"/>
      <c r="BE116" s="564">
        <f t="shared" si="38"/>
        <v>47</v>
      </c>
      <c r="BF116" s="564">
        <f t="shared" si="39"/>
        <v>54</v>
      </c>
    </row>
    <row r="117" spans="1:111" x14ac:dyDescent="0.2">
      <c r="A117" s="638"/>
      <c r="B117" s="120" t="s">
        <v>2816</v>
      </c>
      <c r="C117" s="115">
        <v>2</v>
      </c>
      <c r="D117" s="116">
        <v>9</v>
      </c>
      <c r="E117" s="116">
        <v>7</v>
      </c>
      <c r="F117" s="116">
        <v>5</v>
      </c>
      <c r="G117" s="116">
        <v>7</v>
      </c>
      <c r="H117" s="116">
        <v>6</v>
      </c>
      <c r="I117" s="116">
        <v>2</v>
      </c>
      <c r="J117" s="116">
        <v>8</v>
      </c>
      <c r="K117" s="116">
        <v>4</v>
      </c>
      <c r="L117" s="116">
        <v>6</v>
      </c>
      <c r="M117" s="116">
        <v>5</v>
      </c>
      <c r="N117" s="116">
        <v>11</v>
      </c>
      <c r="O117" s="116">
        <v>1</v>
      </c>
      <c r="P117" s="116">
        <v>7</v>
      </c>
      <c r="Q117" s="116">
        <v>9</v>
      </c>
      <c r="R117" s="116">
        <v>5</v>
      </c>
      <c r="S117" s="116">
        <v>3</v>
      </c>
      <c r="T117" s="116">
        <v>6</v>
      </c>
      <c r="U117" s="116">
        <v>1</v>
      </c>
      <c r="V117" s="122">
        <v>4</v>
      </c>
      <c r="W117" s="116">
        <v>4</v>
      </c>
      <c r="X117" s="116">
        <v>0</v>
      </c>
      <c r="Y117" s="116">
        <v>1</v>
      </c>
      <c r="Z117" s="116">
        <v>2</v>
      </c>
      <c r="AA117" s="116">
        <v>2</v>
      </c>
      <c r="AB117" s="116">
        <v>4</v>
      </c>
      <c r="AC117" s="116">
        <v>13</v>
      </c>
      <c r="AD117" s="116">
        <v>7</v>
      </c>
      <c r="AE117" s="116">
        <v>2</v>
      </c>
      <c r="AF117" s="116">
        <v>7</v>
      </c>
      <c r="AG117" s="116">
        <v>4</v>
      </c>
      <c r="AH117" s="116">
        <v>8</v>
      </c>
      <c r="AI117" s="116">
        <v>2</v>
      </c>
      <c r="AJ117" s="116">
        <v>6</v>
      </c>
      <c r="AK117" s="116">
        <v>5</v>
      </c>
      <c r="AL117" s="116">
        <v>8</v>
      </c>
      <c r="AM117" s="116">
        <v>3</v>
      </c>
      <c r="AN117" s="116">
        <v>8</v>
      </c>
      <c r="AO117" s="116">
        <v>6</v>
      </c>
      <c r="AP117" s="116">
        <v>9</v>
      </c>
      <c r="AQ117" s="116">
        <v>5</v>
      </c>
      <c r="AR117" s="116">
        <v>7</v>
      </c>
      <c r="AS117" s="116">
        <v>2</v>
      </c>
      <c r="AT117" s="116">
        <v>1</v>
      </c>
      <c r="AU117" s="116">
        <v>4</v>
      </c>
      <c r="AV117" s="116">
        <v>3</v>
      </c>
      <c r="AW117" s="116">
        <v>3</v>
      </c>
      <c r="AX117" s="116">
        <v>7</v>
      </c>
      <c r="AY117" s="116">
        <v>5</v>
      </c>
      <c r="AZ117" s="116">
        <v>2</v>
      </c>
      <c r="BA117" s="116">
        <v>2</v>
      </c>
      <c r="BB117" s="116">
        <v>5</v>
      </c>
      <c r="BC117" s="116">
        <v>2</v>
      </c>
      <c r="BD117" s="563"/>
      <c r="BE117" s="564">
        <f t="shared" si="38"/>
        <v>196</v>
      </c>
      <c r="BF117" s="564">
        <f t="shared" si="39"/>
        <v>257</v>
      </c>
    </row>
    <row r="118" spans="1:111" x14ac:dyDescent="0.2">
      <c r="A118" s="638"/>
      <c r="B118" s="166" t="s">
        <v>2818</v>
      </c>
      <c r="C118" s="115"/>
      <c r="D118" s="116"/>
      <c r="E118" s="116"/>
      <c r="F118" s="116"/>
      <c r="G118" s="116"/>
      <c r="H118" s="116"/>
      <c r="I118" s="116"/>
      <c r="J118" s="116"/>
      <c r="K118" s="116"/>
      <c r="L118" s="116"/>
      <c r="M118" s="116"/>
      <c r="N118" s="116"/>
      <c r="O118" s="116"/>
      <c r="P118" s="122"/>
      <c r="Q118" s="122"/>
      <c r="R118" s="122"/>
      <c r="S118" s="122"/>
      <c r="T118" s="122"/>
      <c r="U118" s="122"/>
      <c r="V118" s="116"/>
      <c r="W118" s="116"/>
      <c r="X118" s="116"/>
      <c r="Y118" s="116"/>
      <c r="Z118" s="116"/>
      <c r="AA118" s="116"/>
      <c r="AB118" s="116"/>
      <c r="AC118" s="116"/>
      <c r="AD118" s="116"/>
      <c r="AE118" s="116"/>
      <c r="AF118" s="116"/>
      <c r="AG118" s="116"/>
      <c r="AH118" s="116"/>
      <c r="AI118" s="116"/>
      <c r="AJ118" s="116"/>
      <c r="AK118" s="116"/>
      <c r="AL118" s="116"/>
      <c r="AM118" s="116"/>
      <c r="AN118" s="116"/>
      <c r="AO118" s="116"/>
      <c r="AP118" s="116"/>
      <c r="AQ118" s="116"/>
      <c r="AR118" s="116"/>
      <c r="AS118" s="116"/>
      <c r="AT118" s="116"/>
      <c r="AU118" s="116"/>
      <c r="AV118" s="116"/>
      <c r="AW118" s="116"/>
      <c r="AX118" s="116"/>
      <c r="AY118" s="116"/>
      <c r="AZ118" s="116"/>
      <c r="BA118" s="116"/>
      <c r="BB118" s="116"/>
      <c r="BC118" s="116"/>
      <c r="BD118" s="563"/>
      <c r="BE118" s="564"/>
      <c r="BF118" s="564"/>
    </row>
    <row r="119" spans="1:111" x14ac:dyDescent="0.2">
      <c r="A119" s="638"/>
      <c r="B119" s="120" t="s">
        <v>2811</v>
      </c>
      <c r="C119" s="115">
        <f>C111-C103</f>
        <v>-1</v>
      </c>
      <c r="D119" s="116">
        <f t="shared" ref="D119:BC119" si="40">D111-D103</f>
        <v>-1</v>
      </c>
      <c r="E119" s="116">
        <f t="shared" si="40"/>
        <v>3</v>
      </c>
      <c r="F119" s="116">
        <f t="shared" si="40"/>
        <v>3</v>
      </c>
      <c r="G119" s="116">
        <f t="shared" si="40"/>
        <v>1</v>
      </c>
      <c r="H119" s="116">
        <f t="shared" si="40"/>
        <v>2</v>
      </c>
      <c r="I119" s="116">
        <f t="shared" si="40"/>
        <v>0</v>
      </c>
      <c r="J119" s="116">
        <f t="shared" si="40"/>
        <v>-1</v>
      </c>
      <c r="K119" s="116">
        <f t="shared" si="40"/>
        <v>-1</v>
      </c>
      <c r="L119" s="116">
        <f t="shared" si="40"/>
        <v>4</v>
      </c>
      <c r="M119" s="116">
        <f t="shared" si="40"/>
        <v>1</v>
      </c>
      <c r="N119" s="116">
        <f t="shared" si="40"/>
        <v>3</v>
      </c>
      <c r="O119" s="116">
        <f t="shared" si="40"/>
        <v>-2</v>
      </c>
      <c r="P119" s="116">
        <f t="shared" si="40"/>
        <v>-1</v>
      </c>
      <c r="Q119" s="116">
        <f t="shared" si="40"/>
        <v>2</v>
      </c>
      <c r="R119" s="116">
        <f t="shared" si="40"/>
        <v>-1</v>
      </c>
      <c r="S119" s="116">
        <f t="shared" si="40"/>
        <v>-2</v>
      </c>
      <c r="T119" s="116">
        <f t="shared" si="40"/>
        <v>-2</v>
      </c>
      <c r="U119" s="116">
        <f t="shared" si="40"/>
        <v>-3</v>
      </c>
      <c r="V119" s="116">
        <f t="shared" si="40"/>
        <v>-1</v>
      </c>
      <c r="W119" s="116">
        <f t="shared" si="40"/>
        <v>-3</v>
      </c>
      <c r="X119" s="116">
        <f t="shared" si="40"/>
        <v>-2</v>
      </c>
      <c r="Y119" s="116">
        <f t="shared" si="40"/>
        <v>-2</v>
      </c>
      <c r="Z119" s="116">
        <f t="shared" si="40"/>
        <v>-1</v>
      </c>
      <c r="AA119" s="116">
        <f t="shared" si="40"/>
        <v>-2</v>
      </c>
      <c r="AB119" s="116">
        <f t="shared" si="40"/>
        <v>-2</v>
      </c>
      <c r="AC119" s="116">
        <f t="shared" si="40"/>
        <v>1</v>
      </c>
      <c r="AD119" s="116">
        <f t="shared" si="40"/>
        <v>0</v>
      </c>
      <c r="AE119" s="116">
        <f t="shared" si="40"/>
        <v>-1</v>
      </c>
      <c r="AF119" s="116">
        <f t="shared" si="40"/>
        <v>2</v>
      </c>
      <c r="AG119" s="116">
        <f t="shared" si="40"/>
        <v>-2</v>
      </c>
      <c r="AH119" s="116">
        <f t="shared" si="40"/>
        <v>2</v>
      </c>
      <c r="AI119" s="116">
        <f t="shared" si="40"/>
        <v>-2</v>
      </c>
      <c r="AJ119" s="116">
        <f t="shared" si="40"/>
        <v>0</v>
      </c>
      <c r="AK119" s="116">
        <f t="shared" si="40"/>
        <v>-1</v>
      </c>
      <c r="AL119" s="116">
        <f t="shared" si="40"/>
        <v>1</v>
      </c>
      <c r="AM119" s="116">
        <f t="shared" si="40"/>
        <v>-1</v>
      </c>
      <c r="AN119" s="116">
        <f t="shared" si="40"/>
        <v>1</v>
      </c>
      <c r="AO119" s="116">
        <f t="shared" si="40"/>
        <v>2</v>
      </c>
      <c r="AP119" s="116">
        <f t="shared" si="40"/>
        <v>1</v>
      </c>
      <c r="AQ119" s="116">
        <f t="shared" si="40"/>
        <v>1</v>
      </c>
      <c r="AR119" s="116">
        <f t="shared" si="40"/>
        <v>2</v>
      </c>
      <c r="AS119" s="116">
        <f t="shared" si="40"/>
        <v>-3</v>
      </c>
      <c r="AT119" s="116">
        <f t="shared" si="40"/>
        <v>-2</v>
      </c>
      <c r="AU119" s="116">
        <f t="shared" si="40"/>
        <v>-1</v>
      </c>
      <c r="AV119" s="116">
        <f t="shared" si="40"/>
        <v>-3</v>
      </c>
      <c r="AW119" s="116">
        <f t="shared" si="40"/>
        <v>-2</v>
      </c>
      <c r="AX119" s="116">
        <f t="shared" si="40"/>
        <v>0</v>
      </c>
      <c r="AY119" s="116">
        <f t="shared" si="40"/>
        <v>-1</v>
      </c>
      <c r="AZ119" s="116">
        <f t="shared" si="40"/>
        <v>-3</v>
      </c>
      <c r="BA119" s="116">
        <f t="shared" si="40"/>
        <v>-2</v>
      </c>
      <c r="BB119" s="116">
        <f t="shared" si="40"/>
        <v>-2</v>
      </c>
      <c r="BC119" s="116">
        <f t="shared" si="40"/>
        <v>-1</v>
      </c>
      <c r="BD119" s="563"/>
      <c r="BE119" s="564">
        <f>BE111-BE103</f>
        <v>-32.200000000000003</v>
      </c>
      <c r="BF119" s="564">
        <f>BF111-BF103</f>
        <v>-22.200000000000003</v>
      </c>
    </row>
    <row r="120" spans="1:111" x14ac:dyDescent="0.2">
      <c r="A120" s="638"/>
      <c r="B120" s="120" t="s">
        <v>2812</v>
      </c>
      <c r="C120" s="115">
        <f t="shared" ref="C120:BC124" si="41">C112-C104</f>
        <v>0</v>
      </c>
      <c r="D120" s="116">
        <f t="shared" si="41"/>
        <v>3</v>
      </c>
      <c r="E120" s="116">
        <f t="shared" si="41"/>
        <v>1</v>
      </c>
      <c r="F120" s="116">
        <f t="shared" si="41"/>
        <v>-1</v>
      </c>
      <c r="G120" s="116">
        <f t="shared" si="41"/>
        <v>1</v>
      </c>
      <c r="H120" s="116">
        <f t="shared" si="41"/>
        <v>-1</v>
      </c>
      <c r="I120" s="116">
        <f t="shared" si="41"/>
        <v>-1</v>
      </c>
      <c r="J120" s="116">
        <f t="shared" si="41"/>
        <v>-1</v>
      </c>
      <c r="K120" s="116">
        <f t="shared" si="41"/>
        <v>-1</v>
      </c>
      <c r="L120" s="116">
        <f t="shared" si="41"/>
        <v>-1</v>
      </c>
      <c r="M120" s="116">
        <f t="shared" si="41"/>
        <v>1</v>
      </c>
      <c r="N120" s="116">
        <f t="shared" si="41"/>
        <v>1</v>
      </c>
      <c r="O120" s="116">
        <f t="shared" si="41"/>
        <v>-1</v>
      </c>
      <c r="P120" s="116">
        <f t="shared" si="41"/>
        <v>1</v>
      </c>
      <c r="Q120" s="116">
        <f t="shared" si="41"/>
        <v>1</v>
      </c>
      <c r="R120" s="116">
        <f t="shared" si="41"/>
        <v>0</v>
      </c>
      <c r="S120" s="116">
        <f t="shared" si="41"/>
        <v>1</v>
      </c>
      <c r="T120" s="116">
        <f t="shared" si="41"/>
        <v>1</v>
      </c>
      <c r="U120" s="116">
        <f t="shared" si="41"/>
        <v>-1</v>
      </c>
      <c r="V120" s="116">
        <f t="shared" si="41"/>
        <v>1</v>
      </c>
      <c r="W120" s="116">
        <f t="shared" si="41"/>
        <v>1</v>
      </c>
      <c r="X120" s="116">
        <f t="shared" si="41"/>
        <v>-1</v>
      </c>
      <c r="Y120" s="116">
        <f t="shared" si="41"/>
        <v>-1</v>
      </c>
      <c r="Z120" s="116">
        <f t="shared" si="41"/>
        <v>1</v>
      </c>
      <c r="AA120" s="116">
        <f t="shared" si="41"/>
        <v>0</v>
      </c>
      <c r="AB120" s="116">
        <f t="shared" si="41"/>
        <v>-1</v>
      </c>
      <c r="AC120" s="116">
        <f t="shared" si="41"/>
        <v>0</v>
      </c>
      <c r="AD120" s="116">
        <f t="shared" si="41"/>
        <v>0</v>
      </c>
      <c r="AE120" s="116">
        <f t="shared" si="41"/>
        <v>0</v>
      </c>
      <c r="AF120" s="116">
        <f t="shared" si="41"/>
        <v>-1</v>
      </c>
      <c r="AG120" s="116">
        <f t="shared" si="41"/>
        <v>0</v>
      </c>
      <c r="AH120" s="116">
        <f t="shared" si="41"/>
        <v>1</v>
      </c>
      <c r="AI120" s="116">
        <f t="shared" si="41"/>
        <v>-1</v>
      </c>
      <c r="AJ120" s="116">
        <f t="shared" si="41"/>
        <v>1</v>
      </c>
      <c r="AK120" s="116">
        <f t="shared" si="41"/>
        <v>-1</v>
      </c>
      <c r="AL120" s="116">
        <f t="shared" si="41"/>
        <v>-1</v>
      </c>
      <c r="AM120" s="116">
        <f t="shared" si="41"/>
        <v>-1</v>
      </c>
      <c r="AN120" s="116">
        <f t="shared" si="41"/>
        <v>0</v>
      </c>
      <c r="AO120" s="116">
        <f t="shared" si="41"/>
        <v>0</v>
      </c>
      <c r="AP120" s="116">
        <f t="shared" si="41"/>
        <v>2</v>
      </c>
      <c r="AQ120" s="116">
        <f t="shared" si="41"/>
        <v>1</v>
      </c>
      <c r="AR120" s="116">
        <f t="shared" si="41"/>
        <v>-1</v>
      </c>
      <c r="AS120" s="116">
        <f t="shared" si="41"/>
        <v>-1</v>
      </c>
      <c r="AT120" s="116">
        <f t="shared" si="41"/>
        <v>-1</v>
      </c>
      <c r="AU120" s="116">
        <f t="shared" si="41"/>
        <v>1</v>
      </c>
      <c r="AV120" s="116">
        <f t="shared" si="41"/>
        <v>1</v>
      </c>
      <c r="AW120" s="116">
        <f t="shared" si="41"/>
        <v>-1</v>
      </c>
      <c r="AX120" s="116">
        <f t="shared" si="41"/>
        <v>0</v>
      </c>
      <c r="AY120" s="116">
        <f t="shared" si="41"/>
        <v>1</v>
      </c>
      <c r="AZ120" s="116">
        <f t="shared" si="41"/>
        <v>0</v>
      </c>
      <c r="BA120" s="116">
        <f t="shared" si="41"/>
        <v>0</v>
      </c>
      <c r="BB120" s="116">
        <f t="shared" si="41"/>
        <v>-1</v>
      </c>
      <c r="BC120" s="116">
        <f t="shared" si="41"/>
        <v>2</v>
      </c>
      <c r="BD120" s="563"/>
      <c r="BE120" s="564">
        <f t="shared" ref="BE120:BF125" si="42">BE112-BE104</f>
        <v>3</v>
      </c>
      <c r="BF120" s="564">
        <f t="shared" si="42"/>
        <v>3</v>
      </c>
    </row>
    <row r="121" spans="1:111" x14ac:dyDescent="0.2">
      <c r="A121" s="638"/>
      <c r="B121" s="120" t="s">
        <v>2813</v>
      </c>
      <c r="C121" s="115">
        <f t="shared" si="41"/>
        <v>-1</v>
      </c>
      <c r="D121" s="116">
        <f t="shared" si="41"/>
        <v>1</v>
      </c>
      <c r="E121" s="116">
        <f t="shared" si="41"/>
        <v>-1</v>
      </c>
      <c r="F121" s="116">
        <f t="shared" si="41"/>
        <v>-2</v>
      </c>
      <c r="G121" s="116">
        <f t="shared" si="41"/>
        <v>1</v>
      </c>
      <c r="H121" s="116">
        <f t="shared" si="41"/>
        <v>2</v>
      </c>
      <c r="I121" s="116">
        <f t="shared" si="41"/>
        <v>-1</v>
      </c>
      <c r="J121" s="116">
        <f t="shared" si="41"/>
        <v>2</v>
      </c>
      <c r="K121" s="116">
        <f t="shared" si="41"/>
        <v>2</v>
      </c>
      <c r="L121" s="116">
        <f t="shared" si="41"/>
        <v>0</v>
      </c>
      <c r="M121" s="116">
        <f t="shared" si="41"/>
        <v>-1</v>
      </c>
      <c r="N121" s="116">
        <f t="shared" si="41"/>
        <v>-2</v>
      </c>
      <c r="O121" s="116">
        <f t="shared" si="41"/>
        <v>-1</v>
      </c>
      <c r="P121" s="116">
        <f t="shared" si="41"/>
        <v>1</v>
      </c>
      <c r="Q121" s="116">
        <f t="shared" si="41"/>
        <v>3</v>
      </c>
      <c r="R121" s="116">
        <f t="shared" si="41"/>
        <v>0</v>
      </c>
      <c r="S121" s="116">
        <f t="shared" si="41"/>
        <v>-1</v>
      </c>
      <c r="T121" s="116">
        <f t="shared" si="41"/>
        <v>2</v>
      </c>
      <c r="U121" s="116">
        <f t="shared" si="41"/>
        <v>0</v>
      </c>
      <c r="V121" s="116">
        <f t="shared" si="41"/>
        <v>0</v>
      </c>
      <c r="W121" s="116">
        <f t="shared" si="41"/>
        <v>1</v>
      </c>
      <c r="X121" s="116">
        <f t="shared" si="41"/>
        <v>-1</v>
      </c>
      <c r="Y121" s="116">
        <f t="shared" si="41"/>
        <v>0</v>
      </c>
      <c r="Z121" s="116">
        <f t="shared" si="41"/>
        <v>0</v>
      </c>
      <c r="AA121" s="116">
        <f t="shared" si="41"/>
        <v>1</v>
      </c>
      <c r="AB121" s="116">
        <f t="shared" si="41"/>
        <v>1</v>
      </c>
      <c r="AC121" s="116">
        <f t="shared" si="41"/>
        <v>2</v>
      </c>
      <c r="AD121" s="116">
        <f t="shared" si="41"/>
        <v>0</v>
      </c>
      <c r="AE121" s="116">
        <f t="shared" si="41"/>
        <v>1</v>
      </c>
      <c r="AF121" s="116">
        <f t="shared" si="41"/>
        <v>1</v>
      </c>
      <c r="AG121" s="116">
        <f t="shared" si="41"/>
        <v>-1</v>
      </c>
      <c r="AH121" s="116">
        <f t="shared" si="41"/>
        <v>1</v>
      </c>
      <c r="AI121" s="116">
        <f t="shared" si="41"/>
        <v>-1</v>
      </c>
      <c r="AJ121" s="116">
        <f t="shared" si="41"/>
        <v>0</v>
      </c>
      <c r="AK121" s="116">
        <f t="shared" si="41"/>
        <v>1</v>
      </c>
      <c r="AL121" s="116">
        <f t="shared" si="41"/>
        <v>3</v>
      </c>
      <c r="AM121" s="116">
        <f t="shared" si="41"/>
        <v>-1</v>
      </c>
      <c r="AN121" s="116">
        <f t="shared" si="41"/>
        <v>0</v>
      </c>
      <c r="AO121" s="116">
        <f t="shared" si="41"/>
        <v>-1</v>
      </c>
      <c r="AP121" s="116">
        <f t="shared" si="41"/>
        <v>0</v>
      </c>
      <c r="AQ121" s="116">
        <f t="shared" si="41"/>
        <v>0</v>
      </c>
      <c r="AR121" s="116">
        <f t="shared" si="41"/>
        <v>0</v>
      </c>
      <c r="AS121" s="116">
        <f t="shared" si="41"/>
        <v>-1</v>
      </c>
      <c r="AT121" s="116">
        <f t="shared" si="41"/>
        <v>1</v>
      </c>
      <c r="AU121" s="116">
        <f t="shared" si="41"/>
        <v>-1</v>
      </c>
      <c r="AV121" s="116">
        <f t="shared" si="41"/>
        <v>-1</v>
      </c>
      <c r="AW121" s="116">
        <f t="shared" si="41"/>
        <v>-1</v>
      </c>
      <c r="AX121" s="116">
        <f t="shared" si="41"/>
        <v>1</v>
      </c>
      <c r="AY121" s="116">
        <f t="shared" si="41"/>
        <v>0</v>
      </c>
      <c r="AZ121" s="116">
        <f t="shared" si="41"/>
        <v>0</v>
      </c>
      <c r="BA121" s="116">
        <f t="shared" si="41"/>
        <v>-1</v>
      </c>
      <c r="BB121" s="116">
        <f t="shared" si="41"/>
        <v>0</v>
      </c>
      <c r="BC121" s="116">
        <f t="shared" si="41"/>
        <v>-2</v>
      </c>
      <c r="BD121" s="563"/>
      <c r="BE121" s="564">
        <f t="shared" si="42"/>
        <v>5.6000000000000014</v>
      </c>
      <c r="BF121" s="564">
        <f t="shared" si="42"/>
        <v>7.6000000000000014</v>
      </c>
    </row>
    <row r="122" spans="1:111" x14ac:dyDescent="0.2">
      <c r="A122" s="638"/>
      <c r="B122" s="120" t="s">
        <v>2814</v>
      </c>
      <c r="C122" s="115">
        <f t="shared" si="41"/>
        <v>-1</v>
      </c>
      <c r="D122" s="116">
        <f t="shared" si="41"/>
        <v>-1</v>
      </c>
      <c r="E122" s="116">
        <f t="shared" si="41"/>
        <v>-1</v>
      </c>
      <c r="F122" s="116">
        <f t="shared" si="41"/>
        <v>0</v>
      </c>
      <c r="G122" s="116">
        <f t="shared" si="41"/>
        <v>0</v>
      </c>
      <c r="H122" s="116">
        <f t="shared" si="41"/>
        <v>0</v>
      </c>
      <c r="I122" s="116">
        <f t="shared" si="41"/>
        <v>0</v>
      </c>
      <c r="J122" s="116">
        <f t="shared" si="41"/>
        <v>2</v>
      </c>
      <c r="K122" s="116">
        <f t="shared" si="41"/>
        <v>0</v>
      </c>
      <c r="L122" s="116">
        <f t="shared" si="41"/>
        <v>-1</v>
      </c>
      <c r="M122" s="116">
        <f t="shared" si="41"/>
        <v>0</v>
      </c>
      <c r="N122" s="116">
        <f t="shared" si="41"/>
        <v>0</v>
      </c>
      <c r="O122" s="116">
        <f t="shared" si="41"/>
        <v>0</v>
      </c>
      <c r="P122" s="116">
        <f t="shared" si="41"/>
        <v>0</v>
      </c>
      <c r="Q122" s="116">
        <f t="shared" si="41"/>
        <v>0</v>
      </c>
      <c r="R122" s="116">
        <f t="shared" si="41"/>
        <v>1</v>
      </c>
      <c r="S122" s="116">
        <f t="shared" si="41"/>
        <v>1</v>
      </c>
      <c r="T122" s="116">
        <f t="shared" si="41"/>
        <v>0</v>
      </c>
      <c r="U122" s="116">
        <f t="shared" si="41"/>
        <v>0</v>
      </c>
      <c r="V122" s="116">
        <f t="shared" si="41"/>
        <v>0</v>
      </c>
      <c r="W122" s="116">
        <f t="shared" si="41"/>
        <v>0</v>
      </c>
      <c r="X122" s="116">
        <f t="shared" si="41"/>
        <v>-1</v>
      </c>
      <c r="Y122" s="116">
        <f t="shared" si="41"/>
        <v>0</v>
      </c>
      <c r="Z122" s="116">
        <f t="shared" si="41"/>
        <v>-1</v>
      </c>
      <c r="AA122" s="116">
        <f t="shared" si="41"/>
        <v>0</v>
      </c>
      <c r="AB122" s="116">
        <f t="shared" si="41"/>
        <v>0</v>
      </c>
      <c r="AC122" s="116">
        <f t="shared" si="41"/>
        <v>1</v>
      </c>
      <c r="AD122" s="116">
        <f t="shared" si="41"/>
        <v>0</v>
      </c>
      <c r="AE122" s="116">
        <f t="shared" si="41"/>
        <v>0</v>
      </c>
      <c r="AF122" s="116">
        <f t="shared" si="41"/>
        <v>0</v>
      </c>
      <c r="AG122" s="116">
        <f t="shared" si="41"/>
        <v>1</v>
      </c>
      <c r="AH122" s="116">
        <f t="shared" si="41"/>
        <v>0</v>
      </c>
      <c r="AI122" s="116">
        <f t="shared" si="41"/>
        <v>0</v>
      </c>
      <c r="AJ122" s="116">
        <f t="shared" si="41"/>
        <v>2</v>
      </c>
      <c r="AK122" s="116">
        <f t="shared" si="41"/>
        <v>0</v>
      </c>
      <c r="AL122" s="116">
        <f t="shared" si="41"/>
        <v>0</v>
      </c>
      <c r="AM122" s="116">
        <f t="shared" si="41"/>
        <v>1</v>
      </c>
      <c r="AN122" s="116">
        <f t="shared" si="41"/>
        <v>0</v>
      </c>
      <c r="AO122" s="116">
        <f t="shared" si="41"/>
        <v>0</v>
      </c>
      <c r="AP122" s="116">
        <f t="shared" si="41"/>
        <v>0</v>
      </c>
      <c r="AQ122" s="116">
        <f t="shared" si="41"/>
        <v>0</v>
      </c>
      <c r="AR122" s="116">
        <f t="shared" si="41"/>
        <v>0</v>
      </c>
      <c r="AS122" s="116">
        <f t="shared" si="41"/>
        <v>0</v>
      </c>
      <c r="AT122" s="116">
        <f t="shared" si="41"/>
        <v>-1</v>
      </c>
      <c r="AU122" s="116">
        <f t="shared" si="41"/>
        <v>-1</v>
      </c>
      <c r="AV122" s="116">
        <f t="shared" si="41"/>
        <v>-1</v>
      </c>
      <c r="AW122" s="116">
        <f t="shared" si="41"/>
        <v>0</v>
      </c>
      <c r="AX122" s="116">
        <f t="shared" si="41"/>
        <v>0</v>
      </c>
      <c r="AY122" s="116">
        <f t="shared" si="41"/>
        <v>1</v>
      </c>
      <c r="AZ122" s="116">
        <f t="shared" si="41"/>
        <v>-1</v>
      </c>
      <c r="BA122" s="116">
        <f t="shared" si="41"/>
        <v>0</v>
      </c>
      <c r="BB122" s="116">
        <f t="shared" si="41"/>
        <v>1</v>
      </c>
      <c r="BC122" s="116">
        <f t="shared" si="41"/>
        <v>0</v>
      </c>
      <c r="BD122" s="563"/>
      <c r="BE122" s="564">
        <f t="shared" si="42"/>
        <v>3</v>
      </c>
      <c r="BF122" s="564">
        <f t="shared" si="42"/>
        <v>1</v>
      </c>
    </row>
    <row r="123" spans="1:111" x14ac:dyDescent="0.2">
      <c r="A123" s="638"/>
      <c r="B123" s="120" t="s">
        <v>41</v>
      </c>
      <c r="C123" s="115">
        <f t="shared" si="41"/>
        <v>0</v>
      </c>
      <c r="D123" s="116">
        <f t="shared" si="41"/>
        <v>0</v>
      </c>
      <c r="E123" s="116">
        <f t="shared" si="41"/>
        <v>0</v>
      </c>
      <c r="F123" s="116">
        <f t="shared" si="41"/>
        <v>0</v>
      </c>
      <c r="G123" s="116">
        <f t="shared" si="41"/>
        <v>0</v>
      </c>
      <c r="H123" s="116">
        <f t="shared" si="41"/>
        <v>0</v>
      </c>
      <c r="I123" s="116">
        <f t="shared" si="41"/>
        <v>0</v>
      </c>
      <c r="J123" s="116">
        <f t="shared" si="41"/>
        <v>0</v>
      </c>
      <c r="K123" s="116">
        <f t="shared" si="41"/>
        <v>0</v>
      </c>
      <c r="L123" s="116">
        <f t="shared" si="41"/>
        <v>0</v>
      </c>
      <c r="M123" s="116">
        <f t="shared" si="41"/>
        <v>0</v>
      </c>
      <c r="N123" s="116">
        <f t="shared" si="41"/>
        <v>0</v>
      </c>
      <c r="O123" s="116">
        <f t="shared" si="41"/>
        <v>0</v>
      </c>
      <c r="P123" s="116">
        <f t="shared" si="41"/>
        <v>1</v>
      </c>
      <c r="Q123" s="116">
        <f t="shared" si="41"/>
        <v>0</v>
      </c>
      <c r="R123" s="116">
        <f t="shared" si="41"/>
        <v>0</v>
      </c>
      <c r="S123" s="116">
        <f t="shared" si="41"/>
        <v>0</v>
      </c>
      <c r="T123" s="116">
        <f t="shared" si="41"/>
        <v>0</v>
      </c>
      <c r="U123" s="116">
        <f t="shared" si="41"/>
        <v>1</v>
      </c>
      <c r="V123" s="116">
        <f t="shared" si="41"/>
        <v>2</v>
      </c>
      <c r="W123" s="116">
        <f t="shared" si="41"/>
        <v>2</v>
      </c>
      <c r="X123" s="116">
        <f t="shared" si="41"/>
        <v>0</v>
      </c>
      <c r="Y123" s="116">
        <f t="shared" si="41"/>
        <v>1</v>
      </c>
      <c r="Z123" s="116">
        <f t="shared" si="41"/>
        <v>0</v>
      </c>
      <c r="AA123" s="116">
        <f t="shared" si="41"/>
        <v>0</v>
      </c>
      <c r="AB123" s="116">
        <f t="shared" si="41"/>
        <v>0</v>
      </c>
      <c r="AC123" s="116">
        <f t="shared" si="41"/>
        <v>0</v>
      </c>
      <c r="AD123" s="116">
        <f t="shared" si="41"/>
        <v>0</v>
      </c>
      <c r="AE123" s="116">
        <f t="shared" si="41"/>
        <v>0</v>
      </c>
      <c r="AF123" s="116">
        <f t="shared" si="41"/>
        <v>0</v>
      </c>
      <c r="AG123" s="116">
        <f t="shared" si="41"/>
        <v>0</v>
      </c>
      <c r="AH123" s="116">
        <f t="shared" si="41"/>
        <v>0</v>
      </c>
      <c r="AI123" s="116">
        <f t="shared" si="41"/>
        <v>0</v>
      </c>
      <c r="AJ123" s="116">
        <f t="shared" si="41"/>
        <v>0</v>
      </c>
      <c r="AK123" s="116">
        <f t="shared" si="41"/>
        <v>0</v>
      </c>
      <c r="AL123" s="116">
        <f t="shared" si="41"/>
        <v>0</v>
      </c>
      <c r="AM123" s="116">
        <f t="shared" si="41"/>
        <v>0</v>
      </c>
      <c r="AN123" s="116">
        <f t="shared" si="41"/>
        <v>0</v>
      </c>
      <c r="AO123" s="116">
        <f t="shared" si="41"/>
        <v>0</v>
      </c>
      <c r="AP123" s="116">
        <f t="shared" si="41"/>
        <v>1</v>
      </c>
      <c r="AQ123" s="116">
        <f t="shared" si="41"/>
        <v>0</v>
      </c>
      <c r="AR123" s="116">
        <f t="shared" si="41"/>
        <v>0</v>
      </c>
      <c r="AS123" s="116">
        <f t="shared" si="41"/>
        <v>0</v>
      </c>
      <c r="AT123" s="116">
        <f t="shared" si="41"/>
        <v>0</v>
      </c>
      <c r="AU123" s="116">
        <f t="shared" si="41"/>
        <v>1</v>
      </c>
      <c r="AV123" s="116">
        <f t="shared" si="41"/>
        <v>0</v>
      </c>
      <c r="AW123" s="116">
        <f t="shared" si="41"/>
        <v>0</v>
      </c>
      <c r="AX123" s="116">
        <f t="shared" si="41"/>
        <v>1</v>
      </c>
      <c r="AY123" s="116">
        <f t="shared" si="41"/>
        <v>0</v>
      </c>
      <c r="AZ123" s="116">
        <f t="shared" si="41"/>
        <v>0</v>
      </c>
      <c r="BA123" s="116">
        <f t="shared" si="41"/>
        <v>0</v>
      </c>
      <c r="BB123" s="116">
        <f t="shared" si="41"/>
        <v>1</v>
      </c>
      <c r="BC123" s="116">
        <f t="shared" si="41"/>
        <v>0</v>
      </c>
      <c r="BD123" s="563"/>
      <c r="BE123" s="564">
        <f t="shared" si="42"/>
        <v>11</v>
      </c>
      <c r="BF123" s="564">
        <f t="shared" si="42"/>
        <v>11</v>
      </c>
    </row>
    <row r="124" spans="1:111" x14ac:dyDescent="0.2">
      <c r="A124" s="638"/>
      <c r="B124" s="120" t="s">
        <v>2815</v>
      </c>
      <c r="C124" s="115">
        <f t="shared" si="41"/>
        <v>-1</v>
      </c>
      <c r="D124" s="116">
        <f t="shared" si="41"/>
        <v>1</v>
      </c>
      <c r="E124" s="116">
        <f t="shared" si="41"/>
        <v>0</v>
      </c>
      <c r="F124" s="116">
        <f t="shared" si="41"/>
        <v>0</v>
      </c>
      <c r="G124" s="116">
        <f t="shared" si="41"/>
        <v>0</v>
      </c>
      <c r="H124" s="116">
        <f t="shared" si="41"/>
        <v>-2</v>
      </c>
      <c r="I124" s="116">
        <f t="shared" si="41"/>
        <v>-1</v>
      </c>
      <c r="J124" s="116">
        <f t="shared" si="41"/>
        <v>1</v>
      </c>
      <c r="K124" s="116">
        <f t="shared" si="41"/>
        <v>-1</v>
      </c>
      <c r="L124" s="116">
        <f t="shared" si="41"/>
        <v>-1</v>
      </c>
      <c r="M124" s="116">
        <f t="shared" si="41"/>
        <v>0</v>
      </c>
      <c r="N124" s="116">
        <f t="shared" si="41"/>
        <v>2</v>
      </c>
      <c r="O124" s="116">
        <f t="shared" si="41"/>
        <v>0</v>
      </c>
      <c r="P124" s="116">
        <f t="shared" si="41"/>
        <v>1</v>
      </c>
      <c r="Q124" s="116">
        <f t="shared" si="41"/>
        <v>-1</v>
      </c>
      <c r="R124" s="116">
        <f t="shared" si="41"/>
        <v>2</v>
      </c>
      <c r="S124" s="116">
        <f t="shared" si="41"/>
        <v>-1</v>
      </c>
      <c r="T124" s="116">
        <f t="shared" si="41"/>
        <v>1</v>
      </c>
      <c r="U124" s="116">
        <f t="shared" si="41"/>
        <v>0</v>
      </c>
      <c r="V124" s="116">
        <f t="shared" si="41"/>
        <v>-1</v>
      </c>
      <c r="W124" s="116">
        <f t="shared" si="41"/>
        <v>-1</v>
      </c>
      <c r="X124" s="116">
        <f t="shared" si="41"/>
        <v>-1</v>
      </c>
      <c r="Y124" s="116">
        <f t="shared" si="41"/>
        <v>-1</v>
      </c>
      <c r="Z124" s="116">
        <f t="shared" si="41"/>
        <v>-1</v>
      </c>
      <c r="AA124" s="116">
        <f t="shared" si="41"/>
        <v>-1</v>
      </c>
      <c r="AB124" s="116">
        <f t="shared" si="41"/>
        <v>1</v>
      </c>
      <c r="AC124" s="116">
        <f t="shared" si="41"/>
        <v>4</v>
      </c>
      <c r="AD124" s="116">
        <f t="shared" si="41"/>
        <v>3</v>
      </c>
      <c r="AE124" s="116">
        <f t="shared" si="41"/>
        <v>-1</v>
      </c>
      <c r="AF124" s="116">
        <f t="shared" si="41"/>
        <v>2</v>
      </c>
      <c r="AG124" s="116">
        <f t="shared" si="41"/>
        <v>1</v>
      </c>
      <c r="AH124" s="116">
        <f t="shared" si="41"/>
        <v>0</v>
      </c>
      <c r="AI124" s="116">
        <f t="shared" si="41"/>
        <v>-1</v>
      </c>
      <c r="AJ124" s="116">
        <f t="shared" si="41"/>
        <v>0</v>
      </c>
      <c r="AK124" s="116">
        <f t="shared" si="41"/>
        <v>2</v>
      </c>
      <c r="AL124" s="116">
        <f t="shared" si="41"/>
        <v>0</v>
      </c>
      <c r="AM124" s="116">
        <f t="shared" si="41"/>
        <v>0</v>
      </c>
      <c r="AN124" s="116">
        <f t="shared" si="41"/>
        <v>1</v>
      </c>
      <c r="AO124" s="116">
        <f t="shared" si="41"/>
        <v>0</v>
      </c>
      <c r="AP124" s="116">
        <f t="shared" si="41"/>
        <v>2</v>
      </c>
      <c r="AQ124" s="116">
        <f t="shared" si="41"/>
        <v>-1</v>
      </c>
      <c r="AR124" s="116">
        <f t="shared" si="41"/>
        <v>2</v>
      </c>
      <c r="AS124" s="116">
        <f t="shared" si="41"/>
        <v>1</v>
      </c>
      <c r="AT124" s="116">
        <f t="shared" ref="AT124:BC124" si="43">AT116-AT108</f>
        <v>-1</v>
      </c>
      <c r="AU124" s="116">
        <f t="shared" si="43"/>
        <v>0</v>
      </c>
      <c r="AV124" s="116">
        <f t="shared" si="43"/>
        <v>-1</v>
      </c>
      <c r="AW124" s="116">
        <f t="shared" si="43"/>
        <v>0</v>
      </c>
      <c r="AX124" s="116">
        <f t="shared" si="43"/>
        <v>0</v>
      </c>
      <c r="AY124" s="116">
        <f t="shared" si="43"/>
        <v>-1</v>
      </c>
      <c r="AZ124" s="116">
        <f t="shared" si="43"/>
        <v>-1</v>
      </c>
      <c r="BA124" s="116">
        <f t="shared" si="43"/>
        <v>0</v>
      </c>
      <c r="BB124" s="116">
        <f t="shared" si="43"/>
        <v>1</v>
      </c>
      <c r="BC124" s="116">
        <f t="shared" si="43"/>
        <v>-1</v>
      </c>
      <c r="BD124" s="563"/>
      <c r="BE124" s="564">
        <f t="shared" si="42"/>
        <v>10.799999999999997</v>
      </c>
      <c r="BF124" s="564">
        <f t="shared" si="42"/>
        <v>6.7999999999999972</v>
      </c>
    </row>
    <row r="125" spans="1:111" x14ac:dyDescent="0.2">
      <c r="A125" s="639"/>
      <c r="B125" s="196" t="s">
        <v>2816</v>
      </c>
      <c r="C125" s="117">
        <f t="shared" ref="C125:BC125" si="44">C117-C109</f>
        <v>-4</v>
      </c>
      <c r="D125" s="117">
        <f t="shared" si="44"/>
        <v>3</v>
      </c>
      <c r="E125" s="117">
        <f t="shared" si="44"/>
        <v>2</v>
      </c>
      <c r="F125" s="117">
        <f t="shared" si="44"/>
        <v>0</v>
      </c>
      <c r="G125" s="117">
        <f t="shared" si="44"/>
        <v>2</v>
      </c>
      <c r="H125" s="117">
        <f t="shared" si="44"/>
        <v>1</v>
      </c>
      <c r="I125" s="117">
        <f t="shared" si="44"/>
        <v>-3</v>
      </c>
      <c r="J125" s="117">
        <f t="shared" si="44"/>
        <v>4</v>
      </c>
      <c r="K125" s="117">
        <f t="shared" si="44"/>
        <v>-1</v>
      </c>
      <c r="L125" s="117">
        <f t="shared" si="44"/>
        <v>2</v>
      </c>
      <c r="M125" s="117">
        <f t="shared" si="44"/>
        <v>0</v>
      </c>
      <c r="N125" s="117">
        <f t="shared" si="44"/>
        <v>5</v>
      </c>
      <c r="O125" s="117">
        <f t="shared" si="44"/>
        <v>-4</v>
      </c>
      <c r="P125" s="117">
        <f t="shared" si="44"/>
        <v>3</v>
      </c>
      <c r="Q125" s="117">
        <f t="shared" si="44"/>
        <v>5</v>
      </c>
      <c r="R125" s="117">
        <f t="shared" si="44"/>
        <v>1</v>
      </c>
      <c r="S125" s="117">
        <f t="shared" si="44"/>
        <v>-1</v>
      </c>
      <c r="T125" s="117">
        <f t="shared" si="44"/>
        <v>2</v>
      </c>
      <c r="U125" s="117">
        <f t="shared" si="44"/>
        <v>-4</v>
      </c>
      <c r="V125" s="117">
        <f t="shared" si="44"/>
        <v>1</v>
      </c>
      <c r="W125" s="117">
        <f t="shared" si="44"/>
        <v>-1</v>
      </c>
      <c r="X125" s="117">
        <f t="shared" si="44"/>
        <v>-5</v>
      </c>
      <c r="Y125" s="117">
        <f t="shared" si="44"/>
        <v>-4</v>
      </c>
      <c r="Z125" s="117">
        <f t="shared" si="44"/>
        <v>-2</v>
      </c>
      <c r="AA125" s="117">
        <f t="shared" si="44"/>
        <v>-2</v>
      </c>
      <c r="AB125" s="117">
        <f t="shared" si="44"/>
        <v>-1</v>
      </c>
      <c r="AC125" s="117">
        <f t="shared" si="44"/>
        <v>9</v>
      </c>
      <c r="AD125" s="117">
        <f t="shared" si="44"/>
        <v>3</v>
      </c>
      <c r="AE125" s="117">
        <f t="shared" si="44"/>
        <v>-1</v>
      </c>
      <c r="AF125" s="117">
        <f t="shared" si="44"/>
        <v>4</v>
      </c>
      <c r="AG125" s="117">
        <f t="shared" si="44"/>
        <v>-1</v>
      </c>
      <c r="AH125" s="117">
        <f t="shared" si="44"/>
        <v>4</v>
      </c>
      <c r="AI125" s="117">
        <f t="shared" si="44"/>
        <v>-4</v>
      </c>
      <c r="AJ125" s="117">
        <f t="shared" si="44"/>
        <v>2</v>
      </c>
      <c r="AK125" s="117">
        <f t="shared" si="44"/>
        <v>0</v>
      </c>
      <c r="AL125" s="117">
        <f t="shared" si="44"/>
        <v>3</v>
      </c>
      <c r="AM125" s="117">
        <f t="shared" si="44"/>
        <v>-2</v>
      </c>
      <c r="AN125" s="117">
        <f t="shared" si="44"/>
        <v>4</v>
      </c>
      <c r="AO125" s="117">
        <f t="shared" si="44"/>
        <v>1</v>
      </c>
      <c r="AP125" s="117">
        <f t="shared" si="44"/>
        <v>5</v>
      </c>
      <c r="AQ125" s="117">
        <f t="shared" si="44"/>
        <v>1</v>
      </c>
      <c r="AR125" s="117">
        <f t="shared" si="44"/>
        <v>2</v>
      </c>
      <c r="AS125" s="117">
        <f t="shared" si="44"/>
        <v>-3</v>
      </c>
      <c r="AT125" s="117">
        <f t="shared" si="44"/>
        <v>-3</v>
      </c>
      <c r="AU125" s="117">
        <f t="shared" si="44"/>
        <v>-1</v>
      </c>
      <c r="AV125" s="117">
        <f t="shared" si="44"/>
        <v>-5</v>
      </c>
      <c r="AW125" s="117">
        <f t="shared" si="44"/>
        <v>-3</v>
      </c>
      <c r="AX125" s="117">
        <f t="shared" si="44"/>
        <v>2</v>
      </c>
      <c r="AY125" s="117">
        <f t="shared" si="44"/>
        <v>-1</v>
      </c>
      <c r="AZ125" s="117">
        <f t="shared" si="44"/>
        <v>-4</v>
      </c>
      <c r="BA125" s="117">
        <f t="shared" si="44"/>
        <v>-3</v>
      </c>
      <c r="BB125" s="117">
        <f t="shared" si="44"/>
        <v>0</v>
      </c>
      <c r="BC125" s="117">
        <f t="shared" si="44"/>
        <v>-2</v>
      </c>
      <c r="BD125" s="570"/>
      <c r="BE125" s="567">
        <f t="shared" si="42"/>
        <v>3.1999999999999886</v>
      </c>
      <c r="BF125" s="567">
        <f t="shared" si="42"/>
        <v>9.1999999999999886</v>
      </c>
      <c r="BG125" s="563"/>
      <c r="BH125" s="563"/>
      <c r="BI125" s="563"/>
      <c r="BJ125" s="563"/>
      <c r="BK125" s="563"/>
      <c r="BL125" s="563"/>
      <c r="BM125" s="563"/>
      <c r="BN125" s="563"/>
      <c r="BO125" s="563"/>
      <c r="BP125" s="563"/>
      <c r="BQ125" s="563"/>
      <c r="BR125" s="563"/>
      <c r="BS125" s="563"/>
      <c r="BT125" s="563"/>
      <c r="BU125" s="563"/>
      <c r="BV125" s="563"/>
      <c r="BW125" s="563"/>
      <c r="BX125" s="563"/>
      <c r="BY125" s="563"/>
      <c r="BZ125" s="563"/>
      <c r="CA125" s="563"/>
      <c r="CB125" s="563"/>
      <c r="CC125" s="563"/>
      <c r="CD125" s="563"/>
      <c r="CE125" s="563"/>
      <c r="CF125" s="563"/>
      <c r="CG125" s="563"/>
      <c r="CH125" s="563"/>
      <c r="CI125" s="563"/>
      <c r="CJ125" s="563"/>
      <c r="CK125" s="563"/>
      <c r="CL125" s="563"/>
      <c r="CM125" s="563"/>
      <c r="CN125" s="563"/>
      <c r="CO125" s="563"/>
      <c r="CP125" s="563"/>
      <c r="CQ125" s="563"/>
      <c r="CR125" s="563"/>
      <c r="CS125" s="563"/>
      <c r="CT125" s="563"/>
      <c r="CU125" s="563"/>
      <c r="CV125" s="563"/>
      <c r="CW125" s="563"/>
      <c r="CX125" s="563"/>
      <c r="CY125" s="563"/>
      <c r="CZ125" s="563"/>
      <c r="DA125" s="563"/>
      <c r="DB125" s="563"/>
      <c r="DC125" s="563"/>
      <c r="DD125" s="563"/>
      <c r="DE125" s="563"/>
      <c r="DF125" s="563"/>
      <c r="DG125" s="563"/>
    </row>
    <row r="126" spans="1:111" ht="12" customHeight="1" x14ac:dyDescent="0.2">
      <c r="A126" s="563"/>
      <c r="B126" s="562"/>
      <c r="C126" s="562"/>
    </row>
    <row r="127" spans="1:111" ht="12" customHeight="1" x14ac:dyDescent="0.2">
      <c r="A127" s="125" t="s">
        <v>42</v>
      </c>
      <c r="B127" s="126"/>
      <c r="C127" s="562"/>
    </row>
    <row r="128" spans="1:111" ht="12" customHeight="1" x14ac:dyDescent="0.2">
      <c r="A128" s="633" t="s">
        <v>2793</v>
      </c>
      <c r="B128" s="633"/>
      <c r="C128" s="504"/>
      <c r="D128" s="504"/>
      <c r="E128" s="504"/>
      <c r="F128" s="504"/>
      <c r="G128" s="504"/>
      <c r="H128" s="504"/>
      <c r="I128" s="504"/>
    </row>
    <row r="129" spans="1:56" ht="12" customHeight="1" x14ac:dyDescent="0.2">
      <c r="A129" s="640" t="s">
        <v>2823</v>
      </c>
      <c r="B129" s="640"/>
      <c r="C129" s="592"/>
      <c r="D129" s="592"/>
      <c r="E129" s="592"/>
      <c r="F129" s="592"/>
      <c r="G129" s="592"/>
      <c r="H129" s="592"/>
      <c r="I129" s="592"/>
    </row>
    <row r="130" spans="1:56" ht="12" customHeight="1" x14ac:dyDescent="0.2">
      <c r="A130" s="640"/>
      <c r="B130" s="640"/>
      <c r="C130" s="592"/>
      <c r="D130" s="592"/>
      <c r="E130" s="592"/>
      <c r="F130" s="592"/>
      <c r="G130" s="592"/>
      <c r="H130" s="592"/>
      <c r="I130" s="592"/>
    </row>
    <row r="131" spans="1:56" ht="12" customHeight="1" x14ac:dyDescent="0.2">
      <c r="A131" s="640"/>
      <c r="B131" s="640"/>
      <c r="C131" s="507"/>
      <c r="D131" s="507"/>
      <c r="E131" s="507"/>
      <c r="F131" s="507"/>
      <c r="G131" s="507"/>
      <c r="H131" s="507"/>
      <c r="I131" s="507"/>
    </row>
    <row r="132" spans="1:56" ht="12" customHeight="1" x14ac:dyDescent="0.2">
      <c r="A132" s="635" t="s">
        <v>2824</v>
      </c>
      <c r="B132" s="635"/>
      <c r="C132" s="505"/>
      <c r="D132" s="505"/>
      <c r="E132" s="505"/>
      <c r="F132" s="505"/>
      <c r="G132" s="505"/>
      <c r="H132" s="505"/>
      <c r="I132" s="505"/>
    </row>
    <row r="133" spans="1:56" ht="12" customHeight="1" x14ac:dyDescent="0.2">
      <c r="A133" s="635" t="s">
        <v>2825</v>
      </c>
      <c r="B133" s="635"/>
      <c r="C133" s="505"/>
      <c r="D133" s="505"/>
      <c r="E133" s="505"/>
      <c r="F133" s="505"/>
      <c r="G133" s="505"/>
      <c r="H133" s="505"/>
      <c r="I133" s="505"/>
      <c r="P133" s="563"/>
    </row>
    <row r="134" spans="1:56" ht="12" customHeight="1" x14ac:dyDescent="0.2">
      <c r="A134" s="635" t="s">
        <v>2826</v>
      </c>
      <c r="B134" s="635"/>
      <c r="C134" s="505"/>
      <c r="D134" s="505"/>
      <c r="E134" s="505"/>
      <c r="F134" s="505"/>
      <c r="G134" s="505"/>
      <c r="H134" s="505"/>
      <c r="I134" s="505"/>
    </row>
    <row r="135" spans="1:56" ht="12" customHeight="1" x14ac:dyDescent="0.2">
      <c r="A135" s="635" t="s">
        <v>2827</v>
      </c>
      <c r="B135" s="635"/>
      <c r="C135" s="505"/>
      <c r="D135" s="505"/>
      <c r="E135" s="505"/>
      <c r="F135" s="505"/>
      <c r="G135" s="505"/>
      <c r="H135" s="505"/>
      <c r="I135" s="505"/>
    </row>
    <row r="136" spans="1:56" ht="12" customHeight="1" x14ac:dyDescent="0.2">
      <c r="A136" s="635" t="s">
        <v>2828</v>
      </c>
      <c r="B136" s="635"/>
      <c r="C136" s="505"/>
      <c r="D136" s="505"/>
      <c r="E136" s="505"/>
      <c r="F136" s="505"/>
      <c r="G136" s="505"/>
      <c r="H136" s="505"/>
      <c r="I136" s="505"/>
      <c r="J136" s="571"/>
      <c r="K136" s="571"/>
      <c r="L136" s="571"/>
      <c r="M136" s="571"/>
      <c r="N136" s="571"/>
      <c r="O136" s="571"/>
      <c r="P136" s="571"/>
      <c r="Q136" s="571"/>
      <c r="R136" s="571"/>
      <c r="S136" s="571"/>
      <c r="T136" s="571"/>
      <c r="U136" s="571"/>
      <c r="V136" s="571"/>
      <c r="W136" s="571"/>
      <c r="X136" s="571"/>
      <c r="Y136" s="571"/>
      <c r="Z136" s="571"/>
      <c r="AA136" s="571"/>
      <c r="AB136" s="571"/>
      <c r="AC136" s="571"/>
      <c r="AD136" s="571"/>
      <c r="AE136" s="571"/>
      <c r="AF136" s="571"/>
      <c r="AG136" s="571"/>
      <c r="AH136" s="571"/>
      <c r="AI136" s="571"/>
      <c r="AJ136" s="571"/>
      <c r="AK136" s="571"/>
      <c r="AL136" s="571"/>
      <c r="AM136" s="571"/>
      <c r="AN136" s="571"/>
      <c r="AO136" s="571"/>
      <c r="AP136" s="571"/>
      <c r="AQ136" s="571"/>
      <c r="AR136" s="571"/>
      <c r="AS136" s="571"/>
      <c r="AT136" s="571"/>
      <c r="AU136" s="571"/>
      <c r="AV136" s="571"/>
      <c r="AW136" s="571"/>
      <c r="AX136" s="571"/>
      <c r="AY136" s="571"/>
      <c r="AZ136" s="571"/>
      <c r="BA136" s="571"/>
      <c r="BB136" s="571"/>
      <c r="BC136" s="571"/>
      <c r="BD136" s="571"/>
    </row>
    <row r="137" spans="1:56" ht="12" customHeight="1" x14ac:dyDescent="0.2">
      <c r="A137" s="635" t="s">
        <v>2829</v>
      </c>
      <c r="B137" s="635"/>
      <c r="C137" s="505"/>
      <c r="D137" s="505"/>
      <c r="E137" s="505"/>
      <c r="F137" s="505"/>
      <c r="G137" s="505"/>
      <c r="H137" s="505"/>
      <c r="I137" s="505"/>
      <c r="J137" s="571"/>
      <c r="K137" s="571"/>
      <c r="L137" s="571"/>
      <c r="M137" s="571"/>
      <c r="N137" s="571"/>
      <c r="O137" s="571"/>
      <c r="P137" s="571"/>
      <c r="Q137" s="571"/>
      <c r="R137" s="571"/>
      <c r="S137" s="571"/>
      <c r="T137" s="571"/>
      <c r="U137" s="571"/>
      <c r="V137" s="571"/>
      <c r="W137" s="571"/>
      <c r="X137" s="571"/>
      <c r="Y137" s="571"/>
      <c r="Z137" s="571"/>
      <c r="AA137" s="571"/>
      <c r="AB137" s="571"/>
      <c r="AC137" s="571"/>
      <c r="AD137" s="571"/>
      <c r="AE137" s="571"/>
      <c r="AF137" s="571"/>
      <c r="AG137" s="571"/>
      <c r="AH137" s="571"/>
      <c r="AI137" s="571"/>
      <c r="AJ137" s="571"/>
      <c r="AK137" s="571"/>
      <c r="AL137" s="571"/>
      <c r="AM137" s="571"/>
      <c r="AN137" s="571"/>
      <c r="AO137" s="571"/>
      <c r="AP137" s="571"/>
      <c r="AQ137" s="571"/>
      <c r="AR137" s="571"/>
      <c r="AS137" s="571"/>
      <c r="AT137" s="571"/>
      <c r="AU137" s="571"/>
      <c r="AV137" s="571"/>
      <c r="AW137" s="571"/>
      <c r="AX137" s="571"/>
      <c r="AY137" s="571"/>
      <c r="AZ137" s="571"/>
      <c r="BA137" s="571"/>
      <c r="BB137" s="571"/>
      <c r="BC137" s="571"/>
      <c r="BD137" s="571"/>
    </row>
    <row r="138" spans="1:56" ht="12" customHeight="1" x14ac:dyDescent="0.2">
      <c r="A138" s="633" t="s">
        <v>2830</v>
      </c>
      <c r="B138" s="633"/>
      <c r="C138" s="504"/>
      <c r="D138" s="504"/>
      <c r="E138" s="504"/>
      <c r="F138" s="504"/>
      <c r="G138" s="504"/>
      <c r="H138" s="504"/>
      <c r="I138" s="504"/>
      <c r="J138" s="504"/>
      <c r="K138" s="504"/>
      <c r="L138" s="504"/>
      <c r="M138" s="571"/>
      <c r="N138" s="571"/>
      <c r="O138" s="571"/>
      <c r="P138" s="571"/>
      <c r="Q138" s="571"/>
      <c r="R138" s="571"/>
      <c r="S138" s="571"/>
      <c r="T138" s="571"/>
      <c r="U138" s="571"/>
      <c r="V138" s="571"/>
      <c r="W138" s="571"/>
      <c r="X138" s="571"/>
      <c r="Y138" s="571"/>
      <c r="Z138" s="571"/>
      <c r="AA138" s="571"/>
      <c r="AB138" s="571"/>
      <c r="AC138" s="571"/>
      <c r="AD138" s="571"/>
      <c r="AE138" s="571"/>
      <c r="AF138" s="571"/>
      <c r="AG138" s="571"/>
      <c r="AH138" s="571"/>
      <c r="AI138" s="571"/>
      <c r="AJ138" s="571"/>
      <c r="AK138" s="571"/>
      <c r="AL138" s="571"/>
      <c r="AM138" s="571"/>
      <c r="AN138" s="571"/>
      <c r="AO138" s="571"/>
      <c r="AP138" s="571"/>
      <c r="AQ138" s="571"/>
      <c r="AR138" s="571"/>
      <c r="AS138" s="571"/>
      <c r="AT138" s="571"/>
      <c r="AU138" s="571"/>
      <c r="AV138" s="571"/>
      <c r="AW138" s="571"/>
      <c r="AX138" s="571"/>
      <c r="AY138" s="571"/>
      <c r="AZ138" s="571"/>
      <c r="BA138" s="571"/>
      <c r="BB138" s="571"/>
      <c r="BC138" s="571"/>
      <c r="BD138" s="571"/>
    </row>
    <row r="139" spans="1:56" ht="12" customHeight="1" x14ac:dyDescent="0.2">
      <c r="A139" s="636"/>
      <c r="B139" s="636"/>
      <c r="C139" s="506"/>
      <c r="D139" s="506"/>
      <c r="E139" s="506"/>
      <c r="F139" s="506"/>
      <c r="G139" s="504"/>
      <c r="H139" s="504"/>
      <c r="I139" s="504"/>
      <c r="J139" s="504"/>
      <c r="K139" s="504"/>
      <c r="L139" s="504"/>
      <c r="M139" s="571"/>
      <c r="N139" s="571"/>
      <c r="O139" s="571"/>
      <c r="P139" s="571"/>
      <c r="Q139" s="571"/>
      <c r="R139" s="571"/>
      <c r="S139" s="571"/>
      <c r="T139" s="571"/>
      <c r="U139" s="571"/>
      <c r="V139" s="571"/>
      <c r="W139" s="571"/>
      <c r="X139" s="571"/>
      <c r="Y139" s="571"/>
      <c r="Z139" s="571"/>
      <c r="AA139" s="571"/>
      <c r="AB139" s="571"/>
      <c r="AC139" s="571"/>
      <c r="AD139" s="571"/>
      <c r="AE139" s="571"/>
      <c r="AF139" s="571"/>
      <c r="AG139" s="571"/>
      <c r="AH139" s="571"/>
      <c r="AI139" s="571"/>
      <c r="AJ139" s="571"/>
      <c r="AK139" s="571"/>
      <c r="AL139" s="571"/>
      <c r="AM139" s="571"/>
      <c r="AN139" s="571"/>
      <c r="AO139" s="571"/>
      <c r="AP139" s="571"/>
      <c r="AQ139" s="571"/>
      <c r="AR139" s="571"/>
      <c r="AS139" s="571"/>
      <c r="AT139" s="571"/>
      <c r="AU139" s="571"/>
      <c r="AV139" s="571"/>
      <c r="AW139" s="571"/>
      <c r="AX139" s="571"/>
      <c r="AY139" s="571"/>
      <c r="AZ139" s="571"/>
      <c r="BA139" s="571"/>
      <c r="BB139" s="571"/>
      <c r="BC139" s="571"/>
      <c r="BD139" s="571"/>
    </row>
    <row r="140" spans="1:56" ht="12" customHeight="1" x14ac:dyDescent="0.2">
      <c r="A140" s="633" t="s">
        <v>3041</v>
      </c>
      <c r="B140" s="633"/>
      <c r="D140" s="571"/>
      <c r="E140" s="571"/>
      <c r="F140" s="571"/>
      <c r="G140" s="571"/>
      <c r="H140" s="571"/>
      <c r="I140" s="571"/>
      <c r="J140" s="571"/>
      <c r="K140" s="571"/>
      <c r="L140" s="571"/>
      <c r="M140" s="571"/>
      <c r="N140" s="571"/>
      <c r="O140" s="571"/>
      <c r="P140" s="571"/>
      <c r="Q140" s="571"/>
      <c r="R140" s="571"/>
      <c r="S140" s="571"/>
      <c r="T140" s="571"/>
      <c r="U140" s="571"/>
      <c r="V140" s="571"/>
      <c r="W140" s="571"/>
      <c r="X140" s="571"/>
      <c r="Y140" s="571"/>
      <c r="Z140" s="571"/>
      <c r="AA140" s="571"/>
      <c r="AB140" s="571"/>
      <c r="AC140" s="571"/>
      <c r="AD140" s="571"/>
      <c r="AE140" s="571"/>
      <c r="AF140" s="571"/>
      <c r="AG140" s="571"/>
      <c r="AH140" s="571"/>
      <c r="AI140" s="571"/>
      <c r="AJ140" s="571"/>
      <c r="AK140" s="571"/>
      <c r="AL140" s="571"/>
      <c r="AM140" s="571"/>
      <c r="AN140" s="571"/>
      <c r="AO140" s="571"/>
      <c r="AP140" s="571"/>
      <c r="AQ140" s="571"/>
      <c r="AR140" s="571"/>
      <c r="AS140" s="571"/>
      <c r="AT140" s="571"/>
      <c r="AU140" s="571"/>
      <c r="AV140" s="571"/>
      <c r="AW140" s="571"/>
      <c r="AX140" s="571"/>
      <c r="AY140" s="571"/>
      <c r="AZ140" s="571"/>
      <c r="BA140" s="571"/>
      <c r="BB140" s="571"/>
      <c r="BC140" s="571"/>
      <c r="BD140" s="571"/>
    </row>
    <row r="141" spans="1:56" x14ac:dyDescent="0.2">
      <c r="D141" s="571"/>
      <c r="E141" s="571"/>
      <c r="F141" s="571"/>
      <c r="G141" s="571"/>
      <c r="H141" s="571"/>
      <c r="I141" s="571"/>
      <c r="J141" s="571"/>
      <c r="K141" s="571"/>
      <c r="L141" s="571"/>
      <c r="M141" s="571"/>
      <c r="N141" s="571"/>
      <c r="O141" s="571"/>
      <c r="P141" s="571"/>
      <c r="Q141" s="571"/>
      <c r="R141" s="571"/>
      <c r="S141" s="571"/>
      <c r="T141" s="571"/>
      <c r="U141" s="571"/>
      <c r="V141" s="571"/>
      <c r="W141" s="571"/>
      <c r="X141" s="571"/>
      <c r="Y141" s="571"/>
      <c r="Z141" s="571"/>
      <c r="AA141" s="571"/>
      <c r="AB141" s="571"/>
      <c r="AC141" s="571"/>
      <c r="AD141" s="571"/>
      <c r="AE141" s="571"/>
      <c r="AF141" s="571"/>
      <c r="AG141" s="571"/>
      <c r="AH141" s="571"/>
      <c r="AI141" s="571"/>
      <c r="AJ141" s="571"/>
      <c r="AK141" s="571"/>
      <c r="AL141" s="571"/>
      <c r="AM141" s="571"/>
      <c r="AN141" s="571"/>
      <c r="AO141" s="571"/>
      <c r="AP141" s="571"/>
      <c r="AQ141" s="571"/>
      <c r="AR141" s="571"/>
      <c r="AS141" s="571"/>
      <c r="AT141" s="571"/>
      <c r="AU141" s="571"/>
      <c r="AV141" s="571"/>
      <c r="AW141" s="571"/>
      <c r="AX141" s="571"/>
      <c r="AY141" s="571"/>
      <c r="AZ141" s="571"/>
      <c r="BA141" s="571"/>
      <c r="BB141" s="571"/>
      <c r="BC141" s="571"/>
      <c r="BD141" s="571"/>
    </row>
    <row r="142" spans="1:56" x14ac:dyDescent="0.2">
      <c r="D142" s="571"/>
      <c r="E142" s="571"/>
      <c r="F142" s="571"/>
      <c r="G142" s="571"/>
      <c r="H142" s="571"/>
      <c r="I142" s="571"/>
      <c r="J142" s="571"/>
      <c r="K142" s="571"/>
      <c r="L142" s="571"/>
      <c r="M142" s="571"/>
      <c r="N142" s="571"/>
      <c r="O142" s="571"/>
      <c r="P142" s="571"/>
      <c r="Q142" s="571"/>
      <c r="R142" s="571"/>
      <c r="S142" s="571"/>
      <c r="T142" s="571"/>
      <c r="U142" s="571"/>
      <c r="V142" s="571"/>
      <c r="W142" s="571"/>
      <c r="X142" s="571"/>
      <c r="Y142" s="571"/>
      <c r="Z142" s="571"/>
      <c r="AA142" s="571"/>
      <c r="AB142" s="571"/>
      <c r="AC142" s="571"/>
      <c r="AD142" s="571"/>
      <c r="AE142" s="571"/>
      <c r="AF142" s="571"/>
      <c r="AG142" s="571"/>
      <c r="AH142" s="571"/>
      <c r="AI142" s="571"/>
      <c r="AJ142" s="571"/>
      <c r="AK142" s="571"/>
      <c r="AL142" s="571"/>
      <c r="AM142" s="571"/>
      <c r="AN142" s="571"/>
      <c r="AO142" s="571"/>
      <c r="AP142" s="571"/>
      <c r="AQ142" s="571"/>
      <c r="AR142" s="571"/>
      <c r="AS142" s="571"/>
      <c r="AT142" s="571"/>
      <c r="AU142" s="571"/>
      <c r="AV142" s="571"/>
      <c r="AW142" s="571"/>
      <c r="AX142" s="571"/>
      <c r="AY142" s="571"/>
      <c r="AZ142" s="571"/>
      <c r="BA142" s="571"/>
      <c r="BB142" s="571"/>
      <c r="BC142" s="571"/>
      <c r="BD142" s="571"/>
    </row>
    <row r="143" spans="1:56" x14ac:dyDescent="0.2">
      <c r="D143" s="571"/>
      <c r="E143" s="571"/>
      <c r="F143" s="571"/>
      <c r="G143" s="571"/>
      <c r="H143" s="571"/>
      <c r="I143" s="571"/>
      <c r="J143" s="571"/>
      <c r="K143" s="571"/>
      <c r="L143" s="571"/>
      <c r="M143" s="571"/>
      <c r="N143" s="571"/>
      <c r="O143" s="571"/>
      <c r="P143" s="571"/>
      <c r="Q143" s="571"/>
      <c r="R143" s="571"/>
      <c r="S143" s="571"/>
      <c r="T143" s="571"/>
      <c r="U143" s="571"/>
      <c r="V143" s="571"/>
      <c r="W143" s="571"/>
      <c r="X143" s="571"/>
      <c r="Y143" s="571"/>
      <c r="Z143" s="571"/>
      <c r="AA143" s="571"/>
      <c r="AB143" s="571"/>
      <c r="AC143" s="571"/>
      <c r="AD143" s="571"/>
      <c r="AE143" s="571"/>
      <c r="AF143" s="571"/>
      <c r="AG143" s="571"/>
      <c r="AH143" s="571"/>
      <c r="AI143" s="571"/>
      <c r="AJ143" s="571"/>
      <c r="AK143" s="571"/>
      <c r="AL143" s="571"/>
      <c r="AM143" s="571"/>
      <c r="AN143" s="571"/>
      <c r="AO143" s="571"/>
      <c r="AP143" s="571"/>
      <c r="AQ143" s="571"/>
      <c r="AR143" s="571"/>
      <c r="AS143" s="571"/>
      <c r="AT143" s="571"/>
      <c r="AU143" s="571"/>
      <c r="AV143" s="571"/>
      <c r="AW143" s="571"/>
      <c r="AX143" s="571"/>
      <c r="AY143" s="571"/>
      <c r="AZ143" s="571"/>
      <c r="BA143" s="571"/>
      <c r="BB143" s="571"/>
      <c r="BC143" s="571"/>
      <c r="BD143" s="571"/>
    </row>
    <row r="144" spans="1:56" x14ac:dyDescent="0.2">
      <c r="D144" s="571"/>
      <c r="E144" s="571"/>
      <c r="F144" s="571"/>
      <c r="G144" s="571"/>
      <c r="H144" s="571"/>
      <c r="I144" s="571"/>
      <c r="J144" s="571"/>
      <c r="K144" s="571"/>
      <c r="L144" s="571"/>
      <c r="M144" s="571"/>
      <c r="N144" s="571"/>
      <c r="O144" s="571"/>
      <c r="P144" s="571"/>
      <c r="Q144" s="571"/>
      <c r="R144" s="571"/>
      <c r="S144" s="571"/>
      <c r="T144" s="571"/>
      <c r="U144" s="571"/>
      <c r="V144" s="571"/>
      <c r="W144" s="571"/>
      <c r="X144" s="571"/>
      <c r="Y144" s="571"/>
      <c r="Z144" s="571"/>
      <c r="AA144" s="571"/>
      <c r="AB144" s="571"/>
      <c r="AC144" s="571"/>
      <c r="AD144" s="571"/>
      <c r="AE144" s="571"/>
      <c r="AF144" s="571"/>
      <c r="AG144" s="571"/>
      <c r="AH144" s="571"/>
      <c r="AI144" s="571"/>
      <c r="AJ144" s="571"/>
      <c r="AK144" s="571"/>
      <c r="AL144" s="571"/>
      <c r="AM144" s="571"/>
      <c r="AN144" s="571"/>
      <c r="AO144" s="571"/>
      <c r="AP144" s="571"/>
      <c r="AQ144" s="571"/>
      <c r="AR144" s="571"/>
      <c r="AS144" s="571"/>
      <c r="AT144" s="571"/>
      <c r="AU144" s="571"/>
      <c r="AV144" s="571"/>
      <c r="AW144" s="571"/>
      <c r="AX144" s="571"/>
      <c r="AY144" s="571"/>
      <c r="AZ144" s="571"/>
      <c r="BA144" s="571"/>
      <c r="BB144" s="571"/>
      <c r="BC144" s="571"/>
      <c r="BD144" s="571"/>
    </row>
    <row r="145" spans="4:56" x14ac:dyDescent="0.2">
      <c r="D145" s="571"/>
      <c r="E145" s="571"/>
      <c r="F145" s="571"/>
      <c r="G145" s="571"/>
      <c r="H145" s="571"/>
      <c r="I145" s="571"/>
      <c r="J145" s="571"/>
      <c r="K145" s="571"/>
      <c r="L145" s="571"/>
      <c r="M145" s="571"/>
      <c r="N145" s="571"/>
      <c r="O145" s="571"/>
      <c r="P145" s="571"/>
      <c r="Q145" s="571"/>
      <c r="R145" s="571"/>
      <c r="S145" s="571"/>
      <c r="T145" s="571"/>
      <c r="U145" s="571"/>
      <c r="V145" s="571"/>
      <c r="W145" s="571"/>
      <c r="X145" s="571"/>
      <c r="Y145" s="571"/>
      <c r="Z145" s="571"/>
      <c r="AA145" s="571"/>
      <c r="AB145" s="571"/>
      <c r="AC145" s="571"/>
      <c r="AD145" s="571"/>
      <c r="AE145" s="571"/>
      <c r="AF145" s="571"/>
      <c r="AG145" s="571"/>
      <c r="AH145" s="571"/>
      <c r="AI145" s="571"/>
      <c r="AJ145" s="571"/>
      <c r="AK145" s="571"/>
      <c r="AL145" s="571"/>
      <c r="AM145" s="571"/>
      <c r="AN145" s="571"/>
      <c r="AO145" s="571"/>
      <c r="AP145" s="571"/>
      <c r="AQ145" s="571"/>
      <c r="AR145" s="571"/>
      <c r="AS145" s="571"/>
      <c r="AT145" s="571"/>
      <c r="AU145" s="571"/>
      <c r="AV145" s="571"/>
      <c r="AW145" s="571"/>
      <c r="AX145" s="571"/>
      <c r="AY145" s="571"/>
      <c r="AZ145" s="571"/>
      <c r="BA145" s="571"/>
      <c r="BB145" s="571"/>
      <c r="BC145" s="571"/>
      <c r="BD145" s="571"/>
    </row>
    <row r="146" spans="4:56" x14ac:dyDescent="0.2">
      <c r="D146" s="571"/>
      <c r="E146" s="571"/>
      <c r="F146" s="571"/>
      <c r="G146" s="571"/>
      <c r="H146" s="571"/>
      <c r="I146" s="571"/>
      <c r="J146" s="571"/>
      <c r="K146" s="571"/>
      <c r="L146" s="571"/>
      <c r="M146" s="571"/>
      <c r="N146" s="571"/>
      <c r="O146" s="571"/>
      <c r="P146" s="571"/>
      <c r="Q146" s="571"/>
      <c r="R146" s="571"/>
      <c r="S146" s="571"/>
      <c r="T146" s="571"/>
      <c r="U146" s="571"/>
      <c r="V146" s="571"/>
      <c r="W146" s="571"/>
      <c r="X146" s="571"/>
      <c r="Y146" s="571"/>
      <c r="Z146" s="571"/>
      <c r="AA146" s="571"/>
      <c r="AB146" s="571"/>
      <c r="AC146" s="571"/>
      <c r="AD146" s="571"/>
      <c r="AE146" s="571"/>
      <c r="AF146" s="571"/>
      <c r="AG146" s="571"/>
      <c r="AH146" s="571"/>
      <c r="AI146" s="571"/>
      <c r="AJ146" s="571"/>
      <c r="AK146" s="571"/>
      <c r="AL146" s="571"/>
      <c r="AM146" s="571"/>
      <c r="AN146" s="571"/>
      <c r="AO146" s="571"/>
      <c r="AP146" s="571"/>
      <c r="AQ146" s="571"/>
      <c r="AR146" s="571"/>
      <c r="AS146" s="571"/>
      <c r="AT146" s="571"/>
      <c r="AU146" s="571"/>
      <c r="AV146" s="571"/>
      <c r="AW146" s="571"/>
      <c r="AX146" s="571"/>
      <c r="AY146" s="571"/>
      <c r="AZ146" s="571"/>
      <c r="BA146" s="571"/>
      <c r="BB146" s="571"/>
      <c r="BC146" s="571"/>
      <c r="BD146" s="571"/>
    </row>
    <row r="147" spans="4:56" x14ac:dyDescent="0.2">
      <c r="D147" s="571"/>
      <c r="E147" s="571"/>
      <c r="F147" s="571"/>
      <c r="G147" s="571"/>
      <c r="H147" s="571"/>
      <c r="I147" s="571"/>
      <c r="J147" s="571"/>
      <c r="K147" s="571"/>
      <c r="L147" s="571"/>
      <c r="M147" s="571"/>
      <c r="N147" s="571"/>
      <c r="O147" s="571"/>
      <c r="P147" s="571"/>
      <c r="Q147" s="571"/>
      <c r="R147" s="571"/>
      <c r="S147" s="571"/>
      <c r="T147" s="571"/>
      <c r="U147" s="571"/>
      <c r="V147" s="571"/>
      <c r="W147" s="571"/>
      <c r="X147" s="571"/>
      <c r="Y147" s="571"/>
      <c r="Z147" s="571"/>
      <c r="AA147" s="571"/>
      <c r="AB147" s="571"/>
      <c r="AC147" s="571"/>
      <c r="AD147" s="571"/>
      <c r="AE147" s="571"/>
      <c r="AF147" s="571"/>
      <c r="AG147" s="571"/>
      <c r="AH147" s="571"/>
      <c r="AI147" s="571"/>
      <c r="AJ147" s="571"/>
      <c r="AK147" s="571"/>
      <c r="AL147" s="571"/>
      <c r="AM147" s="571"/>
      <c r="AN147" s="571"/>
      <c r="AO147" s="571"/>
      <c r="AP147" s="571"/>
      <c r="AQ147" s="571"/>
      <c r="AR147" s="571"/>
      <c r="AS147" s="571"/>
      <c r="AT147" s="571"/>
      <c r="AU147" s="571"/>
      <c r="AV147" s="571"/>
      <c r="AW147" s="571"/>
      <c r="AX147" s="571"/>
      <c r="AY147" s="571"/>
      <c r="AZ147" s="571"/>
      <c r="BA147" s="571"/>
      <c r="BB147" s="571"/>
      <c r="BC147" s="571"/>
      <c r="BD147" s="571"/>
    </row>
    <row r="148" spans="4:56" x14ac:dyDescent="0.2">
      <c r="D148" s="571"/>
      <c r="E148" s="571"/>
      <c r="F148" s="571"/>
      <c r="G148" s="571"/>
      <c r="H148" s="571"/>
      <c r="I148" s="571"/>
      <c r="J148" s="571"/>
      <c r="K148" s="571"/>
      <c r="L148" s="571"/>
      <c r="M148" s="571"/>
      <c r="N148" s="571"/>
      <c r="O148" s="571"/>
      <c r="P148" s="571"/>
      <c r="Q148" s="571"/>
      <c r="R148" s="571"/>
      <c r="S148" s="571"/>
      <c r="T148" s="571"/>
      <c r="U148" s="571"/>
      <c r="V148" s="571"/>
      <c r="W148" s="571"/>
      <c r="X148" s="571"/>
      <c r="Y148" s="571"/>
      <c r="Z148" s="571"/>
      <c r="AA148" s="571"/>
      <c r="AB148" s="571"/>
      <c r="AC148" s="571"/>
      <c r="AD148" s="571"/>
      <c r="AE148" s="571"/>
      <c r="AF148" s="571"/>
      <c r="AG148" s="571"/>
      <c r="AH148" s="571"/>
      <c r="AI148" s="571"/>
      <c r="AJ148" s="571"/>
      <c r="AK148" s="571"/>
      <c r="AL148" s="571"/>
      <c r="AM148" s="571"/>
      <c r="AN148" s="571"/>
      <c r="AO148" s="571"/>
      <c r="AP148" s="571"/>
      <c r="AQ148" s="571"/>
      <c r="AR148" s="571"/>
      <c r="AS148" s="571"/>
      <c r="AT148" s="571"/>
      <c r="AU148" s="571"/>
      <c r="AV148" s="571"/>
      <c r="AW148" s="571"/>
      <c r="AX148" s="571"/>
      <c r="AY148" s="571"/>
      <c r="AZ148" s="571"/>
      <c r="BA148" s="571"/>
      <c r="BB148" s="571"/>
      <c r="BC148" s="571"/>
      <c r="BD148" s="571"/>
    </row>
    <row r="149" spans="4:56" x14ac:dyDescent="0.2">
      <c r="D149" s="571"/>
      <c r="E149" s="571"/>
      <c r="F149" s="571"/>
      <c r="G149" s="571"/>
      <c r="H149" s="571"/>
      <c r="I149" s="571"/>
      <c r="J149" s="571"/>
      <c r="K149" s="571"/>
      <c r="L149" s="571"/>
      <c r="M149" s="571"/>
      <c r="N149" s="571"/>
      <c r="O149" s="571"/>
      <c r="P149" s="571"/>
      <c r="Q149" s="571"/>
      <c r="R149" s="571"/>
      <c r="S149" s="571"/>
      <c r="T149" s="571"/>
      <c r="U149" s="571"/>
      <c r="V149" s="571"/>
      <c r="W149" s="571"/>
      <c r="X149" s="571"/>
      <c r="Y149" s="571"/>
      <c r="Z149" s="571"/>
      <c r="AA149" s="571"/>
      <c r="AB149" s="571"/>
      <c r="AC149" s="571"/>
      <c r="AD149" s="571"/>
      <c r="AE149" s="571"/>
      <c r="AF149" s="571"/>
      <c r="AG149" s="571"/>
      <c r="AH149" s="571"/>
      <c r="AI149" s="571"/>
      <c r="AJ149" s="571"/>
      <c r="AK149" s="571"/>
      <c r="AL149" s="571"/>
      <c r="AM149" s="571"/>
      <c r="AN149" s="571"/>
      <c r="AO149" s="571"/>
      <c r="AP149" s="571"/>
      <c r="AQ149" s="571"/>
      <c r="AR149" s="571"/>
      <c r="AS149" s="571"/>
      <c r="AT149" s="571"/>
      <c r="AU149" s="571"/>
      <c r="AV149" s="571"/>
      <c r="AW149" s="571"/>
      <c r="AX149" s="571"/>
      <c r="AY149" s="571"/>
      <c r="AZ149" s="571"/>
      <c r="BA149" s="571"/>
      <c r="BB149" s="571"/>
      <c r="BC149" s="571"/>
      <c r="BD149" s="571"/>
    </row>
    <row r="150" spans="4:56" x14ac:dyDescent="0.2">
      <c r="D150" s="571"/>
      <c r="E150" s="571"/>
      <c r="F150" s="571"/>
      <c r="G150" s="571"/>
      <c r="H150" s="571"/>
      <c r="I150" s="571"/>
      <c r="J150" s="571"/>
      <c r="K150" s="571"/>
      <c r="L150" s="571"/>
      <c r="M150" s="571"/>
      <c r="N150" s="571"/>
      <c r="O150" s="571"/>
      <c r="P150" s="571"/>
      <c r="Q150" s="571"/>
      <c r="R150" s="571"/>
      <c r="S150" s="571"/>
      <c r="T150" s="571"/>
      <c r="U150" s="571"/>
      <c r="V150" s="571"/>
      <c r="W150" s="571"/>
      <c r="X150" s="571"/>
      <c r="Y150" s="571"/>
      <c r="Z150" s="571"/>
      <c r="AA150" s="571"/>
      <c r="AB150" s="571"/>
      <c r="AC150" s="571"/>
      <c r="AD150" s="571"/>
      <c r="AE150" s="571"/>
      <c r="AF150" s="571"/>
      <c r="AG150" s="571"/>
      <c r="AH150" s="571"/>
      <c r="AI150" s="571"/>
      <c r="AJ150" s="571"/>
      <c r="AK150" s="571"/>
      <c r="AL150" s="571"/>
      <c r="AM150" s="571"/>
      <c r="AN150" s="571"/>
      <c r="AO150" s="571"/>
      <c r="AP150" s="571"/>
      <c r="AQ150" s="571"/>
      <c r="AR150" s="571"/>
      <c r="AS150" s="571"/>
      <c r="AT150" s="571"/>
      <c r="AU150" s="571"/>
      <c r="AV150" s="571"/>
      <c r="AW150" s="571"/>
      <c r="AX150" s="571"/>
      <c r="AY150" s="571"/>
      <c r="AZ150" s="571"/>
      <c r="BA150" s="571"/>
      <c r="BB150" s="571"/>
      <c r="BC150" s="571"/>
      <c r="BD150" s="571"/>
    </row>
  </sheetData>
  <mergeCells count="20">
    <mergeCell ref="A140:B140"/>
    <mergeCell ref="BE4:BE5"/>
    <mergeCell ref="A128:B128"/>
    <mergeCell ref="A132:B132"/>
    <mergeCell ref="A102:A125"/>
    <mergeCell ref="A78:A101"/>
    <mergeCell ref="A133:B133"/>
    <mergeCell ref="A134:B134"/>
    <mergeCell ref="A135:B135"/>
    <mergeCell ref="A136:B136"/>
    <mergeCell ref="A137:B137"/>
    <mergeCell ref="A138:B138"/>
    <mergeCell ref="A139:B139"/>
    <mergeCell ref="A129:B131"/>
    <mergeCell ref="BF4:BF5"/>
    <mergeCell ref="F1:G1"/>
    <mergeCell ref="A6:A29"/>
    <mergeCell ref="A30:A53"/>
    <mergeCell ref="A54:A77"/>
    <mergeCell ref="A1:D1"/>
  </mergeCells>
  <hyperlinks>
    <hyperlink ref="F1:G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6"/>
  <sheetViews>
    <sheetView zoomScaleNormal="100" workbookViewId="0">
      <selection sqref="A1:J1"/>
    </sheetView>
  </sheetViews>
  <sheetFormatPr defaultColWidth="9.140625" defaultRowHeight="12.75" x14ac:dyDescent="0.2"/>
  <cols>
    <col min="1" max="1" width="19.85546875" style="57" customWidth="1"/>
    <col min="2" max="4" width="12.140625" style="57" customWidth="1"/>
    <col min="5" max="5" width="12.85546875" style="57" customWidth="1"/>
    <col min="6" max="6" width="14" style="57" customWidth="1"/>
    <col min="7" max="7" width="12.5703125" style="57" customWidth="1"/>
    <col min="8" max="11" width="12.140625" style="57" customWidth="1"/>
    <col min="12" max="12" width="11" style="57" customWidth="1"/>
    <col min="13" max="13" width="10" style="57" customWidth="1"/>
    <col min="14" max="14" width="11.85546875" style="57" customWidth="1"/>
    <col min="15" max="15" width="12.5703125" style="57" customWidth="1"/>
    <col min="16" max="18" width="12.140625" style="57" customWidth="1"/>
    <col min="19" max="19" width="12.5703125" style="57" customWidth="1"/>
    <col min="20" max="50" width="12.140625" style="57" customWidth="1"/>
    <col min="51" max="51" width="13.42578125" style="57" customWidth="1"/>
    <col min="52" max="52" width="11.5703125" style="57" customWidth="1"/>
    <col min="53" max="53" width="10" style="57" customWidth="1"/>
    <col min="54" max="16384" width="9.140625" style="57"/>
  </cols>
  <sheetData>
    <row r="1" spans="1:54" ht="18" customHeight="1" x14ac:dyDescent="0.25">
      <c r="A1" s="802" t="str">
        <f>CONCATENATE("Table 4: Age standardised rates of deaths involving COVID-19 between 1st March 2020 and ", Contents!A41," 2021¹ ² ³ ⁴ ⁵")</f>
        <v>Table 4: Age standardised rates of deaths involving COVID-19 between 1st March 2020 and 28th February 2021¹ ² ³ ⁴ ⁵</v>
      </c>
      <c r="B1" s="802"/>
      <c r="C1" s="802"/>
      <c r="D1" s="802"/>
      <c r="E1" s="802"/>
      <c r="F1" s="802"/>
      <c r="G1" s="802"/>
      <c r="H1" s="802"/>
      <c r="I1" s="802"/>
      <c r="J1" s="802"/>
      <c r="L1" s="651" t="s">
        <v>78</v>
      </c>
      <c r="M1" s="651"/>
    </row>
    <row r="2" spans="1:54" ht="15" customHeight="1" x14ac:dyDescent="0.2"/>
    <row r="3" spans="1:54" ht="13.5" customHeight="1" x14ac:dyDescent="0.2">
      <c r="C3" s="650" t="s">
        <v>24</v>
      </c>
      <c r="D3" s="650"/>
      <c r="E3" s="650"/>
      <c r="F3" s="650"/>
      <c r="G3" s="650" t="s">
        <v>25</v>
      </c>
      <c r="H3" s="650"/>
      <c r="I3" s="650"/>
      <c r="J3" s="650"/>
      <c r="K3" s="650" t="s">
        <v>106</v>
      </c>
      <c r="L3" s="650"/>
      <c r="M3" s="650"/>
      <c r="N3" s="650"/>
      <c r="O3" s="650" t="s">
        <v>2761</v>
      </c>
      <c r="P3" s="650"/>
      <c r="Q3" s="650"/>
      <c r="R3" s="650"/>
      <c r="S3" s="650" t="s">
        <v>2764</v>
      </c>
      <c r="T3" s="650"/>
      <c r="U3" s="650"/>
      <c r="V3" s="650"/>
      <c r="W3" s="650" t="s">
        <v>2769</v>
      </c>
      <c r="X3" s="650"/>
      <c r="Y3" s="650"/>
      <c r="Z3" s="650"/>
      <c r="AA3" s="650" t="s">
        <v>2936</v>
      </c>
      <c r="AB3" s="650"/>
      <c r="AC3" s="650"/>
      <c r="AD3" s="650"/>
      <c r="AE3" s="650" t="s">
        <v>2954</v>
      </c>
      <c r="AF3" s="650"/>
      <c r="AG3" s="650"/>
      <c r="AH3" s="650"/>
      <c r="AI3" s="650" t="s">
        <v>3034</v>
      </c>
      <c r="AJ3" s="650"/>
      <c r="AK3" s="650"/>
      <c r="AL3" s="650"/>
      <c r="AM3" s="650" t="s">
        <v>3042</v>
      </c>
      <c r="AN3" s="650"/>
      <c r="AO3" s="650"/>
      <c r="AP3" s="650"/>
      <c r="AQ3" s="650" t="s">
        <v>3090</v>
      </c>
      <c r="AR3" s="650"/>
      <c r="AS3" s="650"/>
      <c r="AT3" s="650"/>
      <c r="AU3" s="650" t="s">
        <v>3136</v>
      </c>
      <c r="AV3" s="650"/>
      <c r="AW3" s="650"/>
      <c r="AX3" s="650"/>
      <c r="AY3" s="650" t="s">
        <v>3137</v>
      </c>
      <c r="AZ3" s="650"/>
      <c r="BA3" s="650"/>
      <c r="BB3" s="650"/>
    </row>
    <row r="4" spans="1:54" ht="13.5" customHeight="1" x14ac:dyDescent="0.2">
      <c r="B4" s="19"/>
      <c r="C4" s="650"/>
      <c r="D4" s="650"/>
      <c r="E4" s="650"/>
      <c r="F4" s="650"/>
      <c r="G4" s="650"/>
      <c r="H4" s="650"/>
      <c r="I4" s="650"/>
      <c r="J4" s="650"/>
      <c r="K4" s="650"/>
      <c r="L4" s="650"/>
      <c r="M4" s="650"/>
      <c r="N4" s="650"/>
      <c r="O4" s="650"/>
      <c r="P4" s="650"/>
      <c r="Q4" s="650"/>
      <c r="R4" s="650"/>
      <c r="S4" s="650"/>
      <c r="T4" s="650"/>
      <c r="U4" s="650"/>
      <c r="V4" s="650"/>
      <c r="W4" s="650"/>
      <c r="X4" s="650"/>
      <c r="Y4" s="650"/>
      <c r="Z4" s="650"/>
      <c r="AA4" s="650"/>
      <c r="AB4" s="650"/>
      <c r="AC4" s="650"/>
      <c r="AD4" s="650"/>
      <c r="AE4" s="650"/>
      <c r="AF4" s="650"/>
      <c r="AG4" s="650"/>
      <c r="AH4" s="650"/>
      <c r="AI4" s="650"/>
      <c r="AJ4" s="650"/>
      <c r="AK4" s="650"/>
      <c r="AL4" s="650"/>
      <c r="AM4" s="650"/>
      <c r="AN4" s="650"/>
      <c r="AO4" s="650"/>
      <c r="AP4" s="650"/>
      <c r="AQ4" s="650"/>
      <c r="AR4" s="650"/>
      <c r="AS4" s="650"/>
      <c r="AT4" s="650"/>
      <c r="AU4" s="650"/>
      <c r="AV4" s="650"/>
      <c r="AW4" s="650"/>
      <c r="AX4" s="650"/>
      <c r="AY4" s="650"/>
      <c r="AZ4" s="650"/>
      <c r="BA4" s="650"/>
      <c r="BB4" s="650"/>
    </row>
    <row r="5" spans="1:54" ht="13.5" customHeight="1" x14ac:dyDescent="0.2">
      <c r="C5" s="653" t="s">
        <v>29</v>
      </c>
      <c r="D5" s="646" t="s">
        <v>28</v>
      </c>
      <c r="E5" s="646" t="s">
        <v>30</v>
      </c>
      <c r="F5" s="648" t="s">
        <v>31</v>
      </c>
      <c r="G5" s="653" t="s">
        <v>29</v>
      </c>
      <c r="H5" s="646" t="s">
        <v>28</v>
      </c>
      <c r="I5" s="646" t="s">
        <v>30</v>
      </c>
      <c r="J5" s="648" t="s">
        <v>31</v>
      </c>
      <c r="K5" s="653" t="s">
        <v>29</v>
      </c>
      <c r="L5" s="646" t="s">
        <v>28</v>
      </c>
      <c r="M5" s="646" t="s">
        <v>30</v>
      </c>
      <c r="N5" s="648" t="s">
        <v>31</v>
      </c>
      <c r="O5" s="653" t="s">
        <v>29</v>
      </c>
      <c r="P5" s="646" t="s">
        <v>28</v>
      </c>
      <c r="Q5" s="646" t="s">
        <v>30</v>
      </c>
      <c r="R5" s="648" t="s">
        <v>31</v>
      </c>
      <c r="S5" s="653" t="s">
        <v>29</v>
      </c>
      <c r="T5" s="646" t="s">
        <v>28</v>
      </c>
      <c r="U5" s="646" t="s">
        <v>30</v>
      </c>
      <c r="V5" s="648" t="s">
        <v>31</v>
      </c>
      <c r="W5" s="653" t="s">
        <v>29</v>
      </c>
      <c r="X5" s="646" t="s">
        <v>28</v>
      </c>
      <c r="Y5" s="646" t="s">
        <v>30</v>
      </c>
      <c r="Z5" s="648" t="s">
        <v>31</v>
      </c>
      <c r="AA5" s="653" t="s">
        <v>29</v>
      </c>
      <c r="AB5" s="646" t="s">
        <v>28</v>
      </c>
      <c r="AC5" s="646" t="s">
        <v>30</v>
      </c>
      <c r="AD5" s="648" t="s">
        <v>31</v>
      </c>
      <c r="AE5" s="653" t="s">
        <v>29</v>
      </c>
      <c r="AF5" s="646" t="s">
        <v>28</v>
      </c>
      <c r="AG5" s="646" t="s">
        <v>30</v>
      </c>
      <c r="AH5" s="648" t="s">
        <v>31</v>
      </c>
      <c r="AI5" s="653" t="s">
        <v>29</v>
      </c>
      <c r="AJ5" s="646" t="s">
        <v>28</v>
      </c>
      <c r="AK5" s="646" t="s">
        <v>30</v>
      </c>
      <c r="AL5" s="648" t="s">
        <v>31</v>
      </c>
      <c r="AM5" s="653" t="s">
        <v>29</v>
      </c>
      <c r="AN5" s="646" t="s">
        <v>28</v>
      </c>
      <c r="AO5" s="646" t="s">
        <v>30</v>
      </c>
      <c r="AP5" s="648" t="s">
        <v>31</v>
      </c>
      <c r="AQ5" s="646" t="s">
        <v>29</v>
      </c>
      <c r="AR5" s="646" t="s">
        <v>28</v>
      </c>
      <c r="AS5" s="646" t="s">
        <v>30</v>
      </c>
      <c r="AT5" s="648" t="s">
        <v>31</v>
      </c>
      <c r="AU5" s="646" t="s">
        <v>29</v>
      </c>
      <c r="AV5" s="646" t="s">
        <v>28</v>
      </c>
      <c r="AW5" s="646" t="s">
        <v>30</v>
      </c>
      <c r="AX5" s="648" t="s">
        <v>31</v>
      </c>
      <c r="AY5" s="653" t="s">
        <v>29</v>
      </c>
      <c r="AZ5" s="646" t="s">
        <v>28</v>
      </c>
      <c r="BA5" s="646" t="s">
        <v>30</v>
      </c>
      <c r="BB5" s="648" t="s">
        <v>31</v>
      </c>
    </row>
    <row r="6" spans="1:54" ht="13.5" customHeight="1" x14ac:dyDescent="0.2">
      <c r="C6" s="653"/>
      <c r="D6" s="646"/>
      <c r="E6" s="646"/>
      <c r="F6" s="648"/>
      <c r="G6" s="653"/>
      <c r="H6" s="646"/>
      <c r="I6" s="646"/>
      <c r="J6" s="648"/>
      <c r="K6" s="653"/>
      <c r="L6" s="646"/>
      <c r="M6" s="646"/>
      <c r="N6" s="648"/>
      <c r="O6" s="653"/>
      <c r="P6" s="646"/>
      <c r="Q6" s="646"/>
      <c r="R6" s="648"/>
      <c r="S6" s="653"/>
      <c r="T6" s="646"/>
      <c r="U6" s="646"/>
      <c r="V6" s="648"/>
      <c r="W6" s="653"/>
      <c r="X6" s="646"/>
      <c r="Y6" s="646"/>
      <c r="Z6" s="648"/>
      <c r="AA6" s="653"/>
      <c r="AB6" s="646"/>
      <c r="AC6" s="646"/>
      <c r="AD6" s="648"/>
      <c r="AE6" s="653"/>
      <c r="AF6" s="646"/>
      <c r="AG6" s="646"/>
      <c r="AH6" s="648"/>
      <c r="AI6" s="653"/>
      <c r="AJ6" s="646"/>
      <c r="AK6" s="646"/>
      <c r="AL6" s="648"/>
      <c r="AM6" s="653"/>
      <c r="AN6" s="646"/>
      <c r="AO6" s="646"/>
      <c r="AP6" s="648"/>
      <c r="AQ6" s="646"/>
      <c r="AR6" s="646"/>
      <c r="AS6" s="646"/>
      <c r="AT6" s="648"/>
      <c r="AU6" s="646"/>
      <c r="AV6" s="646"/>
      <c r="AW6" s="646"/>
      <c r="AX6" s="648"/>
      <c r="AY6" s="653"/>
      <c r="AZ6" s="646"/>
      <c r="BA6" s="646"/>
      <c r="BB6" s="648"/>
    </row>
    <row r="7" spans="1:54" ht="13.5" customHeight="1" x14ac:dyDescent="0.2">
      <c r="C7" s="654"/>
      <c r="D7" s="647"/>
      <c r="E7" s="647"/>
      <c r="F7" s="649"/>
      <c r="G7" s="654"/>
      <c r="H7" s="647"/>
      <c r="I7" s="647"/>
      <c r="J7" s="649"/>
      <c r="K7" s="654"/>
      <c r="L7" s="647"/>
      <c r="M7" s="647"/>
      <c r="N7" s="649"/>
      <c r="O7" s="654"/>
      <c r="P7" s="647"/>
      <c r="Q7" s="647"/>
      <c r="R7" s="649"/>
      <c r="S7" s="654"/>
      <c r="T7" s="647"/>
      <c r="U7" s="647"/>
      <c r="V7" s="649"/>
      <c r="W7" s="654"/>
      <c r="X7" s="647"/>
      <c r="Y7" s="647"/>
      <c r="Z7" s="649"/>
      <c r="AA7" s="654"/>
      <c r="AB7" s="647"/>
      <c r="AC7" s="647"/>
      <c r="AD7" s="649"/>
      <c r="AE7" s="654"/>
      <c r="AF7" s="647"/>
      <c r="AG7" s="647"/>
      <c r="AH7" s="649"/>
      <c r="AI7" s="654"/>
      <c r="AJ7" s="647"/>
      <c r="AK7" s="647"/>
      <c r="AL7" s="649"/>
      <c r="AM7" s="654"/>
      <c r="AN7" s="647"/>
      <c r="AO7" s="647"/>
      <c r="AP7" s="649"/>
      <c r="AQ7" s="647"/>
      <c r="AR7" s="647"/>
      <c r="AS7" s="647"/>
      <c r="AT7" s="649"/>
      <c r="AU7" s="647"/>
      <c r="AV7" s="647"/>
      <c r="AW7" s="647"/>
      <c r="AX7" s="649"/>
      <c r="AY7" s="654"/>
      <c r="AZ7" s="647"/>
      <c r="BA7" s="647"/>
      <c r="BB7" s="649"/>
    </row>
    <row r="8" spans="1:54" ht="13.5" customHeight="1" x14ac:dyDescent="0.2">
      <c r="A8" s="657" t="s">
        <v>2763</v>
      </c>
      <c r="B8" s="363" t="s">
        <v>27</v>
      </c>
      <c r="C8" s="364">
        <v>65.400000000000006</v>
      </c>
      <c r="D8" s="365">
        <v>58</v>
      </c>
      <c r="E8" s="365">
        <v>72.900000000000006</v>
      </c>
      <c r="F8" s="358">
        <v>298</v>
      </c>
      <c r="G8" s="355">
        <v>583.5</v>
      </c>
      <c r="H8" s="357">
        <v>561.29999999999995</v>
      </c>
      <c r="I8" s="357">
        <v>605.70000000000005</v>
      </c>
      <c r="J8" s="358">
        <v>2506</v>
      </c>
      <c r="K8" s="355">
        <v>267.60000000000002</v>
      </c>
      <c r="L8" s="357">
        <v>252.5</v>
      </c>
      <c r="M8" s="357">
        <v>282.7</v>
      </c>
      <c r="N8" s="358">
        <v>1175</v>
      </c>
      <c r="O8" s="355">
        <v>46.8</v>
      </c>
      <c r="P8" s="357">
        <v>40.200000000000003</v>
      </c>
      <c r="Q8" s="357">
        <v>53.3</v>
      </c>
      <c r="R8" s="358">
        <v>198</v>
      </c>
      <c r="S8" s="355">
        <v>8.4</v>
      </c>
      <c r="T8" s="357">
        <v>5.7</v>
      </c>
      <c r="U8" s="357">
        <v>11.1</v>
      </c>
      <c r="V8" s="358">
        <v>37</v>
      </c>
      <c r="W8" s="355">
        <v>4.3</v>
      </c>
      <c r="X8" s="357">
        <v>2.4</v>
      </c>
      <c r="Y8" s="357">
        <v>6.3</v>
      </c>
      <c r="Z8" s="358">
        <v>19</v>
      </c>
      <c r="AA8" s="355">
        <v>10.1</v>
      </c>
      <c r="AB8" s="357">
        <v>7.1</v>
      </c>
      <c r="AC8" s="357">
        <v>13.1</v>
      </c>
      <c r="AD8" s="358">
        <v>44</v>
      </c>
      <c r="AE8" s="355">
        <v>106</v>
      </c>
      <c r="AF8" s="357">
        <v>96.5</v>
      </c>
      <c r="AG8" s="357">
        <v>115.4</v>
      </c>
      <c r="AH8" s="358">
        <v>487</v>
      </c>
      <c r="AI8" s="357">
        <v>247.2</v>
      </c>
      <c r="AJ8" s="357">
        <v>232.5</v>
      </c>
      <c r="AK8" s="357">
        <v>261.89999999999998</v>
      </c>
      <c r="AL8" s="350">
        <v>1076</v>
      </c>
      <c r="AM8" s="357">
        <v>223.6</v>
      </c>
      <c r="AN8" s="357">
        <v>210</v>
      </c>
      <c r="AO8" s="357">
        <v>237.3</v>
      </c>
      <c r="AP8" s="358">
        <v>1013</v>
      </c>
      <c r="AQ8" s="357">
        <v>389.8</v>
      </c>
      <c r="AR8" s="357">
        <v>371.9</v>
      </c>
      <c r="AS8" s="357">
        <v>407.7</v>
      </c>
      <c r="AT8" s="357">
        <v>1766</v>
      </c>
      <c r="AU8" s="357">
        <v>257.89999999999998</v>
      </c>
      <c r="AV8" s="357">
        <v>242.5</v>
      </c>
      <c r="AW8" s="357">
        <v>273.3</v>
      </c>
      <c r="AX8" s="357">
        <v>1062</v>
      </c>
      <c r="AY8" s="355">
        <v>183.4</v>
      </c>
      <c r="AZ8" s="357">
        <v>179.7</v>
      </c>
      <c r="BA8" s="357">
        <v>187</v>
      </c>
      <c r="BB8" s="358">
        <v>9681</v>
      </c>
    </row>
    <row r="9" spans="1:54" ht="13.5" customHeight="1" x14ac:dyDescent="0.2">
      <c r="A9" s="657"/>
      <c r="B9" s="366" t="s">
        <v>2</v>
      </c>
      <c r="C9" s="355">
        <v>47.6</v>
      </c>
      <c r="D9" s="357">
        <v>39.299999999999997</v>
      </c>
      <c r="E9" s="357">
        <v>56</v>
      </c>
      <c r="F9" s="358">
        <v>125</v>
      </c>
      <c r="G9" s="355">
        <v>479.2</v>
      </c>
      <c r="H9" s="357">
        <v>453.1</v>
      </c>
      <c r="I9" s="357">
        <v>505.2</v>
      </c>
      <c r="J9" s="358">
        <v>1226</v>
      </c>
      <c r="K9" s="355">
        <v>238.2</v>
      </c>
      <c r="L9" s="357">
        <v>219.9</v>
      </c>
      <c r="M9" s="357">
        <v>256.5</v>
      </c>
      <c r="N9" s="358">
        <v>631</v>
      </c>
      <c r="O9" s="355">
        <v>44.7</v>
      </c>
      <c r="P9" s="357">
        <v>36.5</v>
      </c>
      <c r="Q9" s="357">
        <v>52.9</v>
      </c>
      <c r="R9" s="358">
        <v>114</v>
      </c>
      <c r="S9" s="355">
        <v>9</v>
      </c>
      <c r="T9" s="357">
        <v>5.4</v>
      </c>
      <c r="U9" s="357">
        <v>12.7</v>
      </c>
      <c r="V9" s="358">
        <v>24</v>
      </c>
      <c r="W9" s="355">
        <v>4.9000000000000004</v>
      </c>
      <c r="X9" s="357">
        <v>2.2000000000000002</v>
      </c>
      <c r="Y9" s="357">
        <v>7.5</v>
      </c>
      <c r="Z9" s="358">
        <v>13</v>
      </c>
      <c r="AA9" s="355">
        <v>6.2</v>
      </c>
      <c r="AB9" s="357">
        <v>3.1</v>
      </c>
      <c r="AC9" s="357">
        <v>9.1999999999999993</v>
      </c>
      <c r="AD9" s="358">
        <v>16</v>
      </c>
      <c r="AE9" s="355">
        <v>81.900000000000006</v>
      </c>
      <c r="AF9" s="357">
        <v>71</v>
      </c>
      <c r="AG9" s="357">
        <v>92.8</v>
      </c>
      <c r="AH9" s="358">
        <v>216</v>
      </c>
      <c r="AI9" s="357">
        <v>194.5</v>
      </c>
      <c r="AJ9" s="357">
        <v>177.5</v>
      </c>
      <c r="AK9" s="357">
        <v>211.5</v>
      </c>
      <c r="AL9" s="358">
        <v>496</v>
      </c>
      <c r="AM9" s="357">
        <v>182.9</v>
      </c>
      <c r="AN9" s="357">
        <v>166.7</v>
      </c>
      <c r="AO9" s="357">
        <v>199</v>
      </c>
      <c r="AP9" s="358">
        <v>485</v>
      </c>
      <c r="AQ9" s="357">
        <v>332.3</v>
      </c>
      <c r="AR9" s="357">
        <v>310.7</v>
      </c>
      <c r="AS9" s="357">
        <v>354</v>
      </c>
      <c r="AT9" s="357">
        <v>878</v>
      </c>
      <c r="AU9" s="357">
        <v>219.8</v>
      </c>
      <c r="AV9" s="357">
        <v>201.1</v>
      </c>
      <c r="AW9" s="357">
        <v>238.4</v>
      </c>
      <c r="AX9" s="357">
        <v>527</v>
      </c>
      <c r="AY9" s="355">
        <v>152.69999999999999</v>
      </c>
      <c r="AZ9" s="357">
        <v>148.4</v>
      </c>
      <c r="BA9" s="357">
        <v>157</v>
      </c>
      <c r="BB9" s="358">
        <v>4751</v>
      </c>
    </row>
    <row r="10" spans="1:54" ht="13.5" customHeight="1" x14ac:dyDescent="0.2">
      <c r="A10" s="657"/>
      <c r="B10" s="367" t="s">
        <v>3</v>
      </c>
      <c r="C10" s="355">
        <v>87.7</v>
      </c>
      <c r="D10" s="357">
        <v>74.400000000000006</v>
      </c>
      <c r="E10" s="357">
        <v>101.1</v>
      </c>
      <c r="F10" s="358">
        <v>173</v>
      </c>
      <c r="G10" s="355">
        <v>720.2</v>
      </c>
      <c r="H10" s="357">
        <v>681.3</v>
      </c>
      <c r="I10" s="357">
        <v>759.1</v>
      </c>
      <c r="J10" s="358">
        <v>1280</v>
      </c>
      <c r="K10" s="355">
        <v>306.8</v>
      </c>
      <c r="L10" s="357">
        <v>280.8</v>
      </c>
      <c r="M10" s="357">
        <v>332.9</v>
      </c>
      <c r="N10" s="358">
        <v>544</v>
      </c>
      <c r="O10" s="355">
        <v>49.6</v>
      </c>
      <c r="P10" s="357">
        <v>38.6</v>
      </c>
      <c r="Q10" s="357">
        <v>60.5</v>
      </c>
      <c r="R10" s="358">
        <v>84</v>
      </c>
      <c r="S10" s="355">
        <v>7.1</v>
      </c>
      <c r="T10" s="357">
        <v>3.1</v>
      </c>
      <c r="U10" s="357">
        <v>11.1</v>
      </c>
      <c r="V10" s="358">
        <v>13</v>
      </c>
      <c r="W10" s="355">
        <v>3.2</v>
      </c>
      <c r="X10" s="357">
        <v>0.5</v>
      </c>
      <c r="Y10" s="357">
        <v>5.9</v>
      </c>
      <c r="Z10" s="358">
        <v>6</v>
      </c>
      <c r="AA10" s="355">
        <v>15.2</v>
      </c>
      <c r="AB10" s="357">
        <v>9.4</v>
      </c>
      <c r="AC10" s="357">
        <v>21</v>
      </c>
      <c r="AD10" s="358">
        <v>28</v>
      </c>
      <c r="AE10" s="355">
        <v>138.9</v>
      </c>
      <c r="AF10" s="357">
        <v>122.1</v>
      </c>
      <c r="AG10" s="357">
        <v>155.69999999999999</v>
      </c>
      <c r="AH10" s="358">
        <v>271</v>
      </c>
      <c r="AI10" s="357">
        <v>318.89999999999998</v>
      </c>
      <c r="AJ10" s="357">
        <v>292.60000000000002</v>
      </c>
      <c r="AK10" s="357">
        <v>345.2</v>
      </c>
      <c r="AL10" s="358">
        <v>580</v>
      </c>
      <c r="AM10" s="357">
        <v>280</v>
      </c>
      <c r="AN10" s="357">
        <v>255.8</v>
      </c>
      <c r="AO10" s="357">
        <v>304.10000000000002</v>
      </c>
      <c r="AP10" s="358">
        <v>528</v>
      </c>
      <c r="AQ10" s="357">
        <v>467</v>
      </c>
      <c r="AR10" s="357">
        <v>436.2</v>
      </c>
      <c r="AS10" s="357">
        <v>497.8</v>
      </c>
      <c r="AT10" s="357">
        <v>888</v>
      </c>
      <c r="AU10" s="357">
        <v>307.2</v>
      </c>
      <c r="AV10" s="357">
        <v>280.8</v>
      </c>
      <c r="AW10" s="357">
        <v>333.6</v>
      </c>
      <c r="AX10" s="357">
        <v>535</v>
      </c>
      <c r="AY10" s="355">
        <v>224.1</v>
      </c>
      <c r="AZ10" s="357">
        <v>217.8</v>
      </c>
      <c r="BA10" s="357">
        <v>230.5</v>
      </c>
      <c r="BB10" s="358">
        <v>4930</v>
      </c>
    </row>
    <row r="11" spans="1:54" ht="13.5" customHeight="1" x14ac:dyDescent="0.2">
      <c r="A11" s="657" t="s">
        <v>74</v>
      </c>
      <c r="B11" s="363" t="s">
        <v>27</v>
      </c>
      <c r="C11" s="339">
        <v>58.6</v>
      </c>
      <c r="D11" s="348">
        <v>51.6</v>
      </c>
      <c r="E11" s="348">
        <v>65.7</v>
      </c>
      <c r="F11" s="368">
        <v>266</v>
      </c>
      <c r="G11" s="347">
        <v>561.6</v>
      </c>
      <c r="H11" s="349">
        <v>539.79999999999995</v>
      </c>
      <c r="I11" s="349">
        <v>583.4</v>
      </c>
      <c r="J11" s="350">
        <v>2411</v>
      </c>
      <c r="K11" s="347">
        <v>242.9</v>
      </c>
      <c r="L11" s="349">
        <v>228.4</v>
      </c>
      <c r="M11" s="349">
        <v>257.3</v>
      </c>
      <c r="N11" s="350">
        <v>1064</v>
      </c>
      <c r="O11" s="347">
        <v>36</v>
      </c>
      <c r="P11" s="349">
        <v>30.3</v>
      </c>
      <c r="Q11" s="349">
        <v>41.8</v>
      </c>
      <c r="R11" s="350">
        <v>152</v>
      </c>
      <c r="S11" s="347">
        <v>3.6</v>
      </c>
      <c r="T11" s="349">
        <v>1.8</v>
      </c>
      <c r="U11" s="349">
        <v>5.4</v>
      </c>
      <c r="V11" s="350">
        <v>16</v>
      </c>
      <c r="W11" s="347">
        <v>2.1</v>
      </c>
      <c r="X11" s="349">
        <v>0.7</v>
      </c>
      <c r="Y11" s="349">
        <v>3.5</v>
      </c>
      <c r="Z11" s="350">
        <v>9</v>
      </c>
      <c r="AA11" s="347">
        <v>8.1</v>
      </c>
      <c r="AB11" s="349">
        <v>5.4</v>
      </c>
      <c r="AC11" s="349">
        <v>10.8</v>
      </c>
      <c r="AD11" s="350">
        <v>35</v>
      </c>
      <c r="AE11" s="347">
        <v>95.9</v>
      </c>
      <c r="AF11" s="349">
        <v>86.9</v>
      </c>
      <c r="AG11" s="349">
        <v>104.8</v>
      </c>
      <c r="AH11" s="350">
        <v>440</v>
      </c>
      <c r="AI11" s="349">
        <v>214.9</v>
      </c>
      <c r="AJ11" s="349">
        <v>201.2</v>
      </c>
      <c r="AK11" s="349">
        <v>228.7</v>
      </c>
      <c r="AL11" s="350">
        <v>934</v>
      </c>
      <c r="AM11" s="349">
        <v>186.7</v>
      </c>
      <c r="AN11" s="349">
        <v>174.2</v>
      </c>
      <c r="AO11" s="349">
        <v>199.3</v>
      </c>
      <c r="AP11" s="350">
        <v>845</v>
      </c>
      <c r="AQ11" s="349">
        <v>339.7</v>
      </c>
      <c r="AR11" s="349">
        <v>322.89999999999998</v>
      </c>
      <c r="AS11" s="349">
        <v>356.4</v>
      </c>
      <c r="AT11" s="349">
        <v>1538</v>
      </c>
      <c r="AU11" s="349">
        <v>214.3</v>
      </c>
      <c r="AV11" s="349">
        <v>200.2</v>
      </c>
      <c r="AW11" s="349">
        <v>228.4</v>
      </c>
      <c r="AX11" s="349">
        <v>883</v>
      </c>
      <c r="AY11" s="347">
        <v>162.9</v>
      </c>
      <c r="AZ11" s="349">
        <v>159.5</v>
      </c>
      <c r="BA11" s="349">
        <v>166.4</v>
      </c>
      <c r="BB11" s="350">
        <v>8593</v>
      </c>
    </row>
    <row r="12" spans="1:54" ht="13.5" customHeight="1" x14ac:dyDescent="0.2">
      <c r="A12" s="657"/>
      <c r="B12" s="366" t="s">
        <v>2</v>
      </c>
      <c r="C12" s="355">
        <v>42.6</v>
      </c>
      <c r="D12" s="357">
        <v>34.700000000000003</v>
      </c>
      <c r="E12" s="357">
        <v>50.5</v>
      </c>
      <c r="F12" s="358">
        <v>112</v>
      </c>
      <c r="G12" s="355">
        <v>460.7</v>
      </c>
      <c r="H12" s="357">
        <v>435.1</v>
      </c>
      <c r="I12" s="357">
        <v>486.2</v>
      </c>
      <c r="J12" s="358">
        <v>1179</v>
      </c>
      <c r="K12" s="355">
        <v>215.4</v>
      </c>
      <c r="L12" s="357">
        <v>198</v>
      </c>
      <c r="M12" s="357">
        <v>232.8</v>
      </c>
      <c r="N12" s="358">
        <v>571</v>
      </c>
      <c r="O12" s="355">
        <v>35.6</v>
      </c>
      <c r="P12" s="357">
        <v>28.3</v>
      </c>
      <c r="Q12" s="357">
        <v>42.9</v>
      </c>
      <c r="R12" s="358">
        <v>91</v>
      </c>
      <c r="S12" s="355">
        <v>4.0999999999999996</v>
      </c>
      <c r="T12" s="357">
        <v>1.7</v>
      </c>
      <c r="U12" s="357">
        <v>6.6</v>
      </c>
      <c r="V12" s="358">
        <v>11</v>
      </c>
      <c r="W12" s="355">
        <v>3</v>
      </c>
      <c r="X12" s="357">
        <v>0.9</v>
      </c>
      <c r="Y12" s="357">
        <v>5.2</v>
      </c>
      <c r="Z12" s="358">
        <v>8</v>
      </c>
      <c r="AA12" s="355">
        <v>4.5999999999999996</v>
      </c>
      <c r="AB12" s="357">
        <v>2</v>
      </c>
      <c r="AC12" s="357">
        <v>7.2</v>
      </c>
      <c r="AD12" s="358">
        <v>12</v>
      </c>
      <c r="AE12" s="355">
        <v>71.3</v>
      </c>
      <c r="AF12" s="357">
        <v>61.1</v>
      </c>
      <c r="AG12" s="357">
        <v>81.5</v>
      </c>
      <c r="AH12" s="358">
        <v>188</v>
      </c>
      <c r="AI12" s="357">
        <v>167.7</v>
      </c>
      <c r="AJ12" s="357">
        <v>151.9</v>
      </c>
      <c r="AK12" s="357">
        <v>183.5</v>
      </c>
      <c r="AL12" s="358">
        <v>427</v>
      </c>
      <c r="AM12" s="357">
        <v>150.9</v>
      </c>
      <c r="AN12" s="357">
        <v>136.19999999999999</v>
      </c>
      <c r="AO12" s="357">
        <v>165.6</v>
      </c>
      <c r="AP12" s="358">
        <v>400</v>
      </c>
      <c r="AQ12" s="357">
        <v>283.8</v>
      </c>
      <c r="AR12" s="357">
        <v>263.8</v>
      </c>
      <c r="AS12" s="357">
        <v>303.89999999999998</v>
      </c>
      <c r="AT12" s="357">
        <v>751</v>
      </c>
      <c r="AU12" s="357">
        <v>186</v>
      </c>
      <c r="AV12" s="357">
        <v>168.8</v>
      </c>
      <c r="AW12" s="357">
        <v>203.2</v>
      </c>
      <c r="AX12" s="357">
        <v>445</v>
      </c>
      <c r="AY12" s="355">
        <v>134.80000000000001</v>
      </c>
      <c r="AZ12" s="357">
        <v>130.69999999999999</v>
      </c>
      <c r="BA12" s="357">
        <v>138.9</v>
      </c>
      <c r="BB12" s="358">
        <v>4195</v>
      </c>
    </row>
    <row r="13" spans="1:54" ht="13.5" customHeight="1" x14ac:dyDescent="0.2">
      <c r="A13" s="657"/>
      <c r="B13" s="367" t="s">
        <v>3</v>
      </c>
      <c r="C13" s="369">
        <v>79</v>
      </c>
      <c r="D13" s="370">
        <v>66.2</v>
      </c>
      <c r="E13" s="370">
        <v>91.7</v>
      </c>
      <c r="F13" s="371">
        <v>154</v>
      </c>
      <c r="G13" s="369">
        <v>694.9</v>
      </c>
      <c r="H13" s="370">
        <v>656.6</v>
      </c>
      <c r="I13" s="370">
        <v>733.3</v>
      </c>
      <c r="J13" s="371">
        <v>1232</v>
      </c>
      <c r="K13" s="369">
        <v>278.7</v>
      </c>
      <c r="L13" s="370">
        <v>253.8</v>
      </c>
      <c r="M13" s="370">
        <v>303.60000000000002</v>
      </c>
      <c r="N13" s="371">
        <v>493</v>
      </c>
      <c r="O13" s="369">
        <v>36.6</v>
      </c>
      <c r="P13" s="370">
        <v>27.1</v>
      </c>
      <c r="Q13" s="370">
        <v>46.1</v>
      </c>
      <c r="R13" s="371">
        <v>61</v>
      </c>
      <c r="S13" s="369">
        <v>2.9</v>
      </c>
      <c r="T13" s="370">
        <v>0.3</v>
      </c>
      <c r="U13" s="370">
        <v>5.5</v>
      </c>
      <c r="V13" s="371">
        <v>5</v>
      </c>
      <c r="W13" s="369">
        <v>0.5</v>
      </c>
      <c r="X13" s="370">
        <v>-0.5</v>
      </c>
      <c r="Y13" s="370">
        <v>1.4</v>
      </c>
      <c r="Z13" s="371">
        <v>1</v>
      </c>
      <c r="AA13" s="369">
        <v>12.8</v>
      </c>
      <c r="AB13" s="370">
        <v>7.4</v>
      </c>
      <c r="AC13" s="370">
        <v>18.2</v>
      </c>
      <c r="AD13" s="371">
        <v>23</v>
      </c>
      <c r="AE13" s="369">
        <v>129.4</v>
      </c>
      <c r="AF13" s="370">
        <v>113.1</v>
      </c>
      <c r="AG13" s="370">
        <v>145.6</v>
      </c>
      <c r="AH13" s="371">
        <v>252</v>
      </c>
      <c r="AI13" s="370">
        <v>279.10000000000002</v>
      </c>
      <c r="AJ13" s="370">
        <v>254.5</v>
      </c>
      <c r="AK13" s="370">
        <v>303.8</v>
      </c>
      <c r="AL13" s="371">
        <v>507</v>
      </c>
      <c r="AM13" s="370">
        <v>236.5</v>
      </c>
      <c r="AN13" s="370">
        <v>214.3</v>
      </c>
      <c r="AO13" s="370">
        <v>258.8</v>
      </c>
      <c r="AP13" s="371">
        <v>445</v>
      </c>
      <c r="AQ13" s="370">
        <v>414.9</v>
      </c>
      <c r="AR13" s="370">
        <v>385.8</v>
      </c>
      <c r="AS13" s="370">
        <v>444</v>
      </c>
      <c r="AT13" s="370">
        <v>787</v>
      </c>
      <c r="AU13" s="370">
        <v>250.9</v>
      </c>
      <c r="AV13" s="370">
        <v>227</v>
      </c>
      <c r="AW13" s="370">
        <v>274.8</v>
      </c>
      <c r="AX13" s="370">
        <v>438</v>
      </c>
      <c r="AY13" s="369">
        <v>200.5</v>
      </c>
      <c r="AZ13" s="370">
        <v>194.4</v>
      </c>
      <c r="BA13" s="370">
        <v>206.5</v>
      </c>
      <c r="BB13" s="371">
        <v>4398</v>
      </c>
    </row>
    <row r="14" spans="1:54" ht="13.5" customHeight="1" x14ac:dyDescent="0.2">
      <c r="A14" s="658" t="s">
        <v>75</v>
      </c>
      <c r="B14" s="363" t="s">
        <v>27</v>
      </c>
      <c r="C14" s="336">
        <v>1257.4000000000001</v>
      </c>
      <c r="D14" s="356">
        <v>1226.0999999999999</v>
      </c>
      <c r="E14" s="356">
        <v>1288.7</v>
      </c>
      <c r="F14" s="372">
        <v>5648</v>
      </c>
      <c r="G14" s="355">
        <v>1782.5</v>
      </c>
      <c r="H14" s="357">
        <v>1746.1</v>
      </c>
      <c r="I14" s="357">
        <v>1819</v>
      </c>
      <c r="J14" s="358">
        <v>7692</v>
      </c>
      <c r="K14" s="355">
        <v>1294.3</v>
      </c>
      <c r="L14" s="357">
        <v>1262.7</v>
      </c>
      <c r="M14" s="357">
        <v>1325.9</v>
      </c>
      <c r="N14" s="358">
        <v>5781</v>
      </c>
      <c r="O14" s="355">
        <v>1023.8</v>
      </c>
      <c r="P14" s="357">
        <v>994.7</v>
      </c>
      <c r="Q14" s="357">
        <v>1052.8</v>
      </c>
      <c r="R14" s="358">
        <v>4443</v>
      </c>
      <c r="S14" s="355">
        <v>998.8</v>
      </c>
      <c r="T14" s="357">
        <v>970.5</v>
      </c>
      <c r="U14" s="357">
        <v>1027</v>
      </c>
      <c r="V14" s="358">
        <v>4501</v>
      </c>
      <c r="W14" s="355">
        <v>978.6</v>
      </c>
      <c r="X14" s="357">
        <v>950.6</v>
      </c>
      <c r="Y14" s="357">
        <v>1006.6</v>
      </c>
      <c r="Z14" s="358">
        <v>4426</v>
      </c>
      <c r="AA14" s="355">
        <v>1027.2</v>
      </c>
      <c r="AB14" s="357">
        <v>998.2</v>
      </c>
      <c r="AC14" s="357">
        <v>1056.2</v>
      </c>
      <c r="AD14" s="358">
        <v>4484</v>
      </c>
      <c r="AE14" s="355">
        <v>1152.3</v>
      </c>
      <c r="AF14" s="357">
        <v>1122.3</v>
      </c>
      <c r="AG14" s="357">
        <v>1182.4000000000001</v>
      </c>
      <c r="AH14" s="358">
        <v>5207</v>
      </c>
      <c r="AI14" s="357">
        <v>1295.9000000000001</v>
      </c>
      <c r="AJ14" s="357">
        <v>1263.9000000000001</v>
      </c>
      <c r="AK14" s="357">
        <v>1327.9</v>
      </c>
      <c r="AL14" s="358">
        <v>5660</v>
      </c>
      <c r="AM14" s="357">
        <v>1343.4</v>
      </c>
      <c r="AN14" s="357">
        <v>1311.4</v>
      </c>
      <c r="AO14" s="357">
        <v>1375.5</v>
      </c>
      <c r="AP14" s="358">
        <v>6091</v>
      </c>
      <c r="AQ14" s="357">
        <v>1474</v>
      </c>
      <c r="AR14" s="357">
        <v>1440.8</v>
      </c>
      <c r="AS14" s="357">
        <v>1507.2</v>
      </c>
      <c r="AT14" s="357">
        <v>6676</v>
      </c>
      <c r="AU14" s="357">
        <v>1286.5999999999999</v>
      </c>
      <c r="AV14" s="357">
        <v>1253.5999999999999</v>
      </c>
      <c r="AW14" s="357">
        <v>1319.6</v>
      </c>
      <c r="AX14" s="357">
        <v>5287</v>
      </c>
      <c r="AY14" s="355">
        <v>1242.2</v>
      </c>
      <c r="AZ14" s="357">
        <v>1233.2</v>
      </c>
      <c r="BA14" s="357">
        <v>1251.3</v>
      </c>
      <c r="BB14" s="358">
        <v>65896</v>
      </c>
    </row>
    <row r="15" spans="1:54" ht="13.5" customHeight="1" x14ac:dyDescent="0.2">
      <c r="A15" s="658"/>
      <c r="B15" s="366" t="s">
        <v>2</v>
      </c>
      <c r="C15" s="355">
        <v>1072.5</v>
      </c>
      <c r="D15" s="357">
        <v>1034.3</v>
      </c>
      <c r="E15" s="357">
        <v>1110.5999999999999</v>
      </c>
      <c r="F15" s="358">
        <v>2791</v>
      </c>
      <c r="G15" s="355">
        <v>1515.1</v>
      </c>
      <c r="H15" s="357">
        <v>1471</v>
      </c>
      <c r="I15" s="357">
        <v>1559.2</v>
      </c>
      <c r="J15" s="358">
        <v>3837</v>
      </c>
      <c r="K15" s="355">
        <v>1109.7</v>
      </c>
      <c r="L15" s="357">
        <v>1071.3</v>
      </c>
      <c r="M15" s="357">
        <v>1148.0999999999999</v>
      </c>
      <c r="N15" s="358">
        <v>2891</v>
      </c>
      <c r="O15" s="355">
        <v>887.1</v>
      </c>
      <c r="P15" s="357">
        <v>851.6</v>
      </c>
      <c r="Q15" s="357">
        <v>922.7</v>
      </c>
      <c r="R15" s="358">
        <v>2227</v>
      </c>
      <c r="S15" s="355">
        <v>875.9</v>
      </c>
      <c r="T15" s="357">
        <v>841</v>
      </c>
      <c r="U15" s="357">
        <v>910.8</v>
      </c>
      <c r="V15" s="358">
        <v>2276</v>
      </c>
      <c r="W15" s="355">
        <v>829.1</v>
      </c>
      <c r="X15" s="357">
        <v>795.1</v>
      </c>
      <c r="Y15" s="357">
        <v>863.2</v>
      </c>
      <c r="Z15" s="358">
        <v>2155</v>
      </c>
      <c r="AA15" s="355">
        <v>893.3</v>
      </c>
      <c r="AB15" s="357">
        <v>857.7</v>
      </c>
      <c r="AC15" s="357">
        <v>928.9</v>
      </c>
      <c r="AD15" s="358">
        <v>2254</v>
      </c>
      <c r="AE15" s="355">
        <v>986.4</v>
      </c>
      <c r="AF15" s="357">
        <v>949.8</v>
      </c>
      <c r="AG15" s="357">
        <v>1023.1</v>
      </c>
      <c r="AH15" s="358">
        <v>2578</v>
      </c>
      <c r="AI15" s="357">
        <v>1095.5999999999999</v>
      </c>
      <c r="AJ15" s="357">
        <v>1056.8</v>
      </c>
      <c r="AK15" s="357">
        <v>1134.5</v>
      </c>
      <c r="AL15" s="358">
        <v>2773</v>
      </c>
      <c r="AM15" s="357">
        <v>1155.9000000000001</v>
      </c>
      <c r="AN15" s="357">
        <v>1116.7</v>
      </c>
      <c r="AO15" s="357">
        <v>1195.2</v>
      </c>
      <c r="AP15" s="358">
        <v>3032</v>
      </c>
      <c r="AQ15" s="357">
        <v>1272.2</v>
      </c>
      <c r="AR15" s="357">
        <v>1231.5</v>
      </c>
      <c r="AS15" s="357">
        <v>1313</v>
      </c>
      <c r="AT15" s="357">
        <v>3340</v>
      </c>
      <c r="AU15" s="357">
        <v>1123.5999999999999</v>
      </c>
      <c r="AV15" s="357">
        <v>1082.8</v>
      </c>
      <c r="AW15" s="357">
        <v>1164.3</v>
      </c>
      <c r="AX15" s="357">
        <v>2668</v>
      </c>
      <c r="AY15" s="355">
        <v>1067.4000000000001</v>
      </c>
      <c r="AZ15" s="357">
        <v>1056.3</v>
      </c>
      <c r="BA15" s="357">
        <v>1078.4000000000001</v>
      </c>
      <c r="BB15" s="358">
        <v>32822</v>
      </c>
    </row>
    <row r="16" spans="1:54" ht="13.5" customHeight="1" x14ac:dyDescent="0.2">
      <c r="A16" s="658"/>
      <c r="B16" s="367" t="s">
        <v>3</v>
      </c>
      <c r="C16" s="369">
        <v>1493.3</v>
      </c>
      <c r="D16" s="370">
        <v>1440.5</v>
      </c>
      <c r="E16" s="370">
        <v>1546</v>
      </c>
      <c r="F16" s="371">
        <v>2857</v>
      </c>
      <c r="G16" s="369">
        <v>2117.1999999999998</v>
      </c>
      <c r="H16" s="370">
        <v>2055.8000000000002</v>
      </c>
      <c r="I16" s="370">
        <v>2178.5</v>
      </c>
      <c r="J16" s="371">
        <v>3855</v>
      </c>
      <c r="K16" s="369">
        <v>1517.5</v>
      </c>
      <c r="L16" s="370">
        <v>1464.4</v>
      </c>
      <c r="M16" s="370">
        <v>1570.6</v>
      </c>
      <c r="N16" s="371">
        <v>2890</v>
      </c>
      <c r="O16" s="369">
        <v>1177.7</v>
      </c>
      <c r="P16" s="370">
        <v>1129.4000000000001</v>
      </c>
      <c r="Q16" s="370">
        <v>1225.9000000000001</v>
      </c>
      <c r="R16" s="371">
        <v>2216</v>
      </c>
      <c r="S16" s="369">
        <v>1148.8</v>
      </c>
      <c r="T16" s="370">
        <v>1101.9000000000001</v>
      </c>
      <c r="U16" s="370">
        <v>1195.7</v>
      </c>
      <c r="V16" s="371">
        <v>2225</v>
      </c>
      <c r="W16" s="369">
        <v>1158</v>
      </c>
      <c r="X16" s="370">
        <v>1111.0999999999999</v>
      </c>
      <c r="Y16" s="370">
        <v>1205</v>
      </c>
      <c r="Z16" s="371">
        <v>2271</v>
      </c>
      <c r="AA16" s="369">
        <v>1187.0999999999999</v>
      </c>
      <c r="AB16" s="370">
        <v>1138.8</v>
      </c>
      <c r="AC16" s="370">
        <v>1235.4000000000001</v>
      </c>
      <c r="AD16" s="371">
        <v>2230</v>
      </c>
      <c r="AE16" s="369">
        <v>1356.7</v>
      </c>
      <c r="AF16" s="370">
        <v>1306.4000000000001</v>
      </c>
      <c r="AG16" s="370">
        <v>1407.1</v>
      </c>
      <c r="AH16" s="371">
        <v>2629</v>
      </c>
      <c r="AI16" s="370">
        <v>1557.4</v>
      </c>
      <c r="AJ16" s="370">
        <v>1503.3</v>
      </c>
      <c r="AK16" s="370">
        <v>1611.5</v>
      </c>
      <c r="AL16" s="371">
        <v>2887</v>
      </c>
      <c r="AM16" s="370">
        <v>1575.7</v>
      </c>
      <c r="AN16" s="370">
        <v>1522.2</v>
      </c>
      <c r="AO16" s="370">
        <v>1629.3</v>
      </c>
      <c r="AP16" s="371">
        <v>3059</v>
      </c>
      <c r="AQ16" s="370">
        <v>1730.8</v>
      </c>
      <c r="AR16" s="370">
        <v>1675.4</v>
      </c>
      <c r="AS16" s="370">
        <v>1786.3</v>
      </c>
      <c r="AT16" s="370">
        <v>3336</v>
      </c>
      <c r="AU16" s="370">
        <v>1496</v>
      </c>
      <c r="AV16" s="370">
        <v>1441.1</v>
      </c>
      <c r="AW16" s="370">
        <v>1550.8</v>
      </c>
      <c r="AX16" s="370">
        <v>2619</v>
      </c>
      <c r="AY16" s="369">
        <v>1459</v>
      </c>
      <c r="AZ16" s="370">
        <v>1443.8</v>
      </c>
      <c r="BA16" s="370">
        <v>1474.1</v>
      </c>
      <c r="BB16" s="371">
        <v>33074</v>
      </c>
    </row>
    <row r="17" spans="1:54" ht="13.5" customHeight="1" x14ac:dyDescent="0.2"/>
    <row r="18" spans="1:54" ht="13.5" customHeight="1" x14ac:dyDescent="0.2">
      <c r="A18" s="20" t="s">
        <v>26</v>
      </c>
    </row>
    <row r="19" spans="1:54" ht="13.5" customHeight="1" x14ac:dyDescent="0.2">
      <c r="A19" s="656" t="s">
        <v>86</v>
      </c>
      <c r="B19" s="656"/>
      <c r="C19" s="656"/>
      <c r="D19" s="656"/>
      <c r="E19" s="656"/>
      <c r="F19" s="656"/>
      <c r="G19" s="656"/>
      <c r="H19" s="656"/>
      <c r="I19" s="656"/>
      <c r="J19" s="656"/>
      <c r="K19" s="656"/>
      <c r="L19" s="656"/>
      <c r="M19" s="656"/>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c r="AP19" s="373"/>
      <c r="AQ19" s="373"/>
      <c r="AR19" s="373"/>
      <c r="AS19" s="373"/>
      <c r="AT19" s="373"/>
      <c r="AU19" s="373"/>
      <c r="AV19" s="373"/>
      <c r="AW19" s="373"/>
      <c r="AX19" s="373"/>
      <c r="AY19" s="373"/>
      <c r="AZ19" s="373"/>
      <c r="BB19" s="392"/>
    </row>
    <row r="20" spans="1:54" ht="13.5" customHeight="1" x14ac:dyDescent="0.2">
      <c r="A20" s="656"/>
      <c r="B20" s="656"/>
      <c r="C20" s="656"/>
      <c r="D20" s="656"/>
      <c r="E20" s="656"/>
      <c r="F20" s="656"/>
      <c r="G20" s="656"/>
      <c r="H20" s="656"/>
      <c r="I20" s="656"/>
      <c r="J20" s="656"/>
      <c r="K20" s="656"/>
      <c r="L20" s="656"/>
      <c r="M20" s="656"/>
      <c r="N20" s="373"/>
      <c r="O20" s="373"/>
      <c r="P20" s="373"/>
      <c r="Q20" s="373"/>
      <c r="R20" s="373"/>
      <c r="S20" s="373"/>
      <c r="T20" s="373"/>
      <c r="U20" s="373"/>
      <c r="V20" s="373"/>
      <c r="W20" s="373"/>
      <c r="X20" s="373"/>
      <c r="Y20" s="373"/>
      <c r="Z20" s="373"/>
      <c r="AA20" s="373"/>
      <c r="AB20" s="373"/>
      <c r="AC20" s="373"/>
      <c r="AD20" s="373"/>
      <c r="AE20" s="373"/>
      <c r="AF20" s="373"/>
      <c r="AG20" s="373"/>
      <c r="AH20" s="373"/>
      <c r="AI20" s="373"/>
      <c r="AJ20" s="373"/>
      <c r="AK20" s="373"/>
      <c r="AL20" s="373"/>
      <c r="AM20" s="373"/>
      <c r="AN20" s="373"/>
      <c r="AO20" s="373"/>
      <c r="AP20" s="373"/>
      <c r="AQ20" s="373"/>
      <c r="AR20" s="373"/>
      <c r="AS20" s="373"/>
      <c r="AT20" s="373"/>
      <c r="AU20" s="373"/>
      <c r="AV20" s="373"/>
      <c r="AW20" s="373"/>
      <c r="AX20" s="373"/>
      <c r="AY20" s="374"/>
      <c r="AZ20" s="373"/>
    </row>
    <row r="21" spans="1:54" ht="13.5" customHeight="1" x14ac:dyDescent="0.2">
      <c r="A21" s="656" t="s">
        <v>87</v>
      </c>
      <c r="B21" s="656"/>
      <c r="C21" s="656"/>
      <c r="D21" s="656"/>
      <c r="E21" s="656"/>
      <c r="F21" s="656"/>
      <c r="G21" s="656"/>
      <c r="H21" s="656"/>
      <c r="I21" s="656"/>
      <c r="J21" s="656"/>
      <c r="K21" s="656"/>
      <c r="L21" s="656"/>
      <c r="M21" s="656"/>
      <c r="N21" s="373"/>
      <c r="O21" s="373"/>
      <c r="P21" s="373"/>
      <c r="Q21" s="373"/>
      <c r="R21" s="373"/>
      <c r="S21" s="373"/>
      <c r="T21" s="373"/>
      <c r="U21" s="373"/>
      <c r="V21" s="373"/>
      <c r="W21" s="373"/>
      <c r="X21" s="373"/>
      <c r="Y21" s="373"/>
      <c r="Z21" s="373"/>
      <c r="AA21" s="373"/>
      <c r="AB21" s="373"/>
      <c r="AC21" s="373"/>
      <c r="AD21" s="373"/>
      <c r="AE21" s="373"/>
      <c r="AF21" s="373"/>
      <c r="AG21" s="373"/>
      <c r="AH21" s="373"/>
      <c r="AI21" s="373"/>
      <c r="AJ21" s="373"/>
      <c r="AK21" s="373"/>
      <c r="AL21" s="373"/>
      <c r="AM21" s="373"/>
      <c r="AN21" s="373"/>
      <c r="AO21" s="373"/>
      <c r="AP21" s="373"/>
      <c r="AQ21" s="373"/>
      <c r="AR21" s="373"/>
      <c r="AS21" s="373"/>
      <c r="AT21" s="373"/>
      <c r="AU21" s="373"/>
      <c r="AV21" s="373"/>
      <c r="AW21" s="373"/>
      <c r="AX21" s="373"/>
      <c r="AY21" s="373"/>
      <c r="AZ21" s="373"/>
    </row>
    <row r="22" spans="1:54" ht="13.5" customHeight="1" x14ac:dyDescent="0.2">
      <c r="A22" s="656"/>
      <c r="B22" s="656"/>
      <c r="C22" s="656"/>
      <c r="D22" s="656"/>
      <c r="E22" s="656"/>
      <c r="F22" s="656"/>
      <c r="G22" s="656"/>
      <c r="H22" s="656"/>
      <c r="I22" s="656"/>
      <c r="J22" s="656"/>
      <c r="K22" s="656"/>
      <c r="L22" s="656"/>
      <c r="M22" s="656"/>
      <c r="N22" s="373"/>
      <c r="O22" s="373"/>
      <c r="P22" s="373"/>
      <c r="Q22" s="373"/>
      <c r="R22" s="373"/>
      <c r="S22" s="373"/>
      <c r="T22" s="373"/>
      <c r="U22" s="373"/>
      <c r="V22" s="373"/>
      <c r="W22" s="373"/>
      <c r="X22" s="373"/>
      <c r="Y22" s="373"/>
      <c r="Z22" s="373"/>
      <c r="AA22" s="373"/>
      <c r="AB22" s="373"/>
      <c r="AC22" s="373"/>
      <c r="AD22" s="373"/>
      <c r="AE22" s="373"/>
      <c r="AF22" s="373"/>
      <c r="AG22" s="373"/>
      <c r="AH22" s="373"/>
      <c r="AI22" s="373"/>
      <c r="AJ22" s="373"/>
      <c r="AK22" s="373"/>
      <c r="AL22" s="373"/>
      <c r="AM22" s="373"/>
      <c r="AN22" s="373"/>
      <c r="AO22" s="373"/>
      <c r="AP22" s="373"/>
      <c r="AQ22" s="373"/>
      <c r="AR22" s="373"/>
      <c r="AS22" s="373"/>
      <c r="AT22" s="373"/>
      <c r="AU22" s="373"/>
      <c r="AV22" s="373"/>
      <c r="AW22" s="373"/>
      <c r="AX22" s="373"/>
      <c r="AY22" s="373"/>
      <c r="AZ22" s="373"/>
    </row>
    <row r="23" spans="1:54" ht="13.5" customHeight="1" x14ac:dyDescent="0.2">
      <c r="A23" s="656"/>
      <c r="B23" s="656"/>
      <c r="C23" s="656"/>
      <c r="D23" s="656"/>
      <c r="E23" s="656"/>
      <c r="F23" s="656"/>
      <c r="G23" s="656"/>
      <c r="H23" s="656"/>
      <c r="I23" s="656"/>
      <c r="J23" s="656"/>
      <c r="K23" s="656"/>
      <c r="L23" s="656"/>
      <c r="M23" s="656"/>
      <c r="N23" s="373"/>
      <c r="O23" s="373"/>
      <c r="P23" s="373"/>
      <c r="Q23" s="373"/>
      <c r="R23" s="373"/>
      <c r="S23" s="373"/>
      <c r="T23" s="373"/>
      <c r="U23" s="373"/>
      <c r="V23" s="373"/>
      <c r="W23" s="373"/>
      <c r="X23" s="373"/>
      <c r="Y23" s="373"/>
      <c r="Z23" s="373"/>
      <c r="AA23" s="373"/>
      <c r="AB23" s="373"/>
      <c r="AC23" s="373"/>
      <c r="AD23" s="373"/>
      <c r="AE23" s="373"/>
      <c r="AF23" s="373"/>
      <c r="AG23" s="373"/>
      <c r="AH23" s="373"/>
      <c r="AI23" s="373"/>
      <c r="AJ23" s="373"/>
      <c r="AK23" s="373"/>
      <c r="AL23" s="373"/>
      <c r="AM23" s="373"/>
      <c r="AN23" s="373"/>
      <c r="AO23" s="373"/>
      <c r="AP23" s="373"/>
      <c r="AQ23" s="373"/>
      <c r="AR23" s="373"/>
      <c r="AS23" s="373"/>
      <c r="AT23" s="373"/>
      <c r="AU23" s="373"/>
      <c r="AV23" s="373"/>
      <c r="AW23" s="373"/>
      <c r="AX23" s="373"/>
      <c r="AY23" s="373"/>
      <c r="AZ23" s="373"/>
    </row>
    <row r="24" spans="1:54" ht="13.5" customHeight="1" x14ac:dyDescent="0.2">
      <c r="A24" s="655" t="s">
        <v>76</v>
      </c>
      <c r="B24" s="655"/>
      <c r="C24" s="655"/>
      <c r="D24" s="655"/>
      <c r="E24" s="655"/>
      <c r="F24" s="655"/>
      <c r="G24" s="655"/>
      <c r="H24" s="655"/>
      <c r="I24" s="655"/>
      <c r="J24" s="655"/>
      <c r="K24" s="655"/>
      <c r="L24" s="655"/>
      <c r="M24" s="655"/>
      <c r="N24" s="373"/>
      <c r="O24" s="373"/>
      <c r="P24" s="373"/>
      <c r="Q24" s="373"/>
      <c r="R24" s="373"/>
      <c r="S24" s="373"/>
      <c r="T24" s="373"/>
      <c r="U24" s="373"/>
      <c r="V24" s="373"/>
      <c r="W24" s="373"/>
      <c r="X24" s="373"/>
      <c r="Y24" s="373"/>
      <c r="Z24" s="373"/>
      <c r="AA24" s="373"/>
      <c r="AB24" s="373"/>
      <c r="AC24" s="373"/>
      <c r="AD24" s="373"/>
      <c r="AE24" s="373"/>
      <c r="AF24" s="373"/>
      <c r="AG24" s="373"/>
      <c r="AH24" s="373"/>
      <c r="AI24" s="373"/>
      <c r="AJ24" s="373"/>
      <c r="AK24" s="373"/>
      <c r="AL24" s="373"/>
      <c r="AM24" s="373"/>
      <c r="AN24" s="373"/>
      <c r="AO24" s="373"/>
      <c r="AP24" s="373"/>
      <c r="AQ24" s="373"/>
      <c r="AR24" s="373"/>
      <c r="AS24" s="373"/>
      <c r="AT24" s="373"/>
      <c r="AU24" s="373"/>
      <c r="AV24" s="373"/>
      <c r="AW24" s="373"/>
      <c r="AX24" s="373"/>
      <c r="AY24" s="373"/>
      <c r="AZ24" s="373"/>
    </row>
    <row r="25" spans="1:54" ht="13.5" customHeight="1" x14ac:dyDescent="0.2">
      <c r="A25" s="655" t="s">
        <v>89</v>
      </c>
      <c r="B25" s="655"/>
      <c r="C25" s="655"/>
      <c r="D25" s="655"/>
      <c r="E25" s="655"/>
      <c r="F25" s="655"/>
      <c r="G25" s="655"/>
      <c r="H25" s="655"/>
      <c r="I25" s="655"/>
      <c r="J25" s="655"/>
      <c r="K25" s="655"/>
      <c r="L25" s="655"/>
      <c r="M25" s="655"/>
    </row>
    <row r="26" spans="1:54" ht="13.5" customHeight="1" x14ac:dyDescent="0.2">
      <c r="A26" s="652" t="str">
        <f>CONCATENATE("5) Figures are for deaths occurring between 1st March 2020 and ",Contents!A41," 2021. Figures only include deaths that were registered by ",Contents!A42,". More information on registration delays can be found on the NRS website.")</f>
        <v>5) Figures are for deaths occurring between 1st March 2020 and 28th February 2021. Figures only include deaths that were registered by 10th March 2021. More information on registration delays can be found on the NRS website.</v>
      </c>
      <c r="B26" s="652"/>
      <c r="C26" s="652"/>
      <c r="D26" s="652"/>
      <c r="E26" s="652"/>
      <c r="F26" s="652"/>
      <c r="G26" s="652"/>
      <c r="H26" s="652"/>
      <c r="I26" s="652"/>
      <c r="J26" s="652"/>
      <c r="K26" s="652"/>
      <c r="L26" s="652"/>
      <c r="M26" s="652"/>
      <c r="N26" s="652"/>
      <c r="O26" s="652"/>
      <c r="P26" s="449"/>
      <c r="Q26" s="449"/>
      <c r="R26" s="449"/>
      <c r="S26" s="449"/>
      <c r="T26" s="162"/>
      <c r="U26" s="162"/>
      <c r="V26" s="162"/>
      <c r="W26" s="162"/>
      <c r="X26" s="162"/>
      <c r="Y26" s="162"/>
      <c r="Z26" s="162"/>
      <c r="AA26" s="162"/>
      <c r="AB26" s="162"/>
      <c r="AC26" s="162"/>
      <c r="AD26" s="162"/>
      <c r="AE26" s="162"/>
      <c r="AF26" s="162"/>
      <c r="AG26" s="162"/>
      <c r="AH26" s="162"/>
      <c r="AI26" s="162"/>
      <c r="AJ26" s="162"/>
      <c r="AK26" s="162"/>
      <c r="AL26" s="162"/>
      <c r="AM26" s="162"/>
      <c r="AN26" s="162"/>
      <c r="AO26" s="162"/>
      <c r="AP26" s="162"/>
      <c r="AQ26" s="162"/>
      <c r="AR26" s="162"/>
      <c r="AS26" s="162"/>
      <c r="AT26" s="162"/>
      <c r="AU26" s="162"/>
      <c r="AV26" s="162"/>
      <c r="AW26" s="162"/>
      <c r="AX26" s="162"/>
    </row>
    <row r="27" spans="1:54" ht="13.5" customHeight="1" x14ac:dyDescent="0.2">
      <c r="A27" s="655" t="s">
        <v>2767</v>
      </c>
      <c r="B27" s="655"/>
      <c r="C27" s="655"/>
      <c r="D27" s="655"/>
      <c r="E27" s="655"/>
      <c r="F27" s="655"/>
      <c r="G27" s="655"/>
      <c r="H27" s="655"/>
      <c r="I27" s="655"/>
      <c r="J27" s="655"/>
      <c r="K27" s="655"/>
      <c r="L27" s="655"/>
      <c r="M27" s="655"/>
    </row>
    <row r="28" spans="1:54" ht="13.5" customHeight="1" x14ac:dyDescent="0.2">
      <c r="A28" s="244"/>
    </row>
    <row r="29" spans="1:54" ht="13.5" customHeight="1" x14ac:dyDescent="0.2">
      <c r="A29" s="249" t="s">
        <v>3041</v>
      </c>
    </row>
    <row r="30" spans="1:54" ht="15" customHeight="1" x14ac:dyDescent="0.2"/>
    <row r="32" spans="1:54" ht="13.35" customHeight="1" x14ac:dyDescent="0.2"/>
    <row r="39" spans="1:1" x14ac:dyDescent="0.2">
      <c r="A39" s="58"/>
    </row>
    <row r="40" spans="1:1" x14ac:dyDescent="0.2">
      <c r="A40" s="58"/>
    </row>
    <row r="41" spans="1:1" x14ac:dyDescent="0.2">
      <c r="A41" s="58"/>
    </row>
    <row r="42" spans="1:1" x14ac:dyDescent="0.2">
      <c r="A42" s="58"/>
    </row>
    <row r="43" spans="1:1" x14ac:dyDescent="0.2">
      <c r="A43" s="58"/>
    </row>
    <row r="44" spans="1:1" x14ac:dyDescent="0.2">
      <c r="A44" s="58"/>
    </row>
    <row r="45" spans="1:1" x14ac:dyDescent="0.2">
      <c r="A45" s="58"/>
    </row>
    <row r="46" spans="1:1" x14ac:dyDescent="0.2">
      <c r="A46" s="58"/>
    </row>
  </sheetData>
  <mergeCells count="76">
    <mergeCell ref="A1:J1"/>
    <mergeCell ref="AQ5:AQ7"/>
    <mergeCell ref="AR5:AR7"/>
    <mergeCell ref="AS5:AS7"/>
    <mergeCell ref="AT5:AT7"/>
    <mergeCell ref="AQ3:AT4"/>
    <mergeCell ref="AI3:AL4"/>
    <mergeCell ref="AI5:AI7"/>
    <mergeCell ref="AJ5:AJ7"/>
    <mergeCell ref="AK5:AK7"/>
    <mergeCell ref="AL5:AL7"/>
    <mergeCell ref="A27:M27"/>
    <mergeCell ref="A11:A13"/>
    <mergeCell ref="A14:A16"/>
    <mergeCell ref="AY3:BB4"/>
    <mergeCell ref="AY5:AY7"/>
    <mergeCell ref="AZ5:AZ7"/>
    <mergeCell ref="BA5:BA7"/>
    <mergeCell ref="BB5:BB7"/>
    <mergeCell ref="K3:N4"/>
    <mergeCell ref="K5:K7"/>
    <mergeCell ref="L5:L7"/>
    <mergeCell ref="M5:M7"/>
    <mergeCell ref="N5:N7"/>
    <mergeCell ref="C3:F4"/>
    <mergeCell ref="G3:J4"/>
    <mergeCell ref="G5:G7"/>
    <mergeCell ref="O3:R4"/>
    <mergeCell ref="O5:O7"/>
    <mergeCell ref="P5:P7"/>
    <mergeCell ref="Q5:Q7"/>
    <mergeCell ref="R5:R7"/>
    <mergeCell ref="S3:V4"/>
    <mergeCell ref="S5:S7"/>
    <mergeCell ref="T5:T7"/>
    <mergeCell ref="U5:U7"/>
    <mergeCell ref="V5:V7"/>
    <mergeCell ref="W3:Z4"/>
    <mergeCell ref="W5:W7"/>
    <mergeCell ref="X5:X7"/>
    <mergeCell ref="Y5:Y7"/>
    <mergeCell ref="Z5:Z7"/>
    <mergeCell ref="AD5:AD7"/>
    <mergeCell ref="A25:M25"/>
    <mergeCell ref="A24:M24"/>
    <mergeCell ref="A21:M23"/>
    <mergeCell ref="A19:M20"/>
    <mergeCell ref="I5:I7"/>
    <mergeCell ref="J5:J7"/>
    <mergeCell ref="A8:A10"/>
    <mergeCell ref="C5:C7"/>
    <mergeCell ref="D5:D7"/>
    <mergeCell ref="E5:E7"/>
    <mergeCell ref="F5:F7"/>
    <mergeCell ref="H5:H7"/>
    <mergeCell ref="L1:M1"/>
    <mergeCell ref="A26:O26"/>
    <mergeCell ref="AM3:AP4"/>
    <mergeCell ref="AM5:AM7"/>
    <mergeCell ref="AN5:AN7"/>
    <mergeCell ref="AO5:AO7"/>
    <mergeCell ref="AP5:AP7"/>
    <mergeCell ref="AE3:AH4"/>
    <mergeCell ref="AE5:AE7"/>
    <mergeCell ref="AF5:AF7"/>
    <mergeCell ref="AG5:AG7"/>
    <mergeCell ref="AH5:AH7"/>
    <mergeCell ref="AA3:AD4"/>
    <mergeCell ref="AA5:AA7"/>
    <mergeCell ref="AB5:AB7"/>
    <mergeCell ref="AC5:AC7"/>
    <mergeCell ref="AU5:AU7"/>
    <mergeCell ref="AV5:AV7"/>
    <mergeCell ref="AW5:AW7"/>
    <mergeCell ref="AX5:AX7"/>
    <mergeCell ref="AU3:AX4"/>
  </mergeCells>
  <hyperlinks>
    <hyperlink ref="L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A32466195</value>
    </field>
    <field name="Objective-Title">
      <value order="0">NRS - Monthly COVID19 deaths - week 10 2021 - tables and figures</value>
    </field>
    <field name="Objective-Description">
      <value order="0"/>
    </field>
    <field name="Objective-CreationStamp">
      <value order="0">2021-03-15T09:51:37Z</value>
    </field>
    <field name="Objective-IsApproved">
      <value order="0">false</value>
    </field>
    <field name="Objective-IsPublished">
      <value order="0">false</value>
    </field>
    <field name="Objective-DatePublished">
      <value order="0"/>
    </field>
    <field name="Objective-ModificationStamp">
      <value order="0">2021-03-16T10:55:47Z</value>
    </field>
    <field name="Objective-Owner">
      <value order="0">Pilkington, Lucy L (Z617497)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vA47400646</value>
    </field>
    <field name="Objective-Version">
      <value order="0">2.5</value>
    </field>
    <field name="Objective-VersionNumber">
      <value order="0">7</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30</vt:i4>
      </vt:variant>
      <vt:variant>
        <vt:lpstr>Charts</vt:lpstr>
      </vt:variant>
      <vt:variant>
        <vt:i4>14</vt:i4>
      </vt:variant>
      <vt:variant>
        <vt:lpstr>Named Ranges</vt:lpstr>
      </vt:variant>
      <vt:variant>
        <vt:i4>140</vt:i4>
      </vt:variant>
    </vt:vector>
  </HeadingPairs>
  <TitlesOfParts>
    <vt:vector size="184" baseType="lpstr">
      <vt:lpstr>Contents</vt:lpstr>
      <vt:lpstr>lookup</vt:lpstr>
      <vt:lpstr>Table 1 (2021)</vt:lpstr>
      <vt:lpstr>Table 1 (2020)</vt:lpstr>
      <vt:lpstr>Table 2 (2021)</vt:lpstr>
      <vt:lpstr>Table 2  (2020)</vt:lpstr>
      <vt:lpstr>Table 3  (2021)</vt:lpstr>
      <vt:lpstr>Table 3 (2020)</vt:lpstr>
      <vt:lpstr>Table 4 </vt:lpstr>
      <vt:lpstr>Table 5</vt:lpstr>
      <vt:lpstr>Table 6</vt:lpstr>
      <vt:lpstr>Table 7</vt:lpstr>
      <vt:lpstr>Table 8</vt:lpstr>
      <vt:lpstr>Table 9</vt:lpstr>
      <vt:lpstr>Table 10</vt:lpstr>
      <vt:lpstr>Table 11</vt:lpstr>
      <vt:lpstr>Figure 1 data</vt:lpstr>
      <vt:lpstr>Figure 2 data</vt:lpstr>
      <vt:lpstr>Figure 3 data</vt:lpstr>
      <vt:lpstr>Figure 4 data</vt:lpstr>
      <vt:lpstr>Figure 5 data</vt:lpstr>
      <vt:lpstr>Figure 6 data</vt:lpstr>
      <vt:lpstr>Figure 7 data</vt:lpstr>
      <vt:lpstr>Figure 8</vt:lpstr>
      <vt:lpstr>Figure 9 data</vt:lpstr>
      <vt:lpstr>Figure 10 data</vt:lpstr>
      <vt:lpstr>Figure 11 data</vt:lpstr>
      <vt:lpstr>Figure 12 data</vt:lpstr>
      <vt:lpstr>Figure 13 data</vt:lpstr>
      <vt:lpstr>Figure 14 data</vt:lpstr>
      <vt:lpstr>Figure 1</vt:lpstr>
      <vt:lpstr>Figure 2</vt:lpstr>
      <vt:lpstr>Figure 3</vt:lpstr>
      <vt:lpstr>Figure 4</vt:lpstr>
      <vt:lpstr>Figure 5</vt:lpstr>
      <vt:lpstr>Figure 6</vt:lpstr>
      <vt:lpstr>Figure 7a</vt:lpstr>
      <vt:lpstr>Figure 7b</vt:lpstr>
      <vt:lpstr>Figure 9</vt:lpstr>
      <vt:lpstr>Figure 10</vt:lpstr>
      <vt:lpstr>Figure 11</vt:lpstr>
      <vt:lpstr>Figure 12</vt:lpstr>
      <vt:lpstr>Figure 13</vt:lpstr>
      <vt:lpstr>Figure 14</vt:lpstr>
      <vt:lpstr>'Figure 1 data'!ALLCAUSE</vt:lpstr>
      <vt:lpstr>'Figure 2 data'!ALLCAUSE</vt:lpstr>
      <vt:lpstr>'Table 3 (2020)'!ALLCAUSE</vt:lpstr>
      <vt:lpstr>'Figure 1 data'!ALLCAUSE21</vt:lpstr>
      <vt:lpstr>'Figure 2 data'!ALLCAUSE21</vt:lpstr>
      <vt:lpstr>'Table 3  (2021)'!ALLCAUSE21</vt:lpstr>
      <vt:lpstr>'Table 3 (2020)'!ALLCAUSE21</vt:lpstr>
      <vt:lpstr>'Figure 1 data'!CAALL</vt:lpstr>
      <vt:lpstr>'Figure 2 data'!CAALL</vt:lpstr>
      <vt:lpstr>'Table 2  (2020)'!CAALL</vt:lpstr>
      <vt:lpstr>'Table 3  (2021)'!CAALL</vt:lpstr>
      <vt:lpstr>'Table 3 (2020)'!CAALL</vt:lpstr>
      <vt:lpstr>'Figure 1 data'!CAALL21</vt:lpstr>
      <vt:lpstr>'Figure 2 data'!CAALL21</vt:lpstr>
      <vt:lpstr>'Table 2  (2020)'!CAALL21</vt:lpstr>
      <vt:lpstr>'Table 2 (2021)'!CAALL21</vt:lpstr>
      <vt:lpstr>'Table 3  (2021)'!CAALL21</vt:lpstr>
      <vt:lpstr>'Table 3 (2020)'!CAALL21</vt:lpstr>
      <vt:lpstr>'Figure 1 data'!CACOVID</vt:lpstr>
      <vt:lpstr>'Figure 2 data'!CACOVID</vt:lpstr>
      <vt:lpstr>'Table 1 (2020)'!CACOVID</vt:lpstr>
      <vt:lpstr>'Table 2  (2020)'!CACOVID</vt:lpstr>
      <vt:lpstr>'Table 2 (2021)'!CACOVID</vt:lpstr>
      <vt:lpstr>'Table 3  (2021)'!CACOVID</vt:lpstr>
      <vt:lpstr>'Table 3 (2020)'!CACOVID</vt:lpstr>
      <vt:lpstr>'Figure 1 data'!CACOVID21</vt:lpstr>
      <vt:lpstr>'Figure 2 data'!CACOVID21</vt:lpstr>
      <vt:lpstr>'Table 1 (2020)'!CACOVID21</vt:lpstr>
      <vt:lpstr>'Table 1 (2021)'!CACOVID21</vt:lpstr>
      <vt:lpstr>'Table 2  (2020)'!CACOVID21</vt:lpstr>
      <vt:lpstr>'Table 2 (2021)'!CACOVID21</vt:lpstr>
      <vt:lpstr>'Table 3  (2021)'!CACOVID21</vt:lpstr>
      <vt:lpstr>'Table 3 (2020)'!CACOVID21</vt:lpstr>
      <vt:lpstr>'Figure 1 data'!CAREHCAUSE</vt:lpstr>
      <vt:lpstr>'Figure 2 data'!CAREHCAUSE</vt:lpstr>
      <vt:lpstr>'Table 3 (2020)'!CAREHCAUSE</vt:lpstr>
      <vt:lpstr>'Figure 1 data'!CAREHCAUSE21</vt:lpstr>
      <vt:lpstr>'Figure 2 data'!CAREHCAUSE21</vt:lpstr>
      <vt:lpstr>'Table 3  (2021)'!CAREHCAUSE21</vt:lpstr>
      <vt:lpstr>'Table 3 (2020)'!CAREHCAUSE21</vt:lpstr>
      <vt:lpstr>daily</vt:lpstr>
      <vt:lpstr>'Figure 1 data'!FALL</vt:lpstr>
      <vt:lpstr>'Figure 2 data'!FALL</vt:lpstr>
      <vt:lpstr>'Table 2  (2020)'!FALL</vt:lpstr>
      <vt:lpstr>'Table 3  (2021)'!FALL</vt:lpstr>
      <vt:lpstr>'Table 3 (2020)'!FALL</vt:lpstr>
      <vt:lpstr>'Figure 1 data'!FALL21</vt:lpstr>
      <vt:lpstr>'Figure 2 data'!FALL21</vt:lpstr>
      <vt:lpstr>'Table 2  (2020)'!FALL21</vt:lpstr>
      <vt:lpstr>'Table 2 (2021)'!FALL21</vt:lpstr>
      <vt:lpstr>'Table 3  (2021)'!FALL21</vt:lpstr>
      <vt:lpstr>'Table 3 (2020)'!FALL21</vt:lpstr>
      <vt:lpstr>'Figure 1 data'!FCOVID</vt:lpstr>
      <vt:lpstr>'Figure 2 data'!FCOVID</vt:lpstr>
      <vt:lpstr>'Table 1 (2020)'!FCOVID</vt:lpstr>
      <vt:lpstr>'Table 2  (2020)'!FCOVID</vt:lpstr>
      <vt:lpstr>'Table 2 (2021)'!FCOVID</vt:lpstr>
      <vt:lpstr>'Table 3  (2021)'!FCOVID</vt:lpstr>
      <vt:lpstr>'Table 3 (2020)'!FCOVID</vt:lpstr>
      <vt:lpstr>'Figure 1 data'!FCOVID21</vt:lpstr>
      <vt:lpstr>'Figure 2 data'!FCOVID21</vt:lpstr>
      <vt:lpstr>'Table 1 (2020)'!FCOVID21</vt:lpstr>
      <vt:lpstr>'Table 1 (2021)'!FCOVID21</vt:lpstr>
      <vt:lpstr>'Table 2  (2020)'!FCOVID21</vt:lpstr>
      <vt:lpstr>'Table 2 (2021)'!FCOVID21</vt:lpstr>
      <vt:lpstr>'Table 3  (2021)'!FCOVID21</vt:lpstr>
      <vt:lpstr>'Table 3 (2020)'!FCOVID21</vt:lpstr>
      <vt:lpstr>'Figure 1 data'!HOMECAUSE</vt:lpstr>
      <vt:lpstr>'Figure 2 data'!HOMECAUSE</vt:lpstr>
      <vt:lpstr>'Table 3 (2020)'!HOMECAUSE</vt:lpstr>
      <vt:lpstr>'Figure 1 data'!HOMECAUSE21</vt:lpstr>
      <vt:lpstr>'Figure 2 data'!HOMECAUSE21</vt:lpstr>
      <vt:lpstr>'Table 3  (2021)'!HOMECAUSE21</vt:lpstr>
      <vt:lpstr>'Table 3 (2020)'!HOMECAUSE21</vt:lpstr>
      <vt:lpstr>'Figure 1 data'!HOSPCAUSE</vt:lpstr>
      <vt:lpstr>'Figure 2 data'!HOSPCAUSE</vt:lpstr>
      <vt:lpstr>'Table 3 (2020)'!HOSPCAUSE</vt:lpstr>
      <vt:lpstr>'Figure 1 data'!HOSPCAUSE21</vt:lpstr>
      <vt:lpstr>'Figure 2 data'!HOSPCAUSE21</vt:lpstr>
      <vt:lpstr>'Table 3  (2021)'!HOSPCAUSE21</vt:lpstr>
      <vt:lpstr>'Table 3 (2020)'!HOSPCAUSE21</vt:lpstr>
      <vt:lpstr>'Figure 1 data'!LOCALL</vt:lpstr>
      <vt:lpstr>'Figure 2 data'!LOCALL</vt:lpstr>
      <vt:lpstr>'Table 2  (2020)'!LOCALL</vt:lpstr>
      <vt:lpstr>'Table 3  (2021)'!LOCALL</vt:lpstr>
      <vt:lpstr>'Table 3 (2020)'!LOCALL</vt:lpstr>
      <vt:lpstr>'Figure 1 data'!LOCALL21</vt:lpstr>
      <vt:lpstr>'Figure 2 data'!LOCALL21</vt:lpstr>
      <vt:lpstr>'Table 2  (2020)'!LOCALL21</vt:lpstr>
      <vt:lpstr>'Table 2 (2021)'!LOCALL21</vt:lpstr>
      <vt:lpstr>'Table 3  (2021)'!LOCALL21</vt:lpstr>
      <vt:lpstr>'Table 3 (2020)'!LOCALL21</vt:lpstr>
      <vt:lpstr>'Figure 1 data'!LOCCOVID</vt:lpstr>
      <vt:lpstr>'Figure 2 data'!LOCCOVID</vt:lpstr>
      <vt:lpstr>'Table 1 (2020)'!LOCCOVID</vt:lpstr>
      <vt:lpstr>'Table 2  (2020)'!LOCCOVID</vt:lpstr>
      <vt:lpstr>'Table 2 (2021)'!LOCCOVID</vt:lpstr>
      <vt:lpstr>'Table 3  (2021)'!LOCCOVID</vt:lpstr>
      <vt:lpstr>'Table 3 (2020)'!LOCCOVID</vt:lpstr>
      <vt:lpstr>'Figure 1 data'!LOCCOVID21</vt:lpstr>
      <vt:lpstr>'Figure 2 data'!LOCCOVID21</vt:lpstr>
      <vt:lpstr>'Table 1 (2020)'!LOCCOVID21</vt:lpstr>
      <vt:lpstr>'Table 1 (2021)'!LOCCOVID21</vt:lpstr>
      <vt:lpstr>'Table 2  (2020)'!LOCCOVID21</vt:lpstr>
      <vt:lpstr>'Table 2 (2021)'!LOCCOVID21</vt:lpstr>
      <vt:lpstr>'Table 3  (2021)'!LOCCOVID21</vt:lpstr>
      <vt:lpstr>'Table 3 (2020)'!LOCCOVID21</vt:lpstr>
      <vt:lpstr>'Figure 1 data'!MALL</vt:lpstr>
      <vt:lpstr>'Figure 2 data'!MALL</vt:lpstr>
      <vt:lpstr>'Table 2  (2020)'!MALL</vt:lpstr>
      <vt:lpstr>'Table 3  (2021)'!MALL</vt:lpstr>
      <vt:lpstr>'Table 3 (2020)'!MALL</vt:lpstr>
      <vt:lpstr>'Figure 1 data'!MALL21</vt:lpstr>
      <vt:lpstr>'Figure 2 data'!MALL21</vt:lpstr>
      <vt:lpstr>'Table 2  (2020)'!MALL21</vt:lpstr>
      <vt:lpstr>'Table 2 (2021)'!MALL21</vt:lpstr>
      <vt:lpstr>'Table 3  (2021)'!MALL21</vt:lpstr>
      <vt:lpstr>'Table 3 (2020)'!MALL21</vt:lpstr>
      <vt:lpstr>'Figure 1 data'!MCOVID</vt:lpstr>
      <vt:lpstr>'Figure 2 data'!MCOVID</vt:lpstr>
      <vt:lpstr>'Table 1 (2020)'!MCOVID</vt:lpstr>
      <vt:lpstr>'Table 2  (2020)'!MCOVID</vt:lpstr>
      <vt:lpstr>'Table 2 (2021)'!MCOVID</vt:lpstr>
      <vt:lpstr>'Table 3  (2021)'!MCOVID</vt:lpstr>
      <vt:lpstr>'Table 3 (2020)'!MCOVID</vt:lpstr>
      <vt:lpstr>'Figure 1 data'!MCOVID21</vt:lpstr>
      <vt:lpstr>'Figure 2 data'!MCOVID21</vt:lpstr>
      <vt:lpstr>'Table 1 (2020)'!MCOVID21</vt:lpstr>
      <vt:lpstr>'Table 1 (2021)'!MCOVID21</vt:lpstr>
      <vt:lpstr>'Table 2  (2020)'!MCOVID21</vt:lpstr>
      <vt:lpstr>'Table 2 (2021)'!MCOVID21</vt:lpstr>
      <vt:lpstr>'Table 3  (2021)'!MCOVID21</vt:lpstr>
      <vt:lpstr>'Table 3 (2020)'!MCOVID21</vt:lpstr>
      <vt:lpstr>'Figure 1 data'!OTHERCAUSE</vt:lpstr>
      <vt:lpstr>'Figure 2 data'!OTHERCAUSE</vt:lpstr>
      <vt:lpstr>'Table 3 (2020)'!OTHERCAUSE</vt:lpstr>
      <vt:lpstr>'Figure 1 data'!OTHERCAUSE21</vt:lpstr>
      <vt:lpstr>'Figure 2 data'!OTHERCAUSE21</vt:lpstr>
      <vt:lpstr>'Table 3  (2021)'!OTHERCAUSE21</vt:lpstr>
      <vt:lpstr>'Table 3 (2020)'!OTHERCAUSE21</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dcterms:created xsi:type="dcterms:W3CDTF">2020-05-08T09:40:47Z</dcterms:created>
  <dcterms:modified xsi:type="dcterms:W3CDTF">2021-03-16T12:15:08Z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A32466195</vt:lpwstr>
  </property>
  <property fmtid="{D5CDD505-2E9C-101B-9397-08002B2CF9AE}" pid="4" name="Objective-Title">
    <vt:lpwstr>NRS - Monthly COVID19 deaths - week 10 2021 - tables and figures</vt:lpwstr>
  </property>
  <property fmtid="{D5CDD505-2E9C-101B-9397-08002B2CF9AE}" pid="5" name="Objective-Description">
    <vt:lpwstr/>
  </property>
  <property fmtid="{D5CDD505-2E9C-101B-9397-08002B2CF9AE}" pid="6" name="Objective-CreationStamp">
    <vt:filetime>2021-03-15T09:51:36Z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2021-03-16T10:55:47Z</vt:filetime>
  </property>
  <property fmtid="{D5CDD505-2E9C-101B-9397-08002B2CF9AE}" pid="11" name="Objective-Owner">
    <vt:lpwstr>Pilkington, Lucy L (Z617497)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vA47400646</vt:lpwstr>
  </property>
  <property fmtid="{D5CDD505-2E9C-101B-9397-08002B2CF9AE}" pid="16" name="Objective-Version">
    <vt:lpwstr>2.5</vt:lpwstr>
  </property>
  <property fmtid="{D5CDD505-2E9C-101B-9397-08002B2CF9AE}" pid="17" name="Objective-VersionNumber">
    <vt:r8>7</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