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worksheets/sheet20.xml" ContentType="application/vnd.openxmlformats-officedocument.spreadsheetml.worksheet+xml"/>
  <Override PartName="/xl/chartsheets/sheet4.xml" ContentType="application/vnd.openxmlformats-officedocument.spreadsheetml.chartsheet+xml"/>
  <Override PartName="/xl/worksheets/sheet21.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2.xml" ContentType="application/vnd.openxmlformats-officedocument.spreadsheetml.worksheet+xml"/>
  <Override PartName="/xl/chartsheets/sheet7.xml" ContentType="application/vnd.openxmlformats-officedocument.spreadsheetml.chartsheet+xml"/>
  <Override PartName="/xl/worksheets/sheet23.xml" ContentType="application/vnd.openxmlformats-officedocument.spreadsheetml.worksheet+xml"/>
  <Override PartName="/xl/chartsheets/sheet8.xml" ContentType="application/vnd.openxmlformats-officedocument.spreadsheetml.chartsheet+xml"/>
  <Override PartName="/xl/worksheets/sheet24.xml" ContentType="application/vnd.openxmlformats-officedocument.spreadsheetml.worksheet+xml"/>
  <Override PartName="/xl/chartsheets/sheet9.xml" ContentType="application/vnd.openxmlformats-officedocument.spreadsheetml.chartsheet+xml"/>
  <Override PartName="/xl/worksheets/sheet25.xml" ContentType="application/vnd.openxmlformats-officedocument.spreadsheetml.worksheet+xml"/>
  <Override PartName="/xl/chartsheets/sheet10.xml" ContentType="application/vnd.openxmlformats-officedocument.spreadsheetml.chartsheet+xml"/>
  <Override PartName="/xl/worksheets/sheet26.xml" ContentType="application/vnd.openxmlformats-officedocument.spreadsheetml.worksheet+xml"/>
  <Override PartName="/xl/chartsheets/sheet11.xml" ContentType="application/vnd.openxmlformats-officedocument.spreadsheetml.chartsheet+xml"/>
  <Override PartName="/xl/worksheets/sheet27.xml" ContentType="application/vnd.openxmlformats-officedocument.spreadsheetml.worksheet+xml"/>
  <Override PartName="/xl/chartsheets/sheet12.xml" ContentType="application/vnd.openxmlformats-officedocument.spreadsheetml.chartsheet+xml"/>
  <Override PartName="/xl/worksheets/sheet28.xml" ContentType="application/vnd.openxmlformats-officedocument.spreadsheetml.worksheet+xml"/>
  <Override PartName="/xl/chartsheets/sheet13.xml" ContentType="application/vnd.openxmlformats-officedocument.spreadsheetml.chart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443992\Documents\OFFLINE\13-07\COVID\"/>
    </mc:Choice>
  </mc:AlternateContent>
  <bookViews>
    <workbookView xWindow="0" yWindow="0" windowWidth="12915" windowHeight="6600" tabRatio="927"/>
  </bookViews>
  <sheets>
    <sheet name="Contents" sheetId="17" r:id="rId1"/>
    <sheet name="lookup" sheetId="89" state="hidden" r:id="rId2"/>
    <sheet name="Table 1 (2021)" sheetId="79" r:id="rId3"/>
    <sheet name="Table 1 (2020)" sheetId="80" r:id="rId4"/>
    <sheet name="Table 2 (2021)" sheetId="81" r:id="rId5"/>
    <sheet name="Table 2  (2020)" sheetId="82" r:id="rId6"/>
    <sheet name="Table 3  (2021)" sheetId="83" r:id="rId7"/>
    <sheet name="Table 3 (2020)" sheetId="84" r:id="rId8"/>
    <sheet name="Table 4 " sheetId="2" r:id="rId9"/>
    <sheet name="Table 5" sheetId="1" r:id="rId10"/>
    <sheet name="Table 6" sheetId="4" r:id="rId11"/>
    <sheet name="Table 7" sheetId="6" r:id="rId12"/>
    <sheet name="Table 8" sheetId="22" r:id="rId13"/>
    <sheet name="Table 9" sheetId="23" r:id="rId14"/>
    <sheet name="Table 10" sheetId="30" r:id="rId15"/>
    <sheet name="Table 11" sheetId="31" r:id="rId16"/>
    <sheet name="Table 12" sheetId="90" r:id="rId17"/>
    <sheet name="Figure 1" sheetId="99" r:id="rId18"/>
    <sheet name="Figure 1 data" sheetId="100" r:id="rId19"/>
    <sheet name="Figure 2" sheetId="59" r:id="rId20"/>
    <sheet name="Figure 2 data" sheetId="60" r:id="rId21"/>
    <sheet name="Figure 3" sheetId="63" r:id="rId22"/>
    <sheet name="Figure 3 data" sheetId="64" r:id="rId23"/>
    <sheet name="Figure 4" sheetId="101" r:id="rId24"/>
    <sheet name="Figure 4 data" sheetId="102" r:id="rId25"/>
    <sheet name="Figure 5a" sheetId="3" r:id="rId26"/>
    <sheet name="Figure 5b" sheetId="70" r:id="rId27"/>
    <sheet name="Figure 5 data" sheetId="14" r:id="rId28"/>
    <sheet name="Figure 6" sheetId="94" r:id="rId29"/>
    <sheet name="Figure 6 data" sheetId="8" r:id="rId30"/>
    <sheet name="Figure 7" sheetId="11" r:id="rId31"/>
    <sheet name="Figure 7 data" sheetId="10" r:id="rId32"/>
    <sheet name="Figure 8" sheetId="51" r:id="rId33"/>
    <sheet name="Figure 8 data" sheetId="47" r:id="rId34"/>
    <sheet name="Figure 9" sheetId="13" r:id="rId35"/>
    <sheet name="Figure 9 data" sheetId="15" r:id="rId36"/>
    <sheet name="Figure 10" sheetId="7" r:id="rId37"/>
    <sheet name="Figure 10 data" sheetId="16" r:id="rId38"/>
    <sheet name="Figure 11" sheetId="26" r:id="rId39"/>
    <sheet name="Figure 11 data" sheetId="25" r:id="rId40"/>
    <sheet name="Figure 12" sheetId="28" r:id="rId41"/>
    <sheet name="Figure 12 data" sheetId="27" r:id="rId42"/>
  </sheets>
  <definedNames>
    <definedName name="_xlnm._FilterDatabase" localSheetId="15" hidden="1">'Table 11'!$A$3:$F$1283</definedName>
    <definedName name="ALLCAUSE" localSheetId="7">'Table 3 (2020)'!$C$14:$BC$21</definedName>
    <definedName name="ALLCAUSE">#REF!</definedName>
    <definedName name="ALLCAUSE21" localSheetId="6">'Table 3  (2021)'!$C$14:$H$21</definedName>
    <definedName name="ALLCAUSE21" localSheetId="7">'Table 3  (2021)'!$C$14:$H$21</definedName>
    <definedName name="ALLCAUSE21">#REF!</definedName>
    <definedName name="CAALL" localSheetId="5">'Table 2  (2020)'!$C$55:$BC$87</definedName>
    <definedName name="CAALL" localSheetId="6">'Table 2  (2020)'!$C$55:$BC$87</definedName>
    <definedName name="CAALL" localSheetId="7">'Table 2  (2020)'!$C$55:$BC$87</definedName>
    <definedName name="CAALL">#REF!</definedName>
    <definedName name="CAALL21" localSheetId="5">'Table 2 (2021)'!$C$55:$H$87</definedName>
    <definedName name="CAALL21" localSheetId="4">'Table 2 (2021)'!$C$55:$H$87</definedName>
    <definedName name="CAALL21" localSheetId="6">'Table 2 (2021)'!$C$55:$H$87</definedName>
    <definedName name="CAALL21" localSheetId="7">'Table 2 (2021)'!$C$55:$H$87</definedName>
    <definedName name="CAALL21">#REF!</definedName>
    <definedName name="CACOVID" localSheetId="3">'Table 1 (2020)'!$C$53:$BC$85</definedName>
    <definedName name="CACOVID" localSheetId="5">'Table 1 (2020)'!$C$53:$BC$85</definedName>
    <definedName name="CACOVID" localSheetId="4">'Table 1 (2020)'!$C$53:$BC$85</definedName>
    <definedName name="CACOVID" localSheetId="6">'Table 1 (2020)'!$C$53:$BC$85</definedName>
    <definedName name="CACOVID" localSheetId="7">'Table 1 (2020)'!$C$53:$BC$85</definedName>
    <definedName name="CACOVID">#REF!</definedName>
    <definedName name="CACOVID21" localSheetId="3">'Table 1 (2021)'!$C$53:$H$85</definedName>
    <definedName name="CACOVID21" localSheetId="2">'Table 1 (2021)'!$C$53:$H$85</definedName>
    <definedName name="CACOVID21" localSheetId="5">'Table 1 (2021)'!$C$53:$H$85</definedName>
    <definedName name="CACOVID21" localSheetId="4">'Table 1 (2021)'!$C$53:$H$85</definedName>
    <definedName name="CACOVID21" localSheetId="6">'Table 1 (2021)'!$C$53:$H$85</definedName>
    <definedName name="CACOVID21" localSheetId="7">'Table 1 (2021)'!$C$53:$H$85</definedName>
    <definedName name="CACOVID21">#REF!</definedName>
    <definedName name="CAREHCAUSE" localSheetId="7">'Table 3 (2020)'!$C$38:$BC$45</definedName>
    <definedName name="CAREHCAUSE">#REF!</definedName>
    <definedName name="CAREHCAUSE21" localSheetId="6">'Table 3  (2021)'!$C$38:$H$45</definedName>
    <definedName name="CAREHCAUSE21" localSheetId="7">'Table 3  (2021)'!$C$38:$H$45</definedName>
    <definedName name="CAREHCAUSE21">#REF!</definedName>
    <definedName name="daily">#REF!</definedName>
    <definedName name="ddd">#REF!</definedName>
    <definedName name="FALL" localSheetId="5">'Table 2  (2020)'!$C$23:$BC$30</definedName>
    <definedName name="FALL" localSheetId="6">'Table 2  (2020)'!$C$23:$BC$30</definedName>
    <definedName name="FALL" localSheetId="7">'Table 2  (2020)'!$C$23:$BC$30</definedName>
    <definedName name="FALL">#REF!</definedName>
    <definedName name="FALL21" localSheetId="5">'Table 2 (2021)'!$C$23:$H$30</definedName>
    <definedName name="FALL21" localSheetId="4">'Table 2 (2021)'!$C$23:$H$30</definedName>
    <definedName name="FALL21" localSheetId="6">'Table 2 (2021)'!$C$23:$H$30</definedName>
    <definedName name="FALL21" localSheetId="7">'Table 2 (2021)'!$C$23:$H$30</definedName>
    <definedName name="FALL21">#REF!</definedName>
    <definedName name="FCOVID" localSheetId="3">'Table 1 (2020)'!$C$21:$BC$28</definedName>
    <definedName name="FCOVID" localSheetId="5">'Table 1 (2020)'!$C$21:$BC$28</definedName>
    <definedName name="FCOVID" localSheetId="4">'Table 1 (2020)'!$C$21:$BC$28</definedName>
    <definedName name="FCOVID" localSheetId="6">'Table 1 (2020)'!$C$21:$BC$28</definedName>
    <definedName name="FCOVID" localSheetId="7">'Table 1 (2020)'!$C$21:$BC$28</definedName>
    <definedName name="FCOVID">#REF!</definedName>
    <definedName name="FCOVID21" localSheetId="3">'Table 1 (2021)'!$C$21:$H$28</definedName>
    <definedName name="FCOVID21" localSheetId="2">'Table 1 (2021)'!$C$21:$H$28</definedName>
    <definedName name="FCOVID21" localSheetId="5">'Table 1 (2021)'!$C$21:$H$28</definedName>
    <definedName name="FCOVID21" localSheetId="4">'Table 1 (2021)'!$C$21:$H$28</definedName>
    <definedName name="FCOVID21" localSheetId="6">'Table 1 (2021)'!$C$21:$H$28</definedName>
    <definedName name="FCOVID21" localSheetId="7">'Table 1 (2021)'!$C$21:$H$28</definedName>
    <definedName name="FCOVID21">#REF!</definedName>
    <definedName name="HOMECAUSE" localSheetId="7">'Table 3 (2020)'!$C$62:$BC$69</definedName>
    <definedName name="HOMECAUSE">#REF!</definedName>
    <definedName name="HOMECAUSE21" localSheetId="6">'Table 3  (2021)'!$C$62:$H$69</definedName>
    <definedName name="HOMECAUSE21" localSheetId="7">'Table 3  (2021)'!$C$62:$H$69</definedName>
    <definedName name="HOMECAUSE21">#REF!</definedName>
    <definedName name="HOSPCAUSE" localSheetId="7">'Table 3 (2020)'!$C$86:$BC$93</definedName>
    <definedName name="HOSPCAUSE">#REF!</definedName>
    <definedName name="HOSPCAUSE21" localSheetId="6">'Table 3  (2021)'!$C$86:$H$93</definedName>
    <definedName name="HOSPCAUSE21" localSheetId="7">'Table 3  (2021)'!$C$86:$H$93</definedName>
    <definedName name="HOSPCAUSE21">#REF!</definedName>
    <definedName name="LOCALL" localSheetId="5">'Table 2  (2020)'!$C$89:$BC$93</definedName>
    <definedName name="LOCALL" localSheetId="6">'Table 2  (2020)'!$C$89:$BC$93</definedName>
    <definedName name="LOCALL" localSheetId="7">'Table 2  (2020)'!$C$89:$BC$93</definedName>
    <definedName name="LOCALL">#REF!</definedName>
    <definedName name="LOCALL21" localSheetId="5">'Table 2 (2021)'!$C$89:$H$93</definedName>
    <definedName name="LOCALL21" localSheetId="4">'Table 2 (2021)'!$C$89:$H$93</definedName>
    <definedName name="LOCALL21" localSheetId="6">'Table 2 (2021)'!$C$89:$H$93</definedName>
    <definedName name="LOCALL21" localSheetId="7">'Table 2 (2021)'!$C$89:$H$93</definedName>
    <definedName name="LOCALL21">#REF!</definedName>
    <definedName name="LOCCOVID" localSheetId="3">'Table 1 (2020)'!$C$87:$BC$91</definedName>
    <definedName name="LOCCOVID" localSheetId="5">'Table 1 (2020)'!$C$87:$BC$91</definedName>
    <definedName name="LOCCOVID" localSheetId="4">'Table 1 (2020)'!$C$87:$BC$91</definedName>
    <definedName name="LOCCOVID" localSheetId="6">'Table 1 (2020)'!$C$87:$BC$91</definedName>
    <definedName name="LOCCOVID" localSheetId="7">'Table 1 (2020)'!$C$87:$BC$91</definedName>
    <definedName name="LOCCOVID">#REF!</definedName>
    <definedName name="LOCCOVID21" localSheetId="3">'Table 1 (2021)'!$C$87:$H$91</definedName>
    <definedName name="LOCCOVID21" localSheetId="2">'Table 1 (2021)'!$C$87:$H$91</definedName>
    <definedName name="LOCCOVID21" localSheetId="5">'Table 1 (2021)'!$C$87:$H$91</definedName>
    <definedName name="LOCCOVID21" localSheetId="4">'Table 1 (2021)'!$C$87:$H$91</definedName>
    <definedName name="LOCCOVID21" localSheetId="6">'Table 1 (2021)'!$C$87:$H$91</definedName>
    <definedName name="LOCCOVID21" localSheetId="7">'Table 1 (2021)'!$C$87:$H$91</definedName>
    <definedName name="LOCCOVID21">#REF!</definedName>
    <definedName name="MALL" localSheetId="5">'Table 2  (2020)'!$C$31:$BC$38</definedName>
    <definedName name="MALL" localSheetId="6">'Table 2  (2020)'!$C$31:$BC$38</definedName>
    <definedName name="MALL" localSheetId="7">'Table 2  (2020)'!$C$31:$BC$38</definedName>
    <definedName name="MALL">#REF!</definedName>
    <definedName name="MALL21" localSheetId="5">'Table 2 (2021)'!$C$31:$H$38</definedName>
    <definedName name="MALL21" localSheetId="4">'Table 2 (2021)'!$C$31:$H$38</definedName>
    <definedName name="MALL21" localSheetId="6">'Table 2 (2021)'!$C$31:$H$38</definedName>
    <definedName name="MALL21" localSheetId="7">'Table 2 (2021)'!$C$31:$H$38</definedName>
    <definedName name="MALL21">#REF!</definedName>
    <definedName name="MCOVID" localSheetId="3">'Table 1 (2020)'!$C$29:$BC$36</definedName>
    <definedName name="MCOVID" localSheetId="5">'Table 1 (2020)'!$C$29:$BC$36</definedName>
    <definedName name="MCOVID" localSheetId="4">'Table 1 (2020)'!$C$29:$BC$36</definedName>
    <definedName name="MCOVID" localSheetId="6">'Table 1 (2020)'!$C$29:$BC$36</definedName>
    <definedName name="MCOVID" localSheetId="7">'Table 1 (2020)'!$C$29:$BC$36</definedName>
    <definedName name="MCOVID">#REF!</definedName>
    <definedName name="MCOVID21" localSheetId="3">'Table 1 (2021)'!$C$29:$H$36</definedName>
    <definedName name="MCOVID21" localSheetId="2">'Table 1 (2021)'!$C$29:$H$36</definedName>
    <definedName name="MCOVID21" localSheetId="5">'Table 1 (2021)'!$C$29:$H$36</definedName>
    <definedName name="MCOVID21" localSheetId="4">'Table 1 (2021)'!$C$29:$H$36</definedName>
    <definedName name="MCOVID21" localSheetId="6">'Table 1 (2021)'!$C$29:$H$36</definedName>
    <definedName name="MCOVID21" localSheetId="7">'Table 1 (2021)'!$C$29:$H$36</definedName>
    <definedName name="MCOVID21">#REF!</definedName>
    <definedName name="OTHERCAUSE" localSheetId="7">'Table 3 (2020)'!$C$110:$BC$117</definedName>
    <definedName name="OTHERCAUSE">#REF!</definedName>
    <definedName name="OTHERCAUSE21" localSheetId="6">'Table 3  (2021)'!$C$110:$H$117</definedName>
    <definedName name="OTHERCAUSE21" localSheetId="7">'Table 3  (2021)'!$C$110:$H$117</definedName>
    <definedName name="OTHERCAUSE2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47" l="1"/>
  <c r="BZ4" i="60" l="1"/>
  <c r="CA4" i="60"/>
  <c r="CB4" i="60"/>
  <c r="CC4" i="60"/>
  <c r="BY4" i="60"/>
  <c r="BX4" i="60"/>
  <c r="AE53" i="83"/>
  <c r="BO7" i="64"/>
  <c r="BP7" i="64"/>
  <c r="BQ7" i="64"/>
  <c r="BR7" i="64"/>
  <c r="BO8" i="64"/>
  <c r="BO11" i="64" s="1"/>
  <c r="BP8" i="64"/>
  <c r="BQ8" i="64"/>
  <c r="BR8" i="64"/>
  <c r="BO9" i="64"/>
  <c r="BP9" i="64"/>
  <c r="BQ9" i="64"/>
  <c r="BR9" i="64"/>
  <c r="BO10" i="64"/>
  <c r="BP10" i="64"/>
  <c r="BQ10" i="64"/>
  <c r="BR10" i="64"/>
  <c r="BP11" i="64"/>
  <c r="BQ11" i="64"/>
  <c r="BZ6" i="60"/>
  <c r="CA6" i="60"/>
  <c r="CB6" i="60"/>
  <c r="CC6" i="60"/>
  <c r="D10" i="102"/>
  <c r="E10" i="102"/>
  <c r="D11" i="102"/>
  <c r="E11" i="102"/>
  <c r="D12" i="102"/>
  <c r="E12" i="102"/>
  <c r="D13" i="102"/>
  <c r="E13" i="102"/>
  <c r="D14" i="102"/>
  <c r="E14" i="102"/>
  <c r="D15" i="102"/>
  <c r="E15" i="102"/>
  <c r="D16" i="102"/>
  <c r="E16" i="102"/>
  <c r="D17" i="102"/>
  <c r="E17" i="102"/>
  <c r="D18" i="102"/>
  <c r="E18" i="102"/>
  <c r="D19" i="102"/>
  <c r="E19" i="102"/>
  <c r="D20" i="102"/>
  <c r="E20" i="102"/>
  <c r="D21" i="102"/>
  <c r="E21" i="102"/>
  <c r="D22" i="102"/>
  <c r="E22" i="102"/>
  <c r="D23" i="102"/>
  <c r="E23" i="102"/>
  <c r="D24" i="102"/>
  <c r="E24" i="102"/>
  <c r="D25" i="102"/>
  <c r="E25" i="102"/>
  <c r="D26" i="102"/>
  <c r="E26" i="102"/>
  <c r="D27" i="102"/>
  <c r="E27" i="102"/>
  <c r="D28" i="102"/>
  <c r="E28" i="102"/>
  <c r="D29" i="102"/>
  <c r="E29" i="102"/>
  <c r="D30" i="102"/>
  <c r="E30" i="102"/>
  <c r="D31" i="102"/>
  <c r="E31" i="102"/>
  <c r="D32" i="102"/>
  <c r="E32" i="102"/>
  <c r="D33" i="102"/>
  <c r="E33" i="102"/>
  <c r="D34" i="102"/>
  <c r="E34" i="102"/>
  <c r="D35" i="102"/>
  <c r="E35" i="102"/>
  <c r="D36" i="102"/>
  <c r="E36" i="102"/>
  <c r="D37" i="102"/>
  <c r="E37" i="102"/>
  <c r="D38" i="102"/>
  <c r="E38" i="102"/>
  <c r="D39" i="102"/>
  <c r="E39" i="102"/>
  <c r="D40" i="102"/>
  <c r="E40" i="102"/>
  <c r="D41" i="102"/>
  <c r="E41" i="102"/>
  <c r="D42" i="102"/>
  <c r="E42" i="102"/>
  <c r="D43" i="102"/>
  <c r="E43" i="102"/>
  <c r="D44" i="102"/>
  <c r="E44" i="102"/>
  <c r="D45" i="102"/>
  <c r="E45" i="102"/>
  <c r="D46" i="102"/>
  <c r="E46" i="102"/>
  <c r="D47" i="102"/>
  <c r="E47" i="102"/>
  <c r="D48" i="102"/>
  <c r="E48" i="102"/>
  <c r="D49" i="102"/>
  <c r="E49" i="102"/>
  <c r="D50" i="102"/>
  <c r="E50" i="102"/>
  <c r="D51" i="102"/>
  <c r="E51" i="102"/>
  <c r="D52" i="102"/>
  <c r="E52" i="102"/>
  <c r="D53" i="102"/>
  <c r="E53" i="102"/>
  <c r="D54" i="102"/>
  <c r="E54" i="102"/>
  <c r="D55" i="102"/>
  <c r="E55" i="102"/>
  <c r="D56" i="102"/>
  <c r="E56" i="102"/>
  <c r="D57" i="102"/>
  <c r="E57" i="102"/>
  <c r="D58" i="102"/>
  <c r="E58" i="102"/>
  <c r="D59" i="102"/>
  <c r="E59" i="102"/>
  <c r="D60" i="102"/>
  <c r="E60" i="102"/>
  <c r="D61" i="102"/>
  <c r="E61" i="102"/>
  <c r="D62" i="102"/>
  <c r="E62" i="102"/>
  <c r="D63" i="102"/>
  <c r="E63" i="102"/>
  <c r="D64" i="102"/>
  <c r="E64" i="102"/>
  <c r="D65" i="102"/>
  <c r="E65" i="102"/>
  <c r="D66" i="102"/>
  <c r="E66" i="102"/>
  <c r="D67" i="102"/>
  <c r="E67" i="102"/>
  <c r="D68" i="102"/>
  <c r="E68" i="102"/>
  <c r="D69" i="102"/>
  <c r="E69" i="102"/>
  <c r="D70" i="102"/>
  <c r="E70" i="102"/>
  <c r="D71" i="102"/>
  <c r="E71" i="102"/>
  <c r="D72" i="102"/>
  <c r="E72" i="102"/>
  <c r="D73" i="102"/>
  <c r="E73" i="102"/>
  <c r="D74" i="102"/>
  <c r="E74" i="102"/>
  <c r="D75" i="102"/>
  <c r="E75" i="102"/>
  <c r="D76" i="102"/>
  <c r="E76" i="102"/>
  <c r="D77" i="102"/>
  <c r="E77" i="102"/>
  <c r="D78" i="102"/>
  <c r="E78" i="102"/>
  <c r="D79" i="102"/>
  <c r="E79" i="102"/>
  <c r="D80" i="102"/>
  <c r="E80" i="102"/>
  <c r="D81" i="102"/>
  <c r="E81" i="102"/>
  <c r="D82" i="102"/>
  <c r="E82" i="102"/>
  <c r="D83" i="102"/>
  <c r="E83" i="102"/>
  <c r="D84" i="102"/>
  <c r="E84" i="102"/>
  <c r="D85" i="102"/>
  <c r="E85" i="102"/>
  <c r="D86" i="102"/>
  <c r="E86" i="102"/>
  <c r="D87" i="102"/>
  <c r="E87" i="102"/>
  <c r="D88" i="102"/>
  <c r="E88" i="102"/>
  <c r="D89" i="102"/>
  <c r="E89" i="102"/>
  <c r="D90" i="102"/>
  <c r="E90" i="102"/>
  <c r="D91" i="102"/>
  <c r="E91" i="102"/>
  <c r="D92" i="102"/>
  <c r="E92" i="102"/>
  <c r="D93" i="102"/>
  <c r="E93" i="102"/>
  <c r="D94" i="102"/>
  <c r="E94" i="102"/>
  <c r="D95" i="102"/>
  <c r="E95" i="102"/>
  <c r="D96" i="102"/>
  <c r="E96" i="102"/>
  <c r="D97" i="102"/>
  <c r="E97" i="102"/>
  <c r="D98" i="102"/>
  <c r="E98" i="102"/>
  <c r="D99" i="102"/>
  <c r="E99" i="102"/>
  <c r="D100" i="102"/>
  <c r="E100" i="102"/>
  <c r="D101" i="102"/>
  <c r="E101" i="102"/>
  <c r="D102" i="102"/>
  <c r="E102" i="102"/>
  <c r="D103" i="102"/>
  <c r="E103" i="102"/>
  <c r="D104" i="102"/>
  <c r="E104" i="102"/>
  <c r="D105" i="102"/>
  <c r="E105" i="102"/>
  <c r="D106" i="102"/>
  <c r="E106" i="102"/>
  <c r="D107" i="102"/>
  <c r="E107" i="102"/>
  <c r="D108" i="102"/>
  <c r="E108" i="102"/>
  <c r="D109" i="102"/>
  <c r="E109" i="102"/>
  <c r="D110" i="102"/>
  <c r="E110" i="102"/>
  <c r="D111" i="102"/>
  <c r="E111" i="102"/>
  <c r="D112" i="102"/>
  <c r="E112" i="102"/>
  <c r="D113" i="102"/>
  <c r="E113" i="102"/>
  <c r="D114" i="102"/>
  <c r="E114" i="102"/>
  <c r="D115" i="102"/>
  <c r="E115" i="102"/>
  <c r="D116" i="102"/>
  <c r="E116" i="102"/>
  <c r="D117" i="102"/>
  <c r="E117" i="102"/>
  <c r="D118" i="102"/>
  <c r="E118" i="102"/>
  <c r="D119" i="102"/>
  <c r="E119" i="102"/>
  <c r="D120" i="102"/>
  <c r="E120" i="102"/>
  <c r="D121" i="102"/>
  <c r="E121" i="102"/>
  <c r="D122" i="102"/>
  <c r="E122" i="102"/>
  <c r="D123" i="102"/>
  <c r="E123" i="102"/>
  <c r="D124" i="102"/>
  <c r="E124" i="102"/>
  <c r="D125" i="102"/>
  <c r="E125" i="102"/>
  <c r="D126" i="102"/>
  <c r="E126" i="102"/>
  <c r="D127" i="102"/>
  <c r="E127" i="102"/>
  <c r="D128" i="102"/>
  <c r="E128" i="102"/>
  <c r="D129" i="102"/>
  <c r="E129" i="102"/>
  <c r="D130" i="102"/>
  <c r="E130" i="102"/>
  <c r="D131" i="102"/>
  <c r="E131" i="102"/>
  <c r="D132" i="102"/>
  <c r="E132" i="102"/>
  <c r="D133" i="102"/>
  <c r="E133" i="102"/>
  <c r="D134" i="102"/>
  <c r="E134" i="102"/>
  <c r="D135" i="102"/>
  <c r="E135" i="102"/>
  <c r="D136" i="102"/>
  <c r="E136" i="102"/>
  <c r="D137" i="102"/>
  <c r="E137" i="102"/>
  <c r="D138" i="102"/>
  <c r="E138" i="102"/>
  <c r="D139" i="102"/>
  <c r="E139" i="102"/>
  <c r="D140" i="102"/>
  <c r="E140" i="102"/>
  <c r="D141" i="102"/>
  <c r="E141" i="102"/>
  <c r="D142" i="102"/>
  <c r="E142" i="102"/>
  <c r="D143" i="102"/>
  <c r="E143" i="102"/>
  <c r="D144" i="102"/>
  <c r="E144" i="102"/>
  <c r="D145" i="102"/>
  <c r="E145" i="102"/>
  <c r="D146" i="102"/>
  <c r="E146" i="102"/>
  <c r="D147" i="102"/>
  <c r="E147" i="102"/>
  <c r="D148" i="102"/>
  <c r="E148" i="102"/>
  <c r="D149" i="102"/>
  <c r="E149" i="102"/>
  <c r="D150" i="102"/>
  <c r="E150" i="102"/>
  <c r="D151" i="102"/>
  <c r="E151" i="102"/>
  <c r="D152" i="102"/>
  <c r="E152" i="102"/>
  <c r="D153" i="102"/>
  <c r="E153" i="102"/>
  <c r="D154" i="102"/>
  <c r="E154" i="102"/>
  <c r="D155" i="102"/>
  <c r="E155" i="102"/>
  <c r="D156" i="102"/>
  <c r="E156" i="102"/>
  <c r="D157" i="102"/>
  <c r="E157" i="102"/>
  <c r="D158" i="102"/>
  <c r="E158" i="102"/>
  <c r="D159" i="102"/>
  <c r="E159" i="102"/>
  <c r="D160" i="102"/>
  <c r="E160" i="102"/>
  <c r="D161" i="102"/>
  <c r="E161" i="102"/>
  <c r="D162" i="102"/>
  <c r="E162" i="102"/>
  <c r="D163" i="102"/>
  <c r="E163" i="102"/>
  <c r="D164" i="102"/>
  <c r="E164" i="102"/>
  <c r="D165" i="102"/>
  <c r="E165" i="102"/>
  <c r="D166" i="102"/>
  <c r="E166" i="102"/>
  <c r="D167" i="102"/>
  <c r="E167" i="102"/>
  <c r="D168" i="102"/>
  <c r="E168" i="102"/>
  <c r="D169" i="102"/>
  <c r="E169" i="102"/>
  <c r="D170" i="102"/>
  <c r="E170" i="102"/>
  <c r="D171" i="102"/>
  <c r="E171" i="102"/>
  <c r="D172" i="102"/>
  <c r="E172" i="102"/>
  <c r="D173" i="102"/>
  <c r="E173" i="102"/>
  <c r="D174" i="102"/>
  <c r="E174" i="102"/>
  <c r="D175" i="102"/>
  <c r="E175" i="102"/>
  <c r="D176" i="102"/>
  <c r="E176" i="102"/>
  <c r="D177" i="102"/>
  <c r="E177" i="102"/>
  <c r="D178" i="102"/>
  <c r="E178" i="102"/>
  <c r="D179" i="102"/>
  <c r="E179" i="102"/>
  <c r="D180" i="102"/>
  <c r="E180" i="102"/>
  <c r="D181" i="102"/>
  <c r="E181" i="102"/>
  <c r="D182" i="102"/>
  <c r="E182" i="102"/>
  <c r="D183" i="102"/>
  <c r="E183" i="102"/>
  <c r="D184" i="102"/>
  <c r="E184" i="102"/>
  <c r="D185" i="102"/>
  <c r="E185" i="102"/>
  <c r="D186" i="102"/>
  <c r="E186" i="102"/>
  <c r="D187" i="102"/>
  <c r="E187" i="102"/>
  <c r="D188" i="102"/>
  <c r="E188" i="102"/>
  <c r="D189" i="102"/>
  <c r="E189" i="102"/>
  <c r="D190" i="102"/>
  <c r="E190" i="102"/>
  <c r="D191" i="102"/>
  <c r="E191" i="102"/>
  <c r="D192" i="102"/>
  <c r="E192" i="102"/>
  <c r="D193" i="102"/>
  <c r="E193" i="102"/>
  <c r="D194" i="102"/>
  <c r="E194" i="102"/>
  <c r="D195" i="102"/>
  <c r="E195" i="102"/>
  <c r="D196" i="102"/>
  <c r="E196" i="102"/>
  <c r="D197" i="102"/>
  <c r="E197" i="102"/>
  <c r="D198" i="102"/>
  <c r="E198" i="102"/>
  <c r="D199" i="102"/>
  <c r="E199" i="102"/>
  <c r="D200" i="102"/>
  <c r="E200" i="102"/>
  <c r="D201" i="102"/>
  <c r="E201" i="102"/>
  <c r="D202" i="102"/>
  <c r="E202" i="102"/>
  <c r="D203" i="102"/>
  <c r="E203" i="102"/>
  <c r="D204" i="102"/>
  <c r="E204" i="102"/>
  <c r="D205" i="102"/>
  <c r="E205" i="102"/>
  <c r="D206" i="102"/>
  <c r="E206" i="102"/>
  <c r="D207" i="102"/>
  <c r="E207" i="102"/>
  <c r="D208" i="102"/>
  <c r="E208" i="102"/>
  <c r="D209" i="102"/>
  <c r="E209" i="102"/>
  <c r="D210" i="102"/>
  <c r="E210" i="102"/>
  <c r="D211" i="102"/>
  <c r="E211" i="102"/>
  <c r="D212" i="102"/>
  <c r="E212" i="102"/>
  <c r="D213" i="102"/>
  <c r="E213" i="102"/>
  <c r="D214" i="102"/>
  <c r="E214" i="102"/>
  <c r="D215" i="102"/>
  <c r="E215" i="102"/>
  <c r="D216" i="102"/>
  <c r="E216" i="102"/>
  <c r="D217" i="102"/>
  <c r="E217" i="102"/>
  <c r="D218" i="102"/>
  <c r="E218" i="102"/>
  <c r="D219" i="102"/>
  <c r="E219" i="102"/>
  <c r="D220" i="102"/>
  <c r="E220" i="102"/>
  <c r="D221" i="102"/>
  <c r="E221" i="102"/>
  <c r="D222" i="102"/>
  <c r="E222" i="102"/>
  <c r="D223" i="102"/>
  <c r="E223" i="102"/>
  <c r="D224" i="102"/>
  <c r="E224" i="102"/>
  <c r="D225" i="102"/>
  <c r="E225" i="102"/>
  <c r="D226" i="102"/>
  <c r="E226" i="102"/>
  <c r="D227" i="102"/>
  <c r="E227" i="102"/>
  <c r="D228" i="102"/>
  <c r="E228" i="102"/>
  <c r="D229" i="102"/>
  <c r="E229" i="102"/>
  <c r="D230" i="102"/>
  <c r="E230" i="102"/>
  <c r="D231" i="102"/>
  <c r="E231" i="102"/>
  <c r="D232" i="102"/>
  <c r="E232" i="102"/>
  <c r="D233" i="102"/>
  <c r="E233" i="102"/>
  <c r="D234" i="102"/>
  <c r="E234" i="102"/>
  <c r="D235" i="102"/>
  <c r="E235" i="102"/>
  <c r="D236" i="102"/>
  <c r="E236" i="102"/>
  <c r="D237" i="102"/>
  <c r="E237" i="102"/>
  <c r="D238" i="102"/>
  <c r="E238" i="102"/>
  <c r="D239" i="102"/>
  <c r="E239" i="102"/>
  <c r="D240" i="102"/>
  <c r="E240" i="102"/>
  <c r="D241" i="102"/>
  <c r="E241" i="102"/>
  <c r="D242" i="102"/>
  <c r="E242" i="102"/>
  <c r="D243" i="102"/>
  <c r="E243" i="102"/>
  <c r="D244" i="102"/>
  <c r="E244" i="102"/>
  <c r="D245" i="102"/>
  <c r="E245" i="102"/>
  <c r="D246" i="102"/>
  <c r="E246" i="102"/>
  <c r="D247" i="102"/>
  <c r="E247" i="102"/>
  <c r="D248" i="102"/>
  <c r="E248" i="102"/>
  <c r="D249" i="102"/>
  <c r="E249" i="102"/>
  <c r="D250" i="102"/>
  <c r="E250" i="102"/>
  <c r="D251" i="102"/>
  <c r="E251" i="102"/>
  <c r="D252" i="102"/>
  <c r="E252" i="102"/>
  <c r="D253" i="102"/>
  <c r="E253" i="102"/>
  <c r="D254" i="102"/>
  <c r="E254" i="102"/>
  <c r="D255" i="102"/>
  <c r="E255" i="102"/>
  <c r="D256" i="102"/>
  <c r="E256" i="102"/>
  <c r="D257" i="102"/>
  <c r="E257" i="102"/>
  <c r="D258" i="102"/>
  <c r="E258" i="102"/>
  <c r="D259" i="102"/>
  <c r="E259" i="102"/>
  <c r="D260" i="102"/>
  <c r="E260" i="102"/>
  <c r="D261" i="102"/>
  <c r="E261" i="102"/>
  <c r="D262" i="102"/>
  <c r="E262" i="102"/>
  <c r="D263" i="102"/>
  <c r="E263" i="102"/>
  <c r="D264" i="102"/>
  <c r="E264" i="102"/>
  <c r="D265" i="102"/>
  <c r="E265" i="102"/>
  <c r="D266" i="102"/>
  <c r="E266" i="102"/>
  <c r="D267" i="102"/>
  <c r="E267" i="102"/>
  <c r="D268" i="102"/>
  <c r="E268" i="102"/>
  <c r="D269" i="102"/>
  <c r="E269" i="102"/>
  <c r="D270" i="102"/>
  <c r="E270" i="102"/>
  <c r="D271" i="102"/>
  <c r="E271" i="102"/>
  <c r="D272" i="102"/>
  <c r="E272" i="102"/>
  <c r="D273" i="102"/>
  <c r="E273" i="102"/>
  <c r="D274" i="102"/>
  <c r="E274" i="102"/>
  <c r="D275" i="102"/>
  <c r="E275" i="102"/>
  <c r="D276" i="102"/>
  <c r="E276" i="102"/>
  <c r="D277" i="102"/>
  <c r="E277" i="102"/>
  <c r="D278" i="102"/>
  <c r="E278" i="102"/>
  <c r="D279" i="102"/>
  <c r="E279" i="102"/>
  <c r="D280" i="102"/>
  <c r="E280" i="102"/>
  <c r="D281" i="102"/>
  <c r="E281" i="102"/>
  <c r="D282" i="102"/>
  <c r="E282" i="102"/>
  <c r="D283" i="102"/>
  <c r="E283" i="102"/>
  <c r="D284" i="102"/>
  <c r="E284" i="102"/>
  <c r="D285" i="102"/>
  <c r="E285" i="102"/>
  <c r="D286" i="102"/>
  <c r="E286" i="102"/>
  <c r="D287" i="102"/>
  <c r="E287" i="102"/>
  <c r="D288" i="102"/>
  <c r="E288" i="102"/>
  <c r="D289" i="102"/>
  <c r="E289" i="102"/>
  <c r="D290" i="102"/>
  <c r="E290" i="102"/>
  <c r="D291" i="102"/>
  <c r="E291" i="102"/>
  <c r="D292" i="102"/>
  <c r="E292" i="102"/>
  <c r="D293" i="102"/>
  <c r="E293" i="102"/>
  <c r="D294" i="102"/>
  <c r="E294" i="102"/>
  <c r="D295" i="102"/>
  <c r="E295" i="102"/>
  <c r="D296" i="102"/>
  <c r="E296" i="102"/>
  <c r="D297" i="102"/>
  <c r="E297" i="102"/>
  <c r="D298" i="102"/>
  <c r="E298" i="102"/>
  <c r="D299" i="102"/>
  <c r="E299" i="102"/>
  <c r="D300" i="102"/>
  <c r="E300" i="102"/>
  <c r="D301" i="102"/>
  <c r="E301" i="102"/>
  <c r="D302" i="102"/>
  <c r="E302" i="102"/>
  <c r="D303" i="102"/>
  <c r="E303" i="102"/>
  <c r="D304" i="102"/>
  <c r="E304" i="102"/>
  <c r="D305" i="102"/>
  <c r="E305" i="102"/>
  <c r="D306" i="102"/>
  <c r="E306" i="102"/>
  <c r="D307" i="102"/>
  <c r="E307" i="102"/>
  <c r="D308" i="102"/>
  <c r="E308" i="102"/>
  <c r="D309" i="102"/>
  <c r="E309" i="102"/>
  <c r="D310" i="102"/>
  <c r="E310" i="102"/>
  <c r="D311" i="102"/>
  <c r="E311" i="102"/>
  <c r="D312" i="102"/>
  <c r="E312" i="102"/>
  <c r="D313" i="102"/>
  <c r="E313" i="102"/>
  <c r="D314" i="102"/>
  <c r="E314" i="102"/>
  <c r="D315" i="102"/>
  <c r="E315" i="102"/>
  <c r="D316" i="102"/>
  <c r="E316" i="102"/>
  <c r="D317" i="102"/>
  <c r="E317" i="102"/>
  <c r="D318" i="102"/>
  <c r="E318" i="102"/>
  <c r="D319" i="102"/>
  <c r="E319" i="102"/>
  <c r="D320" i="102"/>
  <c r="E320" i="102"/>
  <c r="D321" i="102"/>
  <c r="E321" i="102"/>
  <c r="D322" i="102"/>
  <c r="E322" i="102"/>
  <c r="D323" i="102"/>
  <c r="E323" i="102"/>
  <c r="D324" i="102"/>
  <c r="E324" i="102"/>
  <c r="D325" i="102"/>
  <c r="E325" i="102"/>
  <c r="D326" i="102"/>
  <c r="E326" i="102"/>
  <c r="D327" i="102"/>
  <c r="E327" i="102"/>
  <c r="D328" i="102"/>
  <c r="E328" i="102"/>
  <c r="D329" i="102"/>
  <c r="E329" i="102"/>
  <c r="D330" i="102"/>
  <c r="E330" i="102"/>
  <c r="D331" i="102"/>
  <c r="E331" i="102"/>
  <c r="D332" i="102"/>
  <c r="E332" i="102"/>
  <c r="D333" i="102"/>
  <c r="E333" i="102"/>
  <c r="D334" i="102"/>
  <c r="E334" i="102"/>
  <c r="D335" i="102"/>
  <c r="E335" i="102"/>
  <c r="D336" i="102"/>
  <c r="E336" i="102"/>
  <c r="D337" i="102"/>
  <c r="E337" i="102"/>
  <c r="D338" i="102"/>
  <c r="E338" i="102"/>
  <c r="D339" i="102"/>
  <c r="E339" i="102"/>
  <c r="D340" i="102"/>
  <c r="E340" i="102"/>
  <c r="D341" i="102"/>
  <c r="E341" i="102"/>
  <c r="D342" i="102"/>
  <c r="E342" i="102"/>
  <c r="D343" i="102"/>
  <c r="E343" i="102"/>
  <c r="D344" i="102"/>
  <c r="E344" i="102"/>
  <c r="D345" i="102"/>
  <c r="E345" i="102"/>
  <c r="D346" i="102"/>
  <c r="E346" i="102"/>
  <c r="D347" i="102"/>
  <c r="E347" i="102"/>
  <c r="D348" i="102"/>
  <c r="E348" i="102"/>
  <c r="D349" i="102"/>
  <c r="E349" i="102"/>
  <c r="D350" i="102"/>
  <c r="E350" i="102"/>
  <c r="D351" i="102"/>
  <c r="E351" i="102"/>
  <c r="D352" i="102"/>
  <c r="E352" i="102"/>
  <c r="D353" i="102"/>
  <c r="E353" i="102"/>
  <c r="D354" i="102"/>
  <c r="E354" i="102"/>
  <c r="D355" i="102"/>
  <c r="E355" i="102"/>
  <c r="D356" i="102"/>
  <c r="E356" i="102"/>
  <c r="D357" i="102"/>
  <c r="E357" i="102"/>
  <c r="D358" i="102"/>
  <c r="E358" i="102"/>
  <c r="D359" i="102"/>
  <c r="E359" i="102"/>
  <c r="D360" i="102"/>
  <c r="E360" i="102"/>
  <c r="D361" i="102"/>
  <c r="E361" i="102"/>
  <c r="D362" i="102"/>
  <c r="E362" i="102"/>
  <c r="D363" i="102"/>
  <c r="E363" i="102"/>
  <c r="D364" i="102"/>
  <c r="E364" i="102"/>
  <c r="D365" i="102"/>
  <c r="E365" i="102"/>
  <c r="D366" i="102"/>
  <c r="E366" i="102"/>
  <c r="D367" i="102"/>
  <c r="E367" i="102"/>
  <c r="D368" i="102"/>
  <c r="E368" i="102"/>
  <c r="D369" i="102"/>
  <c r="E369" i="102"/>
  <c r="D370" i="102"/>
  <c r="E370" i="102"/>
  <c r="D371" i="102"/>
  <c r="E371" i="102"/>
  <c r="D372" i="102"/>
  <c r="E372" i="102"/>
  <c r="D373" i="102"/>
  <c r="E373" i="102"/>
  <c r="D374" i="102"/>
  <c r="E374" i="102"/>
  <c r="D375" i="102"/>
  <c r="E375" i="102"/>
  <c r="D376" i="102"/>
  <c r="E376" i="102"/>
  <c r="D377" i="102"/>
  <c r="E377" i="102"/>
  <c r="D378" i="102"/>
  <c r="E378" i="102"/>
  <c r="D379" i="102"/>
  <c r="E379" i="102"/>
  <c r="D380" i="102"/>
  <c r="E380" i="102"/>
  <c r="D381" i="102"/>
  <c r="E381" i="102"/>
  <c r="D382" i="102"/>
  <c r="E382" i="102"/>
  <c r="D383" i="102"/>
  <c r="E383" i="102"/>
  <c r="D384" i="102"/>
  <c r="E384" i="102"/>
  <c r="D385" i="102"/>
  <c r="E385" i="102"/>
  <c r="D386" i="102"/>
  <c r="E386" i="102"/>
  <c r="D387" i="102"/>
  <c r="E387" i="102"/>
  <c r="D388" i="102"/>
  <c r="E388" i="102"/>
  <c r="D389" i="102"/>
  <c r="E389" i="102"/>
  <c r="D390" i="102"/>
  <c r="E390" i="102"/>
  <c r="D391" i="102"/>
  <c r="E391" i="102"/>
  <c r="D392" i="102"/>
  <c r="E392" i="102"/>
  <c r="D393" i="102"/>
  <c r="E393" i="102"/>
  <c r="D394" i="102"/>
  <c r="E394" i="102"/>
  <c r="D395" i="102"/>
  <c r="E395" i="102"/>
  <c r="D396" i="102"/>
  <c r="E396" i="102"/>
  <c r="D397" i="102"/>
  <c r="E397" i="102"/>
  <c r="D398" i="102"/>
  <c r="E398" i="102"/>
  <c r="D399" i="102"/>
  <c r="E399" i="102"/>
  <c r="D400" i="102"/>
  <c r="E400" i="102"/>
  <c r="D401" i="102"/>
  <c r="E401" i="102"/>
  <c r="D402" i="102"/>
  <c r="E402" i="102"/>
  <c r="D403" i="102"/>
  <c r="E403" i="102"/>
  <c r="D404" i="102"/>
  <c r="E404" i="102"/>
  <c r="D405" i="102"/>
  <c r="E405" i="102"/>
  <c r="D406" i="102"/>
  <c r="E406" i="102"/>
  <c r="D407" i="102"/>
  <c r="E407" i="102"/>
  <c r="D408" i="102"/>
  <c r="E408" i="102"/>
  <c r="D409" i="102"/>
  <c r="E409" i="102"/>
  <c r="D410" i="102"/>
  <c r="E410" i="102"/>
  <c r="D411" i="102"/>
  <c r="E411" i="102"/>
  <c r="D412" i="102"/>
  <c r="E412" i="102"/>
  <c r="D413" i="102"/>
  <c r="E413" i="102"/>
  <c r="D414" i="102"/>
  <c r="E414" i="102"/>
  <c r="D415" i="102"/>
  <c r="E415" i="102"/>
  <c r="D416" i="102"/>
  <c r="E416" i="102"/>
  <c r="D417" i="102"/>
  <c r="E417" i="102"/>
  <c r="D418" i="102"/>
  <c r="E418" i="102"/>
  <c r="D419" i="102"/>
  <c r="E419" i="102"/>
  <c r="D420" i="102"/>
  <c r="E420" i="102"/>
  <c r="D421" i="102"/>
  <c r="E421" i="102"/>
  <c r="D422" i="102"/>
  <c r="E422" i="102"/>
  <c r="D423" i="102"/>
  <c r="E423" i="102"/>
  <c r="D424" i="102"/>
  <c r="E424" i="102"/>
  <c r="D425" i="102"/>
  <c r="E425" i="102"/>
  <c r="D426" i="102"/>
  <c r="E426" i="102"/>
  <c r="D427" i="102"/>
  <c r="E427" i="102"/>
  <c r="D428" i="102"/>
  <c r="E428" i="102"/>
  <c r="D429" i="102"/>
  <c r="E429" i="102"/>
  <c r="D430" i="102"/>
  <c r="E430" i="102"/>
  <c r="D431" i="102"/>
  <c r="E431" i="102"/>
  <c r="D432" i="102"/>
  <c r="E432" i="102"/>
  <c r="D433" i="102"/>
  <c r="E433" i="102"/>
  <c r="D434" i="102"/>
  <c r="E434" i="102"/>
  <c r="D435" i="102"/>
  <c r="E435" i="102"/>
  <c r="D436" i="102"/>
  <c r="E436" i="102"/>
  <c r="D437" i="102"/>
  <c r="E437" i="102"/>
  <c r="D438" i="102"/>
  <c r="E438" i="102"/>
  <c r="D439" i="102"/>
  <c r="E439" i="102"/>
  <c r="D440" i="102"/>
  <c r="E440" i="102"/>
  <c r="D441" i="102"/>
  <c r="E441" i="102"/>
  <c r="D442" i="102"/>
  <c r="E442" i="102"/>
  <c r="D443" i="102"/>
  <c r="E443" i="102"/>
  <c r="D444" i="102"/>
  <c r="E444" i="102"/>
  <c r="D445" i="102"/>
  <c r="E445" i="102"/>
  <c r="D446" i="102"/>
  <c r="E446" i="102"/>
  <c r="D447" i="102"/>
  <c r="E447" i="102"/>
  <c r="D448" i="102"/>
  <c r="E448" i="102"/>
  <c r="D449" i="102"/>
  <c r="E449" i="102"/>
  <c r="D450" i="102"/>
  <c r="E450" i="102"/>
  <c r="D451" i="102"/>
  <c r="E451" i="102"/>
  <c r="D452" i="102"/>
  <c r="E452" i="102"/>
  <c r="D453" i="102"/>
  <c r="E453" i="102"/>
  <c r="D454" i="102"/>
  <c r="E454" i="102"/>
  <c r="D455" i="102"/>
  <c r="E455" i="102"/>
  <c r="D456" i="102"/>
  <c r="E456" i="102"/>
  <c r="D457" i="102"/>
  <c r="E457" i="102"/>
  <c r="D458" i="102"/>
  <c r="E458" i="102"/>
  <c r="D459" i="102"/>
  <c r="E459" i="102"/>
  <c r="D460" i="102"/>
  <c r="E460" i="102"/>
  <c r="D461" i="102"/>
  <c r="E461" i="102"/>
  <c r="D462" i="102"/>
  <c r="E462" i="102"/>
  <c r="D463" i="102"/>
  <c r="E463" i="102"/>
  <c r="D464" i="102"/>
  <c r="E464" i="102"/>
  <c r="D465" i="102"/>
  <c r="E465" i="102"/>
  <c r="D466" i="102"/>
  <c r="E466" i="102"/>
  <c r="D467" i="102"/>
  <c r="E467" i="102"/>
  <c r="D468" i="102"/>
  <c r="E468" i="102"/>
  <c r="D469" i="102"/>
  <c r="E469" i="102"/>
  <c r="D470" i="102"/>
  <c r="E470" i="102"/>
  <c r="D471" i="102"/>
  <c r="E471" i="102"/>
  <c r="D472" i="102"/>
  <c r="E472" i="102"/>
  <c r="D473" i="102"/>
  <c r="E473" i="102"/>
  <c r="D474" i="102"/>
  <c r="E474" i="102"/>
  <c r="D475" i="102"/>
  <c r="E475" i="102"/>
  <c r="D476" i="102"/>
  <c r="E476" i="102"/>
  <c r="D477" i="102"/>
  <c r="E477" i="102"/>
  <c r="D478" i="102"/>
  <c r="E478" i="102"/>
  <c r="D479" i="102"/>
  <c r="E479" i="102"/>
  <c r="D480" i="102"/>
  <c r="E480" i="102"/>
  <c r="D481" i="102"/>
  <c r="E481" i="102"/>
  <c r="D482" i="102"/>
  <c r="E482" i="102"/>
  <c r="D483" i="102"/>
  <c r="E483" i="102"/>
  <c r="E484" i="102"/>
  <c r="E485" i="102"/>
  <c r="E486" i="102"/>
  <c r="E487" i="102"/>
  <c r="E488" i="102"/>
  <c r="E489" i="102"/>
  <c r="E490" i="102"/>
  <c r="BC125" i="84"/>
  <c r="BB125" i="84"/>
  <c r="BA125" i="84"/>
  <c r="AZ125" i="84"/>
  <c r="AY125" i="84"/>
  <c r="AX125" i="84"/>
  <c r="AW125" i="84"/>
  <c r="AV125" i="84"/>
  <c r="AU125" i="84"/>
  <c r="AT125" i="84"/>
  <c r="AS125" i="84"/>
  <c r="AR125" i="84"/>
  <c r="AQ125" i="84"/>
  <c r="AP125" i="84"/>
  <c r="AO125" i="84"/>
  <c r="AN125" i="84"/>
  <c r="AM125" i="84"/>
  <c r="AL125" i="84"/>
  <c r="AK125" i="84"/>
  <c r="AJ125" i="84"/>
  <c r="AI125" i="84"/>
  <c r="AH125" i="84"/>
  <c r="AG125" i="84"/>
  <c r="AF125" i="84"/>
  <c r="AE125" i="84"/>
  <c r="AD125" i="84"/>
  <c r="AC125" i="84"/>
  <c r="AB125" i="84"/>
  <c r="AA125" i="84"/>
  <c r="Z125" i="84"/>
  <c r="Y125" i="84"/>
  <c r="X125" i="84"/>
  <c r="W125" i="84"/>
  <c r="V125" i="84"/>
  <c r="U125" i="84"/>
  <c r="T125" i="84"/>
  <c r="S125" i="84"/>
  <c r="R125" i="84"/>
  <c r="Q125" i="84"/>
  <c r="P125" i="84"/>
  <c r="O125" i="84"/>
  <c r="N125" i="84"/>
  <c r="M125" i="84"/>
  <c r="L125" i="84"/>
  <c r="K125" i="84"/>
  <c r="J125" i="84"/>
  <c r="I125" i="84"/>
  <c r="H125" i="84"/>
  <c r="G125" i="84"/>
  <c r="F125" i="84"/>
  <c r="E125" i="84"/>
  <c r="D125" i="84"/>
  <c r="C125" i="84"/>
  <c r="BC124" i="84"/>
  <c r="BB124" i="84"/>
  <c r="BA124" i="84"/>
  <c r="AZ124" i="84"/>
  <c r="AY124" i="84"/>
  <c r="AX124" i="84"/>
  <c r="AW124" i="84"/>
  <c r="AV124" i="84"/>
  <c r="AU124" i="84"/>
  <c r="AT124" i="84"/>
  <c r="AS124" i="84"/>
  <c r="AR124" i="84"/>
  <c r="AQ124" i="84"/>
  <c r="AP124" i="84"/>
  <c r="AO124" i="84"/>
  <c r="AN124" i="84"/>
  <c r="AM124" i="84"/>
  <c r="AL124" i="84"/>
  <c r="AK124" i="84"/>
  <c r="AJ124" i="84"/>
  <c r="AI124" i="84"/>
  <c r="AH124" i="84"/>
  <c r="AG124" i="84"/>
  <c r="AF124" i="84"/>
  <c r="AE124" i="84"/>
  <c r="AD124" i="84"/>
  <c r="AC124" i="84"/>
  <c r="AB124" i="84"/>
  <c r="AA124" i="84"/>
  <c r="Z124" i="84"/>
  <c r="Y124" i="84"/>
  <c r="X124" i="84"/>
  <c r="W124" i="84"/>
  <c r="V124" i="84"/>
  <c r="U124" i="84"/>
  <c r="T124" i="84"/>
  <c r="S124" i="84"/>
  <c r="R124" i="84"/>
  <c r="Q124" i="84"/>
  <c r="P124" i="84"/>
  <c r="O124" i="84"/>
  <c r="N124" i="84"/>
  <c r="M124" i="84"/>
  <c r="L124" i="84"/>
  <c r="K124" i="84"/>
  <c r="J124" i="84"/>
  <c r="I124" i="84"/>
  <c r="H124" i="84"/>
  <c r="G124" i="84"/>
  <c r="F124" i="84"/>
  <c r="E124" i="84"/>
  <c r="D124" i="84"/>
  <c r="C124" i="84"/>
  <c r="BE123" i="84"/>
  <c r="BC123" i="84"/>
  <c r="BB123" i="84"/>
  <c r="BA123" i="84"/>
  <c r="AZ123" i="84"/>
  <c r="AY123" i="84"/>
  <c r="AX123" i="84"/>
  <c r="AW123" i="84"/>
  <c r="AV123" i="84"/>
  <c r="AU123" i="84"/>
  <c r="AT123" i="84"/>
  <c r="AS123" i="84"/>
  <c r="AR123" i="84"/>
  <c r="AQ123" i="84"/>
  <c r="AP123" i="84"/>
  <c r="AO123" i="84"/>
  <c r="AN123" i="84"/>
  <c r="AM123" i="84"/>
  <c r="AL123" i="84"/>
  <c r="AK123" i="84"/>
  <c r="AJ123" i="84"/>
  <c r="AI123" i="84"/>
  <c r="AH123" i="84"/>
  <c r="AG123" i="84"/>
  <c r="AF123" i="84"/>
  <c r="AE123" i="84"/>
  <c r="AD123" i="84"/>
  <c r="AC123" i="84"/>
  <c r="AB123" i="84"/>
  <c r="AA123" i="84"/>
  <c r="Z123" i="84"/>
  <c r="Y123" i="84"/>
  <c r="X123" i="84"/>
  <c r="W123" i="84"/>
  <c r="V123" i="84"/>
  <c r="U123" i="84"/>
  <c r="T123" i="84"/>
  <c r="S123" i="84"/>
  <c r="R123" i="84"/>
  <c r="Q123" i="84"/>
  <c r="P123" i="84"/>
  <c r="O123" i="84"/>
  <c r="N123" i="84"/>
  <c r="M123" i="84"/>
  <c r="L123" i="84"/>
  <c r="K123" i="84"/>
  <c r="J123" i="84"/>
  <c r="I123" i="84"/>
  <c r="H123" i="84"/>
  <c r="G123" i="84"/>
  <c r="F123" i="84"/>
  <c r="E123" i="84"/>
  <c r="D123" i="84"/>
  <c r="C123" i="84"/>
  <c r="BC122" i="84"/>
  <c r="BB122" i="84"/>
  <c r="BA122" i="84"/>
  <c r="AZ122" i="84"/>
  <c r="AY122" i="84"/>
  <c r="AX122" i="84"/>
  <c r="AW122" i="84"/>
  <c r="AV122" i="84"/>
  <c r="AU122" i="84"/>
  <c r="AT122" i="84"/>
  <c r="AS122" i="84"/>
  <c r="AR122" i="84"/>
  <c r="AQ122" i="84"/>
  <c r="AP122" i="84"/>
  <c r="AO122" i="84"/>
  <c r="AN122" i="84"/>
  <c r="AM122" i="84"/>
  <c r="AL122" i="84"/>
  <c r="AK122" i="84"/>
  <c r="AJ122" i="84"/>
  <c r="AI122" i="84"/>
  <c r="AH122" i="84"/>
  <c r="AG122" i="84"/>
  <c r="AF122" i="84"/>
  <c r="AE122" i="84"/>
  <c r="AD122" i="84"/>
  <c r="AC122" i="84"/>
  <c r="AB122" i="84"/>
  <c r="AA122" i="84"/>
  <c r="Z122" i="84"/>
  <c r="Y122" i="84"/>
  <c r="X122" i="84"/>
  <c r="W122" i="84"/>
  <c r="V122" i="84"/>
  <c r="U122" i="84"/>
  <c r="T122" i="84"/>
  <c r="S122" i="84"/>
  <c r="R122" i="84"/>
  <c r="Q122" i="84"/>
  <c r="P122" i="84"/>
  <c r="O122" i="84"/>
  <c r="N122" i="84"/>
  <c r="M122" i="84"/>
  <c r="L122" i="84"/>
  <c r="K122" i="84"/>
  <c r="J122" i="84"/>
  <c r="I122" i="84"/>
  <c r="H122" i="84"/>
  <c r="G122" i="84"/>
  <c r="F122" i="84"/>
  <c r="E122" i="84"/>
  <c r="D122" i="84"/>
  <c r="C122" i="84"/>
  <c r="BC121" i="84"/>
  <c r="BB121" i="84"/>
  <c r="BA121" i="84"/>
  <c r="AZ121" i="84"/>
  <c r="AY121" i="84"/>
  <c r="AX121" i="84"/>
  <c r="AW121" i="84"/>
  <c r="AV121" i="84"/>
  <c r="AU121" i="84"/>
  <c r="AT121" i="84"/>
  <c r="AS121" i="84"/>
  <c r="AR121" i="84"/>
  <c r="AQ121" i="84"/>
  <c r="AP121" i="84"/>
  <c r="AO121" i="84"/>
  <c r="AN121" i="84"/>
  <c r="AM121" i="84"/>
  <c r="AL121" i="84"/>
  <c r="AK121" i="84"/>
  <c r="AJ121" i="84"/>
  <c r="AI121" i="84"/>
  <c r="AH121" i="84"/>
  <c r="AG121" i="84"/>
  <c r="AF121" i="84"/>
  <c r="AE121" i="84"/>
  <c r="AD121" i="84"/>
  <c r="AC121" i="84"/>
  <c r="AB121" i="84"/>
  <c r="AA121" i="84"/>
  <c r="Z121" i="84"/>
  <c r="Y121" i="84"/>
  <c r="X121" i="84"/>
  <c r="W121" i="84"/>
  <c r="V121" i="84"/>
  <c r="U121" i="84"/>
  <c r="T121" i="84"/>
  <c r="S121" i="84"/>
  <c r="R121" i="84"/>
  <c r="Q121" i="84"/>
  <c r="P121" i="84"/>
  <c r="O121" i="84"/>
  <c r="N121" i="84"/>
  <c r="M121" i="84"/>
  <c r="L121" i="84"/>
  <c r="K121" i="84"/>
  <c r="J121" i="84"/>
  <c r="I121" i="84"/>
  <c r="H121" i="84"/>
  <c r="G121" i="84"/>
  <c r="F121" i="84"/>
  <c r="E121" i="84"/>
  <c r="D121" i="84"/>
  <c r="C121" i="84"/>
  <c r="BC120" i="84"/>
  <c r="BB120" i="84"/>
  <c r="BA120" i="84"/>
  <c r="AZ120" i="84"/>
  <c r="AY120" i="84"/>
  <c r="AX120" i="84"/>
  <c r="AW120" i="84"/>
  <c r="AV120" i="84"/>
  <c r="AU120" i="84"/>
  <c r="AT120" i="84"/>
  <c r="AS120" i="84"/>
  <c r="AR120" i="84"/>
  <c r="AQ120" i="84"/>
  <c r="AP120" i="84"/>
  <c r="AO120" i="84"/>
  <c r="AN120" i="84"/>
  <c r="AM120" i="84"/>
  <c r="AL120" i="84"/>
  <c r="AK120" i="84"/>
  <c r="AJ120" i="84"/>
  <c r="AI120" i="84"/>
  <c r="AH120" i="84"/>
  <c r="AG120" i="84"/>
  <c r="AF120" i="84"/>
  <c r="AE120" i="84"/>
  <c r="AD120" i="84"/>
  <c r="AC120" i="84"/>
  <c r="AB120" i="84"/>
  <c r="AA120" i="84"/>
  <c r="Z120" i="84"/>
  <c r="Y120" i="84"/>
  <c r="X120" i="84"/>
  <c r="W120" i="84"/>
  <c r="V120" i="84"/>
  <c r="U120" i="84"/>
  <c r="T120" i="84"/>
  <c r="S120" i="84"/>
  <c r="R120" i="84"/>
  <c r="Q120" i="84"/>
  <c r="P120" i="84"/>
  <c r="O120" i="84"/>
  <c r="N120" i="84"/>
  <c r="M120" i="84"/>
  <c r="L120" i="84"/>
  <c r="K120" i="84"/>
  <c r="J120" i="84"/>
  <c r="I120" i="84"/>
  <c r="H120" i="84"/>
  <c r="G120" i="84"/>
  <c r="F120" i="84"/>
  <c r="E120" i="84"/>
  <c r="D120" i="84"/>
  <c r="C120" i="84"/>
  <c r="BE119" i="84"/>
  <c r="BC119" i="84"/>
  <c r="BB119" i="84"/>
  <c r="BA119" i="84"/>
  <c r="AZ119" i="84"/>
  <c r="AY119" i="84"/>
  <c r="AX119" i="84"/>
  <c r="AW119" i="84"/>
  <c r="AV119" i="84"/>
  <c r="AU119" i="84"/>
  <c r="AT119" i="84"/>
  <c r="AS119" i="84"/>
  <c r="AR119" i="84"/>
  <c r="AQ119" i="84"/>
  <c r="AP119" i="84"/>
  <c r="AO119" i="84"/>
  <c r="AN119" i="84"/>
  <c r="AM119" i="84"/>
  <c r="AL119" i="84"/>
  <c r="AK119" i="84"/>
  <c r="AJ119" i="84"/>
  <c r="AI119" i="84"/>
  <c r="AH119" i="84"/>
  <c r="AG119" i="84"/>
  <c r="AF119" i="84"/>
  <c r="AE119" i="84"/>
  <c r="AD119" i="84"/>
  <c r="AC119" i="84"/>
  <c r="AB119" i="84"/>
  <c r="AA119" i="84"/>
  <c r="Z119" i="84"/>
  <c r="Y119" i="84"/>
  <c r="X119" i="84"/>
  <c r="W119" i="84"/>
  <c r="V119" i="84"/>
  <c r="U119" i="84"/>
  <c r="T119" i="84"/>
  <c r="S119" i="84"/>
  <c r="R119" i="84"/>
  <c r="Q119" i="84"/>
  <c r="P119" i="84"/>
  <c r="O119" i="84"/>
  <c r="N119" i="84"/>
  <c r="M119" i="84"/>
  <c r="L119" i="84"/>
  <c r="K119" i="84"/>
  <c r="J119" i="84"/>
  <c r="I119" i="84"/>
  <c r="H119" i="84"/>
  <c r="G119" i="84"/>
  <c r="F119" i="84"/>
  <c r="E119" i="84"/>
  <c r="D119" i="84"/>
  <c r="C119" i="84"/>
  <c r="BF117" i="84"/>
  <c r="BF125" i="84" s="1"/>
  <c r="BE117" i="84"/>
  <c r="BE125" i="84" s="1"/>
  <c r="BF116" i="84"/>
  <c r="BF124" i="84" s="1"/>
  <c r="BE116" i="84"/>
  <c r="BE124" i="84" s="1"/>
  <c r="BF115" i="84"/>
  <c r="BF123" i="84" s="1"/>
  <c r="BE115" i="84"/>
  <c r="BF114" i="84"/>
  <c r="BF122" i="84" s="1"/>
  <c r="BE114" i="84"/>
  <c r="BE122" i="84" s="1"/>
  <c r="BF113" i="84"/>
  <c r="BF121" i="84" s="1"/>
  <c r="BE113" i="84"/>
  <c r="BE121" i="84" s="1"/>
  <c r="BF112" i="84"/>
  <c r="BF120" i="84" s="1"/>
  <c r="BE112" i="84"/>
  <c r="BE120" i="84" s="1"/>
  <c r="BF111" i="84"/>
  <c r="BF119" i="84" s="1"/>
  <c r="BE111" i="84"/>
  <c r="BF109" i="84"/>
  <c r="BE109" i="84"/>
  <c r="BF108" i="84"/>
  <c r="BE108" i="84"/>
  <c r="BF107" i="84"/>
  <c r="BE107" i="84"/>
  <c r="BF106" i="84"/>
  <c r="BE106" i="84"/>
  <c r="BF105" i="84"/>
  <c r="BE105" i="84"/>
  <c r="BF104" i="84"/>
  <c r="BE104" i="84"/>
  <c r="BF103" i="84"/>
  <c r="BE103" i="84"/>
  <c r="BC101" i="84"/>
  <c r="BB101" i="84"/>
  <c r="BA101" i="84"/>
  <c r="AZ101" i="84"/>
  <c r="AY101" i="84"/>
  <c r="AX101" i="84"/>
  <c r="AW101" i="84"/>
  <c r="AV101" i="84"/>
  <c r="AU101" i="84"/>
  <c r="AT101" i="84"/>
  <c r="AS101" i="84"/>
  <c r="AR101" i="84"/>
  <c r="AQ101" i="84"/>
  <c r="AP101" i="84"/>
  <c r="AO101" i="84"/>
  <c r="AN101" i="84"/>
  <c r="AM101" i="84"/>
  <c r="AL101" i="84"/>
  <c r="AK101" i="84"/>
  <c r="AJ101" i="84"/>
  <c r="AI101" i="84"/>
  <c r="AH101" i="84"/>
  <c r="AG101" i="84"/>
  <c r="AF101" i="84"/>
  <c r="AE101" i="84"/>
  <c r="AD101" i="84"/>
  <c r="AC101" i="84"/>
  <c r="AB101" i="84"/>
  <c r="AA101" i="84"/>
  <c r="Z101" i="84"/>
  <c r="Y101" i="84"/>
  <c r="X101" i="84"/>
  <c r="W101" i="84"/>
  <c r="V101" i="84"/>
  <c r="U101" i="84"/>
  <c r="T101" i="84"/>
  <c r="S101" i="84"/>
  <c r="R101" i="84"/>
  <c r="Q101" i="84"/>
  <c r="P101" i="84"/>
  <c r="O101" i="84"/>
  <c r="N101" i="84"/>
  <c r="M101" i="84"/>
  <c r="L101" i="84"/>
  <c r="K101" i="84"/>
  <c r="J101" i="84"/>
  <c r="I101" i="84"/>
  <c r="H101" i="84"/>
  <c r="G101" i="84"/>
  <c r="F101" i="84"/>
  <c r="E101" i="84"/>
  <c r="D101" i="84"/>
  <c r="C101" i="84"/>
  <c r="BC100" i="84"/>
  <c r="BB100" i="84"/>
  <c r="BA100" i="84"/>
  <c r="AZ100" i="84"/>
  <c r="AY100" i="84"/>
  <c r="AX100" i="84"/>
  <c r="AW100" i="84"/>
  <c r="AV100" i="84"/>
  <c r="AU100" i="84"/>
  <c r="AT100" i="84"/>
  <c r="AS100" i="84"/>
  <c r="AR100" i="84"/>
  <c r="AQ100" i="84"/>
  <c r="AP100" i="84"/>
  <c r="AO100" i="84"/>
  <c r="AN100" i="84"/>
  <c r="AM100" i="84"/>
  <c r="AL100" i="84"/>
  <c r="AK100" i="84"/>
  <c r="AJ100" i="84"/>
  <c r="AI100" i="84"/>
  <c r="AH100" i="84"/>
  <c r="AG100" i="84"/>
  <c r="AF100" i="84"/>
  <c r="AE100" i="84"/>
  <c r="AD100" i="84"/>
  <c r="AC100" i="84"/>
  <c r="AB100" i="84"/>
  <c r="AA100" i="84"/>
  <c r="Z100" i="84"/>
  <c r="Y100" i="84"/>
  <c r="X100" i="84"/>
  <c r="W100" i="84"/>
  <c r="V100" i="84"/>
  <c r="U100" i="84"/>
  <c r="T100" i="84"/>
  <c r="S100" i="84"/>
  <c r="R100" i="84"/>
  <c r="Q100" i="84"/>
  <c r="P100" i="84"/>
  <c r="O100" i="84"/>
  <c r="N100" i="84"/>
  <c r="M100" i="84"/>
  <c r="L100" i="84"/>
  <c r="K100" i="84"/>
  <c r="J100" i="84"/>
  <c r="I100" i="84"/>
  <c r="H100" i="84"/>
  <c r="G100" i="84"/>
  <c r="F100" i="84"/>
  <c r="E100" i="84"/>
  <c r="D100" i="84"/>
  <c r="C100" i="84"/>
  <c r="BF99" i="84"/>
  <c r="BC99" i="84"/>
  <c r="BB99" i="84"/>
  <c r="BA99" i="84"/>
  <c r="AZ99" i="84"/>
  <c r="AY99" i="84"/>
  <c r="AX99" i="84"/>
  <c r="AW99" i="84"/>
  <c r="AV99" i="84"/>
  <c r="AU99" i="84"/>
  <c r="AT99" i="84"/>
  <c r="AS99" i="84"/>
  <c r="AR99" i="84"/>
  <c r="AQ99" i="84"/>
  <c r="AP99" i="84"/>
  <c r="AO99" i="84"/>
  <c r="AN99" i="84"/>
  <c r="AM99" i="84"/>
  <c r="AL99" i="84"/>
  <c r="AK99" i="84"/>
  <c r="AJ99" i="84"/>
  <c r="AI99" i="84"/>
  <c r="AH99" i="84"/>
  <c r="AG99" i="84"/>
  <c r="AF99" i="84"/>
  <c r="AE99" i="84"/>
  <c r="AD99" i="84"/>
  <c r="AC99" i="84"/>
  <c r="AB99" i="84"/>
  <c r="AA99" i="84"/>
  <c r="Z99" i="84"/>
  <c r="Y99" i="84"/>
  <c r="X99" i="84"/>
  <c r="W99" i="84"/>
  <c r="V99" i="84"/>
  <c r="U99" i="84"/>
  <c r="T99" i="84"/>
  <c r="S99" i="84"/>
  <c r="R99" i="84"/>
  <c r="Q99" i="84"/>
  <c r="P99" i="84"/>
  <c r="O99" i="84"/>
  <c r="N99" i="84"/>
  <c r="M99" i="84"/>
  <c r="L99" i="84"/>
  <c r="K99" i="84"/>
  <c r="J99" i="84"/>
  <c r="I99" i="84"/>
  <c r="H99" i="84"/>
  <c r="G99" i="84"/>
  <c r="F99" i="84"/>
  <c r="E99" i="84"/>
  <c r="D99" i="84"/>
  <c r="C99" i="84"/>
  <c r="BC98" i="84"/>
  <c r="BB98" i="84"/>
  <c r="BA98" i="84"/>
  <c r="AZ98" i="84"/>
  <c r="AY98" i="84"/>
  <c r="AX98" i="84"/>
  <c r="AW98" i="84"/>
  <c r="AV98" i="84"/>
  <c r="AU98" i="84"/>
  <c r="AT98" i="84"/>
  <c r="AS98" i="84"/>
  <c r="AR98" i="84"/>
  <c r="AQ98" i="84"/>
  <c r="AP98" i="84"/>
  <c r="AO98" i="84"/>
  <c r="AN98" i="84"/>
  <c r="AM98" i="84"/>
  <c r="AL98" i="84"/>
  <c r="AK98" i="84"/>
  <c r="AJ98" i="84"/>
  <c r="AI98" i="84"/>
  <c r="AH98" i="84"/>
  <c r="AG98" i="84"/>
  <c r="AF98" i="84"/>
  <c r="AE98" i="84"/>
  <c r="AD98" i="84"/>
  <c r="AC98" i="84"/>
  <c r="AB98" i="84"/>
  <c r="AA98" i="84"/>
  <c r="Z98" i="84"/>
  <c r="Y98" i="84"/>
  <c r="X98" i="84"/>
  <c r="W98" i="84"/>
  <c r="V98" i="84"/>
  <c r="U98" i="84"/>
  <c r="T98" i="84"/>
  <c r="S98" i="84"/>
  <c r="R98" i="84"/>
  <c r="Q98" i="84"/>
  <c r="P98" i="84"/>
  <c r="O98" i="84"/>
  <c r="N98" i="84"/>
  <c r="M98" i="84"/>
  <c r="L98" i="84"/>
  <c r="K98" i="84"/>
  <c r="J98" i="84"/>
  <c r="I98" i="84"/>
  <c r="H98" i="84"/>
  <c r="G98" i="84"/>
  <c r="F98" i="84"/>
  <c r="E98" i="84"/>
  <c r="D98" i="84"/>
  <c r="C98" i="84"/>
  <c r="BC97" i="84"/>
  <c r="BB97" i="84"/>
  <c r="BA97" i="84"/>
  <c r="AZ97" i="84"/>
  <c r="AY97" i="84"/>
  <c r="AX97" i="84"/>
  <c r="AW97" i="84"/>
  <c r="AV97" i="84"/>
  <c r="AU97" i="84"/>
  <c r="AT97" i="84"/>
  <c r="AS97" i="84"/>
  <c r="AR97" i="84"/>
  <c r="AQ97" i="84"/>
  <c r="AP97" i="84"/>
  <c r="AO97" i="84"/>
  <c r="AN97" i="84"/>
  <c r="AM97" i="84"/>
  <c r="AL97" i="84"/>
  <c r="AK97" i="84"/>
  <c r="AJ97" i="84"/>
  <c r="AI97" i="84"/>
  <c r="AH97" i="84"/>
  <c r="AG97" i="84"/>
  <c r="AF97" i="84"/>
  <c r="AE97" i="84"/>
  <c r="AD97" i="84"/>
  <c r="AC97" i="84"/>
  <c r="AB97" i="84"/>
  <c r="AA97" i="84"/>
  <c r="Z97" i="84"/>
  <c r="Y97" i="84"/>
  <c r="X97" i="84"/>
  <c r="W97" i="84"/>
  <c r="V97" i="84"/>
  <c r="U97" i="84"/>
  <c r="T97" i="84"/>
  <c r="S97" i="84"/>
  <c r="R97" i="84"/>
  <c r="Q97" i="84"/>
  <c r="P97" i="84"/>
  <c r="O97" i="84"/>
  <c r="N97" i="84"/>
  <c r="M97" i="84"/>
  <c r="L97" i="84"/>
  <c r="K97" i="84"/>
  <c r="J97" i="84"/>
  <c r="I97" i="84"/>
  <c r="H97" i="84"/>
  <c r="G97" i="84"/>
  <c r="F97" i="84"/>
  <c r="E97" i="84"/>
  <c r="D97" i="84"/>
  <c r="C97" i="84"/>
  <c r="BC96" i="84"/>
  <c r="BB96" i="84"/>
  <c r="BA96" i="84"/>
  <c r="AZ96" i="84"/>
  <c r="AY96" i="84"/>
  <c r="AX96" i="84"/>
  <c r="AW96" i="84"/>
  <c r="AV96" i="84"/>
  <c r="AU96" i="84"/>
  <c r="AT96" i="84"/>
  <c r="AS96" i="84"/>
  <c r="AR96" i="84"/>
  <c r="AQ96" i="84"/>
  <c r="AP96" i="84"/>
  <c r="AO96" i="84"/>
  <c r="AN96" i="84"/>
  <c r="AM96" i="84"/>
  <c r="AL96" i="84"/>
  <c r="AK96" i="84"/>
  <c r="AJ96" i="84"/>
  <c r="AI96" i="84"/>
  <c r="AH96" i="84"/>
  <c r="AG96" i="84"/>
  <c r="AF96" i="84"/>
  <c r="AE96" i="84"/>
  <c r="AD96" i="84"/>
  <c r="AC96" i="84"/>
  <c r="AB96" i="84"/>
  <c r="AA96" i="84"/>
  <c r="Z96" i="84"/>
  <c r="Y96" i="84"/>
  <c r="X96" i="84"/>
  <c r="W96" i="84"/>
  <c r="V96" i="84"/>
  <c r="U96" i="84"/>
  <c r="T96" i="84"/>
  <c r="S96" i="84"/>
  <c r="R96" i="84"/>
  <c r="Q96" i="84"/>
  <c r="P96" i="84"/>
  <c r="O96" i="84"/>
  <c r="N96" i="84"/>
  <c r="M96" i="84"/>
  <c r="L96" i="84"/>
  <c r="K96" i="84"/>
  <c r="J96" i="84"/>
  <c r="I96" i="84"/>
  <c r="H96" i="84"/>
  <c r="G96" i="84"/>
  <c r="F96" i="84"/>
  <c r="E96" i="84"/>
  <c r="D96" i="84"/>
  <c r="C96" i="84"/>
  <c r="BF95" i="84"/>
  <c r="BC95" i="84"/>
  <c r="BB95" i="84"/>
  <c r="BA95" i="84"/>
  <c r="AZ95" i="84"/>
  <c r="AY95" i="84"/>
  <c r="AX95" i="84"/>
  <c r="AW95" i="84"/>
  <c r="AV95" i="84"/>
  <c r="AU95" i="84"/>
  <c r="AT95" i="84"/>
  <c r="AS95" i="84"/>
  <c r="AR95" i="84"/>
  <c r="AQ95" i="84"/>
  <c r="AP95" i="84"/>
  <c r="AO95" i="84"/>
  <c r="AN95" i="84"/>
  <c r="AM95" i="84"/>
  <c r="AL95" i="84"/>
  <c r="AK95" i="84"/>
  <c r="AJ95" i="84"/>
  <c r="AI95" i="84"/>
  <c r="AH95" i="84"/>
  <c r="AG95" i="84"/>
  <c r="AF95" i="84"/>
  <c r="AE95" i="84"/>
  <c r="AD95" i="84"/>
  <c r="AC95" i="84"/>
  <c r="AB95" i="84"/>
  <c r="AA95" i="84"/>
  <c r="Z95" i="84"/>
  <c r="Y95" i="84"/>
  <c r="X95" i="84"/>
  <c r="W95" i="84"/>
  <c r="V95" i="84"/>
  <c r="U95" i="84"/>
  <c r="T95" i="84"/>
  <c r="S95" i="84"/>
  <c r="R95" i="84"/>
  <c r="Q95" i="84"/>
  <c r="P95" i="84"/>
  <c r="O95" i="84"/>
  <c r="N95" i="84"/>
  <c r="M95" i="84"/>
  <c r="L95" i="84"/>
  <c r="K95" i="84"/>
  <c r="J95" i="84"/>
  <c r="I95" i="84"/>
  <c r="H95" i="84"/>
  <c r="G95" i="84"/>
  <c r="F95" i="84"/>
  <c r="E95" i="84"/>
  <c r="D95" i="84"/>
  <c r="C95" i="84"/>
  <c r="BF93" i="84"/>
  <c r="BF101" i="84" s="1"/>
  <c r="BE93" i="84"/>
  <c r="BE101" i="84" s="1"/>
  <c r="BF92" i="84"/>
  <c r="BF100" i="84" s="1"/>
  <c r="BE92" i="84"/>
  <c r="BE100" i="84" s="1"/>
  <c r="BF91" i="84"/>
  <c r="BE91" i="84"/>
  <c r="BE99" i="84" s="1"/>
  <c r="BF90" i="84"/>
  <c r="BF98" i="84" s="1"/>
  <c r="BE90" i="84"/>
  <c r="BF89" i="84"/>
  <c r="BF97" i="84" s="1"/>
  <c r="BE89" i="84"/>
  <c r="BE97" i="84" s="1"/>
  <c r="BF88" i="84"/>
  <c r="BF96" i="84" s="1"/>
  <c r="BE88" i="84"/>
  <c r="BE96" i="84" s="1"/>
  <c r="BF87" i="84"/>
  <c r="BE87" i="84"/>
  <c r="BE95" i="84" s="1"/>
  <c r="BF85" i="84"/>
  <c r="BE85" i="84"/>
  <c r="BF84" i="84"/>
  <c r="BE84" i="84"/>
  <c r="BF83" i="84"/>
  <c r="BE83" i="84"/>
  <c r="BF82" i="84"/>
  <c r="BE82" i="84"/>
  <c r="BE98" i="84" s="1"/>
  <c r="BF81" i="84"/>
  <c r="BE81" i="84"/>
  <c r="BF80" i="84"/>
  <c r="BE80" i="84"/>
  <c r="BF79" i="84"/>
  <c r="BE79" i="84"/>
  <c r="BE77" i="84"/>
  <c r="BC77" i="84"/>
  <c r="BB77" i="84"/>
  <c r="BA77" i="84"/>
  <c r="AZ77" i="84"/>
  <c r="AY77" i="84"/>
  <c r="AX77" i="84"/>
  <c r="AW77" i="84"/>
  <c r="AV77" i="84"/>
  <c r="AU77" i="84"/>
  <c r="AT77" i="84"/>
  <c r="AS77" i="84"/>
  <c r="AR77" i="84"/>
  <c r="AQ77" i="84"/>
  <c r="AP77" i="84"/>
  <c r="AO77" i="84"/>
  <c r="AN77" i="84"/>
  <c r="AM77" i="84"/>
  <c r="AL77" i="84"/>
  <c r="AK77" i="84"/>
  <c r="AJ77" i="84"/>
  <c r="AI77" i="84"/>
  <c r="AH77" i="84"/>
  <c r="AG77" i="84"/>
  <c r="AF77" i="84"/>
  <c r="AE77" i="84"/>
  <c r="AD77" i="84"/>
  <c r="AC77" i="84"/>
  <c r="AB77" i="84"/>
  <c r="AA77" i="84"/>
  <c r="Z77" i="84"/>
  <c r="Y77" i="84"/>
  <c r="X77" i="84"/>
  <c r="W77" i="84"/>
  <c r="V77" i="84"/>
  <c r="U77" i="84"/>
  <c r="T77" i="84"/>
  <c r="S77" i="84"/>
  <c r="R77" i="84"/>
  <c r="Q77" i="84"/>
  <c r="P77" i="84"/>
  <c r="O77" i="84"/>
  <c r="N77" i="84"/>
  <c r="M77" i="84"/>
  <c r="L77" i="84"/>
  <c r="K77" i="84"/>
  <c r="J77" i="84"/>
  <c r="I77" i="84"/>
  <c r="H77" i="84"/>
  <c r="G77" i="84"/>
  <c r="F77" i="84"/>
  <c r="E77" i="84"/>
  <c r="D77" i="84"/>
  <c r="C77" i="84"/>
  <c r="BC76" i="84"/>
  <c r="BB76" i="84"/>
  <c r="BA76" i="84"/>
  <c r="AZ76" i="84"/>
  <c r="AY76" i="84"/>
  <c r="AX76" i="84"/>
  <c r="AW76" i="84"/>
  <c r="AV76" i="84"/>
  <c r="AU76" i="84"/>
  <c r="AT76" i="84"/>
  <c r="AS76" i="84"/>
  <c r="AR76" i="84"/>
  <c r="AQ76" i="84"/>
  <c r="AP76" i="84"/>
  <c r="AO76" i="84"/>
  <c r="AN76" i="84"/>
  <c r="AM76" i="84"/>
  <c r="AL76" i="84"/>
  <c r="AK76" i="84"/>
  <c r="AJ76" i="84"/>
  <c r="AI76" i="84"/>
  <c r="AH76" i="84"/>
  <c r="AG76" i="84"/>
  <c r="AF76" i="84"/>
  <c r="AE76" i="84"/>
  <c r="AD76" i="84"/>
  <c r="AC76" i="84"/>
  <c r="AB76" i="84"/>
  <c r="AA76" i="84"/>
  <c r="Z76" i="84"/>
  <c r="Y76" i="84"/>
  <c r="X76" i="84"/>
  <c r="W76" i="84"/>
  <c r="V76" i="84"/>
  <c r="U76" i="84"/>
  <c r="T76" i="84"/>
  <c r="S76" i="84"/>
  <c r="R76" i="84"/>
  <c r="Q76" i="84"/>
  <c r="P76" i="84"/>
  <c r="O76" i="84"/>
  <c r="N76" i="84"/>
  <c r="M76" i="84"/>
  <c r="L76" i="84"/>
  <c r="K76" i="84"/>
  <c r="J76" i="84"/>
  <c r="I76" i="84"/>
  <c r="H76" i="84"/>
  <c r="G76" i="84"/>
  <c r="F76" i="84"/>
  <c r="E76" i="84"/>
  <c r="D76" i="84"/>
  <c r="C76" i="84"/>
  <c r="BC75" i="84"/>
  <c r="BB75" i="84"/>
  <c r="BA75" i="84"/>
  <c r="AZ75" i="84"/>
  <c r="AY75" i="84"/>
  <c r="AX75" i="84"/>
  <c r="AW75" i="84"/>
  <c r="AV75" i="84"/>
  <c r="AU75" i="84"/>
  <c r="AT75" i="84"/>
  <c r="AS75" i="84"/>
  <c r="AR75" i="84"/>
  <c r="AQ75" i="84"/>
  <c r="AP75" i="84"/>
  <c r="AO75" i="84"/>
  <c r="AN75" i="84"/>
  <c r="AM75" i="84"/>
  <c r="AL75" i="84"/>
  <c r="AK75" i="84"/>
  <c r="AJ75" i="84"/>
  <c r="AI75" i="84"/>
  <c r="AH75" i="84"/>
  <c r="AG75" i="84"/>
  <c r="AF75" i="84"/>
  <c r="AE75" i="84"/>
  <c r="AD75" i="84"/>
  <c r="AC75" i="84"/>
  <c r="AB75" i="84"/>
  <c r="AA75" i="84"/>
  <c r="Z75" i="84"/>
  <c r="Y75" i="84"/>
  <c r="X75" i="84"/>
  <c r="W75" i="84"/>
  <c r="V75" i="84"/>
  <c r="U75" i="84"/>
  <c r="T75" i="84"/>
  <c r="S75" i="84"/>
  <c r="R75" i="84"/>
  <c r="Q75" i="84"/>
  <c r="P75" i="84"/>
  <c r="O75" i="84"/>
  <c r="N75" i="84"/>
  <c r="M75" i="84"/>
  <c r="L75" i="84"/>
  <c r="K75" i="84"/>
  <c r="J75" i="84"/>
  <c r="I75" i="84"/>
  <c r="H75" i="84"/>
  <c r="G75" i="84"/>
  <c r="F75" i="84"/>
  <c r="E75" i="84"/>
  <c r="D75" i="84"/>
  <c r="C75" i="84"/>
  <c r="BC74" i="84"/>
  <c r="BB74" i="84"/>
  <c r="BA74" i="84"/>
  <c r="AZ74" i="84"/>
  <c r="AY74" i="84"/>
  <c r="AX74" i="84"/>
  <c r="AW74" i="84"/>
  <c r="AV74" i="84"/>
  <c r="AU74" i="84"/>
  <c r="AT74" i="84"/>
  <c r="AS74" i="84"/>
  <c r="AR74" i="84"/>
  <c r="AQ74" i="84"/>
  <c r="AP74" i="84"/>
  <c r="AO74" i="84"/>
  <c r="AN74" i="84"/>
  <c r="AM74" i="84"/>
  <c r="AL74" i="84"/>
  <c r="AK74" i="84"/>
  <c r="AJ74" i="84"/>
  <c r="AI74" i="84"/>
  <c r="AH74" i="84"/>
  <c r="AG74" i="84"/>
  <c r="AF74" i="84"/>
  <c r="AE74" i="84"/>
  <c r="AD74" i="84"/>
  <c r="AC74" i="84"/>
  <c r="AB74" i="84"/>
  <c r="AA74" i="84"/>
  <c r="Z74" i="84"/>
  <c r="Y74" i="84"/>
  <c r="X74" i="84"/>
  <c r="W74" i="84"/>
  <c r="V74" i="84"/>
  <c r="U74" i="84"/>
  <c r="T74" i="84"/>
  <c r="S74" i="84"/>
  <c r="R74" i="84"/>
  <c r="Q74" i="84"/>
  <c r="P74" i="84"/>
  <c r="O74" i="84"/>
  <c r="N74" i="84"/>
  <c r="M74" i="84"/>
  <c r="L74" i="84"/>
  <c r="K74" i="84"/>
  <c r="J74" i="84"/>
  <c r="I74" i="84"/>
  <c r="H74" i="84"/>
  <c r="G74" i="84"/>
  <c r="F74" i="84"/>
  <c r="E74" i="84"/>
  <c r="D74" i="84"/>
  <c r="C74" i="84"/>
  <c r="BE73" i="84"/>
  <c r="BC73" i="84"/>
  <c r="BB73" i="84"/>
  <c r="BA73" i="84"/>
  <c r="AZ73" i="84"/>
  <c r="AY73" i="84"/>
  <c r="AX73" i="84"/>
  <c r="AW73" i="84"/>
  <c r="AV73" i="84"/>
  <c r="AU73" i="84"/>
  <c r="AT73" i="84"/>
  <c r="AS73" i="84"/>
  <c r="AR73" i="84"/>
  <c r="AQ73" i="84"/>
  <c r="AP73" i="84"/>
  <c r="AO73" i="84"/>
  <c r="AN73" i="84"/>
  <c r="AM73" i="84"/>
  <c r="AL73" i="84"/>
  <c r="AK73" i="84"/>
  <c r="AJ73" i="84"/>
  <c r="AI73" i="84"/>
  <c r="AH73" i="84"/>
  <c r="AG73" i="84"/>
  <c r="AF73" i="84"/>
  <c r="AE73" i="84"/>
  <c r="AD73" i="84"/>
  <c r="AC73" i="84"/>
  <c r="AB73" i="84"/>
  <c r="AA73" i="84"/>
  <c r="Z73" i="84"/>
  <c r="Y73" i="84"/>
  <c r="X73" i="84"/>
  <c r="W73" i="84"/>
  <c r="V73" i="84"/>
  <c r="U73" i="84"/>
  <c r="T73" i="84"/>
  <c r="S73" i="84"/>
  <c r="R73" i="84"/>
  <c r="Q73" i="84"/>
  <c r="P73" i="84"/>
  <c r="O73" i="84"/>
  <c r="N73" i="84"/>
  <c r="M73" i="84"/>
  <c r="L73" i="84"/>
  <c r="K73" i="84"/>
  <c r="J73" i="84"/>
  <c r="I73" i="84"/>
  <c r="H73" i="84"/>
  <c r="G73" i="84"/>
  <c r="F73" i="84"/>
  <c r="E73" i="84"/>
  <c r="D73" i="84"/>
  <c r="C73" i="84"/>
  <c r="BC72" i="84"/>
  <c r="BB72" i="84"/>
  <c r="BA72" i="84"/>
  <c r="AZ72" i="84"/>
  <c r="AY72" i="84"/>
  <c r="AX72" i="84"/>
  <c r="AW72" i="84"/>
  <c r="AV72" i="84"/>
  <c r="AU72" i="84"/>
  <c r="AT72" i="84"/>
  <c r="AS72" i="84"/>
  <c r="AR72" i="84"/>
  <c r="AQ72" i="84"/>
  <c r="AP72" i="84"/>
  <c r="AO72" i="84"/>
  <c r="AN72" i="84"/>
  <c r="AM72" i="84"/>
  <c r="AL72" i="84"/>
  <c r="AK72" i="84"/>
  <c r="AJ72" i="84"/>
  <c r="AI72" i="84"/>
  <c r="AH72" i="84"/>
  <c r="AG72" i="84"/>
  <c r="AF72" i="84"/>
  <c r="AE72" i="84"/>
  <c r="AD72" i="84"/>
  <c r="AC72" i="84"/>
  <c r="AB72" i="84"/>
  <c r="AA72" i="84"/>
  <c r="Z72" i="84"/>
  <c r="Y72" i="84"/>
  <c r="X72" i="84"/>
  <c r="W72" i="84"/>
  <c r="V72" i="84"/>
  <c r="U72" i="84"/>
  <c r="T72" i="84"/>
  <c r="S72" i="84"/>
  <c r="R72" i="84"/>
  <c r="Q72" i="84"/>
  <c r="P72" i="84"/>
  <c r="O72" i="84"/>
  <c r="N72" i="84"/>
  <c r="M72" i="84"/>
  <c r="L72" i="84"/>
  <c r="K72" i="84"/>
  <c r="J72" i="84"/>
  <c r="I72" i="84"/>
  <c r="H72" i="84"/>
  <c r="G72" i="84"/>
  <c r="F72" i="84"/>
  <c r="E72" i="84"/>
  <c r="D72" i="84"/>
  <c r="C72" i="84"/>
  <c r="BC71" i="84"/>
  <c r="BB71" i="84"/>
  <c r="BA71" i="84"/>
  <c r="AZ71" i="84"/>
  <c r="AY71" i="84"/>
  <c r="AX71" i="84"/>
  <c r="AW71" i="84"/>
  <c r="AV71" i="84"/>
  <c r="AU71" i="84"/>
  <c r="AT71" i="84"/>
  <c r="AS71" i="84"/>
  <c r="AR71" i="84"/>
  <c r="AQ71" i="84"/>
  <c r="AP71" i="84"/>
  <c r="AO71" i="84"/>
  <c r="AN71" i="84"/>
  <c r="AM71" i="84"/>
  <c r="AL71" i="84"/>
  <c r="AK71" i="84"/>
  <c r="AJ71" i="84"/>
  <c r="AI71" i="84"/>
  <c r="AH71" i="84"/>
  <c r="AG71" i="84"/>
  <c r="AF71" i="84"/>
  <c r="AE71" i="84"/>
  <c r="AD71" i="84"/>
  <c r="AC71" i="84"/>
  <c r="AB71" i="84"/>
  <c r="AA71" i="84"/>
  <c r="Z71" i="84"/>
  <c r="Y71" i="84"/>
  <c r="X71" i="84"/>
  <c r="W71" i="84"/>
  <c r="V71" i="84"/>
  <c r="U71" i="84"/>
  <c r="T71" i="84"/>
  <c r="S71" i="84"/>
  <c r="R71" i="84"/>
  <c r="Q71" i="84"/>
  <c r="P71" i="84"/>
  <c r="O71" i="84"/>
  <c r="N71" i="84"/>
  <c r="M71" i="84"/>
  <c r="L71" i="84"/>
  <c r="K71" i="84"/>
  <c r="J71" i="84"/>
  <c r="I71" i="84"/>
  <c r="H71" i="84"/>
  <c r="G71" i="84"/>
  <c r="F71" i="84"/>
  <c r="E71" i="84"/>
  <c r="D71" i="84"/>
  <c r="C71" i="84"/>
  <c r="BF69" i="84"/>
  <c r="BF77" i="84" s="1"/>
  <c r="BE69" i="84"/>
  <c r="BF68" i="84"/>
  <c r="BF76" i="84" s="1"/>
  <c r="BE68" i="84"/>
  <c r="BE76" i="84" s="1"/>
  <c r="BF67" i="84"/>
  <c r="BF75" i="84" s="1"/>
  <c r="BE67" i="84"/>
  <c r="BE75" i="84" s="1"/>
  <c r="BF66" i="84"/>
  <c r="BE66" i="84"/>
  <c r="BE74" i="84" s="1"/>
  <c r="BF65" i="84"/>
  <c r="BF73" i="84" s="1"/>
  <c r="BE65" i="84"/>
  <c r="BF64" i="84"/>
  <c r="BF72" i="84" s="1"/>
  <c r="BE64" i="84"/>
  <c r="BE72" i="84" s="1"/>
  <c r="BF63" i="84"/>
  <c r="BF71" i="84" s="1"/>
  <c r="BE63" i="84"/>
  <c r="BE71" i="84" s="1"/>
  <c r="BF61" i="84"/>
  <c r="BE61" i="84"/>
  <c r="BF60" i="84"/>
  <c r="BE60" i="84"/>
  <c r="BF59" i="84"/>
  <c r="BE59" i="84"/>
  <c r="BF58" i="84"/>
  <c r="BF74" i="84" s="1"/>
  <c r="BE58" i="84"/>
  <c r="BF57" i="84"/>
  <c r="BE57" i="84"/>
  <c r="BF56" i="84"/>
  <c r="BE56" i="84"/>
  <c r="BF55" i="84"/>
  <c r="BE55" i="84"/>
  <c r="BF53" i="84"/>
  <c r="BC53" i="84"/>
  <c r="BB53" i="84"/>
  <c r="BA53" i="84"/>
  <c r="AZ53" i="84"/>
  <c r="AY53" i="84"/>
  <c r="AX53" i="84"/>
  <c r="AW53" i="84"/>
  <c r="AV53" i="84"/>
  <c r="AU53" i="84"/>
  <c r="AT53" i="84"/>
  <c r="AS53" i="84"/>
  <c r="AR53" i="84"/>
  <c r="AQ53" i="84"/>
  <c r="AP53" i="84"/>
  <c r="AO53" i="84"/>
  <c r="AN53" i="84"/>
  <c r="AM53" i="84"/>
  <c r="AL53" i="84"/>
  <c r="AK53" i="84"/>
  <c r="AJ53" i="84"/>
  <c r="AI53" i="84"/>
  <c r="AH53" i="84"/>
  <c r="AG53" i="84"/>
  <c r="AF53" i="84"/>
  <c r="AE53" i="84"/>
  <c r="AD53" i="84"/>
  <c r="AC53" i="84"/>
  <c r="AB53" i="84"/>
  <c r="AA53" i="84"/>
  <c r="Z53" i="84"/>
  <c r="Y53" i="84"/>
  <c r="X53" i="84"/>
  <c r="W53" i="84"/>
  <c r="V53" i="84"/>
  <c r="U53" i="84"/>
  <c r="T53" i="84"/>
  <c r="S53" i="84"/>
  <c r="R53" i="84"/>
  <c r="Q53" i="84"/>
  <c r="P53" i="84"/>
  <c r="O53" i="84"/>
  <c r="N53" i="84"/>
  <c r="M53" i="84"/>
  <c r="L53" i="84"/>
  <c r="K53" i="84"/>
  <c r="J53" i="84"/>
  <c r="I53" i="84"/>
  <c r="H53" i="84"/>
  <c r="G53" i="84"/>
  <c r="F53" i="84"/>
  <c r="E53" i="84"/>
  <c r="D53" i="84"/>
  <c r="C53" i="84"/>
  <c r="BC52" i="84"/>
  <c r="BB52" i="84"/>
  <c r="BA52" i="84"/>
  <c r="AZ52" i="84"/>
  <c r="AY52" i="84"/>
  <c r="AX52" i="84"/>
  <c r="AW52" i="84"/>
  <c r="AV52" i="84"/>
  <c r="AU52" i="84"/>
  <c r="AT52" i="84"/>
  <c r="AS52" i="84"/>
  <c r="AR52" i="84"/>
  <c r="AQ52" i="84"/>
  <c r="AP52" i="84"/>
  <c r="AO52" i="84"/>
  <c r="AN52" i="84"/>
  <c r="AM52" i="84"/>
  <c r="AL52" i="84"/>
  <c r="AK52" i="84"/>
  <c r="AJ52" i="84"/>
  <c r="AI52" i="84"/>
  <c r="AH52" i="84"/>
  <c r="AG52" i="84"/>
  <c r="AF52" i="84"/>
  <c r="AE52" i="84"/>
  <c r="AD52" i="84"/>
  <c r="AC52" i="84"/>
  <c r="AB52" i="84"/>
  <c r="AA52" i="84"/>
  <c r="Z52" i="84"/>
  <c r="Y52" i="84"/>
  <c r="X52" i="84"/>
  <c r="W52" i="84"/>
  <c r="V52" i="84"/>
  <c r="U52" i="84"/>
  <c r="T52" i="84"/>
  <c r="S52" i="84"/>
  <c r="R52" i="84"/>
  <c r="Q52" i="84"/>
  <c r="P52" i="84"/>
  <c r="O52" i="84"/>
  <c r="N52" i="84"/>
  <c r="M52" i="84"/>
  <c r="L52" i="84"/>
  <c r="K52" i="84"/>
  <c r="J52" i="84"/>
  <c r="I52" i="84"/>
  <c r="H52" i="84"/>
  <c r="G52" i="84"/>
  <c r="F52" i="84"/>
  <c r="E52" i="84"/>
  <c r="D52" i="84"/>
  <c r="C52" i="84"/>
  <c r="BC51" i="84"/>
  <c r="BB51" i="84"/>
  <c r="BA51" i="84"/>
  <c r="AZ51" i="84"/>
  <c r="AY51" i="84"/>
  <c r="AX51" i="84"/>
  <c r="AW51" i="84"/>
  <c r="AV51" i="84"/>
  <c r="AU51" i="84"/>
  <c r="AT51" i="84"/>
  <c r="AS51" i="84"/>
  <c r="AR51" i="84"/>
  <c r="AQ51" i="84"/>
  <c r="AP51" i="84"/>
  <c r="AO51" i="84"/>
  <c r="AN51" i="84"/>
  <c r="AM51" i="84"/>
  <c r="AL51" i="84"/>
  <c r="AK51" i="84"/>
  <c r="AJ51" i="84"/>
  <c r="AI51" i="84"/>
  <c r="AH51" i="84"/>
  <c r="AG51" i="84"/>
  <c r="AF51" i="84"/>
  <c r="AE51" i="84"/>
  <c r="AD51" i="84"/>
  <c r="AC51" i="84"/>
  <c r="AB51" i="84"/>
  <c r="AA51" i="84"/>
  <c r="Z51" i="84"/>
  <c r="Y51" i="84"/>
  <c r="X51" i="84"/>
  <c r="W51" i="84"/>
  <c r="V51" i="84"/>
  <c r="U51" i="84"/>
  <c r="T51" i="84"/>
  <c r="S51" i="84"/>
  <c r="R51" i="84"/>
  <c r="Q51" i="84"/>
  <c r="P51" i="84"/>
  <c r="O51" i="84"/>
  <c r="N51" i="84"/>
  <c r="M51" i="84"/>
  <c r="L51" i="84"/>
  <c r="K51" i="84"/>
  <c r="J51" i="84"/>
  <c r="I51" i="84"/>
  <c r="H51" i="84"/>
  <c r="G51" i="84"/>
  <c r="F51" i="84"/>
  <c r="E51" i="84"/>
  <c r="D51" i="84"/>
  <c r="C51" i="84"/>
  <c r="BC50" i="84"/>
  <c r="BB50" i="84"/>
  <c r="BA50" i="84"/>
  <c r="AZ50" i="84"/>
  <c r="AY50" i="84"/>
  <c r="AX50" i="84"/>
  <c r="AW50" i="84"/>
  <c r="AV50" i="84"/>
  <c r="AU50" i="84"/>
  <c r="AT50" i="84"/>
  <c r="AS50" i="84"/>
  <c r="AR50" i="84"/>
  <c r="AQ50" i="84"/>
  <c r="AP50" i="84"/>
  <c r="AO50" i="84"/>
  <c r="AN50" i="84"/>
  <c r="AM50" i="84"/>
  <c r="AL50" i="84"/>
  <c r="AK50" i="84"/>
  <c r="AJ50" i="84"/>
  <c r="AI50" i="84"/>
  <c r="AH50" i="84"/>
  <c r="AG50" i="84"/>
  <c r="AF50" i="84"/>
  <c r="AE50" i="84"/>
  <c r="AD50" i="84"/>
  <c r="AC50" i="84"/>
  <c r="AB50" i="84"/>
  <c r="AA50" i="84"/>
  <c r="Z50" i="84"/>
  <c r="Y50" i="84"/>
  <c r="X50" i="84"/>
  <c r="W50" i="84"/>
  <c r="V50" i="84"/>
  <c r="U50" i="84"/>
  <c r="T50" i="84"/>
  <c r="S50" i="84"/>
  <c r="R50" i="84"/>
  <c r="Q50" i="84"/>
  <c r="P50" i="84"/>
  <c r="O50" i="84"/>
  <c r="N50" i="84"/>
  <c r="M50" i="84"/>
  <c r="L50" i="84"/>
  <c r="K50" i="84"/>
  <c r="J50" i="84"/>
  <c r="I50" i="84"/>
  <c r="H50" i="84"/>
  <c r="G50" i="84"/>
  <c r="F50" i="84"/>
  <c r="E50" i="84"/>
  <c r="D50" i="84"/>
  <c r="C50" i="84"/>
  <c r="BF49" i="84"/>
  <c r="BC49" i="84"/>
  <c r="BB49" i="84"/>
  <c r="BA49" i="84"/>
  <c r="AZ49" i="84"/>
  <c r="AY49" i="84"/>
  <c r="AX49" i="84"/>
  <c r="AW49" i="84"/>
  <c r="AV49" i="84"/>
  <c r="AU49" i="84"/>
  <c r="AT49" i="84"/>
  <c r="AS49" i="84"/>
  <c r="AR49" i="84"/>
  <c r="AQ49" i="84"/>
  <c r="AP49" i="84"/>
  <c r="AO49" i="84"/>
  <c r="AN49" i="84"/>
  <c r="AM49" i="84"/>
  <c r="AL49" i="84"/>
  <c r="AK49" i="84"/>
  <c r="AJ49" i="84"/>
  <c r="AI49" i="84"/>
  <c r="AH49" i="84"/>
  <c r="AG49" i="84"/>
  <c r="AF49" i="84"/>
  <c r="AE49" i="84"/>
  <c r="AD49" i="84"/>
  <c r="AC49" i="84"/>
  <c r="AB49" i="84"/>
  <c r="AA49" i="84"/>
  <c r="Z49" i="84"/>
  <c r="Y49" i="84"/>
  <c r="X49" i="84"/>
  <c r="W49" i="84"/>
  <c r="V49" i="84"/>
  <c r="U49" i="84"/>
  <c r="T49" i="84"/>
  <c r="S49" i="84"/>
  <c r="R49" i="84"/>
  <c r="Q49" i="84"/>
  <c r="P49" i="84"/>
  <c r="O49" i="84"/>
  <c r="N49" i="84"/>
  <c r="M49" i="84"/>
  <c r="L49" i="84"/>
  <c r="K49" i="84"/>
  <c r="J49" i="84"/>
  <c r="I49" i="84"/>
  <c r="H49" i="84"/>
  <c r="G49" i="84"/>
  <c r="F49" i="84"/>
  <c r="E49" i="84"/>
  <c r="D49" i="84"/>
  <c r="C49" i="84"/>
  <c r="BC48" i="84"/>
  <c r="BB48" i="84"/>
  <c r="BA48" i="84"/>
  <c r="AZ48" i="84"/>
  <c r="AY48" i="84"/>
  <c r="AX48" i="84"/>
  <c r="AW48" i="84"/>
  <c r="AV48" i="84"/>
  <c r="AU48" i="84"/>
  <c r="AT48" i="84"/>
  <c r="AS48" i="84"/>
  <c r="AR48" i="84"/>
  <c r="AQ48" i="84"/>
  <c r="AP48" i="84"/>
  <c r="AO48" i="84"/>
  <c r="AN48" i="84"/>
  <c r="AM48" i="84"/>
  <c r="AL48" i="84"/>
  <c r="AK48" i="84"/>
  <c r="AJ48" i="84"/>
  <c r="AI48" i="84"/>
  <c r="AH48" i="84"/>
  <c r="AG48" i="84"/>
  <c r="AF48" i="84"/>
  <c r="AE48" i="84"/>
  <c r="AD48" i="84"/>
  <c r="AC48" i="84"/>
  <c r="AB48" i="84"/>
  <c r="AA48" i="84"/>
  <c r="Z48" i="84"/>
  <c r="Y48" i="84"/>
  <c r="X48" i="84"/>
  <c r="W48" i="84"/>
  <c r="V48" i="84"/>
  <c r="U48" i="84"/>
  <c r="T48" i="84"/>
  <c r="S48" i="84"/>
  <c r="R48" i="84"/>
  <c r="Q48" i="84"/>
  <c r="P48" i="84"/>
  <c r="O48" i="84"/>
  <c r="N48" i="84"/>
  <c r="M48" i="84"/>
  <c r="L48" i="84"/>
  <c r="K48" i="84"/>
  <c r="J48" i="84"/>
  <c r="I48" i="84"/>
  <c r="H48" i="84"/>
  <c r="G48" i="84"/>
  <c r="F48" i="84"/>
  <c r="E48" i="84"/>
  <c r="D48" i="84"/>
  <c r="C48" i="84"/>
  <c r="BC47" i="84"/>
  <c r="BB47" i="84"/>
  <c r="BA47" i="84"/>
  <c r="AZ47" i="84"/>
  <c r="AY47" i="84"/>
  <c r="AX47" i="84"/>
  <c r="AW47" i="84"/>
  <c r="AV47" i="84"/>
  <c r="AU47" i="84"/>
  <c r="AT47" i="84"/>
  <c r="AS47" i="84"/>
  <c r="AR47" i="84"/>
  <c r="AQ47" i="84"/>
  <c r="AP47" i="84"/>
  <c r="AO47" i="84"/>
  <c r="AN47" i="84"/>
  <c r="AM47" i="84"/>
  <c r="AL47" i="84"/>
  <c r="AK47" i="84"/>
  <c r="AJ47" i="84"/>
  <c r="AI47" i="84"/>
  <c r="AH47" i="84"/>
  <c r="AG47" i="84"/>
  <c r="AF47" i="84"/>
  <c r="AE47" i="84"/>
  <c r="AD47" i="84"/>
  <c r="AC47" i="84"/>
  <c r="AB47" i="84"/>
  <c r="AA47" i="84"/>
  <c r="Z47" i="84"/>
  <c r="Y47" i="84"/>
  <c r="X47" i="84"/>
  <c r="W47" i="84"/>
  <c r="V47" i="84"/>
  <c r="U47" i="84"/>
  <c r="T47" i="84"/>
  <c r="S47" i="84"/>
  <c r="R47" i="84"/>
  <c r="Q47" i="84"/>
  <c r="P47" i="84"/>
  <c r="O47" i="84"/>
  <c r="N47" i="84"/>
  <c r="M47" i="84"/>
  <c r="L47" i="84"/>
  <c r="K47" i="84"/>
  <c r="J47" i="84"/>
  <c r="I47" i="84"/>
  <c r="H47" i="84"/>
  <c r="G47" i="84"/>
  <c r="F47" i="84"/>
  <c r="E47" i="84"/>
  <c r="D47" i="84"/>
  <c r="C47" i="84"/>
  <c r="BF45" i="84"/>
  <c r="BE45" i="84"/>
  <c r="BE53" i="84" s="1"/>
  <c r="BF44" i="84"/>
  <c r="BF52" i="84" s="1"/>
  <c r="BE44" i="84"/>
  <c r="BE52" i="84" s="1"/>
  <c r="BF43" i="84"/>
  <c r="BF51" i="84" s="1"/>
  <c r="BE43" i="84"/>
  <c r="BE51" i="84" s="1"/>
  <c r="BF42" i="84"/>
  <c r="BF50" i="84" s="1"/>
  <c r="BE42" i="84"/>
  <c r="BE50" i="84" s="1"/>
  <c r="BF41" i="84"/>
  <c r="BE41" i="84"/>
  <c r="BE49" i="84" s="1"/>
  <c r="BF40" i="84"/>
  <c r="BF48" i="84" s="1"/>
  <c r="BE40" i="84"/>
  <c r="BE48" i="84" s="1"/>
  <c r="BF39" i="84"/>
  <c r="BF47" i="84" s="1"/>
  <c r="BE39" i="84"/>
  <c r="BE47" i="84" s="1"/>
  <c r="BF37" i="84"/>
  <c r="BE37" i="84"/>
  <c r="BF36" i="84"/>
  <c r="BE36" i="84"/>
  <c r="BF35" i="84"/>
  <c r="BE35" i="84"/>
  <c r="BF34" i="84"/>
  <c r="BE34" i="84"/>
  <c r="BF33" i="84"/>
  <c r="BE33" i="84"/>
  <c r="BF32" i="84"/>
  <c r="BE32" i="84"/>
  <c r="BF31" i="84"/>
  <c r="BE31" i="84"/>
  <c r="BC29" i="84"/>
  <c r="BB29" i="84"/>
  <c r="BA29" i="84"/>
  <c r="AZ29" i="84"/>
  <c r="AY29" i="84"/>
  <c r="AX29" i="84"/>
  <c r="AW29" i="84"/>
  <c r="AV29" i="84"/>
  <c r="AU29" i="84"/>
  <c r="AT29" i="84"/>
  <c r="AS29" i="84"/>
  <c r="AR29" i="84"/>
  <c r="AQ29" i="84"/>
  <c r="AP29" i="84"/>
  <c r="AO29" i="84"/>
  <c r="AN29" i="84"/>
  <c r="AM29" i="84"/>
  <c r="AL29" i="84"/>
  <c r="AK29" i="84"/>
  <c r="AJ29" i="84"/>
  <c r="AI29" i="84"/>
  <c r="AH29" i="84"/>
  <c r="AG29" i="84"/>
  <c r="AF29" i="84"/>
  <c r="AE29" i="84"/>
  <c r="AD29" i="84"/>
  <c r="AC29" i="84"/>
  <c r="AB29" i="84"/>
  <c r="AA29" i="84"/>
  <c r="Z29" i="84"/>
  <c r="Y29" i="84"/>
  <c r="X29" i="84"/>
  <c r="W29" i="84"/>
  <c r="V29" i="84"/>
  <c r="U29" i="84"/>
  <c r="T29" i="84"/>
  <c r="S29" i="84"/>
  <c r="R29" i="84"/>
  <c r="Q29" i="84"/>
  <c r="P29" i="84"/>
  <c r="O29" i="84"/>
  <c r="N29" i="84"/>
  <c r="M29" i="84"/>
  <c r="L29" i="84"/>
  <c r="K29" i="84"/>
  <c r="J29" i="84"/>
  <c r="I29" i="84"/>
  <c r="H29" i="84"/>
  <c r="G29" i="84"/>
  <c r="F29" i="84"/>
  <c r="E29" i="84"/>
  <c r="D29" i="84"/>
  <c r="C29" i="84"/>
  <c r="BC28" i="84"/>
  <c r="BB28" i="84"/>
  <c r="BA28" i="84"/>
  <c r="AZ28" i="84"/>
  <c r="AY28" i="84"/>
  <c r="AX28" i="84"/>
  <c r="AW28" i="84"/>
  <c r="AV28" i="84"/>
  <c r="AU28" i="84"/>
  <c r="AT28" i="84"/>
  <c r="AS28" i="84"/>
  <c r="AR28" i="84"/>
  <c r="AQ28" i="84"/>
  <c r="AP28" i="84"/>
  <c r="AO28" i="84"/>
  <c r="AN28" i="84"/>
  <c r="AM28" i="84"/>
  <c r="AL28" i="84"/>
  <c r="AK28" i="84"/>
  <c r="AJ28" i="84"/>
  <c r="AI28" i="84"/>
  <c r="AH28" i="84"/>
  <c r="AG28" i="84"/>
  <c r="AF28" i="84"/>
  <c r="AE28" i="84"/>
  <c r="AD28" i="84"/>
  <c r="AC28" i="84"/>
  <c r="AB28" i="84"/>
  <c r="AA28" i="84"/>
  <c r="Z28" i="84"/>
  <c r="Y28" i="84"/>
  <c r="X28" i="84"/>
  <c r="W28" i="84"/>
  <c r="V28" i="84"/>
  <c r="U28" i="84"/>
  <c r="T28" i="84"/>
  <c r="S28" i="84"/>
  <c r="R28" i="84"/>
  <c r="Q28" i="84"/>
  <c r="P28" i="84"/>
  <c r="O28" i="84"/>
  <c r="N28" i="84"/>
  <c r="M28" i="84"/>
  <c r="L28" i="84"/>
  <c r="K28" i="84"/>
  <c r="J28" i="84"/>
  <c r="I28" i="84"/>
  <c r="H28" i="84"/>
  <c r="G28" i="84"/>
  <c r="F28" i="84"/>
  <c r="E28" i="84"/>
  <c r="D28" i="84"/>
  <c r="C28" i="84"/>
  <c r="BE27" i="84"/>
  <c r="BC27" i="84"/>
  <c r="BB27" i="84"/>
  <c r="BA27" i="84"/>
  <c r="AZ27" i="84"/>
  <c r="AY27" i="84"/>
  <c r="AX27" i="84"/>
  <c r="AW27" i="84"/>
  <c r="AV27" i="84"/>
  <c r="AU27" i="84"/>
  <c r="AT27" i="84"/>
  <c r="AS27" i="84"/>
  <c r="AR27" i="84"/>
  <c r="AQ27" i="84"/>
  <c r="AP27" i="84"/>
  <c r="AO27" i="84"/>
  <c r="AN27" i="84"/>
  <c r="AM27" i="84"/>
  <c r="AL27" i="84"/>
  <c r="AK27" i="84"/>
  <c r="AJ27" i="84"/>
  <c r="AI27" i="84"/>
  <c r="AH27" i="84"/>
  <c r="AG27" i="84"/>
  <c r="AF27" i="84"/>
  <c r="AE27" i="84"/>
  <c r="AD27" i="84"/>
  <c r="AC27" i="84"/>
  <c r="AB27" i="84"/>
  <c r="AA27" i="84"/>
  <c r="Z27" i="84"/>
  <c r="Y27" i="84"/>
  <c r="X27" i="84"/>
  <c r="W27" i="84"/>
  <c r="V27" i="84"/>
  <c r="U27" i="84"/>
  <c r="T27" i="84"/>
  <c r="S27" i="84"/>
  <c r="R27" i="84"/>
  <c r="Q27" i="84"/>
  <c r="P27" i="84"/>
  <c r="O27" i="84"/>
  <c r="N27" i="84"/>
  <c r="M27" i="84"/>
  <c r="L27" i="84"/>
  <c r="K27" i="84"/>
  <c r="J27" i="84"/>
  <c r="I27" i="84"/>
  <c r="H27" i="84"/>
  <c r="G27" i="84"/>
  <c r="F27" i="84"/>
  <c r="E27" i="84"/>
  <c r="D27" i="84"/>
  <c r="C27" i="84"/>
  <c r="BC26" i="84"/>
  <c r="BB26" i="84"/>
  <c r="BA26" i="84"/>
  <c r="AZ26" i="84"/>
  <c r="AY26" i="84"/>
  <c r="AX26" i="84"/>
  <c r="AW26" i="84"/>
  <c r="AV26" i="84"/>
  <c r="AU26" i="84"/>
  <c r="AT26" i="84"/>
  <c r="AS26" i="84"/>
  <c r="AR26" i="84"/>
  <c r="AQ26" i="84"/>
  <c r="AP26" i="84"/>
  <c r="AO26" i="84"/>
  <c r="AN26" i="84"/>
  <c r="AM26" i="84"/>
  <c r="AL26" i="84"/>
  <c r="AK26" i="84"/>
  <c r="AJ26" i="84"/>
  <c r="AI26" i="84"/>
  <c r="AH26" i="84"/>
  <c r="AG26" i="84"/>
  <c r="AF26" i="84"/>
  <c r="AE26" i="84"/>
  <c r="AD26" i="84"/>
  <c r="AC26" i="84"/>
  <c r="AB26" i="84"/>
  <c r="AA26" i="84"/>
  <c r="Z26" i="84"/>
  <c r="Y26" i="84"/>
  <c r="X26" i="84"/>
  <c r="W26" i="84"/>
  <c r="V26" i="84"/>
  <c r="U26" i="84"/>
  <c r="T26" i="84"/>
  <c r="S26" i="84"/>
  <c r="R26" i="84"/>
  <c r="Q26" i="84"/>
  <c r="P26" i="84"/>
  <c r="O26" i="84"/>
  <c r="N26" i="84"/>
  <c r="M26" i="84"/>
  <c r="L26" i="84"/>
  <c r="K26" i="84"/>
  <c r="J26" i="84"/>
  <c r="I26" i="84"/>
  <c r="H26" i="84"/>
  <c r="G26" i="84"/>
  <c r="F26" i="84"/>
  <c r="E26" i="84"/>
  <c r="D26" i="84"/>
  <c r="C26" i="84"/>
  <c r="BC25" i="84"/>
  <c r="BB25" i="84"/>
  <c r="BA25" i="84"/>
  <c r="AZ25" i="84"/>
  <c r="AY25" i="84"/>
  <c r="AX25" i="84"/>
  <c r="AW25" i="84"/>
  <c r="AV25" i="84"/>
  <c r="AU25" i="84"/>
  <c r="AT25" i="84"/>
  <c r="AS25" i="84"/>
  <c r="AR25" i="84"/>
  <c r="AQ25" i="84"/>
  <c r="AP25" i="84"/>
  <c r="AO25" i="84"/>
  <c r="AN25" i="84"/>
  <c r="AM25" i="84"/>
  <c r="AL25" i="84"/>
  <c r="AK25" i="84"/>
  <c r="AJ25" i="84"/>
  <c r="AI25" i="84"/>
  <c r="AH25" i="84"/>
  <c r="AG25" i="84"/>
  <c r="AF25" i="84"/>
  <c r="AE25" i="84"/>
  <c r="AD25" i="84"/>
  <c r="AC25" i="84"/>
  <c r="AB25" i="84"/>
  <c r="AA25" i="84"/>
  <c r="Z25" i="84"/>
  <c r="Y25" i="84"/>
  <c r="X25" i="84"/>
  <c r="W25" i="84"/>
  <c r="V25" i="84"/>
  <c r="U25" i="84"/>
  <c r="T25" i="84"/>
  <c r="S25" i="84"/>
  <c r="R25" i="84"/>
  <c r="Q25" i="84"/>
  <c r="P25" i="84"/>
  <c r="O25" i="84"/>
  <c r="N25" i="84"/>
  <c r="M25" i="84"/>
  <c r="L25" i="84"/>
  <c r="K25" i="84"/>
  <c r="J25" i="84"/>
  <c r="I25" i="84"/>
  <c r="H25" i="84"/>
  <c r="G25" i="84"/>
  <c r="F25" i="84"/>
  <c r="E25" i="84"/>
  <c r="D25" i="84"/>
  <c r="C25" i="84"/>
  <c r="BC24" i="84"/>
  <c r="BB24" i="84"/>
  <c r="BA24" i="84"/>
  <c r="AZ24" i="84"/>
  <c r="AY24" i="84"/>
  <c r="AX24" i="84"/>
  <c r="AW24" i="84"/>
  <c r="AV24" i="84"/>
  <c r="AU24" i="84"/>
  <c r="AT24" i="84"/>
  <c r="AS24" i="84"/>
  <c r="AR24" i="84"/>
  <c r="AQ24" i="84"/>
  <c r="AP24" i="84"/>
  <c r="AO24" i="84"/>
  <c r="AN24" i="84"/>
  <c r="AM24" i="84"/>
  <c r="AL24" i="84"/>
  <c r="AK24" i="84"/>
  <c r="AJ24" i="84"/>
  <c r="AI24" i="84"/>
  <c r="AH24" i="84"/>
  <c r="AG24" i="84"/>
  <c r="AF24" i="84"/>
  <c r="AE24" i="84"/>
  <c r="AD24" i="84"/>
  <c r="AC24" i="84"/>
  <c r="AB24" i="84"/>
  <c r="AA24" i="84"/>
  <c r="Z24" i="84"/>
  <c r="Y24" i="84"/>
  <c r="X24" i="84"/>
  <c r="W24" i="84"/>
  <c r="V24" i="84"/>
  <c r="U24" i="84"/>
  <c r="T24" i="84"/>
  <c r="S24" i="84"/>
  <c r="R24" i="84"/>
  <c r="Q24" i="84"/>
  <c r="P24" i="84"/>
  <c r="O24" i="84"/>
  <c r="N24" i="84"/>
  <c r="M24" i="84"/>
  <c r="L24" i="84"/>
  <c r="K24" i="84"/>
  <c r="J24" i="84"/>
  <c r="I24" i="84"/>
  <c r="H24" i="84"/>
  <c r="G24" i="84"/>
  <c r="F24" i="84"/>
  <c r="E24" i="84"/>
  <c r="D24" i="84"/>
  <c r="C24" i="84"/>
  <c r="BE23" i="84"/>
  <c r="BC23" i="84"/>
  <c r="BB23" i="84"/>
  <c r="BA23" i="84"/>
  <c r="AZ23" i="84"/>
  <c r="AY23" i="84"/>
  <c r="AX23" i="84"/>
  <c r="AW23" i="84"/>
  <c r="AV23" i="84"/>
  <c r="AU23" i="84"/>
  <c r="AT23" i="84"/>
  <c r="AS23" i="84"/>
  <c r="AR23" i="84"/>
  <c r="AQ23" i="84"/>
  <c r="AP23" i="84"/>
  <c r="AO23" i="84"/>
  <c r="AN23" i="84"/>
  <c r="AM23" i="84"/>
  <c r="AL23" i="84"/>
  <c r="AK23" i="84"/>
  <c r="AJ23" i="84"/>
  <c r="AI23" i="84"/>
  <c r="AH23" i="84"/>
  <c r="AG23" i="84"/>
  <c r="AF23" i="84"/>
  <c r="AE23" i="84"/>
  <c r="AD23" i="84"/>
  <c r="AC23" i="84"/>
  <c r="AB23" i="84"/>
  <c r="AA23" i="84"/>
  <c r="Z23" i="84"/>
  <c r="Y23" i="84"/>
  <c r="X23" i="84"/>
  <c r="W23" i="84"/>
  <c r="V23" i="84"/>
  <c r="U23" i="84"/>
  <c r="T23" i="84"/>
  <c r="S23" i="84"/>
  <c r="R23" i="84"/>
  <c r="Q23" i="84"/>
  <c r="P23" i="84"/>
  <c r="O23" i="84"/>
  <c r="N23" i="84"/>
  <c r="M23" i="84"/>
  <c r="L23" i="84"/>
  <c r="K23" i="84"/>
  <c r="J23" i="84"/>
  <c r="I23" i="84"/>
  <c r="H23" i="84"/>
  <c r="G23" i="84"/>
  <c r="F23" i="84"/>
  <c r="E23" i="84"/>
  <c r="D23" i="84"/>
  <c r="C23" i="84"/>
  <c r="BF21" i="84"/>
  <c r="BF29" i="84" s="1"/>
  <c r="BE21" i="84"/>
  <c r="BE29" i="84" s="1"/>
  <c r="BF20" i="84"/>
  <c r="BF28" i="84" s="1"/>
  <c r="BE20" i="84"/>
  <c r="BE28" i="84" s="1"/>
  <c r="BF19" i="84"/>
  <c r="BF27" i="84" s="1"/>
  <c r="BE19" i="84"/>
  <c r="BF18" i="84"/>
  <c r="BF26" i="84" s="1"/>
  <c r="BE18" i="84"/>
  <c r="BE26" i="84" s="1"/>
  <c r="BF17" i="84"/>
  <c r="BF25" i="84" s="1"/>
  <c r="BE17" i="84"/>
  <c r="BE25" i="84" s="1"/>
  <c r="BF16" i="84"/>
  <c r="BF24" i="84" s="1"/>
  <c r="BE16" i="84"/>
  <c r="BE24" i="84" s="1"/>
  <c r="BF15" i="84"/>
  <c r="BF23" i="84" s="1"/>
  <c r="BE15" i="84"/>
  <c r="BF13" i="84"/>
  <c r="BE13" i="84"/>
  <c r="BF12" i="84"/>
  <c r="BE12" i="84"/>
  <c r="BF11" i="84"/>
  <c r="BE11" i="84"/>
  <c r="BF10" i="84"/>
  <c r="BE10" i="84"/>
  <c r="BF9" i="84"/>
  <c r="BE9" i="84"/>
  <c r="BF8" i="84"/>
  <c r="BE8" i="84"/>
  <c r="BF7" i="84"/>
  <c r="BE7" i="84"/>
  <c r="AC125" i="83"/>
  <c r="AB125" i="83"/>
  <c r="AA125" i="83"/>
  <c r="Z125" i="83"/>
  <c r="Y125" i="83"/>
  <c r="X125" i="83"/>
  <c r="W125" i="83"/>
  <c r="V125" i="83"/>
  <c r="U125" i="83"/>
  <c r="T125" i="83"/>
  <c r="S125" i="83"/>
  <c r="R125" i="83"/>
  <c r="Q125" i="83"/>
  <c r="P125" i="83"/>
  <c r="O125" i="83"/>
  <c r="N125" i="83"/>
  <c r="M125" i="83"/>
  <c r="L125" i="83"/>
  <c r="K125" i="83"/>
  <c r="J125" i="83"/>
  <c r="I125" i="83"/>
  <c r="H125" i="83"/>
  <c r="G125" i="83"/>
  <c r="F125" i="83"/>
  <c r="E125" i="83"/>
  <c r="D125" i="83"/>
  <c r="C125" i="83"/>
  <c r="AE125" i="83" s="1"/>
  <c r="AC124" i="83"/>
  <c r="AB124" i="83"/>
  <c r="AA124" i="83"/>
  <c r="Z124" i="83"/>
  <c r="Y124" i="83"/>
  <c r="X124" i="83"/>
  <c r="W124" i="83"/>
  <c r="V124" i="83"/>
  <c r="U124" i="83"/>
  <c r="T124" i="83"/>
  <c r="S124" i="83"/>
  <c r="R124" i="83"/>
  <c r="Q124" i="83"/>
  <c r="P124" i="83"/>
  <c r="O124" i="83"/>
  <c r="N124" i="83"/>
  <c r="M124" i="83"/>
  <c r="L124" i="83"/>
  <c r="K124" i="83"/>
  <c r="J124" i="83"/>
  <c r="I124" i="83"/>
  <c r="H124" i="83"/>
  <c r="G124" i="83"/>
  <c r="F124" i="83"/>
  <c r="E124" i="83"/>
  <c r="D124" i="83"/>
  <c r="C124" i="83"/>
  <c r="AE124" i="83" s="1"/>
  <c r="AC123" i="83"/>
  <c r="AB123" i="83"/>
  <c r="AA123" i="83"/>
  <c r="Z123" i="83"/>
  <c r="Y123" i="83"/>
  <c r="X123" i="83"/>
  <c r="W123" i="83"/>
  <c r="V123" i="83"/>
  <c r="U123" i="83"/>
  <c r="T123" i="83"/>
  <c r="S123" i="83"/>
  <c r="R123" i="83"/>
  <c r="Q123" i="83"/>
  <c r="P123" i="83"/>
  <c r="O123" i="83"/>
  <c r="N123" i="83"/>
  <c r="M123" i="83"/>
  <c r="L123" i="83"/>
  <c r="K123" i="83"/>
  <c r="J123" i="83"/>
  <c r="I123" i="83"/>
  <c r="H123" i="83"/>
  <c r="G123" i="83"/>
  <c r="F123" i="83"/>
  <c r="E123" i="83"/>
  <c r="D123" i="83"/>
  <c r="C123" i="83"/>
  <c r="AE123" i="83" s="1"/>
  <c r="AC122" i="83"/>
  <c r="AB122" i="83"/>
  <c r="AA122" i="83"/>
  <c r="Z122" i="83"/>
  <c r="Y122" i="83"/>
  <c r="X122" i="83"/>
  <c r="W122" i="83"/>
  <c r="V122" i="83"/>
  <c r="U122" i="83"/>
  <c r="T122" i="83"/>
  <c r="S122" i="83"/>
  <c r="R122" i="83"/>
  <c r="Q122" i="83"/>
  <c r="P122" i="83"/>
  <c r="O122" i="83"/>
  <c r="N122" i="83"/>
  <c r="M122" i="83"/>
  <c r="L122" i="83"/>
  <c r="K122" i="83"/>
  <c r="J122" i="83"/>
  <c r="I122" i="83"/>
  <c r="H122" i="83"/>
  <c r="G122" i="83"/>
  <c r="F122" i="83"/>
  <c r="E122" i="83"/>
  <c r="D122" i="83"/>
  <c r="C122" i="83"/>
  <c r="AE122" i="83" s="1"/>
  <c r="AC121" i="83"/>
  <c r="AB121" i="83"/>
  <c r="AA121" i="83"/>
  <c r="Z121" i="83"/>
  <c r="Y121" i="83"/>
  <c r="X121" i="83"/>
  <c r="W121" i="83"/>
  <c r="V121" i="83"/>
  <c r="U121" i="83"/>
  <c r="T121" i="83"/>
  <c r="S121" i="83"/>
  <c r="R121" i="83"/>
  <c r="Q121" i="83"/>
  <c r="P121" i="83"/>
  <c r="O121" i="83"/>
  <c r="N121" i="83"/>
  <c r="M121" i="83"/>
  <c r="L121" i="83"/>
  <c r="K121" i="83"/>
  <c r="J121" i="83"/>
  <c r="I121" i="83"/>
  <c r="H121" i="83"/>
  <c r="G121" i="83"/>
  <c r="F121" i="83"/>
  <c r="E121" i="83"/>
  <c r="D121" i="83"/>
  <c r="C121" i="83"/>
  <c r="AE121" i="83" s="1"/>
  <c r="AC120" i="83"/>
  <c r="AB120" i="83"/>
  <c r="AA120" i="83"/>
  <c r="Z120" i="83"/>
  <c r="Y120" i="83"/>
  <c r="X120" i="83"/>
  <c r="W120" i="83"/>
  <c r="V120" i="83"/>
  <c r="U120" i="83"/>
  <c r="T120" i="83"/>
  <c r="S120" i="83"/>
  <c r="R120" i="83"/>
  <c r="Q120" i="83"/>
  <c r="P120" i="83"/>
  <c r="O120" i="83"/>
  <c r="N120" i="83"/>
  <c r="M120" i="83"/>
  <c r="L120" i="83"/>
  <c r="K120" i="83"/>
  <c r="J120" i="83"/>
  <c r="I120" i="83"/>
  <c r="H120" i="83"/>
  <c r="G120" i="83"/>
  <c r="F120" i="83"/>
  <c r="E120" i="83"/>
  <c r="D120" i="83"/>
  <c r="C120" i="83"/>
  <c r="AE120" i="83" s="1"/>
  <c r="AC119" i="83"/>
  <c r="AB119" i="83"/>
  <c r="AA119" i="83"/>
  <c r="Z119" i="83"/>
  <c r="Y119" i="83"/>
  <c r="X119" i="83"/>
  <c r="W119" i="83"/>
  <c r="V119" i="83"/>
  <c r="U119" i="83"/>
  <c r="T119" i="83"/>
  <c r="S119" i="83"/>
  <c r="R119" i="83"/>
  <c r="Q119" i="83"/>
  <c r="P119" i="83"/>
  <c r="O119" i="83"/>
  <c r="N119" i="83"/>
  <c r="M119" i="83"/>
  <c r="L119" i="83"/>
  <c r="K119" i="83"/>
  <c r="J119" i="83"/>
  <c r="I119" i="83"/>
  <c r="H119" i="83"/>
  <c r="G119" i="83"/>
  <c r="F119" i="83"/>
  <c r="E119" i="83"/>
  <c r="D119" i="83"/>
  <c r="C119" i="83"/>
  <c r="AE119" i="83" s="1"/>
  <c r="AE117" i="83"/>
  <c r="AE116" i="83"/>
  <c r="AE115" i="83"/>
  <c r="AE114" i="83"/>
  <c r="AE113" i="83"/>
  <c r="AE112" i="83"/>
  <c r="AE111" i="83"/>
  <c r="AE109" i="83"/>
  <c r="AE108" i="83"/>
  <c r="AE107" i="83"/>
  <c r="AE106" i="83"/>
  <c r="AE105" i="83"/>
  <c r="AE104" i="83"/>
  <c r="AE103" i="83"/>
  <c r="AC101" i="83"/>
  <c r="AB101" i="83"/>
  <c r="AA101" i="83"/>
  <c r="Z101" i="83"/>
  <c r="Y101" i="83"/>
  <c r="X101" i="83"/>
  <c r="W101" i="83"/>
  <c r="V101" i="83"/>
  <c r="U101" i="83"/>
  <c r="T101" i="83"/>
  <c r="S101" i="83"/>
  <c r="R101" i="83"/>
  <c r="Q101" i="83"/>
  <c r="P101" i="83"/>
  <c r="O101" i="83"/>
  <c r="N101" i="83"/>
  <c r="M101" i="83"/>
  <c r="L101" i="83"/>
  <c r="K101" i="83"/>
  <c r="J101" i="83"/>
  <c r="I101" i="83"/>
  <c r="H101" i="83"/>
  <c r="G101" i="83"/>
  <c r="F101" i="83"/>
  <c r="E101" i="83"/>
  <c r="D101" i="83"/>
  <c r="C101" i="83"/>
  <c r="AE101" i="83" s="1"/>
  <c r="AC100" i="83"/>
  <c r="AB100" i="83"/>
  <c r="AA100" i="83"/>
  <c r="Z100" i="83"/>
  <c r="Y100" i="83"/>
  <c r="X100" i="83"/>
  <c r="W100" i="83"/>
  <c r="V100" i="83"/>
  <c r="U100" i="83"/>
  <c r="T100" i="83"/>
  <c r="S100" i="83"/>
  <c r="R100" i="83"/>
  <c r="Q100" i="83"/>
  <c r="P100" i="83"/>
  <c r="O100" i="83"/>
  <c r="N100" i="83"/>
  <c r="M100" i="83"/>
  <c r="L100" i="83"/>
  <c r="K100" i="83"/>
  <c r="J100" i="83"/>
  <c r="I100" i="83"/>
  <c r="H100" i="83"/>
  <c r="G100" i="83"/>
  <c r="F100" i="83"/>
  <c r="E100" i="83"/>
  <c r="D100" i="83"/>
  <c r="C100" i="83"/>
  <c r="AE100" i="83" s="1"/>
  <c r="AC99" i="83"/>
  <c r="AB99" i="83"/>
  <c r="AA99" i="83"/>
  <c r="Z99" i="83"/>
  <c r="Y99" i="83"/>
  <c r="X99" i="83"/>
  <c r="W99" i="83"/>
  <c r="V99" i="83"/>
  <c r="U99" i="83"/>
  <c r="T99" i="83"/>
  <c r="S99" i="83"/>
  <c r="R99" i="83"/>
  <c r="Q99" i="83"/>
  <c r="P99" i="83"/>
  <c r="O99" i="83"/>
  <c r="N99" i="83"/>
  <c r="M99" i="83"/>
  <c r="L99" i="83"/>
  <c r="K99" i="83"/>
  <c r="J99" i="83"/>
  <c r="I99" i="83"/>
  <c r="H99" i="83"/>
  <c r="G99" i="83"/>
  <c r="F99" i="83"/>
  <c r="E99" i="83"/>
  <c r="D99" i="83"/>
  <c r="C99" i="83"/>
  <c r="AE99" i="83" s="1"/>
  <c r="AC98" i="83"/>
  <c r="AB98" i="83"/>
  <c r="AA98" i="83"/>
  <c r="Z98" i="83"/>
  <c r="Y98" i="83"/>
  <c r="X98" i="83"/>
  <c r="W98" i="83"/>
  <c r="V98" i="83"/>
  <c r="U98" i="83"/>
  <c r="T98" i="83"/>
  <c r="S98" i="83"/>
  <c r="R98" i="83"/>
  <c r="Q98" i="83"/>
  <c r="P98" i="83"/>
  <c r="O98" i="83"/>
  <c r="N98" i="83"/>
  <c r="M98" i="83"/>
  <c r="L98" i="83"/>
  <c r="K98" i="83"/>
  <c r="J98" i="83"/>
  <c r="I98" i="83"/>
  <c r="H98" i="83"/>
  <c r="G98" i="83"/>
  <c r="F98" i="83"/>
  <c r="E98" i="83"/>
  <c r="D98" i="83"/>
  <c r="C98" i="83"/>
  <c r="AE98" i="83" s="1"/>
  <c r="AC97" i="83"/>
  <c r="AB97" i="83"/>
  <c r="AA97" i="83"/>
  <c r="Z97" i="83"/>
  <c r="Y97" i="83"/>
  <c r="X97" i="83"/>
  <c r="W97" i="83"/>
  <c r="V97" i="83"/>
  <c r="U97" i="83"/>
  <c r="T97" i="83"/>
  <c r="S97" i="83"/>
  <c r="R97" i="83"/>
  <c r="Q97" i="83"/>
  <c r="P97" i="83"/>
  <c r="O97" i="83"/>
  <c r="N97" i="83"/>
  <c r="M97" i="83"/>
  <c r="L97" i="83"/>
  <c r="K97" i="83"/>
  <c r="J97" i="83"/>
  <c r="I97" i="83"/>
  <c r="H97" i="83"/>
  <c r="G97" i="83"/>
  <c r="F97" i="83"/>
  <c r="E97" i="83"/>
  <c r="D97" i="83"/>
  <c r="C97" i="83"/>
  <c r="AE97" i="83" s="1"/>
  <c r="AC96" i="83"/>
  <c r="AB96" i="83"/>
  <c r="AA96" i="83"/>
  <c r="Z96" i="83"/>
  <c r="Y96" i="83"/>
  <c r="X96" i="83"/>
  <c r="W96" i="83"/>
  <c r="V96" i="83"/>
  <c r="U96" i="83"/>
  <c r="T96" i="83"/>
  <c r="S96" i="83"/>
  <c r="R96" i="83"/>
  <c r="Q96" i="83"/>
  <c r="P96" i="83"/>
  <c r="O96" i="83"/>
  <c r="N96" i="83"/>
  <c r="M96" i="83"/>
  <c r="L96" i="83"/>
  <c r="K96" i="83"/>
  <c r="J96" i="83"/>
  <c r="I96" i="83"/>
  <c r="H96" i="83"/>
  <c r="G96" i="83"/>
  <c r="F96" i="83"/>
  <c r="E96" i="83"/>
  <c r="D96" i="83"/>
  <c r="C96" i="83"/>
  <c r="AE96" i="83" s="1"/>
  <c r="AC95" i="83"/>
  <c r="AB95" i="83"/>
  <c r="AA95" i="83"/>
  <c r="Z95" i="83"/>
  <c r="Y95" i="83"/>
  <c r="X95" i="83"/>
  <c r="W95" i="83"/>
  <c r="V95" i="83"/>
  <c r="U95" i="83"/>
  <c r="T95" i="83"/>
  <c r="S95" i="83"/>
  <c r="R95" i="83"/>
  <c r="Q95" i="83"/>
  <c r="P95" i="83"/>
  <c r="O95" i="83"/>
  <c r="N95" i="83"/>
  <c r="M95" i="83"/>
  <c r="L95" i="83"/>
  <c r="K95" i="83"/>
  <c r="J95" i="83"/>
  <c r="I95" i="83"/>
  <c r="H95" i="83"/>
  <c r="G95" i="83"/>
  <c r="F95" i="83"/>
  <c r="E95" i="83"/>
  <c r="D95" i="83"/>
  <c r="C95" i="83"/>
  <c r="AE95" i="83" s="1"/>
  <c r="AE93" i="83"/>
  <c r="AE92" i="83"/>
  <c r="AE91" i="83"/>
  <c r="AE90" i="83"/>
  <c r="AE89" i="83"/>
  <c r="AE88" i="83"/>
  <c r="AE87" i="83"/>
  <c r="AE85" i="83"/>
  <c r="AE84" i="83"/>
  <c r="AE83" i="83"/>
  <c r="AE82" i="83"/>
  <c r="AE81" i="83"/>
  <c r="AE80" i="83"/>
  <c r="AE79" i="83"/>
  <c r="AC77" i="83"/>
  <c r="AB77" i="83"/>
  <c r="AA77" i="83"/>
  <c r="Z77" i="83"/>
  <c r="Y77" i="83"/>
  <c r="X77" i="83"/>
  <c r="W77" i="83"/>
  <c r="V77" i="83"/>
  <c r="U77" i="83"/>
  <c r="T77" i="83"/>
  <c r="S77" i="83"/>
  <c r="R77" i="83"/>
  <c r="Q77" i="83"/>
  <c r="P77" i="83"/>
  <c r="O77" i="83"/>
  <c r="N77" i="83"/>
  <c r="M77" i="83"/>
  <c r="L77" i="83"/>
  <c r="K77" i="83"/>
  <c r="J77" i="83"/>
  <c r="I77" i="83"/>
  <c r="H77" i="83"/>
  <c r="G77" i="83"/>
  <c r="F77" i="83"/>
  <c r="E77" i="83"/>
  <c r="D77" i="83"/>
  <c r="C77" i="83"/>
  <c r="AE77" i="83" s="1"/>
  <c r="AC76" i="83"/>
  <c r="AB76" i="83"/>
  <c r="AA76" i="83"/>
  <c r="Z76" i="83"/>
  <c r="Y76" i="83"/>
  <c r="X76" i="83"/>
  <c r="W76" i="83"/>
  <c r="V76" i="83"/>
  <c r="U76" i="83"/>
  <c r="T76" i="83"/>
  <c r="S76" i="83"/>
  <c r="R76" i="83"/>
  <c r="Q76" i="83"/>
  <c r="P76" i="83"/>
  <c r="O76" i="83"/>
  <c r="N76" i="83"/>
  <c r="M76" i="83"/>
  <c r="L76" i="83"/>
  <c r="K76" i="83"/>
  <c r="J76" i="83"/>
  <c r="I76" i="83"/>
  <c r="H76" i="83"/>
  <c r="G76" i="83"/>
  <c r="F76" i="83"/>
  <c r="E76" i="83"/>
  <c r="D76" i="83"/>
  <c r="C76" i="83"/>
  <c r="AE76" i="83" s="1"/>
  <c r="AC75" i="83"/>
  <c r="AB75" i="83"/>
  <c r="AA75" i="83"/>
  <c r="Z75" i="83"/>
  <c r="Y75" i="83"/>
  <c r="X75" i="83"/>
  <c r="W75" i="83"/>
  <c r="V75" i="83"/>
  <c r="U75" i="83"/>
  <c r="T75" i="83"/>
  <c r="S75" i="83"/>
  <c r="R75" i="83"/>
  <c r="Q75" i="83"/>
  <c r="P75" i="83"/>
  <c r="O75" i="83"/>
  <c r="N75" i="83"/>
  <c r="M75" i="83"/>
  <c r="L75" i="83"/>
  <c r="K75" i="83"/>
  <c r="J75" i="83"/>
  <c r="I75" i="83"/>
  <c r="H75" i="83"/>
  <c r="G75" i="83"/>
  <c r="F75" i="83"/>
  <c r="E75" i="83"/>
  <c r="D75" i="83"/>
  <c r="C75" i="83"/>
  <c r="AE75" i="83" s="1"/>
  <c r="AC74" i="83"/>
  <c r="AB74" i="83"/>
  <c r="AA74" i="83"/>
  <c r="Z74" i="83"/>
  <c r="Y74" i="83"/>
  <c r="X74" i="83"/>
  <c r="W74" i="83"/>
  <c r="V74" i="83"/>
  <c r="U74" i="83"/>
  <c r="T74" i="83"/>
  <c r="S74" i="83"/>
  <c r="R74" i="83"/>
  <c r="Q74" i="83"/>
  <c r="P74" i="83"/>
  <c r="O74" i="83"/>
  <c r="N74" i="83"/>
  <c r="M74" i="83"/>
  <c r="L74" i="83"/>
  <c r="K74" i="83"/>
  <c r="J74" i="83"/>
  <c r="I74" i="83"/>
  <c r="H74" i="83"/>
  <c r="G74" i="83"/>
  <c r="F74" i="83"/>
  <c r="E74" i="83"/>
  <c r="D74" i="83"/>
  <c r="C74" i="83"/>
  <c r="AE74" i="83" s="1"/>
  <c r="AC73" i="83"/>
  <c r="AB73" i="83"/>
  <c r="AA73" i="83"/>
  <c r="Z73" i="83"/>
  <c r="Y73" i="83"/>
  <c r="X73" i="83"/>
  <c r="W73" i="83"/>
  <c r="V73" i="83"/>
  <c r="U73" i="83"/>
  <c r="T73" i="83"/>
  <c r="S73" i="83"/>
  <c r="R73" i="83"/>
  <c r="Q73" i="83"/>
  <c r="P73" i="83"/>
  <c r="O73" i="83"/>
  <c r="N73" i="83"/>
  <c r="M73" i="83"/>
  <c r="L73" i="83"/>
  <c r="K73" i="83"/>
  <c r="J73" i="83"/>
  <c r="I73" i="83"/>
  <c r="H73" i="83"/>
  <c r="G73" i="83"/>
  <c r="F73" i="83"/>
  <c r="E73" i="83"/>
  <c r="D73" i="83"/>
  <c r="C73" i="83"/>
  <c r="AE73" i="83" s="1"/>
  <c r="AC72" i="83"/>
  <c r="AB72" i="83"/>
  <c r="AA72" i="83"/>
  <c r="Z72" i="83"/>
  <c r="Y72" i="83"/>
  <c r="X72" i="83"/>
  <c r="W72" i="83"/>
  <c r="V72" i="83"/>
  <c r="U72" i="83"/>
  <c r="T72" i="83"/>
  <c r="S72" i="83"/>
  <c r="R72" i="83"/>
  <c r="Q72" i="83"/>
  <c r="P72" i="83"/>
  <c r="O72" i="83"/>
  <c r="N72" i="83"/>
  <c r="M72" i="83"/>
  <c r="L72" i="83"/>
  <c r="K72" i="83"/>
  <c r="J72" i="83"/>
  <c r="I72" i="83"/>
  <c r="H72" i="83"/>
  <c r="G72" i="83"/>
  <c r="F72" i="83"/>
  <c r="E72" i="83"/>
  <c r="D72" i="83"/>
  <c r="C72" i="83"/>
  <c r="AE72" i="83" s="1"/>
  <c r="AC71" i="83"/>
  <c r="AB71" i="83"/>
  <c r="AA71" i="83"/>
  <c r="Z71" i="83"/>
  <c r="Y71" i="83"/>
  <c r="X71" i="83"/>
  <c r="W71" i="83"/>
  <c r="V71" i="83"/>
  <c r="U71" i="83"/>
  <c r="T71" i="83"/>
  <c r="S71" i="83"/>
  <c r="R71" i="83"/>
  <c r="Q71" i="83"/>
  <c r="P71" i="83"/>
  <c r="O71" i="83"/>
  <c r="N71" i="83"/>
  <c r="M71" i="83"/>
  <c r="L71" i="83"/>
  <c r="K71" i="83"/>
  <c r="J71" i="83"/>
  <c r="I71" i="83"/>
  <c r="H71" i="83"/>
  <c r="G71" i="83"/>
  <c r="F71" i="83"/>
  <c r="E71" i="83"/>
  <c r="D71" i="83"/>
  <c r="C71" i="83"/>
  <c r="AE71" i="83" s="1"/>
  <c r="AE69" i="83"/>
  <c r="AE68" i="83"/>
  <c r="AE67" i="83"/>
  <c r="AE66" i="83"/>
  <c r="AE65" i="83"/>
  <c r="AE64" i="83"/>
  <c r="AE63" i="83"/>
  <c r="AE61" i="83"/>
  <c r="AE60" i="83"/>
  <c r="AE59" i="83"/>
  <c r="AE58" i="83"/>
  <c r="AE57" i="83"/>
  <c r="AE56" i="83"/>
  <c r="AE55" i="83"/>
  <c r="AC53" i="83"/>
  <c r="AB53" i="83"/>
  <c r="AA53" i="83"/>
  <c r="Z53" i="83"/>
  <c r="Y53" i="83"/>
  <c r="X53" i="83"/>
  <c r="W53" i="83"/>
  <c r="V53" i="83"/>
  <c r="U53" i="83"/>
  <c r="T53" i="83"/>
  <c r="S53" i="83"/>
  <c r="R53" i="83"/>
  <c r="Q53" i="83"/>
  <c r="P53" i="83"/>
  <c r="O53" i="83"/>
  <c r="N53" i="83"/>
  <c r="M53" i="83"/>
  <c r="L53" i="83"/>
  <c r="K53" i="83"/>
  <c r="J53" i="83"/>
  <c r="I53" i="83"/>
  <c r="H53" i="83"/>
  <c r="G53" i="83"/>
  <c r="F53" i="83"/>
  <c r="E53" i="83"/>
  <c r="D53" i="83"/>
  <c r="C53" i="83"/>
  <c r="AC52" i="83"/>
  <c r="AB52" i="83"/>
  <c r="AA52" i="83"/>
  <c r="Z52" i="83"/>
  <c r="Y52" i="83"/>
  <c r="X52" i="83"/>
  <c r="W52" i="83"/>
  <c r="V52" i="83"/>
  <c r="U52" i="83"/>
  <c r="T52" i="83"/>
  <c r="S52" i="83"/>
  <c r="R52" i="83"/>
  <c r="Q52" i="83"/>
  <c r="P52" i="83"/>
  <c r="O52" i="83"/>
  <c r="N52" i="83"/>
  <c r="M52" i="83"/>
  <c r="L52" i="83"/>
  <c r="K52" i="83"/>
  <c r="J52" i="83"/>
  <c r="I52" i="83"/>
  <c r="H52" i="83"/>
  <c r="G52" i="83"/>
  <c r="F52" i="83"/>
  <c r="E52" i="83"/>
  <c r="D52" i="83"/>
  <c r="C52" i="83"/>
  <c r="AE52" i="83" s="1"/>
  <c r="AC51" i="83"/>
  <c r="AB51" i="83"/>
  <c r="AA51" i="83"/>
  <c r="Z51" i="83"/>
  <c r="Y51" i="83"/>
  <c r="X51" i="83"/>
  <c r="W51" i="83"/>
  <c r="V51" i="83"/>
  <c r="U51" i="83"/>
  <c r="T51" i="83"/>
  <c r="S51" i="83"/>
  <c r="R51" i="83"/>
  <c r="Q51" i="83"/>
  <c r="P51" i="83"/>
  <c r="O51" i="83"/>
  <c r="N51" i="83"/>
  <c r="M51" i="83"/>
  <c r="L51" i="83"/>
  <c r="K51" i="83"/>
  <c r="J51" i="83"/>
  <c r="I51" i="83"/>
  <c r="H51" i="83"/>
  <c r="G51" i="83"/>
  <c r="F51" i="83"/>
  <c r="E51" i="83"/>
  <c r="D51" i="83"/>
  <c r="C51" i="83"/>
  <c r="AE51" i="83" s="1"/>
  <c r="AC50" i="83"/>
  <c r="AB50" i="83"/>
  <c r="AA50" i="83"/>
  <c r="Z50" i="83"/>
  <c r="Y50" i="83"/>
  <c r="X50" i="83"/>
  <c r="W50" i="83"/>
  <c r="V50" i="83"/>
  <c r="U50" i="83"/>
  <c r="T50" i="83"/>
  <c r="S50" i="83"/>
  <c r="R50" i="83"/>
  <c r="Q50" i="83"/>
  <c r="P50" i="83"/>
  <c r="O50" i="83"/>
  <c r="N50" i="83"/>
  <c r="M50" i="83"/>
  <c r="L50" i="83"/>
  <c r="K50" i="83"/>
  <c r="J50" i="83"/>
  <c r="I50" i="83"/>
  <c r="H50" i="83"/>
  <c r="G50" i="83"/>
  <c r="F50" i="83"/>
  <c r="E50" i="83"/>
  <c r="D50" i="83"/>
  <c r="C50" i="83"/>
  <c r="AE50" i="83" s="1"/>
  <c r="AC49" i="83"/>
  <c r="AB49" i="83"/>
  <c r="AA49" i="83"/>
  <c r="Z49" i="83"/>
  <c r="Y49" i="83"/>
  <c r="X49" i="83"/>
  <c r="W49" i="83"/>
  <c r="V49" i="83"/>
  <c r="U49" i="83"/>
  <c r="T49" i="83"/>
  <c r="S49" i="83"/>
  <c r="R49" i="83"/>
  <c r="Q49" i="83"/>
  <c r="P49" i="83"/>
  <c r="O49" i="83"/>
  <c r="N49" i="83"/>
  <c r="M49" i="83"/>
  <c r="L49" i="83"/>
  <c r="K49" i="83"/>
  <c r="J49" i="83"/>
  <c r="I49" i="83"/>
  <c r="H49" i="83"/>
  <c r="G49" i="83"/>
  <c r="F49" i="83"/>
  <c r="E49" i="83"/>
  <c r="D49" i="83"/>
  <c r="C49" i="83"/>
  <c r="AE49" i="83" s="1"/>
  <c r="AC48" i="83"/>
  <c r="AB48" i="83"/>
  <c r="AA48" i="83"/>
  <c r="Z48" i="83"/>
  <c r="Y48" i="83"/>
  <c r="X48" i="83"/>
  <c r="W48" i="83"/>
  <c r="V48" i="83"/>
  <c r="U48" i="83"/>
  <c r="T48" i="83"/>
  <c r="S48" i="83"/>
  <c r="R48" i="83"/>
  <c r="Q48" i="83"/>
  <c r="P48" i="83"/>
  <c r="O48" i="83"/>
  <c r="N48" i="83"/>
  <c r="M48" i="83"/>
  <c r="L48" i="83"/>
  <c r="K48" i="83"/>
  <c r="J48" i="83"/>
  <c r="I48" i="83"/>
  <c r="H48" i="83"/>
  <c r="G48" i="83"/>
  <c r="F48" i="83"/>
  <c r="E48" i="83"/>
  <c r="D48" i="83"/>
  <c r="C48" i="83"/>
  <c r="AE48" i="83" s="1"/>
  <c r="AC47" i="83"/>
  <c r="AB47" i="83"/>
  <c r="AA47" i="83"/>
  <c r="Z47" i="83"/>
  <c r="Y47" i="83"/>
  <c r="X47" i="83"/>
  <c r="W47" i="83"/>
  <c r="V47" i="83"/>
  <c r="U47" i="83"/>
  <c r="T47" i="83"/>
  <c r="S47" i="83"/>
  <c r="R47" i="83"/>
  <c r="Q47" i="83"/>
  <c r="P47" i="83"/>
  <c r="O47" i="83"/>
  <c r="N47" i="83"/>
  <c r="M47" i="83"/>
  <c r="L47" i="83"/>
  <c r="K47" i="83"/>
  <c r="J47" i="83"/>
  <c r="I47" i="83"/>
  <c r="H47" i="83"/>
  <c r="G47" i="83"/>
  <c r="F47" i="83"/>
  <c r="E47" i="83"/>
  <c r="D47" i="83"/>
  <c r="C47" i="83"/>
  <c r="AE47" i="83" s="1"/>
  <c r="AE45" i="83"/>
  <c r="AE44" i="83"/>
  <c r="AE43" i="83"/>
  <c r="AE42" i="83"/>
  <c r="AE41" i="83"/>
  <c r="AE40" i="83"/>
  <c r="AE39" i="83"/>
  <c r="AE37" i="83"/>
  <c r="AE36" i="83"/>
  <c r="AE35" i="83"/>
  <c r="AE34" i="83"/>
  <c r="AE33" i="83"/>
  <c r="AE32" i="83"/>
  <c r="AE31" i="83"/>
  <c r="AC29" i="83"/>
  <c r="AB29" i="83"/>
  <c r="AA29" i="83"/>
  <c r="Z29" i="83"/>
  <c r="Y29" i="83"/>
  <c r="X29" i="83"/>
  <c r="W29" i="83"/>
  <c r="V29" i="83"/>
  <c r="U29" i="83"/>
  <c r="T29" i="83"/>
  <c r="S29" i="83"/>
  <c r="R29" i="83"/>
  <c r="Q29" i="83"/>
  <c r="P29" i="83"/>
  <c r="O29" i="83"/>
  <c r="N29" i="83"/>
  <c r="M29" i="83"/>
  <c r="L29" i="83"/>
  <c r="K29" i="83"/>
  <c r="J29" i="83"/>
  <c r="I29" i="83"/>
  <c r="H29" i="83"/>
  <c r="G29" i="83"/>
  <c r="F29" i="83"/>
  <c r="E29" i="83"/>
  <c r="D29" i="83"/>
  <c r="C29" i="83"/>
  <c r="AE29" i="83" s="1"/>
  <c r="AC28" i="83"/>
  <c r="AB28" i="83"/>
  <c r="AA28" i="83"/>
  <c r="Z28" i="83"/>
  <c r="Y28" i="83"/>
  <c r="X28" i="83"/>
  <c r="W28" i="83"/>
  <c r="V28" i="83"/>
  <c r="U28" i="83"/>
  <c r="T28" i="83"/>
  <c r="S28" i="83"/>
  <c r="R28" i="83"/>
  <c r="Q28" i="83"/>
  <c r="P28" i="83"/>
  <c r="O28" i="83"/>
  <c r="N28" i="83"/>
  <c r="M28" i="83"/>
  <c r="L28" i="83"/>
  <c r="K28" i="83"/>
  <c r="J28" i="83"/>
  <c r="I28" i="83"/>
  <c r="H28" i="83"/>
  <c r="G28" i="83"/>
  <c r="F28" i="83"/>
  <c r="E28" i="83"/>
  <c r="D28" i="83"/>
  <c r="C28" i="83"/>
  <c r="AE28" i="83" s="1"/>
  <c r="AC27" i="83"/>
  <c r="AB27" i="83"/>
  <c r="AA27" i="83"/>
  <c r="Z27" i="83"/>
  <c r="Y27" i="83"/>
  <c r="X27" i="83"/>
  <c r="W27" i="83"/>
  <c r="V27" i="83"/>
  <c r="U27" i="83"/>
  <c r="T27" i="83"/>
  <c r="S27" i="83"/>
  <c r="R27" i="83"/>
  <c r="Q27" i="83"/>
  <c r="P27" i="83"/>
  <c r="O27" i="83"/>
  <c r="N27" i="83"/>
  <c r="M27" i="83"/>
  <c r="L27" i="83"/>
  <c r="K27" i="83"/>
  <c r="J27" i="83"/>
  <c r="I27" i="83"/>
  <c r="H27" i="83"/>
  <c r="G27" i="83"/>
  <c r="F27" i="83"/>
  <c r="E27" i="83"/>
  <c r="D27" i="83"/>
  <c r="C27" i="83"/>
  <c r="AE27" i="83" s="1"/>
  <c r="AC26" i="83"/>
  <c r="AB26" i="83"/>
  <c r="AA26" i="83"/>
  <c r="Z26" i="83"/>
  <c r="Y26" i="83"/>
  <c r="X26" i="83"/>
  <c r="W26" i="83"/>
  <c r="V26" i="83"/>
  <c r="U26" i="83"/>
  <c r="T26" i="83"/>
  <c r="S26" i="83"/>
  <c r="R26" i="83"/>
  <c r="Q26" i="83"/>
  <c r="P26" i="83"/>
  <c r="O26" i="83"/>
  <c r="N26" i="83"/>
  <c r="M26" i="83"/>
  <c r="L26" i="83"/>
  <c r="K26" i="83"/>
  <c r="J26" i="83"/>
  <c r="I26" i="83"/>
  <c r="H26" i="83"/>
  <c r="G26" i="83"/>
  <c r="F26" i="83"/>
  <c r="E26" i="83"/>
  <c r="D26" i="83"/>
  <c r="C26" i="83"/>
  <c r="AE26" i="83" s="1"/>
  <c r="AC25" i="83"/>
  <c r="AB25" i="83"/>
  <c r="AA25" i="83"/>
  <c r="Z25" i="83"/>
  <c r="Y25" i="83"/>
  <c r="X25" i="83"/>
  <c r="W25" i="83"/>
  <c r="V25" i="83"/>
  <c r="U25" i="83"/>
  <c r="T25" i="83"/>
  <c r="S25" i="83"/>
  <c r="R25" i="83"/>
  <c r="Q25" i="83"/>
  <c r="P25" i="83"/>
  <c r="O25" i="83"/>
  <c r="N25" i="83"/>
  <c r="M25" i="83"/>
  <c r="L25" i="83"/>
  <c r="K25" i="83"/>
  <c r="J25" i="83"/>
  <c r="I25" i="83"/>
  <c r="H25" i="83"/>
  <c r="G25" i="83"/>
  <c r="F25" i="83"/>
  <c r="E25" i="83"/>
  <c r="D25" i="83"/>
  <c r="C25" i="83"/>
  <c r="AE25" i="83" s="1"/>
  <c r="AC24" i="83"/>
  <c r="AB24" i="83"/>
  <c r="AA24" i="83"/>
  <c r="Z24" i="83"/>
  <c r="Y24" i="83"/>
  <c r="X24" i="83"/>
  <c r="W24" i="83"/>
  <c r="V24" i="83"/>
  <c r="U24" i="83"/>
  <c r="T24" i="83"/>
  <c r="S24" i="83"/>
  <c r="R24" i="83"/>
  <c r="Q24" i="83"/>
  <c r="P24" i="83"/>
  <c r="O24" i="83"/>
  <c r="N24" i="83"/>
  <c r="M24" i="83"/>
  <c r="L24" i="83"/>
  <c r="K24" i="83"/>
  <c r="J24" i="83"/>
  <c r="I24" i="83"/>
  <c r="H24" i="83"/>
  <c r="G24" i="83"/>
  <c r="F24" i="83"/>
  <c r="E24" i="83"/>
  <c r="D24" i="83"/>
  <c r="C24" i="83"/>
  <c r="AE24" i="83" s="1"/>
  <c r="AC23" i="83"/>
  <c r="AB23" i="83"/>
  <c r="AA23" i="83"/>
  <c r="Z23" i="83"/>
  <c r="Y23" i="83"/>
  <c r="X23" i="83"/>
  <c r="W23" i="83"/>
  <c r="V23" i="83"/>
  <c r="U23" i="83"/>
  <c r="T23" i="83"/>
  <c r="S23" i="83"/>
  <c r="R23" i="83"/>
  <c r="Q23" i="83"/>
  <c r="P23" i="83"/>
  <c r="O23" i="83"/>
  <c r="N23" i="83"/>
  <c r="M23" i="83"/>
  <c r="L23" i="83"/>
  <c r="K23" i="83"/>
  <c r="J23" i="83"/>
  <c r="I23" i="83"/>
  <c r="H23" i="83"/>
  <c r="G23" i="83"/>
  <c r="F23" i="83"/>
  <c r="E23" i="83"/>
  <c r="D23" i="83"/>
  <c r="C23" i="83"/>
  <c r="AE23" i="83" s="1"/>
  <c r="AE21" i="83"/>
  <c r="AE20" i="83"/>
  <c r="AE19" i="83"/>
  <c r="AE18" i="83"/>
  <c r="AE17" i="83"/>
  <c r="AE16" i="83"/>
  <c r="AE15" i="83"/>
  <c r="AE13" i="83"/>
  <c r="AE12" i="83"/>
  <c r="AE11" i="83"/>
  <c r="AE10" i="83"/>
  <c r="AE9" i="83"/>
  <c r="AE8" i="83"/>
  <c r="AE7" i="83"/>
  <c r="BE93" i="82"/>
  <c r="BE92" i="82"/>
  <c r="BE91" i="82"/>
  <c r="BE90" i="82"/>
  <c r="BE87" i="82"/>
  <c r="BE86" i="82"/>
  <c r="BE85" i="82"/>
  <c r="BE84" i="82"/>
  <c r="BE83" i="82"/>
  <c r="BE82" i="82"/>
  <c r="BE81" i="82"/>
  <c r="BE80" i="82"/>
  <c r="BE79" i="82"/>
  <c r="BE78" i="82"/>
  <c r="BE77" i="82"/>
  <c r="BE76" i="82"/>
  <c r="BE75" i="82"/>
  <c r="BE74" i="82"/>
  <c r="BE73" i="82"/>
  <c r="BE72" i="82"/>
  <c r="BE71" i="82"/>
  <c r="BE70" i="82"/>
  <c r="BE69" i="82"/>
  <c r="BE68" i="82"/>
  <c r="BE67" i="82"/>
  <c r="BE66" i="82"/>
  <c r="BE65" i="82"/>
  <c r="BE64" i="82"/>
  <c r="BE63" i="82"/>
  <c r="BE62" i="82"/>
  <c r="BE61" i="82"/>
  <c r="BE60" i="82"/>
  <c r="BE59" i="82"/>
  <c r="BE58" i="82"/>
  <c r="BE57" i="82"/>
  <c r="BE56" i="82"/>
  <c r="BC53" i="82"/>
  <c r="BB53" i="82"/>
  <c r="BA53" i="82"/>
  <c r="AZ53" i="82"/>
  <c r="AY53" i="82"/>
  <c r="AX53" i="82"/>
  <c r="AW53" i="82"/>
  <c r="AV53" i="82"/>
  <c r="AU53" i="82"/>
  <c r="AT53" i="82"/>
  <c r="AS53" i="82"/>
  <c r="AR53" i="82"/>
  <c r="AQ53" i="82"/>
  <c r="AP53" i="82"/>
  <c r="AO53" i="82"/>
  <c r="AN53" i="82"/>
  <c r="AM53" i="82"/>
  <c r="AL53" i="82"/>
  <c r="AK53" i="82"/>
  <c r="AJ53" i="82"/>
  <c r="AI53" i="82"/>
  <c r="AH53" i="82"/>
  <c r="AG53" i="82"/>
  <c r="AF53" i="82"/>
  <c r="AE53" i="82"/>
  <c r="AD53" i="82"/>
  <c r="AC53" i="82"/>
  <c r="AB53" i="82"/>
  <c r="AA53" i="82"/>
  <c r="Z53" i="82"/>
  <c r="Y53" i="82"/>
  <c r="X53" i="82"/>
  <c r="W53" i="82"/>
  <c r="V53" i="82"/>
  <c r="U53" i="82"/>
  <c r="T53" i="82"/>
  <c r="S53" i="82"/>
  <c r="R53" i="82"/>
  <c r="Q53" i="82"/>
  <c r="P53" i="82"/>
  <c r="O53" i="82"/>
  <c r="N53" i="82"/>
  <c r="M53" i="82"/>
  <c r="L53" i="82"/>
  <c r="K53" i="82"/>
  <c r="J53" i="82"/>
  <c r="I53" i="82"/>
  <c r="H53" i="82"/>
  <c r="G53" i="82"/>
  <c r="F53" i="82"/>
  <c r="E53" i="82"/>
  <c r="D53" i="82"/>
  <c r="C53" i="82"/>
  <c r="BE53" i="82" s="1"/>
  <c r="BC52" i="82"/>
  <c r="BB52" i="82"/>
  <c r="BA52" i="82"/>
  <c r="AZ52" i="82"/>
  <c r="AY52" i="82"/>
  <c r="AX52" i="82"/>
  <c r="AW52" i="82"/>
  <c r="AV52" i="82"/>
  <c r="AU52" i="82"/>
  <c r="AT52" i="82"/>
  <c r="AS52" i="82"/>
  <c r="AR52" i="82"/>
  <c r="AQ52" i="82"/>
  <c r="AP52" i="82"/>
  <c r="AO52" i="82"/>
  <c r="AN52" i="82"/>
  <c r="AM52" i="82"/>
  <c r="AL52" i="82"/>
  <c r="AK52" i="82"/>
  <c r="AJ52" i="82"/>
  <c r="AI52" i="82"/>
  <c r="AH52" i="82"/>
  <c r="AG52" i="82"/>
  <c r="AF52" i="82"/>
  <c r="AE52" i="82"/>
  <c r="AD52" i="82"/>
  <c r="AC52" i="82"/>
  <c r="AB52" i="82"/>
  <c r="AA52" i="82"/>
  <c r="Z52" i="82"/>
  <c r="Y52" i="82"/>
  <c r="X52" i="82"/>
  <c r="W52" i="82"/>
  <c r="V52" i="82"/>
  <c r="U52" i="82"/>
  <c r="T52" i="82"/>
  <c r="S52" i="82"/>
  <c r="R52" i="82"/>
  <c r="Q52" i="82"/>
  <c r="P52" i="82"/>
  <c r="O52" i="82"/>
  <c r="N52" i="82"/>
  <c r="M52" i="82"/>
  <c r="L52" i="82"/>
  <c r="K52" i="82"/>
  <c r="J52" i="82"/>
  <c r="I52" i="82"/>
  <c r="H52" i="82"/>
  <c r="G52" i="82"/>
  <c r="F52" i="82"/>
  <c r="E52" i="82"/>
  <c r="D52" i="82"/>
  <c r="C52" i="82"/>
  <c r="BE52" i="82" s="1"/>
  <c r="BC51" i="82"/>
  <c r="BB51" i="82"/>
  <c r="BA51" i="82"/>
  <c r="AZ51" i="82"/>
  <c r="AY51" i="82"/>
  <c r="AX51" i="82"/>
  <c r="AW51" i="82"/>
  <c r="AV51" i="82"/>
  <c r="AU51" i="82"/>
  <c r="AT51" i="82"/>
  <c r="AS51" i="82"/>
  <c r="AR51" i="82"/>
  <c r="AQ51" i="82"/>
  <c r="AP51" i="82"/>
  <c r="AO51" i="82"/>
  <c r="AN51" i="82"/>
  <c r="AM51" i="82"/>
  <c r="AL51" i="82"/>
  <c r="AK51" i="82"/>
  <c r="AJ51" i="82"/>
  <c r="AI51" i="82"/>
  <c r="AH51" i="82"/>
  <c r="AG51" i="82"/>
  <c r="AF51" i="82"/>
  <c r="AE51" i="82"/>
  <c r="AD51" i="82"/>
  <c r="AC51" i="82"/>
  <c r="AB51" i="82"/>
  <c r="AA51" i="82"/>
  <c r="Z51" i="82"/>
  <c r="Y51" i="82"/>
  <c r="X51" i="82"/>
  <c r="W51" i="82"/>
  <c r="V51" i="82"/>
  <c r="U51" i="82"/>
  <c r="T51" i="82"/>
  <c r="S51" i="82"/>
  <c r="R51" i="82"/>
  <c r="Q51" i="82"/>
  <c r="P51" i="82"/>
  <c r="O51" i="82"/>
  <c r="N51" i="82"/>
  <c r="M51" i="82"/>
  <c r="L51" i="82"/>
  <c r="K51" i="82"/>
  <c r="J51" i="82"/>
  <c r="I51" i="82"/>
  <c r="H51" i="82"/>
  <c r="G51" i="82"/>
  <c r="F51" i="82"/>
  <c r="E51" i="82"/>
  <c r="D51" i="82"/>
  <c r="C51" i="82"/>
  <c r="BE51" i="82" s="1"/>
  <c r="BC50" i="82"/>
  <c r="BB50" i="82"/>
  <c r="BA50" i="82"/>
  <c r="AZ50" i="82"/>
  <c r="AY50" i="82"/>
  <c r="AX50" i="82"/>
  <c r="AW50" i="82"/>
  <c r="AV50" i="82"/>
  <c r="AU50" i="82"/>
  <c r="AT50" i="82"/>
  <c r="AS50" i="82"/>
  <c r="AR50" i="82"/>
  <c r="AQ50" i="82"/>
  <c r="AP50" i="82"/>
  <c r="AO50" i="82"/>
  <c r="AN50" i="82"/>
  <c r="AM50" i="82"/>
  <c r="AL50" i="82"/>
  <c r="AK50" i="82"/>
  <c r="AJ50" i="82"/>
  <c r="AI50" i="82"/>
  <c r="AH50" i="82"/>
  <c r="AG50" i="82"/>
  <c r="AF50" i="82"/>
  <c r="AE50" i="82"/>
  <c r="AD50" i="82"/>
  <c r="AC50" i="82"/>
  <c r="AB50" i="82"/>
  <c r="AA50" i="82"/>
  <c r="Z50" i="82"/>
  <c r="Y50" i="82"/>
  <c r="X50" i="82"/>
  <c r="W50" i="82"/>
  <c r="V50" i="82"/>
  <c r="U50" i="82"/>
  <c r="T50" i="82"/>
  <c r="S50" i="82"/>
  <c r="R50" i="82"/>
  <c r="Q50" i="82"/>
  <c r="P50" i="82"/>
  <c r="O50" i="82"/>
  <c r="N50" i="82"/>
  <c r="M50" i="82"/>
  <c r="L50" i="82"/>
  <c r="K50" i="82"/>
  <c r="J50" i="82"/>
  <c r="I50" i="82"/>
  <c r="H50" i="82"/>
  <c r="G50" i="82"/>
  <c r="F50" i="82"/>
  <c r="E50" i="82"/>
  <c r="D50" i="82"/>
  <c r="C50" i="82"/>
  <c r="BE50" i="82" s="1"/>
  <c r="BC49" i="82"/>
  <c r="BB49" i="82"/>
  <c r="BA49" i="82"/>
  <c r="AZ49" i="82"/>
  <c r="AY49" i="82"/>
  <c r="AX49" i="82"/>
  <c r="AW49" i="82"/>
  <c r="AV49" i="82"/>
  <c r="AU49" i="82"/>
  <c r="AT49" i="82"/>
  <c r="AS49" i="82"/>
  <c r="AR49" i="82"/>
  <c r="AQ49" i="82"/>
  <c r="AP49" i="82"/>
  <c r="AO49" i="82"/>
  <c r="AN49" i="82"/>
  <c r="AM49" i="82"/>
  <c r="AL49" i="82"/>
  <c r="AK49" i="82"/>
  <c r="AJ49" i="82"/>
  <c r="AI49" i="82"/>
  <c r="AH49" i="82"/>
  <c r="AG49" i="82"/>
  <c r="AF49" i="82"/>
  <c r="AE49" i="82"/>
  <c r="AD49" i="82"/>
  <c r="AC49" i="82"/>
  <c r="AB49" i="82"/>
  <c r="AA49" i="82"/>
  <c r="Z49" i="82"/>
  <c r="Y49" i="82"/>
  <c r="X49" i="82"/>
  <c r="W49" i="82"/>
  <c r="V49" i="82"/>
  <c r="U49" i="82"/>
  <c r="T49" i="82"/>
  <c r="S49" i="82"/>
  <c r="R49" i="82"/>
  <c r="Q49" i="82"/>
  <c r="P49" i="82"/>
  <c r="O49" i="82"/>
  <c r="N49" i="82"/>
  <c r="M49" i="82"/>
  <c r="L49" i="82"/>
  <c r="K49" i="82"/>
  <c r="J49" i="82"/>
  <c r="I49" i="82"/>
  <c r="H49" i="82"/>
  <c r="G49" i="82"/>
  <c r="F49" i="82"/>
  <c r="E49" i="82"/>
  <c r="D49" i="82"/>
  <c r="C49" i="82"/>
  <c r="BE49" i="82" s="1"/>
  <c r="BC48" i="82"/>
  <c r="BB48" i="82"/>
  <c r="BA48" i="82"/>
  <c r="AZ48" i="82"/>
  <c r="AY48" i="82"/>
  <c r="AX48" i="82"/>
  <c r="AW48" i="82"/>
  <c r="AV48" i="82"/>
  <c r="AU48" i="82"/>
  <c r="AT48" i="82"/>
  <c r="AS48" i="82"/>
  <c r="AR48" i="82"/>
  <c r="AQ48" i="82"/>
  <c r="AP48" i="82"/>
  <c r="AO48" i="82"/>
  <c r="AN48" i="82"/>
  <c r="AM48" i="82"/>
  <c r="AL48" i="82"/>
  <c r="AK48" i="82"/>
  <c r="AJ48" i="82"/>
  <c r="AI48" i="82"/>
  <c r="AH48" i="82"/>
  <c r="AG48" i="82"/>
  <c r="AF48" i="82"/>
  <c r="AE48" i="82"/>
  <c r="AD48" i="82"/>
  <c r="AC48" i="82"/>
  <c r="AB48" i="82"/>
  <c r="AA48" i="82"/>
  <c r="Z48" i="82"/>
  <c r="Y48" i="82"/>
  <c r="X48" i="82"/>
  <c r="W48" i="82"/>
  <c r="V48" i="82"/>
  <c r="U48" i="82"/>
  <c r="T48" i="82"/>
  <c r="S48" i="82"/>
  <c r="R48" i="82"/>
  <c r="Q48" i="82"/>
  <c r="P48" i="82"/>
  <c r="O48" i="82"/>
  <c r="N48" i="82"/>
  <c r="M48" i="82"/>
  <c r="L48" i="82"/>
  <c r="K48" i="82"/>
  <c r="J48" i="82"/>
  <c r="I48" i="82"/>
  <c r="H48" i="82"/>
  <c r="G48" i="82"/>
  <c r="F48" i="82"/>
  <c r="E48" i="82"/>
  <c r="D48" i="82"/>
  <c r="C48" i="82"/>
  <c r="BE48" i="82" s="1"/>
  <c r="BC47" i="82"/>
  <c r="BB47" i="82"/>
  <c r="BA47" i="82"/>
  <c r="AZ47" i="82"/>
  <c r="AY47" i="82"/>
  <c r="AX47" i="82"/>
  <c r="AW47" i="82"/>
  <c r="AV47" i="82"/>
  <c r="AU47" i="82"/>
  <c r="AT47" i="82"/>
  <c r="AS47" i="82"/>
  <c r="AR47" i="82"/>
  <c r="AQ47" i="82"/>
  <c r="AP47" i="82"/>
  <c r="AO47" i="82"/>
  <c r="AN47" i="82"/>
  <c r="AM47" i="82"/>
  <c r="AL47" i="82"/>
  <c r="AK47" i="82"/>
  <c r="AJ47" i="82"/>
  <c r="AI47" i="82"/>
  <c r="AH47" i="82"/>
  <c r="AG47" i="82"/>
  <c r="AF47" i="82"/>
  <c r="AE47" i="82"/>
  <c r="AD47" i="82"/>
  <c r="AC47" i="82"/>
  <c r="AB47" i="82"/>
  <c r="AA47" i="82"/>
  <c r="Z47" i="82"/>
  <c r="Y47" i="82"/>
  <c r="X47" i="82"/>
  <c r="W47" i="82"/>
  <c r="V47" i="82"/>
  <c r="U47" i="82"/>
  <c r="T47" i="82"/>
  <c r="S47" i="82"/>
  <c r="R47" i="82"/>
  <c r="Q47" i="82"/>
  <c r="P47" i="82"/>
  <c r="O47" i="82"/>
  <c r="N47" i="82"/>
  <c r="M47" i="82"/>
  <c r="L47" i="82"/>
  <c r="K47" i="82"/>
  <c r="J47" i="82"/>
  <c r="I47" i="82"/>
  <c r="H47" i="82"/>
  <c r="G47" i="82"/>
  <c r="F47" i="82"/>
  <c r="E47" i="82"/>
  <c r="D47" i="82"/>
  <c r="C47" i="82"/>
  <c r="BE47" i="82" s="1"/>
  <c r="BC46" i="82"/>
  <c r="BB46" i="82"/>
  <c r="BA46" i="82"/>
  <c r="AZ46" i="82"/>
  <c r="AY46" i="82"/>
  <c r="AX46" i="82"/>
  <c r="AW46" i="82"/>
  <c r="AV46" i="82"/>
  <c r="AU46" i="82"/>
  <c r="AT46" i="82"/>
  <c r="AS46" i="82"/>
  <c r="AR46" i="82"/>
  <c r="AQ46" i="82"/>
  <c r="AP46" i="82"/>
  <c r="AO46" i="82"/>
  <c r="AN46" i="82"/>
  <c r="AM46" i="82"/>
  <c r="AL46" i="82"/>
  <c r="AK46" i="82"/>
  <c r="AJ46" i="82"/>
  <c r="AI46" i="82"/>
  <c r="AH46" i="82"/>
  <c r="AG46" i="82"/>
  <c r="AF46" i="82"/>
  <c r="AE46" i="82"/>
  <c r="AD46" i="82"/>
  <c r="AC46" i="82"/>
  <c r="AB46" i="82"/>
  <c r="AA46" i="82"/>
  <c r="Z46" i="82"/>
  <c r="Y46" i="82"/>
  <c r="X46" i="82"/>
  <c r="W46" i="82"/>
  <c r="V46" i="82"/>
  <c r="U46" i="82"/>
  <c r="T46" i="82"/>
  <c r="S46" i="82"/>
  <c r="R46" i="82"/>
  <c r="Q46" i="82"/>
  <c r="P46" i="82"/>
  <c r="O46" i="82"/>
  <c r="N46" i="82"/>
  <c r="M46" i="82"/>
  <c r="L46" i="82"/>
  <c r="K46" i="82"/>
  <c r="J46" i="82"/>
  <c r="I46" i="82"/>
  <c r="H46" i="82"/>
  <c r="G46" i="82"/>
  <c r="F46" i="82"/>
  <c r="E46" i="82"/>
  <c r="D46" i="82"/>
  <c r="C46" i="82"/>
  <c r="BE46" i="82" s="1"/>
  <c r="BC45" i="82"/>
  <c r="BB45" i="82"/>
  <c r="BA45" i="82"/>
  <c r="AZ45" i="82"/>
  <c r="AY45" i="82"/>
  <c r="AX45" i="82"/>
  <c r="AW45" i="82"/>
  <c r="AV45" i="82"/>
  <c r="AU45" i="82"/>
  <c r="AT45" i="82"/>
  <c r="AS45" i="82"/>
  <c r="AR45" i="82"/>
  <c r="AQ45" i="82"/>
  <c r="AP45" i="82"/>
  <c r="AO45" i="82"/>
  <c r="AN45" i="82"/>
  <c r="AM45" i="82"/>
  <c r="AL45" i="82"/>
  <c r="AK45" i="82"/>
  <c r="AJ45" i="82"/>
  <c r="AI45" i="82"/>
  <c r="AH45" i="82"/>
  <c r="AG45" i="82"/>
  <c r="AF45" i="82"/>
  <c r="AE45" i="82"/>
  <c r="AD45" i="82"/>
  <c r="AC45" i="82"/>
  <c r="AB45" i="82"/>
  <c r="AA45" i="82"/>
  <c r="Z45" i="82"/>
  <c r="Y45" i="82"/>
  <c r="X45" i="82"/>
  <c r="W45" i="82"/>
  <c r="V45" i="82"/>
  <c r="U45" i="82"/>
  <c r="T45" i="82"/>
  <c r="S45" i="82"/>
  <c r="R45" i="82"/>
  <c r="Q45" i="82"/>
  <c r="P45" i="82"/>
  <c r="O45" i="82"/>
  <c r="N45" i="82"/>
  <c r="M45" i="82"/>
  <c r="L45" i="82"/>
  <c r="K45" i="82"/>
  <c r="J45" i="82"/>
  <c r="I45" i="82"/>
  <c r="H45" i="82"/>
  <c r="G45" i="82"/>
  <c r="F45" i="82"/>
  <c r="E45" i="82"/>
  <c r="D45" i="82"/>
  <c r="C45" i="82"/>
  <c r="BE45" i="82" s="1"/>
  <c r="BC44" i="82"/>
  <c r="BB44" i="82"/>
  <c r="BA44" i="82"/>
  <c r="AZ44" i="82"/>
  <c r="AY44" i="82"/>
  <c r="AX44" i="82"/>
  <c r="AW44" i="82"/>
  <c r="AV44" i="82"/>
  <c r="AU44" i="82"/>
  <c r="AT44" i="82"/>
  <c r="AS44" i="82"/>
  <c r="AR44" i="82"/>
  <c r="AQ44" i="82"/>
  <c r="AP44" i="82"/>
  <c r="AO44" i="82"/>
  <c r="AN44" i="82"/>
  <c r="AM44" i="82"/>
  <c r="AL44" i="82"/>
  <c r="AK44" i="82"/>
  <c r="AJ44" i="82"/>
  <c r="AI44" i="82"/>
  <c r="AH44" i="82"/>
  <c r="AG44" i="82"/>
  <c r="AF44" i="82"/>
  <c r="AE44" i="82"/>
  <c r="AD44" i="82"/>
  <c r="AC44" i="82"/>
  <c r="AB44" i="82"/>
  <c r="AA44" i="82"/>
  <c r="Z44" i="82"/>
  <c r="Y44" i="82"/>
  <c r="X44" i="82"/>
  <c r="W44" i="82"/>
  <c r="V44" i="82"/>
  <c r="U44" i="82"/>
  <c r="T44" i="82"/>
  <c r="S44" i="82"/>
  <c r="R44" i="82"/>
  <c r="Q44" i="82"/>
  <c r="P44" i="82"/>
  <c r="O44" i="82"/>
  <c r="N44" i="82"/>
  <c r="M44" i="82"/>
  <c r="L44" i="82"/>
  <c r="K44" i="82"/>
  <c r="J44" i="82"/>
  <c r="I44" i="82"/>
  <c r="H44" i="82"/>
  <c r="G44" i="82"/>
  <c r="F44" i="82"/>
  <c r="E44" i="82"/>
  <c r="D44" i="82"/>
  <c r="C44" i="82"/>
  <c r="BE44" i="82" s="1"/>
  <c r="BC43" i="82"/>
  <c r="BB43" i="82"/>
  <c r="BA43" i="82"/>
  <c r="AZ43" i="82"/>
  <c r="AY43" i="82"/>
  <c r="AX43" i="82"/>
  <c r="AW43" i="82"/>
  <c r="AV43" i="82"/>
  <c r="AU43" i="82"/>
  <c r="AT43" i="82"/>
  <c r="AS43" i="82"/>
  <c r="AR43" i="82"/>
  <c r="AQ43" i="82"/>
  <c r="AP43" i="82"/>
  <c r="AO43" i="82"/>
  <c r="AN43" i="82"/>
  <c r="AM43" i="82"/>
  <c r="AL43" i="82"/>
  <c r="AK43" i="82"/>
  <c r="AJ43" i="82"/>
  <c r="AI43" i="82"/>
  <c r="AH43" i="82"/>
  <c r="AG43" i="82"/>
  <c r="AF43" i="82"/>
  <c r="AE43" i="82"/>
  <c r="AD43" i="82"/>
  <c r="AC43" i="82"/>
  <c r="AB43" i="82"/>
  <c r="AA43" i="82"/>
  <c r="Z43" i="82"/>
  <c r="Y43" i="82"/>
  <c r="X43" i="82"/>
  <c r="W43" i="82"/>
  <c r="V43" i="82"/>
  <c r="U43" i="82"/>
  <c r="T43" i="82"/>
  <c r="S43" i="82"/>
  <c r="R43" i="82"/>
  <c r="Q43" i="82"/>
  <c r="P43" i="82"/>
  <c r="O43" i="82"/>
  <c r="N43" i="82"/>
  <c r="M43" i="82"/>
  <c r="L43" i="82"/>
  <c r="K43" i="82"/>
  <c r="J43" i="82"/>
  <c r="I43" i="82"/>
  <c r="H43" i="82"/>
  <c r="G43" i="82"/>
  <c r="F43" i="82"/>
  <c r="E43" i="82"/>
  <c r="D43" i="82"/>
  <c r="C43" i="82"/>
  <c r="BE43" i="82" s="1"/>
  <c r="BC42" i="82"/>
  <c r="BB42" i="82"/>
  <c r="BA42" i="82"/>
  <c r="AZ42" i="82"/>
  <c r="AY42" i="82"/>
  <c r="AX42" i="82"/>
  <c r="AW42" i="82"/>
  <c r="AV42" i="82"/>
  <c r="AU42" i="82"/>
  <c r="AT42" i="82"/>
  <c r="AS42" i="82"/>
  <c r="AR42" i="82"/>
  <c r="AQ42" i="82"/>
  <c r="AP42" i="82"/>
  <c r="AO42" i="82"/>
  <c r="AN42" i="82"/>
  <c r="AM42" i="82"/>
  <c r="AL42" i="82"/>
  <c r="AK42" i="82"/>
  <c r="AJ42" i="82"/>
  <c r="AI42" i="82"/>
  <c r="AH42" i="82"/>
  <c r="AG42" i="82"/>
  <c r="AF42" i="82"/>
  <c r="AE42" i="82"/>
  <c r="AD42" i="82"/>
  <c r="AC42" i="82"/>
  <c r="AB42" i="82"/>
  <c r="AA42" i="82"/>
  <c r="Z42" i="82"/>
  <c r="Y42" i="82"/>
  <c r="X42" i="82"/>
  <c r="W42" i="82"/>
  <c r="V42" i="82"/>
  <c r="U42" i="82"/>
  <c r="T42" i="82"/>
  <c r="S42" i="82"/>
  <c r="R42" i="82"/>
  <c r="Q42" i="82"/>
  <c r="P42" i="82"/>
  <c r="O42" i="82"/>
  <c r="N42" i="82"/>
  <c r="M42" i="82"/>
  <c r="L42" i="82"/>
  <c r="K42" i="82"/>
  <c r="J42" i="82"/>
  <c r="I42" i="82"/>
  <c r="H42" i="82"/>
  <c r="G42" i="82"/>
  <c r="F42" i="82"/>
  <c r="E42" i="82"/>
  <c r="D42" i="82"/>
  <c r="C42" i="82"/>
  <c r="BE42" i="82" s="1"/>
  <c r="BC41" i="82"/>
  <c r="BB41" i="82"/>
  <c r="BA41" i="82"/>
  <c r="AZ41" i="82"/>
  <c r="AY41" i="82"/>
  <c r="AX41" i="82"/>
  <c r="AW41" i="82"/>
  <c r="AV41" i="82"/>
  <c r="AU41" i="82"/>
  <c r="AT41" i="82"/>
  <c r="AS41" i="82"/>
  <c r="AR41" i="82"/>
  <c r="AQ41" i="82"/>
  <c r="AP41" i="82"/>
  <c r="AO41" i="82"/>
  <c r="AN41" i="82"/>
  <c r="AM41" i="82"/>
  <c r="AL41" i="82"/>
  <c r="AK41" i="82"/>
  <c r="AJ41" i="82"/>
  <c r="AI41" i="82"/>
  <c r="AH41" i="82"/>
  <c r="AG41" i="82"/>
  <c r="AF41" i="82"/>
  <c r="AE41" i="82"/>
  <c r="AD41" i="82"/>
  <c r="AC41" i="82"/>
  <c r="AB41" i="82"/>
  <c r="AA41" i="82"/>
  <c r="Z41" i="82"/>
  <c r="Y41" i="82"/>
  <c r="X41" i="82"/>
  <c r="W41" i="82"/>
  <c r="V41" i="82"/>
  <c r="U41" i="82"/>
  <c r="T41" i="82"/>
  <c r="S41" i="82"/>
  <c r="R41" i="82"/>
  <c r="Q41" i="82"/>
  <c r="P41" i="82"/>
  <c r="O41" i="82"/>
  <c r="N41" i="82"/>
  <c r="M41" i="82"/>
  <c r="L41" i="82"/>
  <c r="K41" i="82"/>
  <c r="J41" i="82"/>
  <c r="I41" i="82"/>
  <c r="H41" i="82"/>
  <c r="G41" i="82"/>
  <c r="F41" i="82"/>
  <c r="E41" i="82"/>
  <c r="D41" i="82"/>
  <c r="C41" i="82"/>
  <c r="BE41" i="82" s="1"/>
  <c r="BC40" i="82"/>
  <c r="BB40" i="82"/>
  <c r="BA40" i="82"/>
  <c r="AZ40" i="82"/>
  <c r="AY40" i="82"/>
  <c r="AX40" i="82"/>
  <c r="AW40" i="82"/>
  <c r="AV40" i="82"/>
  <c r="AU40" i="82"/>
  <c r="AT40" i="82"/>
  <c r="AS40" i="82"/>
  <c r="AR40" i="82"/>
  <c r="AQ40" i="82"/>
  <c r="AP40" i="82"/>
  <c r="AO40" i="82"/>
  <c r="AN40" i="82"/>
  <c r="AM40" i="82"/>
  <c r="AL40" i="82"/>
  <c r="AK40" i="82"/>
  <c r="AJ40" i="82"/>
  <c r="AI40" i="82"/>
  <c r="AH40" i="82"/>
  <c r="AG40" i="82"/>
  <c r="AF40" i="82"/>
  <c r="AE40" i="82"/>
  <c r="AD40" i="82"/>
  <c r="AC40" i="82"/>
  <c r="AB40" i="82"/>
  <c r="AA40" i="82"/>
  <c r="Z40" i="82"/>
  <c r="Y40" i="82"/>
  <c r="X40" i="82"/>
  <c r="W40" i="82"/>
  <c r="V40" i="82"/>
  <c r="U40" i="82"/>
  <c r="T40" i="82"/>
  <c r="S40" i="82"/>
  <c r="R40" i="82"/>
  <c r="Q40" i="82"/>
  <c r="P40" i="82"/>
  <c r="O40" i="82"/>
  <c r="N40" i="82"/>
  <c r="M40" i="82"/>
  <c r="L40" i="82"/>
  <c r="K40" i="82"/>
  <c r="J40" i="82"/>
  <c r="I40" i="82"/>
  <c r="H40" i="82"/>
  <c r="G40" i="82"/>
  <c r="F40" i="82"/>
  <c r="E40" i="82"/>
  <c r="D40" i="82"/>
  <c r="C40" i="82"/>
  <c r="BE40" i="82" s="1"/>
  <c r="BE38" i="82"/>
  <c r="BE37" i="82"/>
  <c r="BE36" i="82"/>
  <c r="BE35" i="82"/>
  <c r="BE34" i="82"/>
  <c r="BE33" i="82"/>
  <c r="BE32" i="82"/>
  <c r="BE30" i="82"/>
  <c r="BE29" i="82"/>
  <c r="BE28" i="82"/>
  <c r="BE27" i="82"/>
  <c r="BE26" i="82"/>
  <c r="BE25" i="82"/>
  <c r="BE24" i="82"/>
  <c r="BC21" i="82"/>
  <c r="BB21" i="82"/>
  <c r="BA21" i="82"/>
  <c r="AZ21" i="82"/>
  <c r="AY21" i="82"/>
  <c r="AX21" i="82"/>
  <c r="AW21" i="82"/>
  <c r="AV21" i="82"/>
  <c r="AU21" i="82"/>
  <c r="AT21" i="82"/>
  <c r="AS21" i="82"/>
  <c r="AR21" i="82"/>
  <c r="AQ21" i="82"/>
  <c r="AP21" i="82"/>
  <c r="AO21" i="82"/>
  <c r="AN21" i="82"/>
  <c r="AM21" i="82"/>
  <c r="AL21" i="82"/>
  <c r="AK21" i="82"/>
  <c r="AJ21" i="82"/>
  <c r="AI21" i="82"/>
  <c r="AH21" i="82"/>
  <c r="AG21" i="82"/>
  <c r="AF21" i="82"/>
  <c r="AE21" i="82"/>
  <c r="AD21" i="82"/>
  <c r="AC21" i="82"/>
  <c r="AB21" i="82"/>
  <c r="AA21" i="82"/>
  <c r="Z21" i="82"/>
  <c r="Y21" i="82"/>
  <c r="X21" i="82"/>
  <c r="W21" i="82"/>
  <c r="V21" i="82"/>
  <c r="U21" i="82"/>
  <c r="T21" i="82"/>
  <c r="S21" i="82"/>
  <c r="R21" i="82"/>
  <c r="Q21" i="82"/>
  <c r="P21" i="82"/>
  <c r="O21" i="82"/>
  <c r="N21" i="82"/>
  <c r="M21" i="82"/>
  <c r="L21" i="82"/>
  <c r="K21" i="82"/>
  <c r="J21" i="82"/>
  <c r="I21" i="82"/>
  <c r="H21" i="82"/>
  <c r="G21" i="82"/>
  <c r="F21" i="82"/>
  <c r="E21" i="82"/>
  <c r="D21" i="82"/>
  <c r="C21" i="82"/>
  <c r="BE21" i="82" s="1"/>
  <c r="BC20" i="82"/>
  <c r="BB20" i="82"/>
  <c r="BA20" i="82"/>
  <c r="AZ20" i="82"/>
  <c r="AY20" i="82"/>
  <c r="AX20" i="82"/>
  <c r="AW20" i="82"/>
  <c r="AV20" i="82"/>
  <c r="AU20" i="82"/>
  <c r="AT20" i="82"/>
  <c r="AS20" i="82"/>
  <c r="AR20" i="82"/>
  <c r="AQ20" i="82"/>
  <c r="AP20" i="82"/>
  <c r="AO20" i="82"/>
  <c r="AN20" i="82"/>
  <c r="AM20" i="82"/>
  <c r="AL20" i="82"/>
  <c r="AK20" i="82"/>
  <c r="AJ20" i="82"/>
  <c r="AI20" i="82"/>
  <c r="AH20" i="82"/>
  <c r="AG20" i="82"/>
  <c r="AF20" i="82"/>
  <c r="AE20" i="82"/>
  <c r="AD20" i="82"/>
  <c r="AC20" i="82"/>
  <c r="AB20" i="82"/>
  <c r="AA20" i="82"/>
  <c r="Z20" i="82"/>
  <c r="Y20" i="82"/>
  <c r="X20" i="82"/>
  <c r="W20" i="82"/>
  <c r="V20" i="82"/>
  <c r="U20" i="82"/>
  <c r="T20" i="82"/>
  <c r="S20" i="82"/>
  <c r="R20" i="82"/>
  <c r="Q20" i="82"/>
  <c r="P20" i="82"/>
  <c r="O20" i="82"/>
  <c r="N20" i="82"/>
  <c r="M20" i="82"/>
  <c r="L20" i="82"/>
  <c r="K20" i="82"/>
  <c r="J20" i="82"/>
  <c r="I20" i="82"/>
  <c r="H20" i="82"/>
  <c r="G20" i="82"/>
  <c r="F20" i="82"/>
  <c r="E20" i="82"/>
  <c r="D20" i="82"/>
  <c r="C20" i="82"/>
  <c r="BE20" i="82" s="1"/>
  <c r="BC19" i="82"/>
  <c r="BB19" i="82"/>
  <c r="BA19" i="82"/>
  <c r="AZ19" i="82"/>
  <c r="AY19" i="82"/>
  <c r="AX19" i="82"/>
  <c r="AW19" i="82"/>
  <c r="AV19" i="82"/>
  <c r="AU19" i="82"/>
  <c r="AT19" i="82"/>
  <c r="AS19" i="82"/>
  <c r="AR19" i="82"/>
  <c r="AQ19" i="82"/>
  <c r="AP19" i="82"/>
  <c r="AO19" i="82"/>
  <c r="AN19" i="82"/>
  <c r="AM19" i="82"/>
  <c r="AL19" i="82"/>
  <c r="AK19" i="82"/>
  <c r="AJ19" i="82"/>
  <c r="AI19" i="82"/>
  <c r="AH19" i="82"/>
  <c r="AG19" i="82"/>
  <c r="AF19" i="82"/>
  <c r="AE19" i="82"/>
  <c r="AD19" i="82"/>
  <c r="AC19" i="82"/>
  <c r="AB19" i="82"/>
  <c r="AA19" i="82"/>
  <c r="Z19" i="82"/>
  <c r="Y19" i="82"/>
  <c r="X19" i="82"/>
  <c r="W19" i="82"/>
  <c r="V19" i="82"/>
  <c r="U19" i="82"/>
  <c r="T19" i="82"/>
  <c r="S19" i="82"/>
  <c r="R19" i="82"/>
  <c r="Q19" i="82"/>
  <c r="P19" i="82"/>
  <c r="O19" i="82"/>
  <c r="N19" i="82"/>
  <c r="M19" i="82"/>
  <c r="L19" i="82"/>
  <c r="K19" i="82"/>
  <c r="J19" i="82"/>
  <c r="I19" i="82"/>
  <c r="H19" i="82"/>
  <c r="G19" i="82"/>
  <c r="F19" i="82"/>
  <c r="E19" i="82"/>
  <c r="D19" i="82"/>
  <c r="C19" i="82"/>
  <c r="BE19" i="82" s="1"/>
  <c r="BC18" i="82"/>
  <c r="BB18" i="82"/>
  <c r="BA18" i="82"/>
  <c r="AZ18" i="82"/>
  <c r="AY18" i="82"/>
  <c r="AX18" i="82"/>
  <c r="AW18" i="82"/>
  <c r="AV18" i="82"/>
  <c r="AU18" i="82"/>
  <c r="AT18" i="82"/>
  <c r="AS18" i="82"/>
  <c r="AR18" i="82"/>
  <c r="AQ18" i="82"/>
  <c r="AP18" i="82"/>
  <c r="AO18" i="82"/>
  <c r="AN18" i="82"/>
  <c r="AM18" i="82"/>
  <c r="AL18" i="82"/>
  <c r="AK18" i="82"/>
  <c r="AJ18" i="82"/>
  <c r="AI18" i="82"/>
  <c r="AH18" i="82"/>
  <c r="AG18" i="82"/>
  <c r="AF18" i="82"/>
  <c r="AE18" i="82"/>
  <c r="AD18" i="82"/>
  <c r="AC18" i="82"/>
  <c r="AB18" i="82"/>
  <c r="AA18" i="82"/>
  <c r="Z18" i="82"/>
  <c r="Y18" i="82"/>
  <c r="X18" i="82"/>
  <c r="W18" i="82"/>
  <c r="V18" i="82"/>
  <c r="U18" i="82"/>
  <c r="T18" i="82"/>
  <c r="S18" i="82"/>
  <c r="R18" i="82"/>
  <c r="Q18" i="82"/>
  <c r="P18" i="82"/>
  <c r="O18" i="82"/>
  <c r="N18" i="82"/>
  <c r="M18" i="82"/>
  <c r="L18" i="82"/>
  <c r="K18" i="82"/>
  <c r="J18" i="82"/>
  <c r="I18" i="82"/>
  <c r="H18" i="82"/>
  <c r="G18" i="82"/>
  <c r="F18" i="82"/>
  <c r="E18" i="82"/>
  <c r="D18" i="82"/>
  <c r="C18" i="82"/>
  <c r="BE18" i="82" s="1"/>
  <c r="BC17" i="82"/>
  <c r="BB17" i="82"/>
  <c r="BA17" i="82"/>
  <c r="AZ17" i="82"/>
  <c r="AY17" i="82"/>
  <c r="AX17" i="82"/>
  <c r="AW17" i="82"/>
  <c r="AV17" i="82"/>
  <c r="AU17" i="82"/>
  <c r="AT17" i="82"/>
  <c r="AS17" i="82"/>
  <c r="AR17" i="82"/>
  <c r="AQ17" i="82"/>
  <c r="AP17" i="82"/>
  <c r="AO17" i="82"/>
  <c r="AN17" i="82"/>
  <c r="AM17" i="82"/>
  <c r="AL17" i="82"/>
  <c r="AK17" i="82"/>
  <c r="AJ17" i="82"/>
  <c r="AI17" i="82"/>
  <c r="AH17" i="82"/>
  <c r="AG17" i="82"/>
  <c r="AF17" i="82"/>
  <c r="AE17" i="82"/>
  <c r="AD17" i="82"/>
  <c r="AC17" i="82"/>
  <c r="AB17" i="82"/>
  <c r="AA17" i="82"/>
  <c r="Z17" i="82"/>
  <c r="Y17" i="82"/>
  <c r="X17" i="82"/>
  <c r="W17" i="82"/>
  <c r="V17" i="82"/>
  <c r="U17" i="82"/>
  <c r="T17" i="82"/>
  <c r="S17" i="82"/>
  <c r="R17" i="82"/>
  <c r="Q17" i="82"/>
  <c r="P17" i="82"/>
  <c r="O17" i="82"/>
  <c r="N17" i="82"/>
  <c r="M17" i="82"/>
  <c r="L17" i="82"/>
  <c r="K17" i="82"/>
  <c r="J17" i="82"/>
  <c r="I17" i="82"/>
  <c r="H17" i="82"/>
  <c r="G17" i="82"/>
  <c r="F17" i="82"/>
  <c r="E17" i="82"/>
  <c r="D17" i="82"/>
  <c r="C17" i="82"/>
  <c r="BE17" i="82" s="1"/>
  <c r="BC16" i="82"/>
  <c r="BB16" i="82"/>
  <c r="BA16" i="82"/>
  <c r="BA7" i="82" s="1"/>
  <c r="AZ16" i="82"/>
  <c r="AY16" i="82"/>
  <c r="AX16" i="82"/>
  <c r="AW16" i="82"/>
  <c r="AW7" i="82" s="1"/>
  <c r="AV16" i="82"/>
  <c r="AU16" i="82"/>
  <c r="AT16" i="82"/>
  <c r="AS16" i="82"/>
  <c r="AS7" i="82" s="1"/>
  <c r="AR16" i="82"/>
  <c r="AQ16" i="82"/>
  <c r="AP16" i="82"/>
  <c r="AO16" i="82"/>
  <c r="AO7" i="82" s="1"/>
  <c r="AN16" i="82"/>
  <c r="AM16" i="82"/>
  <c r="AL16" i="82"/>
  <c r="AK16" i="82"/>
  <c r="AK7" i="82" s="1"/>
  <c r="AJ16" i="82"/>
  <c r="AI16" i="82"/>
  <c r="AH16" i="82"/>
  <c r="AG16" i="82"/>
  <c r="AG7" i="82" s="1"/>
  <c r="AF16" i="82"/>
  <c r="AE16" i="82"/>
  <c r="AD16" i="82"/>
  <c r="AC16" i="82"/>
  <c r="AC7" i="82" s="1"/>
  <c r="AB16" i="82"/>
  <c r="AA16" i="82"/>
  <c r="Z16" i="82"/>
  <c r="Y16" i="82"/>
  <c r="Y7" i="82" s="1"/>
  <c r="X16" i="82"/>
  <c r="W16" i="82"/>
  <c r="V16" i="82"/>
  <c r="U16" i="82"/>
  <c r="U7" i="82" s="1"/>
  <c r="T16" i="82"/>
  <c r="S16" i="82"/>
  <c r="R16" i="82"/>
  <c r="Q16" i="82"/>
  <c r="Q7" i="82" s="1"/>
  <c r="P16" i="82"/>
  <c r="O16" i="82"/>
  <c r="N16" i="82"/>
  <c r="M16" i="82"/>
  <c r="M7" i="82" s="1"/>
  <c r="L16" i="82"/>
  <c r="K16" i="82"/>
  <c r="J16" i="82"/>
  <c r="I16" i="82"/>
  <c r="I7" i="82" s="1"/>
  <c r="H16" i="82"/>
  <c r="G16" i="82"/>
  <c r="F16" i="82"/>
  <c r="E16" i="82"/>
  <c r="E7" i="82" s="1"/>
  <c r="D16" i="82"/>
  <c r="C16" i="82"/>
  <c r="BE16" i="82" s="1"/>
  <c r="BC15" i="82"/>
  <c r="BC7" i="82" s="1"/>
  <c r="BB15" i="82"/>
  <c r="BA15" i="82"/>
  <c r="AZ15" i="82"/>
  <c r="AY15" i="82"/>
  <c r="AY7" i="82" s="1"/>
  <c r="AX15" i="82"/>
  <c r="AW15" i="82"/>
  <c r="AV15" i="82"/>
  <c r="AU15" i="82"/>
  <c r="AU7" i="82" s="1"/>
  <c r="AT15" i="82"/>
  <c r="AS15" i="82"/>
  <c r="AR15" i="82"/>
  <c r="AQ15" i="82"/>
  <c r="AQ7" i="82" s="1"/>
  <c r="AP15" i="82"/>
  <c r="AO15" i="82"/>
  <c r="AN15" i="82"/>
  <c r="AM15" i="82"/>
  <c r="AM7" i="82" s="1"/>
  <c r="AL15" i="82"/>
  <c r="AK15" i="82"/>
  <c r="AJ15" i="82"/>
  <c r="AI15" i="82"/>
  <c r="AI7" i="82" s="1"/>
  <c r="AH15" i="82"/>
  <c r="AG15" i="82"/>
  <c r="AF15" i="82"/>
  <c r="AE15" i="82"/>
  <c r="AE7" i="82" s="1"/>
  <c r="AD15" i="82"/>
  <c r="AC15" i="82"/>
  <c r="AB15" i="82"/>
  <c r="AA15" i="82"/>
  <c r="AA7" i="82" s="1"/>
  <c r="Z15" i="82"/>
  <c r="Y15" i="82"/>
  <c r="X15" i="82"/>
  <c r="W15" i="82"/>
  <c r="W7" i="82" s="1"/>
  <c r="V15" i="82"/>
  <c r="U15" i="82"/>
  <c r="T15" i="82"/>
  <c r="S15" i="82"/>
  <c r="S7" i="82" s="1"/>
  <c r="R15" i="82"/>
  <c r="Q15" i="82"/>
  <c r="P15" i="82"/>
  <c r="O15" i="82"/>
  <c r="O7" i="82" s="1"/>
  <c r="N15" i="82"/>
  <c r="M15" i="82"/>
  <c r="L15" i="82"/>
  <c r="K15" i="82"/>
  <c r="K7" i="82" s="1"/>
  <c r="J15" i="82"/>
  <c r="I15" i="82"/>
  <c r="H15" i="82"/>
  <c r="G15" i="82"/>
  <c r="G7" i="82" s="1"/>
  <c r="F15" i="82"/>
  <c r="E15" i="82"/>
  <c r="D15" i="82"/>
  <c r="C15" i="82"/>
  <c r="BE15" i="82" s="1"/>
  <c r="BE10" i="82"/>
  <c r="BC9" i="82"/>
  <c r="BB9" i="82"/>
  <c r="BA9" i="82"/>
  <c r="AZ9" i="82"/>
  <c r="AY9" i="82"/>
  <c r="AX9" i="82"/>
  <c r="AW9" i="82"/>
  <c r="AV9" i="82"/>
  <c r="AU9" i="82"/>
  <c r="AT9" i="82"/>
  <c r="AS9" i="82"/>
  <c r="AR9" i="82"/>
  <c r="AQ9" i="82"/>
  <c r="AP9" i="82"/>
  <c r="AO9" i="82"/>
  <c r="AN9" i="82"/>
  <c r="AM9" i="82"/>
  <c r="AL9" i="82"/>
  <c r="AK9" i="82"/>
  <c r="AJ9" i="82"/>
  <c r="AI9" i="82"/>
  <c r="AH9" i="82"/>
  <c r="AG9" i="82"/>
  <c r="AF9" i="82"/>
  <c r="AE9" i="82"/>
  <c r="AD9" i="82"/>
  <c r="AC9" i="82"/>
  <c r="AB9" i="82"/>
  <c r="AA9" i="82"/>
  <c r="Z9" i="82"/>
  <c r="Y9" i="82"/>
  <c r="X9" i="82"/>
  <c r="W9" i="82"/>
  <c r="V9" i="82"/>
  <c r="U9" i="82"/>
  <c r="T9" i="82"/>
  <c r="S9" i="82"/>
  <c r="R9" i="82"/>
  <c r="Q9" i="82"/>
  <c r="P9" i="82"/>
  <c r="O9" i="82"/>
  <c r="N9" i="82"/>
  <c r="M9" i="82"/>
  <c r="L9" i="82"/>
  <c r="K9" i="82"/>
  <c r="J9" i="82"/>
  <c r="I9" i="82"/>
  <c r="H9" i="82"/>
  <c r="G9" i="82"/>
  <c r="F9" i="82"/>
  <c r="E9" i="82"/>
  <c r="D9" i="82"/>
  <c r="C9" i="82"/>
  <c r="BE9" i="82" s="1"/>
  <c r="BC8" i="82"/>
  <c r="BB8" i="82"/>
  <c r="BA8" i="82"/>
  <c r="AZ8" i="82"/>
  <c r="AY8" i="82"/>
  <c r="AX8" i="82"/>
  <c r="AW8" i="82"/>
  <c r="AV8" i="82"/>
  <c r="AU8" i="82"/>
  <c r="AT8" i="82"/>
  <c r="AS8" i="82"/>
  <c r="AR8" i="82"/>
  <c r="AQ8" i="82"/>
  <c r="AP8" i="82"/>
  <c r="AO8" i="82"/>
  <c r="AN8" i="82"/>
  <c r="AM8" i="82"/>
  <c r="AL8" i="82"/>
  <c r="AK8" i="82"/>
  <c r="AJ8" i="82"/>
  <c r="AI8" i="82"/>
  <c r="AH8" i="82"/>
  <c r="AG8" i="82"/>
  <c r="AF8" i="82"/>
  <c r="AE8" i="82"/>
  <c r="AD8" i="82"/>
  <c r="AC8" i="82"/>
  <c r="AB8" i="82"/>
  <c r="AA8" i="82"/>
  <c r="Z8" i="82"/>
  <c r="Y8" i="82"/>
  <c r="X8" i="82"/>
  <c r="W8" i="82"/>
  <c r="V8" i="82"/>
  <c r="U8" i="82"/>
  <c r="T8" i="82"/>
  <c r="S8" i="82"/>
  <c r="R8" i="82"/>
  <c r="Q8" i="82"/>
  <c r="P8" i="82"/>
  <c r="O8" i="82"/>
  <c r="N8" i="82"/>
  <c r="M8" i="82"/>
  <c r="L8" i="82"/>
  <c r="K8" i="82"/>
  <c r="J8" i="82"/>
  <c r="I8" i="82"/>
  <c r="H8" i="82"/>
  <c r="G8" i="82"/>
  <c r="F8" i="82"/>
  <c r="E8" i="82"/>
  <c r="D8" i="82"/>
  <c r="BE8" i="82" s="1"/>
  <c r="C8" i="82"/>
  <c r="BB7" i="82"/>
  <c r="AZ7" i="82"/>
  <c r="AX7" i="82"/>
  <c r="AV7" i="82"/>
  <c r="AT7" i="82"/>
  <c r="AR7" i="82"/>
  <c r="AP7" i="82"/>
  <c r="AN7" i="82"/>
  <c r="AL7" i="82"/>
  <c r="AJ7" i="82"/>
  <c r="AH7" i="82"/>
  <c r="AF7" i="82"/>
  <c r="AD7" i="82"/>
  <c r="AB7" i="82"/>
  <c r="Z7" i="82"/>
  <c r="X7" i="82"/>
  <c r="V7" i="82"/>
  <c r="T7" i="82"/>
  <c r="R7" i="82"/>
  <c r="P7" i="82"/>
  <c r="N7" i="82"/>
  <c r="L7" i="82"/>
  <c r="J7" i="82"/>
  <c r="H7" i="82"/>
  <c r="F7" i="82"/>
  <c r="D7" i="82"/>
  <c r="AE93" i="81"/>
  <c r="AE92" i="81"/>
  <c r="AE91" i="81"/>
  <c r="AE90" i="81"/>
  <c r="AE87" i="81"/>
  <c r="AE86" i="81"/>
  <c r="AE85" i="81"/>
  <c r="AE84" i="81"/>
  <c r="AE83" i="81"/>
  <c r="AE82" i="81"/>
  <c r="AE81" i="81"/>
  <c r="AE80" i="81"/>
  <c r="AE79" i="81"/>
  <c r="AE78" i="81"/>
  <c r="AE77" i="81"/>
  <c r="AE76" i="81"/>
  <c r="AE75" i="81"/>
  <c r="AE74" i="81"/>
  <c r="AE73" i="81"/>
  <c r="AE72" i="81"/>
  <c r="AE71" i="81"/>
  <c r="AE70" i="81"/>
  <c r="AE69" i="81"/>
  <c r="AE68" i="81"/>
  <c r="AE67" i="81"/>
  <c r="AE66" i="81"/>
  <c r="AE65" i="81"/>
  <c r="AE64" i="81"/>
  <c r="AE63" i="81"/>
  <c r="AE62" i="81"/>
  <c r="AE61" i="81"/>
  <c r="AE60" i="81"/>
  <c r="AE59" i="81"/>
  <c r="AE58" i="81"/>
  <c r="AE57" i="81"/>
  <c r="AE56" i="81"/>
  <c r="AC53" i="81"/>
  <c r="AB53" i="81"/>
  <c r="AA53" i="81"/>
  <c r="Z53" i="81"/>
  <c r="Y53" i="81"/>
  <c r="X53" i="81"/>
  <c r="W53" i="81"/>
  <c r="V53" i="81"/>
  <c r="U53" i="81"/>
  <c r="T53" i="81"/>
  <c r="S53" i="81"/>
  <c r="R53" i="81"/>
  <c r="Q53" i="81"/>
  <c r="P53" i="81"/>
  <c r="O53" i="81"/>
  <c r="N53" i="81"/>
  <c r="M53" i="81"/>
  <c r="L53" i="81"/>
  <c r="K53" i="81"/>
  <c r="J53" i="81"/>
  <c r="I53" i="81"/>
  <c r="H53" i="81"/>
  <c r="G53" i="81"/>
  <c r="F53" i="81"/>
  <c r="E53" i="81"/>
  <c r="D53" i="81"/>
  <c r="C53" i="81"/>
  <c r="AC52" i="81"/>
  <c r="AB52" i="81"/>
  <c r="AA52" i="81"/>
  <c r="Z52" i="81"/>
  <c r="Y52" i="81"/>
  <c r="X52" i="81"/>
  <c r="W52" i="81"/>
  <c r="V52" i="81"/>
  <c r="U52" i="81"/>
  <c r="T52" i="81"/>
  <c r="S52" i="81"/>
  <c r="R52" i="81"/>
  <c r="Q52" i="81"/>
  <c r="P52" i="81"/>
  <c r="O52" i="81"/>
  <c r="N52" i="81"/>
  <c r="M52" i="81"/>
  <c r="L52" i="81"/>
  <c r="K52" i="81"/>
  <c r="J52" i="81"/>
  <c r="I52" i="81"/>
  <c r="H52" i="81"/>
  <c r="G52" i="81"/>
  <c r="F52" i="81"/>
  <c r="E52" i="81"/>
  <c r="D52" i="81"/>
  <c r="C52" i="81"/>
  <c r="AC51" i="81"/>
  <c r="AB51" i="81"/>
  <c r="AA51" i="81"/>
  <c r="Z51" i="81"/>
  <c r="Y51" i="81"/>
  <c r="X51" i="81"/>
  <c r="W51" i="81"/>
  <c r="V51" i="81"/>
  <c r="U51" i="81"/>
  <c r="T51" i="81"/>
  <c r="S51" i="81"/>
  <c r="R51" i="81"/>
  <c r="Q51" i="81"/>
  <c r="P51" i="81"/>
  <c r="O51" i="81"/>
  <c r="N51" i="81"/>
  <c r="M51" i="81"/>
  <c r="L51" i="81"/>
  <c r="K51" i="81"/>
  <c r="J51" i="81"/>
  <c r="I51" i="81"/>
  <c r="H51" i="81"/>
  <c r="G51" i="81"/>
  <c r="F51" i="81"/>
  <c r="E51" i="81"/>
  <c r="D51" i="81"/>
  <c r="C51" i="81"/>
  <c r="AC50" i="81"/>
  <c r="AB50" i="81"/>
  <c r="AA50" i="81"/>
  <c r="Z50" i="81"/>
  <c r="Y50" i="81"/>
  <c r="X50" i="81"/>
  <c r="W50" i="81"/>
  <c r="V50" i="81"/>
  <c r="U50" i="81"/>
  <c r="T50" i="81"/>
  <c r="S50" i="81"/>
  <c r="R50" i="81"/>
  <c r="Q50" i="81"/>
  <c r="P50" i="81"/>
  <c r="O50" i="81"/>
  <c r="N50" i="81"/>
  <c r="M50" i="81"/>
  <c r="L50" i="81"/>
  <c r="K50" i="81"/>
  <c r="J50" i="81"/>
  <c r="I50" i="81"/>
  <c r="H50" i="81"/>
  <c r="G50" i="81"/>
  <c r="F50" i="81"/>
  <c r="E50" i="81"/>
  <c r="D50" i="81"/>
  <c r="C50" i="81"/>
  <c r="AC49" i="81"/>
  <c r="AB49" i="81"/>
  <c r="AA49" i="81"/>
  <c r="Z49" i="81"/>
  <c r="Y49" i="81"/>
  <c r="X49" i="81"/>
  <c r="W49" i="81"/>
  <c r="V49" i="81"/>
  <c r="U49" i="81"/>
  <c r="T49" i="81"/>
  <c r="S49" i="81"/>
  <c r="R49" i="81"/>
  <c r="Q49" i="81"/>
  <c r="P49" i="81"/>
  <c r="O49" i="81"/>
  <c r="N49" i="81"/>
  <c r="M49" i="81"/>
  <c r="L49" i="81"/>
  <c r="K49" i="81"/>
  <c r="J49" i="81"/>
  <c r="I49" i="81"/>
  <c r="H49" i="81"/>
  <c r="G49" i="81"/>
  <c r="F49" i="81"/>
  <c r="E49" i="81"/>
  <c r="D49" i="81"/>
  <c r="C49" i="81"/>
  <c r="AC48" i="81"/>
  <c r="AB48" i="81"/>
  <c r="AA48" i="81"/>
  <c r="Z48" i="81"/>
  <c r="Y48" i="81"/>
  <c r="X48" i="81"/>
  <c r="W48" i="81"/>
  <c r="V48" i="81"/>
  <c r="U48" i="81"/>
  <c r="T48" i="81"/>
  <c r="S48" i="81"/>
  <c r="R48" i="81"/>
  <c r="Q48" i="81"/>
  <c r="P48" i="81"/>
  <c r="O48" i="81"/>
  <c r="N48" i="81"/>
  <c r="M48" i="81"/>
  <c r="L48" i="81"/>
  <c r="K48" i="81"/>
  <c r="J48" i="81"/>
  <c r="I48" i="81"/>
  <c r="H48" i="81"/>
  <c r="G48" i="81"/>
  <c r="F48" i="81"/>
  <c r="E48" i="81"/>
  <c r="D48" i="81"/>
  <c r="C48" i="81"/>
  <c r="AC47" i="81"/>
  <c r="AB47" i="81"/>
  <c r="AA47" i="81"/>
  <c r="Z47" i="81"/>
  <c r="Y47" i="81"/>
  <c r="X47" i="81"/>
  <c r="W47" i="81"/>
  <c r="V47" i="81"/>
  <c r="U47" i="81"/>
  <c r="T47" i="81"/>
  <c r="S47" i="81"/>
  <c r="R47" i="81"/>
  <c r="Q47" i="81"/>
  <c r="P47" i="81"/>
  <c r="O47" i="81"/>
  <c r="N47" i="81"/>
  <c r="M47" i="81"/>
  <c r="L47" i="81"/>
  <c r="K47" i="81"/>
  <c r="J47" i="81"/>
  <c r="I47" i="81"/>
  <c r="H47" i="81"/>
  <c r="G47" i="81"/>
  <c r="F47" i="81"/>
  <c r="E47" i="81"/>
  <c r="D47" i="81"/>
  <c r="C47" i="81"/>
  <c r="AC46" i="81"/>
  <c r="AB46" i="81"/>
  <c r="AA46" i="81"/>
  <c r="Z46" i="81"/>
  <c r="Y46" i="81"/>
  <c r="X46" i="81"/>
  <c r="W46" i="81"/>
  <c r="V46" i="81"/>
  <c r="U46" i="81"/>
  <c r="T46" i="81"/>
  <c r="S46" i="81"/>
  <c r="R46" i="81"/>
  <c r="Q46" i="81"/>
  <c r="P46" i="81"/>
  <c r="O46" i="81"/>
  <c r="N46" i="81"/>
  <c r="M46" i="81"/>
  <c r="L46" i="81"/>
  <c r="K46" i="81"/>
  <c r="J46" i="81"/>
  <c r="I46" i="81"/>
  <c r="H46" i="81"/>
  <c r="G46" i="81"/>
  <c r="F46" i="81"/>
  <c r="E46" i="81"/>
  <c r="D46" i="81"/>
  <c r="C46" i="81"/>
  <c r="AC45" i="81"/>
  <c r="AB45" i="81"/>
  <c r="AA45" i="81"/>
  <c r="Z45" i="81"/>
  <c r="Y45" i="81"/>
  <c r="X45" i="81"/>
  <c r="W45" i="81"/>
  <c r="V45" i="81"/>
  <c r="U45" i="81"/>
  <c r="T45" i="81"/>
  <c r="S45" i="81"/>
  <c r="R45" i="81"/>
  <c r="Q45" i="81"/>
  <c r="P45" i="81"/>
  <c r="O45" i="81"/>
  <c r="N45" i="81"/>
  <c r="M45" i="81"/>
  <c r="L45" i="81"/>
  <c r="K45" i="81"/>
  <c r="J45" i="81"/>
  <c r="I45" i="81"/>
  <c r="H45" i="81"/>
  <c r="G45" i="81"/>
  <c r="F45" i="81"/>
  <c r="E45" i="81"/>
  <c r="D45" i="81"/>
  <c r="C45" i="81"/>
  <c r="AC44" i="81"/>
  <c r="AB44" i="81"/>
  <c r="AA44" i="81"/>
  <c r="Z44" i="81"/>
  <c r="Y44" i="81"/>
  <c r="X44" i="81"/>
  <c r="W44" i="81"/>
  <c r="V44" i="81"/>
  <c r="U44" i="81"/>
  <c r="T44" i="81"/>
  <c r="S44" i="81"/>
  <c r="R44" i="81"/>
  <c r="Q44" i="81"/>
  <c r="P44" i="81"/>
  <c r="O44" i="81"/>
  <c r="N44" i="81"/>
  <c r="M44" i="81"/>
  <c r="L44" i="81"/>
  <c r="K44" i="81"/>
  <c r="J44" i="81"/>
  <c r="I44" i="81"/>
  <c r="H44" i="81"/>
  <c r="G44" i="81"/>
  <c r="F44" i="81"/>
  <c r="E44" i="81"/>
  <c r="D44" i="81"/>
  <c r="C44" i="81"/>
  <c r="AC43" i="81"/>
  <c r="AB43" i="81"/>
  <c r="AA43" i="81"/>
  <c r="Z43" i="81"/>
  <c r="Y43" i="81"/>
  <c r="X43" i="81"/>
  <c r="W43" i="81"/>
  <c r="V43" i="81"/>
  <c r="U43" i="81"/>
  <c r="T43" i="81"/>
  <c r="S43" i="81"/>
  <c r="R43" i="81"/>
  <c r="Q43" i="81"/>
  <c r="P43" i="81"/>
  <c r="O43" i="81"/>
  <c r="N43" i="81"/>
  <c r="M43" i="81"/>
  <c r="L43" i="81"/>
  <c r="K43" i="81"/>
  <c r="J43" i="81"/>
  <c r="I43" i="81"/>
  <c r="H43" i="81"/>
  <c r="G43" i="81"/>
  <c r="F43" i="81"/>
  <c r="E43" i="81"/>
  <c r="D43" i="81"/>
  <c r="C43" i="81"/>
  <c r="AC42" i="81"/>
  <c r="AB42" i="81"/>
  <c r="AA42" i="81"/>
  <c r="Z42" i="81"/>
  <c r="Y42" i="81"/>
  <c r="X42" i="81"/>
  <c r="W42" i="81"/>
  <c r="V42" i="81"/>
  <c r="U42" i="81"/>
  <c r="T42" i="81"/>
  <c r="S42" i="81"/>
  <c r="R42" i="81"/>
  <c r="Q42" i="81"/>
  <c r="P42" i="81"/>
  <c r="O42" i="81"/>
  <c r="N42" i="81"/>
  <c r="M42" i="81"/>
  <c r="L42" i="81"/>
  <c r="K42" i="81"/>
  <c r="J42" i="81"/>
  <c r="I42" i="81"/>
  <c r="H42" i="81"/>
  <c r="G42" i="81"/>
  <c r="F42" i="81"/>
  <c r="E42" i="81"/>
  <c r="D42" i="81"/>
  <c r="C42" i="81"/>
  <c r="AC41" i="81"/>
  <c r="AB41" i="81"/>
  <c r="AA41" i="81"/>
  <c r="Z41" i="81"/>
  <c r="Y41" i="81"/>
  <c r="X41" i="81"/>
  <c r="W41" i="81"/>
  <c r="V41" i="81"/>
  <c r="U41" i="81"/>
  <c r="T41" i="81"/>
  <c r="S41" i="81"/>
  <c r="R41" i="81"/>
  <c r="Q41" i="81"/>
  <c r="P41" i="81"/>
  <c r="O41" i="81"/>
  <c r="N41" i="81"/>
  <c r="M41" i="81"/>
  <c r="L41" i="81"/>
  <c r="K41" i="81"/>
  <c r="J41" i="81"/>
  <c r="I41" i="81"/>
  <c r="H41" i="81"/>
  <c r="G41" i="81"/>
  <c r="F41" i="81"/>
  <c r="E41" i="81"/>
  <c r="D41" i="81"/>
  <c r="C41" i="81"/>
  <c r="AC40" i="81"/>
  <c r="AB40" i="81"/>
  <c r="AA40" i="81"/>
  <c r="Z40" i="81"/>
  <c r="Y40" i="81"/>
  <c r="X40" i="81"/>
  <c r="W40" i="81"/>
  <c r="V40" i="81"/>
  <c r="U40" i="81"/>
  <c r="T40" i="81"/>
  <c r="S40" i="81"/>
  <c r="R40" i="81"/>
  <c r="Q40" i="81"/>
  <c r="P40" i="81"/>
  <c r="O40" i="81"/>
  <c r="N40" i="81"/>
  <c r="M40" i="81"/>
  <c r="L40" i="81"/>
  <c r="K40" i="81"/>
  <c r="J40" i="81"/>
  <c r="I40" i="81"/>
  <c r="H40" i="81"/>
  <c r="G40" i="81"/>
  <c r="F40" i="81"/>
  <c r="E40" i="81"/>
  <c r="D40" i="81"/>
  <c r="C40" i="81"/>
  <c r="AE38" i="81"/>
  <c r="AE37" i="81"/>
  <c r="AE36" i="81"/>
  <c r="AE35" i="81"/>
  <c r="AE34" i="81"/>
  <c r="AE33" i="81"/>
  <c r="AE32" i="81"/>
  <c r="AE30" i="81"/>
  <c r="AE29" i="81"/>
  <c r="AE28" i="81"/>
  <c r="AE27" i="81"/>
  <c r="AE26" i="81"/>
  <c r="AE25" i="81"/>
  <c r="AE24" i="81"/>
  <c r="AC21" i="81"/>
  <c r="AB21" i="81"/>
  <c r="AA21" i="81"/>
  <c r="Z21" i="81"/>
  <c r="Y21" i="81"/>
  <c r="X21" i="81"/>
  <c r="W21" i="81"/>
  <c r="V21" i="81"/>
  <c r="U21" i="81"/>
  <c r="T21" i="81"/>
  <c r="S21" i="81"/>
  <c r="R21" i="81"/>
  <c r="Q21" i="81"/>
  <c r="P21" i="81"/>
  <c r="O21" i="81"/>
  <c r="N21" i="81"/>
  <c r="M21" i="81"/>
  <c r="L21" i="81"/>
  <c r="K21" i="81"/>
  <c r="J21" i="81"/>
  <c r="I21" i="81"/>
  <c r="H21" i="81"/>
  <c r="G21" i="81"/>
  <c r="F21" i="81"/>
  <c r="E21" i="81"/>
  <c r="D21" i="81"/>
  <c r="C21" i="81"/>
  <c r="AC20" i="81"/>
  <c r="AB20" i="81"/>
  <c r="AA20" i="81"/>
  <c r="Z20" i="81"/>
  <c r="Y20" i="81"/>
  <c r="X20" i="81"/>
  <c r="W20" i="81"/>
  <c r="V20" i="81"/>
  <c r="U20" i="81"/>
  <c r="T20" i="81"/>
  <c r="S20" i="81"/>
  <c r="R20" i="81"/>
  <c r="Q20" i="81"/>
  <c r="P20" i="81"/>
  <c r="O20" i="81"/>
  <c r="N20" i="81"/>
  <c r="M20" i="81"/>
  <c r="L20" i="81"/>
  <c r="K20" i="81"/>
  <c r="J20" i="81"/>
  <c r="I20" i="81"/>
  <c r="H20" i="81"/>
  <c r="G20" i="81"/>
  <c r="F20" i="81"/>
  <c r="E20" i="81"/>
  <c r="D20" i="81"/>
  <c r="C20" i="81"/>
  <c r="AC19" i="81"/>
  <c r="AB19" i="81"/>
  <c r="AA19" i="81"/>
  <c r="Z19" i="81"/>
  <c r="Y19" i="81"/>
  <c r="X19" i="81"/>
  <c r="W19" i="81"/>
  <c r="V19" i="81"/>
  <c r="U19" i="81"/>
  <c r="T19" i="81"/>
  <c r="S19" i="81"/>
  <c r="R19" i="81"/>
  <c r="Q19" i="81"/>
  <c r="P19" i="81"/>
  <c r="O19" i="81"/>
  <c r="N19" i="81"/>
  <c r="M19" i="81"/>
  <c r="L19" i="81"/>
  <c r="K19" i="81"/>
  <c r="J19" i="81"/>
  <c r="I19" i="81"/>
  <c r="H19" i="81"/>
  <c r="G19" i="81"/>
  <c r="F19" i="81"/>
  <c r="E19" i="81"/>
  <c r="D19" i="81"/>
  <c r="C19" i="81"/>
  <c r="AC18" i="81"/>
  <c r="AB18" i="81"/>
  <c r="AA18" i="81"/>
  <c r="AA7" i="81" s="1"/>
  <c r="CA5" i="60" s="1"/>
  <c r="Z18" i="81"/>
  <c r="Y18" i="81"/>
  <c r="X18" i="81"/>
  <c r="W18" i="81"/>
  <c r="V18" i="81"/>
  <c r="U18" i="81"/>
  <c r="T18" i="81"/>
  <c r="S18" i="81"/>
  <c r="S7" i="81" s="1"/>
  <c r="R18" i="81"/>
  <c r="Q18" i="81"/>
  <c r="P18" i="81"/>
  <c r="O18" i="81"/>
  <c r="N18" i="81"/>
  <c r="M18" i="81"/>
  <c r="L18" i="81"/>
  <c r="K18" i="81"/>
  <c r="J18" i="81"/>
  <c r="I18" i="81"/>
  <c r="H18" i="81"/>
  <c r="G18" i="81"/>
  <c r="F18" i="81"/>
  <c r="E18" i="81"/>
  <c r="D18" i="81"/>
  <c r="C18" i="81"/>
  <c r="AC17" i="81"/>
  <c r="AB17" i="81"/>
  <c r="AA17" i="81"/>
  <c r="Z17" i="81"/>
  <c r="Y17" i="81"/>
  <c r="X17" i="81"/>
  <c r="W17" i="81"/>
  <c r="V17" i="81"/>
  <c r="U17" i="81"/>
  <c r="T17" i="81"/>
  <c r="S17" i="81"/>
  <c r="R17" i="81"/>
  <c r="Q17" i="81"/>
  <c r="P17" i="81"/>
  <c r="O17" i="81"/>
  <c r="N17" i="81"/>
  <c r="M17" i="81"/>
  <c r="L17" i="81"/>
  <c r="K17" i="81"/>
  <c r="J17" i="81"/>
  <c r="I17" i="81"/>
  <c r="H17" i="81"/>
  <c r="G17" i="81"/>
  <c r="F17" i="81"/>
  <c r="E17" i="81"/>
  <c r="D17" i="81"/>
  <c r="C17" i="81"/>
  <c r="AC16" i="81"/>
  <c r="AB16" i="81"/>
  <c r="AA16" i="81"/>
  <c r="Z16" i="81"/>
  <c r="Y16" i="81"/>
  <c r="X16" i="81"/>
  <c r="W16" i="81"/>
  <c r="V16" i="81"/>
  <c r="U16" i="81"/>
  <c r="T16" i="81"/>
  <c r="S16" i="81"/>
  <c r="R16" i="81"/>
  <c r="Q16" i="81"/>
  <c r="P16" i="81"/>
  <c r="O16" i="81"/>
  <c r="N16" i="81"/>
  <c r="M16" i="81"/>
  <c r="L16" i="81"/>
  <c r="K16" i="81"/>
  <c r="J16" i="81"/>
  <c r="I16" i="81"/>
  <c r="H16" i="81"/>
  <c r="G16" i="81"/>
  <c r="F16" i="81"/>
  <c r="E16" i="81"/>
  <c r="D16" i="81"/>
  <c r="C16" i="81"/>
  <c r="AC15" i="81"/>
  <c r="AB15" i="81"/>
  <c r="AA15" i="81"/>
  <c r="Z15" i="81"/>
  <c r="Y15" i="81"/>
  <c r="X15" i="81"/>
  <c r="W15" i="81"/>
  <c r="V15" i="81"/>
  <c r="U15" i="81"/>
  <c r="T15" i="81"/>
  <c r="S15" i="81"/>
  <c r="R15" i="81"/>
  <c r="Q15" i="81"/>
  <c r="P15" i="81"/>
  <c r="O15" i="81"/>
  <c r="N15" i="81"/>
  <c r="M15" i="81"/>
  <c r="L15" i="81"/>
  <c r="K15" i="81"/>
  <c r="K7" i="81" s="1"/>
  <c r="J15" i="81"/>
  <c r="I15" i="81"/>
  <c r="H15" i="81"/>
  <c r="G15" i="81"/>
  <c r="F15" i="81"/>
  <c r="E15" i="81"/>
  <c r="D15" i="81"/>
  <c r="C15" i="81"/>
  <c r="AE10" i="81"/>
  <c r="AC9" i="81"/>
  <c r="AB9" i="81"/>
  <c r="AA9" i="81"/>
  <c r="Z9" i="81"/>
  <c r="Y9" i="81"/>
  <c r="X9" i="81"/>
  <c r="W9" i="81"/>
  <c r="V9" i="81"/>
  <c r="U9" i="81"/>
  <c r="T9" i="81"/>
  <c r="S9" i="81"/>
  <c r="R9" i="81"/>
  <c r="Q9" i="81"/>
  <c r="P9" i="81"/>
  <c r="O9" i="81"/>
  <c r="N9" i="81"/>
  <c r="M9" i="81"/>
  <c r="L9" i="81"/>
  <c r="K9" i="81"/>
  <c r="J9" i="81"/>
  <c r="I9" i="81"/>
  <c r="H9" i="81"/>
  <c r="G9" i="81"/>
  <c r="F9" i="81"/>
  <c r="E9" i="81"/>
  <c r="D9" i="81"/>
  <c r="C9" i="81"/>
  <c r="AC8" i="81"/>
  <c r="AB8" i="81"/>
  <c r="AA8" i="81"/>
  <c r="Z8" i="81"/>
  <c r="Y8" i="81"/>
  <c r="X8" i="81"/>
  <c r="W8" i="81"/>
  <c r="V8" i="81"/>
  <c r="U8" i="81"/>
  <c r="T8" i="81"/>
  <c r="S8" i="81"/>
  <c r="R8" i="81"/>
  <c r="Q8" i="81"/>
  <c r="P8" i="81"/>
  <c r="O8" i="81"/>
  <c r="N8" i="81"/>
  <c r="M8" i="81"/>
  <c r="L8" i="81"/>
  <c r="K8" i="81"/>
  <c r="J8" i="81"/>
  <c r="I8" i="81"/>
  <c r="H8" i="81"/>
  <c r="G8" i="81"/>
  <c r="F8" i="81"/>
  <c r="E8" i="81"/>
  <c r="D8" i="81"/>
  <c r="C8" i="81"/>
  <c r="C7" i="81"/>
  <c r="BE91" i="80"/>
  <c r="BE90" i="80"/>
  <c r="BE89" i="80"/>
  <c r="BE88" i="80"/>
  <c r="BE85" i="80"/>
  <c r="BE84" i="80"/>
  <c r="BE83" i="80"/>
  <c r="BE82" i="80"/>
  <c r="BE81" i="80"/>
  <c r="BE80" i="80"/>
  <c r="BE79" i="80"/>
  <c r="BE78" i="80"/>
  <c r="BE77" i="80"/>
  <c r="BE76" i="80"/>
  <c r="BE75" i="80"/>
  <c r="BE74" i="80"/>
  <c r="BE73" i="80"/>
  <c r="BE72" i="80"/>
  <c r="BE71" i="80"/>
  <c r="BE70" i="80"/>
  <c r="BE69" i="80"/>
  <c r="BE68" i="80"/>
  <c r="BE67" i="80"/>
  <c r="BE66" i="80"/>
  <c r="BE65" i="80"/>
  <c r="BE64" i="80"/>
  <c r="BE63" i="80"/>
  <c r="BE62" i="80"/>
  <c r="BE61" i="80"/>
  <c r="BE60" i="80"/>
  <c r="BE59" i="80"/>
  <c r="BE58" i="80"/>
  <c r="BE57" i="80"/>
  <c r="BE56" i="80"/>
  <c r="BE55" i="80"/>
  <c r="BE54" i="80"/>
  <c r="BC51" i="80"/>
  <c r="BB51" i="80"/>
  <c r="BA51" i="80"/>
  <c r="AZ51" i="80"/>
  <c r="AY51" i="80"/>
  <c r="AX51" i="80"/>
  <c r="AW51" i="80"/>
  <c r="AV51" i="80"/>
  <c r="AU51" i="80"/>
  <c r="AT51" i="80"/>
  <c r="AS51" i="80"/>
  <c r="AR51" i="80"/>
  <c r="AQ51" i="80"/>
  <c r="AP51" i="80"/>
  <c r="AO51" i="80"/>
  <c r="AN51" i="80"/>
  <c r="AM51" i="80"/>
  <c r="AL51" i="80"/>
  <c r="AK51" i="80"/>
  <c r="AJ51" i="80"/>
  <c r="AI51" i="80"/>
  <c r="AH51" i="80"/>
  <c r="AG51" i="80"/>
  <c r="AF51" i="80"/>
  <c r="AE51" i="80"/>
  <c r="AD51" i="80"/>
  <c r="AC51" i="80"/>
  <c r="AB51" i="80"/>
  <c r="AA51" i="80"/>
  <c r="Z51" i="80"/>
  <c r="Y51" i="80"/>
  <c r="X51" i="80"/>
  <c r="W51" i="80"/>
  <c r="V51" i="80"/>
  <c r="U51" i="80"/>
  <c r="T51" i="80"/>
  <c r="S51" i="80"/>
  <c r="R51" i="80"/>
  <c r="Q51" i="80"/>
  <c r="P51" i="80"/>
  <c r="O51" i="80"/>
  <c r="N51" i="80"/>
  <c r="M51" i="80"/>
  <c r="L51" i="80"/>
  <c r="K51" i="80"/>
  <c r="J51" i="80"/>
  <c r="I51" i="80"/>
  <c r="H51" i="80"/>
  <c r="G51" i="80"/>
  <c r="F51" i="80"/>
  <c r="E51" i="80"/>
  <c r="D51" i="80"/>
  <c r="C51" i="80"/>
  <c r="BC50" i="80"/>
  <c r="BB50" i="80"/>
  <c r="BA50" i="80"/>
  <c r="AZ50" i="80"/>
  <c r="AY50" i="80"/>
  <c r="AX50" i="80"/>
  <c r="AW50" i="80"/>
  <c r="AV50" i="80"/>
  <c r="AU50" i="80"/>
  <c r="AT50" i="80"/>
  <c r="AS50" i="80"/>
  <c r="AR50" i="80"/>
  <c r="AQ50" i="80"/>
  <c r="AP50" i="80"/>
  <c r="AO50" i="80"/>
  <c r="AN50" i="80"/>
  <c r="AM50" i="80"/>
  <c r="AL50" i="80"/>
  <c r="AK50" i="80"/>
  <c r="AJ50" i="80"/>
  <c r="AI50" i="80"/>
  <c r="AH50" i="80"/>
  <c r="AG50" i="80"/>
  <c r="AF50" i="80"/>
  <c r="AE50" i="80"/>
  <c r="AD50" i="80"/>
  <c r="AC50" i="80"/>
  <c r="AB50" i="80"/>
  <c r="AA50" i="80"/>
  <c r="Z50" i="80"/>
  <c r="Y50" i="80"/>
  <c r="X50" i="80"/>
  <c r="W50" i="80"/>
  <c r="V50" i="80"/>
  <c r="U50" i="80"/>
  <c r="T50" i="80"/>
  <c r="S50" i="80"/>
  <c r="R50" i="80"/>
  <c r="Q50" i="80"/>
  <c r="P50" i="80"/>
  <c r="O50" i="80"/>
  <c r="N50" i="80"/>
  <c r="M50" i="80"/>
  <c r="L50" i="80"/>
  <c r="K50" i="80"/>
  <c r="J50" i="80"/>
  <c r="I50" i="80"/>
  <c r="H50" i="80"/>
  <c r="G50" i="80"/>
  <c r="F50" i="80"/>
  <c r="E50" i="80"/>
  <c r="D50" i="80"/>
  <c r="C50" i="80"/>
  <c r="BC49" i="80"/>
  <c r="BB49" i="80"/>
  <c r="BA49" i="80"/>
  <c r="AZ49" i="80"/>
  <c r="AY49" i="80"/>
  <c r="AX49" i="80"/>
  <c r="AW49" i="80"/>
  <c r="AV49" i="80"/>
  <c r="AU49" i="80"/>
  <c r="AT49" i="80"/>
  <c r="AS49" i="80"/>
  <c r="AR49" i="80"/>
  <c r="AQ49" i="80"/>
  <c r="AP49" i="80"/>
  <c r="AO49" i="80"/>
  <c r="AN49" i="80"/>
  <c r="AM49" i="80"/>
  <c r="AL49" i="80"/>
  <c r="AK49" i="80"/>
  <c r="AJ49" i="80"/>
  <c r="AI49" i="80"/>
  <c r="AH49" i="80"/>
  <c r="AG49" i="80"/>
  <c r="AF49" i="80"/>
  <c r="AE49" i="80"/>
  <c r="AD49" i="80"/>
  <c r="AC49" i="80"/>
  <c r="AB49" i="80"/>
  <c r="AA49" i="80"/>
  <c r="Z49" i="80"/>
  <c r="Y49" i="80"/>
  <c r="X49" i="80"/>
  <c r="W49" i="80"/>
  <c r="V49" i="80"/>
  <c r="U49" i="80"/>
  <c r="T49" i="80"/>
  <c r="S49" i="80"/>
  <c r="R49" i="80"/>
  <c r="Q49" i="80"/>
  <c r="P49" i="80"/>
  <c r="O49" i="80"/>
  <c r="N49" i="80"/>
  <c r="M49" i="80"/>
  <c r="L49" i="80"/>
  <c r="K49" i="80"/>
  <c r="J49" i="80"/>
  <c r="I49" i="80"/>
  <c r="H49" i="80"/>
  <c r="G49" i="80"/>
  <c r="F49" i="80"/>
  <c r="E49" i="80"/>
  <c r="D49" i="80"/>
  <c r="C49" i="80"/>
  <c r="BC48" i="80"/>
  <c r="BB48" i="80"/>
  <c r="BA48" i="80"/>
  <c r="AZ48" i="80"/>
  <c r="AY48" i="80"/>
  <c r="AX48" i="80"/>
  <c r="AW48" i="80"/>
  <c r="AV48" i="80"/>
  <c r="AU48" i="80"/>
  <c r="AT48" i="80"/>
  <c r="AS48" i="80"/>
  <c r="AR48" i="80"/>
  <c r="AQ48" i="80"/>
  <c r="AP48" i="80"/>
  <c r="AO48" i="80"/>
  <c r="AN48" i="80"/>
  <c r="AM48" i="80"/>
  <c r="AL48" i="80"/>
  <c r="AK48" i="80"/>
  <c r="AJ48" i="80"/>
  <c r="AI48" i="80"/>
  <c r="AH48" i="80"/>
  <c r="AG48" i="80"/>
  <c r="AF48" i="80"/>
  <c r="AE48" i="80"/>
  <c r="AD48" i="80"/>
  <c r="AC48" i="80"/>
  <c r="AB48" i="80"/>
  <c r="AA48" i="80"/>
  <c r="Z48" i="80"/>
  <c r="Y48" i="80"/>
  <c r="X48" i="80"/>
  <c r="W48" i="80"/>
  <c r="V48" i="80"/>
  <c r="U48" i="80"/>
  <c r="T48" i="80"/>
  <c r="S48" i="80"/>
  <c r="R48" i="80"/>
  <c r="Q48" i="80"/>
  <c r="P48" i="80"/>
  <c r="O48" i="80"/>
  <c r="N48" i="80"/>
  <c r="M48" i="80"/>
  <c r="L48" i="80"/>
  <c r="K48" i="80"/>
  <c r="J48" i="80"/>
  <c r="I48" i="80"/>
  <c r="H48" i="80"/>
  <c r="G48" i="80"/>
  <c r="F48" i="80"/>
  <c r="E48" i="80"/>
  <c r="D48" i="80"/>
  <c r="C48" i="80"/>
  <c r="BC47" i="80"/>
  <c r="BB47" i="80"/>
  <c r="BA47" i="80"/>
  <c r="AZ47" i="80"/>
  <c r="AY47" i="80"/>
  <c r="AX47" i="80"/>
  <c r="AW47" i="80"/>
  <c r="AV47" i="80"/>
  <c r="AU47" i="80"/>
  <c r="AT47" i="80"/>
  <c r="AS47" i="80"/>
  <c r="AR47" i="80"/>
  <c r="AQ47" i="80"/>
  <c r="AP47" i="80"/>
  <c r="AO47" i="80"/>
  <c r="AN47" i="80"/>
  <c r="AM47" i="80"/>
  <c r="AL47" i="80"/>
  <c r="AK47" i="80"/>
  <c r="AJ47" i="80"/>
  <c r="AI47" i="80"/>
  <c r="AH47" i="80"/>
  <c r="AG47" i="80"/>
  <c r="AF47" i="80"/>
  <c r="AE47" i="80"/>
  <c r="AD47" i="80"/>
  <c r="AC47" i="80"/>
  <c r="AB47" i="80"/>
  <c r="AA47" i="80"/>
  <c r="Z47" i="80"/>
  <c r="Y47" i="80"/>
  <c r="X47" i="80"/>
  <c r="W47" i="80"/>
  <c r="V47" i="80"/>
  <c r="U47" i="80"/>
  <c r="T47" i="80"/>
  <c r="S47" i="80"/>
  <c r="R47" i="80"/>
  <c r="Q47" i="80"/>
  <c r="P47" i="80"/>
  <c r="O47" i="80"/>
  <c r="N47" i="80"/>
  <c r="M47" i="80"/>
  <c r="L47" i="80"/>
  <c r="K47" i="80"/>
  <c r="J47" i="80"/>
  <c r="I47" i="80"/>
  <c r="H47" i="80"/>
  <c r="G47" i="80"/>
  <c r="F47" i="80"/>
  <c r="E47" i="80"/>
  <c r="D47" i="80"/>
  <c r="C47" i="80"/>
  <c r="BC46" i="80"/>
  <c r="BB46" i="80"/>
  <c r="BA46" i="80"/>
  <c r="AZ46" i="80"/>
  <c r="AY46" i="80"/>
  <c r="AX46" i="80"/>
  <c r="AW46" i="80"/>
  <c r="AV46" i="80"/>
  <c r="AU46" i="80"/>
  <c r="AT46" i="80"/>
  <c r="AS46" i="80"/>
  <c r="AR46" i="80"/>
  <c r="AQ46" i="80"/>
  <c r="AP46" i="80"/>
  <c r="AO46" i="80"/>
  <c r="AN46" i="80"/>
  <c r="AM46" i="80"/>
  <c r="AL46" i="80"/>
  <c r="AK46" i="80"/>
  <c r="AJ46" i="80"/>
  <c r="AI46" i="80"/>
  <c r="AH46" i="80"/>
  <c r="AG46" i="80"/>
  <c r="AF46" i="80"/>
  <c r="AE46" i="80"/>
  <c r="AD46" i="80"/>
  <c r="AC46" i="80"/>
  <c r="AB46" i="80"/>
  <c r="AA46" i="80"/>
  <c r="Z46" i="80"/>
  <c r="Y46" i="80"/>
  <c r="X46" i="80"/>
  <c r="W46" i="80"/>
  <c r="V46" i="80"/>
  <c r="U46" i="80"/>
  <c r="T46" i="80"/>
  <c r="S46" i="80"/>
  <c r="R46" i="80"/>
  <c r="Q46" i="80"/>
  <c r="P46" i="80"/>
  <c r="O46" i="80"/>
  <c r="N46" i="80"/>
  <c r="M46" i="80"/>
  <c r="L46" i="80"/>
  <c r="K46" i="80"/>
  <c r="J46" i="80"/>
  <c r="I46" i="80"/>
  <c r="H46" i="80"/>
  <c r="G46" i="80"/>
  <c r="F46" i="80"/>
  <c r="E46" i="80"/>
  <c r="D46" i="80"/>
  <c r="C46" i="80"/>
  <c r="BC45" i="80"/>
  <c r="BB45" i="80"/>
  <c r="BA45" i="80"/>
  <c r="AZ45" i="80"/>
  <c r="AY45" i="80"/>
  <c r="AX45" i="80"/>
  <c r="AW45" i="80"/>
  <c r="AV45" i="80"/>
  <c r="AU45" i="80"/>
  <c r="AT45" i="80"/>
  <c r="AS45" i="80"/>
  <c r="AR45" i="80"/>
  <c r="AQ45" i="80"/>
  <c r="AP45" i="80"/>
  <c r="AO45" i="80"/>
  <c r="AN45" i="80"/>
  <c r="AM45" i="80"/>
  <c r="AL45" i="80"/>
  <c r="AK45" i="80"/>
  <c r="AJ45" i="80"/>
  <c r="AI45" i="80"/>
  <c r="AH45" i="80"/>
  <c r="AG45" i="80"/>
  <c r="AF45" i="80"/>
  <c r="AE45" i="80"/>
  <c r="AD45" i="80"/>
  <c r="AC45" i="80"/>
  <c r="AB45" i="80"/>
  <c r="AA45" i="80"/>
  <c r="Z45" i="80"/>
  <c r="Y45" i="80"/>
  <c r="X45" i="80"/>
  <c r="W45" i="80"/>
  <c r="V45" i="80"/>
  <c r="U45" i="80"/>
  <c r="T45" i="80"/>
  <c r="S45" i="80"/>
  <c r="R45" i="80"/>
  <c r="Q45" i="80"/>
  <c r="P45" i="80"/>
  <c r="O45" i="80"/>
  <c r="N45" i="80"/>
  <c r="M45" i="80"/>
  <c r="L45" i="80"/>
  <c r="K45" i="80"/>
  <c r="J45" i="80"/>
  <c r="I45" i="80"/>
  <c r="H45" i="80"/>
  <c r="G45" i="80"/>
  <c r="F45" i="80"/>
  <c r="E45" i="80"/>
  <c r="D45" i="80"/>
  <c r="C45" i="80"/>
  <c r="BC44" i="80"/>
  <c r="BB44" i="80"/>
  <c r="BA44" i="80"/>
  <c r="AZ44" i="80"/>
  <c r="AY44" i="80"/>
  <c r="AX44" i="80"/>
  <c r="AW44" i="80"/>
  <c r="AV44" i="80"/>
  <c r="AU44" i="80"/>
  <c r="AT44" i="80"/>
  <c r="AS44" i="80"/>
  <c r="AR44" i="80"/>
  <c r="AQ44" i="80"/>
  <c r="AP44" i="80"/>
  <c r="AO44" i="80"/>
  <c r="AN44" i="80"/>
  <c r="AM44" i="80"/>
  <c r="AL44" i="80"/>
  <c r="AK44" i="80"/>
  <c r="AJ44" i="80"/>
  <c r="AI44" i="80"/>
  <c r="AH44" i="80"/>
  <c r="AG44" i="80"/>
  <c r="AF44" i="80"/>
  <c r="AE44" i="80"/>
  <c r="AD44" i="80"/>
  <c r="AC44" i="80"/>
  <c r="AB44" i="80"/>
  <c r="AA44" i="80"/>
  <c r="Z44" i="80"/>
  <c r="Y44" i="80"/>
  <c r="X44" i="80"/>
  <c r="W44" i="80"/>
  <c r="V44" i="80"/>
  <c r="U44" i="80"/>
  <c r="T44" i="80"/>
  <c r="S44" i="80"/>
  <c r="R44" i="80"/>
  <c r="Q44" i="80"/>
  <c r="P44" i="80"/>
  <c r="O44" i="80"/>
  <c r="N44" i="80"/>
  <c r="M44" i="80"/>
  <c r="L44" i="80"/>
  <c r="K44" i="80"/>
  <c r="J44" i="80"/>
  <c r="I44" i="80"/>
  <c r="H44" i="80"/>
  <c r="G44" i="80"/>
  <c r="F44" i="80"/>
  <c r="E44" i="80"/>
  <c r="D44" i="80"/>
  <c r="C44" i="80"/>
  <c r="BC43" i="80"/>
  <c r="BB43" i="80"/>
  <c r="BA43" i="80"/>
  <c r="AZ43" i="80"/>
  <c r="AY43" i="80"/>
  <c r="AX43" i="80"/>
  <c r="AW43" i="80"/>
  <c r="AV43" i="80"/>
  <c r="AU43" i="80"/>
  <c r="AT43" i="80"/>
  <c r="AS43" i="80"/>
  <c r="AR43" i="80"/>
  <c r="AQ43" i="80"/>
  <c r="AP43" i="80"/>
  <c r="AO43" i="80"/>
  <c r="AN43" i="80"/>
  <c r="AM43" i="80"/>
  <c r="AL43" i="80"/>
  <c r="AK43" i="80"/>
  <c r="AJ43" i="80"/>
  <c r="AI43" i="80"/>
  <c r="AH43" i="80"/>
  <c r="AG43" i="80"/>
  <c r="AF43" i="80"/>
  <c r="AE43" i="80"/>
  <c r="AD43" i="80"/>
  <c r="AC43" i="80"/>
  <c r="AB43" i="80"/>
  <c r="AA43" i="80"/>
  <c r="Z43" i="80"/>
  <c r="Y43" i="80"/>
  <c r="X43" i="80"/>
  <c r="W43" i="80"/>
  <c r="V43" i="80"/>
  <c r="U43" i="80"/>
  <c r="T43" i="80"/>
  <c r="S43" i="80"/>
  <c r="R43" i="80"/>
  <c r="Q43" i="80"/>
  <c r="P43" i="80"/>
  <c r="O43" i="80"/>
  <c r="N43" i="80"/>
  <c r="M43" i="80"/>
  <c r="L43" i="80"/>
  <c r="K43" i="80"/>
  <c r="J43" i="80"/>
  <c r="I43" i="80"/>
  <c r="H43" i="80"/>
  <c r="G43" i="80"/>
  <c r="F43" i="80"/>
  <c r="E43" i="80"/>
  <c r="D43" i="80"/>
  <c r="C43" i="80"/>
  <c r="BC42" i="80"/>
  <c r="BB42" i="80"/>
  <c r="BA42" i="80"/>
  <c r="AZ42" i="80"/>
  <c r="AY42" i="80"/>
  <c r="AX42" i="80"/>
  <c r="AW42" i="80"/>
  <c r="AV42" i="80"/>
  <c r="AU42" i="80"/>
  <c r="AT42" i="80"/>
  <c r="AS42" i="80"/>
  <c r="AR42" i="80"/>
  <c r="AQ42" i="80"/>
  <c r="AP42" i="80"/>
  <c r="AO42" i="80"/>
  <c r="AN42" i="80"/>
  <c r="AM42" i="80"/>
  <c r="AL42" i="80"/>
  <c r="AK42" i="80"/>
  <c r="AJ42" i="80"/>
  <c r="AI42" i="80"/>
  <c r="AH42" i="80"/>
  <c r="AG42" i="80"/>
  <c r="AF42" i="80"/>
  <c r="AE42" i="80"/>
  <c r="AD42" i="80"/>
  <c r="AC42" i="80"/>
  <c r="AB42" i="80"/>
  <c r="AA42" i="80"/>
  <c r="Z42" i="80"/>
  <c r="Y42" i="80"/>
  <c r="X42" i="80"/>
  <c r="W42" i="80"/>
  <c r="V42" i="80"/>
  <c r="U42" i="80"/>
  <c r="T42" i="80"/>
  <c r="S42" i="80"/>
  <c r="R42" i="80"/>
  <c r="Q42" i="80"/>
  <c r="P42" i="80"/>
  <c r="O42" i="80"/>
  <c r="N42" i="80"/>
  <c r="M42" i="80"/>
  <c r="L42" i="80"/>
  <c r="K42" i="80"/>
  <c r="J42" i="80"/>
  <c r="I42" i="80"/>
  <c r="H42" i="80"/>
  <c r="G42" i="80"/>
  <c r="F42" i="80"/>
  <c r="E42" i="80"/>
  <c r="D42" i="80"/>
  <c r="C42" i="80"/>
  <c r="BC41" i="80"/>
  <c r="BB41" i="80"/>
  <c r="BA41" i="80"/>
  <c r="AZ41" i="80"/>
  <c r="AY41" i="80"/>
  <c r="AX41" i="80"/>
  <c r="AW41" i="80"/>
  <c r="AV41" i="80"/>
  <c r="AU41" i="80"/>
  <c r="AT41" i="80"/>
  <c r="AS41" i="80"/>
  <c r="AR41" i="80"/>
  <c r="AQ41" i="80"/>
  <c r="AP41" i="80"/>
  <c r="AO41" i="80"/>
  <c r="AN41" i="80"/>
  <c r="AM41" i="80"/>
  <c r="AL41" i="80"/>
  <c r="AK41" i="80"/>
  <c r="AJ41" i="80"/>
  <c r="AI41" i="80"/>
  <c r="AH41" i="80"/>
  <c r="AG41" i="80"/>
  <c r="AF41" i="80"/>
  <c r="AE41" i="80"/>
  <c r="AD41" i="80"/>
  <c r="AC41" i="80"/>
  <c r="AB41" i="80"/>
  <c r="AA41" i="80"/>
  <c r="Z41" i="80"/>
  <c r="Y41" i="80"/>
  <c r="X41" i="80"/>
  <c r="W41" i="80"/>
  <c r="V41" i="80"/>
  <c r="U41" i="80"/>
  <c r="T41" i="80"/>
  <c r="S41" i="80"/>
  <c r="R41" i="80"/>
  <c r="Q41" i="80"/>
  <c r="P41" i="80"/>
  <c r="O41" i="80"/>
  <c r="N41" i="80"/>
  <c r="M41" i="80"/>
  <c r="L41" i="80"/>
  <c r="K41" i="80"/>
  <c r="J41" i="80"/>
  <c r="I41" i="80"/>
  <c r="H41" i="80"/>
  <c r="G41" i="80"/>
  <c r="F41" i="80"/>
  <c r="E41" i="80"/>
  <c r="D41" i="80"/>
  <c r="C41" i="80"/>
  <c r="BC40" i="80"/>
  <c r="BB40" i="80"/>
  <c r="BA40" i="80"/>
  <c r="AZ40" i="80"/>
  <c r="AY40" i="80"/>
  <c r="AX40" i="80"/>
  <c r="AW40" i="80"/>
  <c r="AV40" i="80"/>
  <c r="AU40" i="80"/>
  <c r="AT40" i="80"/>
  <c r="AS40" i="80"/>
  <c r="AR40" i="80"/>
  <c r="AQ40" i="80"/>
  <c r="AP40" i="80"/>
  <c r="AO40" i="80"/>
  <c r="AN40" i="80"/>
  <c r="AM40" i="80"/>
  <c r="AL40" i="80"/>
  <c r="AK40" i="80"/>
  <c r="AJ40" i="80"/>
  <c r="AI40" i="80"/>
  <c r="AH40" i="80"/>
  <c r="AG40" i="80"/>
  <c r="AF40" i="80"/>
  <c r="AE40" i="80"/>
  <c r="AD40" i="80"/>
  <c r="AC40" i="80"/>
  <c r="AB40" i="80"/>
  <c r="AA40" i="80"/>
  <c r="Z40" i="80"/>
  <c r="Y40" i="80"/>
  <c r="X40" i="80"/>
  <c r="W40" i="80"/>
  <c r="V40" i="80"/>
  <c r="U40" i="80"/>
  <c r="T40" i="80"/>
  <c r="S40" i="80"/>
  <c r="R40" i="80"/>
  <c r="Q40" i="80"/>
  <c r="P40" i="80"/>
  <c r="O40" i="80"/>
  <c r="N40" i="80"/>
  <c r="M40" i="80"/>
  <c r="L40" i="80"/>
  <c r="K40" i="80"/>
  <c r="J40" i="80"/>
  <c r="I40" i="80"/>
  <c r="H40" i="80"/>
  <c r="G40" i="80"/>
  <c r="F40" i="80"/>
  <c r="E40" i="80"/>
  <c r="D40" i="80"/>
  <c r="C40" i="80"/>
  <c r="BC39" i="80"/>
  <c r="BB39" i="80"/>
  <c r="BA39" i="80"/>
  <c r="AZ39" i="80"/>
  <c r="AY39" i="80"/>
  <c r="AX39" i="80"/>
  <c r="AW39" i="80"/>
  <c r="AV39" i="80"/>
  <c r="AU39" i="80"/>
  <c r="AT39" i="80"/>
  <c r="AS39" i="80"/>
  <c r="AR39" i="80"/>
  <c r="AQ39" i="80"/>
  <c r="AP39" i="80"/>
  <c r="AO39" i="80"/>
  <c r="AN39" i="80"/>
  <c r="AM39" i="80"/>
  <c r="AL39" i="80"/>
  <c r="AK39" i="80"/>
  <c r="AJ39" i="80"/>
  <c r="AI39" i="80"/>
  <c r="AH39" i="80"/>
  <c r="AG39" i="80"/>
  <c r="AF39" i="80"/>
  <c r="AE39" i="80"/>
  <c r="AD39" i="80"/>
  <c r="AC39" i="80"/>
  <c r="AB39" i="80"/>
  <c r="AA39" i="80"/>
  <c r="Z39" i="80"/>
  <c r="Y39" i="80"/>
  <c r="X39" i="80"/>
  <c r="W39" i="80"/>
  <c r="V39" i="80"/>
  <c r="U39" i="80"/>
  <c r="T39" i="80"/>
  <c r="S39" i="80"/>
  <c r="R39" i="80"/>
  <c r="Q39" i="80"/>
  <c r="P39" i="80"/>
  <c r="O39" i="80"/>
  <c r="N39" i="80"/>
  <c r="M39" i="80"/>
  <c r="L39" i="80"/>
  <c r="K39" i="80"/>
  <c r="J39" i="80"/>
  <c r="I39" i="80"/>
  <c r="H39" i="80"/>
  <c r="G39" i="80"/>
  <c r="F39" i="80"/>
  <c r="E39" i="80"/>
  <c r="D39" i="80"/>
  <c r="C39" i="80"/>
  <c r="BC38" i="80"/>
  <c r="BB38" i="80"/>
  <c r="BA38" i="80"/>
  <c r="AZ38" i="80"/>
  <c r="AY38" i="80"/>
  <c r="AX38" i="80"/>
  <c r="AW38" i="80"/>
  <c r="AV38" i="80"/>
  <c r="AU38" i="80"/>
  <c r="AT38" i="80"/>
  <c r="AS38" i="80"/>
  <c r="AR38" i="80"/>
  <c r="AQ38" i="80"/>
  <c r="AP38" i="80"/>
  <c r="AO38" i="80"/>
  <c r="AN38" i="80"/>
  <c r="AM38" i="80"/>
  <c r="AL38" i="80"/>
  <c r="AK38" i="80"/>
  <c r="AJ38" i="80"/>
  <c r="AI38" i="80"/>
  <c r="AH38" i="80"/>
  <c r="AG38" i="80"/>
  <c r="AF38" i="80"/>
  <c r="AE38" i="80"/>
  <c r="AD38" i="80"/>
  <c r="AC38" i="80"/>
  <c r="AB38" i="80"/>
  <c r="AA38" i="80"/>
  <c r="Z38" i="80"/>
  <c r="Y38" i="80"/>
  <c r="X38" i="80"/>
  <c r="W38" i="80"/>
  <c r="V38" i="80"/>
  <c r="U38" i="80"/>
  <c r="T38" i="80"/>
  <c r="S38" i="80"/>
  <c r="R38" i="80"/>
  <c r="Q38" i="80"/>
  <c r="P38" i="80"/>
  <c r="O38" i="80"/>
  <c r="N38" i="80"/>
  <c r="M38" i="80"/>
  <c r="L38" i="80"/>
  <c r="K38" i="80"/>
  <c r="J38" i="80"/>
  <c r="I38" i="80"/>
  <c r="H38" i="80"/>
  <c r="G38" i="80"/>
  <c r="F38" i="80"/>
  <c r="E38" i="80"/>
  <c r="D38" i="80"/>
  <c r="C38" i="80"/>
  <c r="BE36" i="80"/>
  <c r="BE35" i="80"/>
  <c r="BE34" i="80"/>
  <c r="BE33" i="80"/>
  <c r="BE32" i="80"/>
  <c r="BE31" i="80"/>
  <c r="BE30" i="80"/>
  <c r="BE28" i="80"/>
  <c r="BE27" i="80"/>
  <c r="BE26" i="80"/>
  <c r="BE25" i="80"/>
  <c r="BE24" i="80"/>
  <c r="BE23" i="80"/>
  <c r="BE22" i="80"/>
  <c r="BC19" i="80"/>
  <c r="BB19" i="80"/>
  <c r="BA19" i="80"/>
  <c r="AZ19" i="80"/>
  <c r="AY19" i="80"/>
  <c r="AX19" i="80"/>
  <c r="AW19" i="80"/>
  <c r="AV19" i="80"/>
  <c r="AU19" i="80"/>
  <c r="AT19" i="80"/>
  <c r="AS19" i="80"/>
  <c r="AR19" i="80"/>
  <c r="AQ19" i="80"/>
  <c r="AP19" i="80"/>
  <c r="AO19" i="80"/>
  <c r="AN19" i="80"/>
  <c r="AM19" i="80"/>
  <c r="AL19" i="80"/>
  <c r="AK19" i="80"/>
  <c r="AJ19" i="80"/>
  <c r="AI19" i="80"/>
  <c r="AH19" i="80"/>
  <c r="AG19" i="80"/>
  <c r="AF19" i="80"/>
  <c r="AE19" i="80"/>
  <c r="AD19" i="80"/>
  <c r="AC19" i="80"/>
  <c r="AB19" i="80"/>
  <c r="AA19" i="80"/>
  <c r="Z19" i="80"/>
  <c r="Y19" i="80"/>
  <c r="X19" i="80"/>
  <c r="W19" i="80"/>
  <c r="V19" i="80"/>
  <c r="U19" i="80"/>
  <c r="T19" i="80"/>
  <c r="S19" i="80"/>
  <c r="R19" i="80"/>
  <c r="Q19" i="80"/>
  <c r="P19" i="80"/>
  <c r="O19" i="80"/>
  <c r="N19" i="80"/>
  <c r="M19" i="80"/>
  <c r="L19" i="80"/>
  <c r="K19" i="80"/>
  <c r="J19" i="80"/>
  <c r="I19" i="80"/>
  <c r="H19" i="80"/>
  <c r="G19" i="80"/>
  <c r="F19" i="80"/>
  <c r="E19" i="80"/>
  <c r="D19" i="80"/>
  <c r="C19" i="80"/>
  <c r="BC18" i="80"/>
  <c r="BB18" i="80"/>
  <c r="BA18" i="80"/>
  <c r="AZ18" i="80"/>
  <c r="AY18" i="80"/>
  <c r="AX18" i="80"/>
  <c r="AW18" i="80"/>
  <c r="AV18" i="80"/>
  <c r="AU18" i="80"/>
  <c r="AT18" i="80"/>
  <c r="AS18" i="80"/>
  <c r="AR18" i="80"/>
  <c r="AQ18" i="80"/>
  <c r="AP18" i="80"/>
  <c r="AO18" i="80"/>
  <c r="AN18" i="80"/>
  <c r="AM18" i="80"/>
  <c r="AL18" i="80"/>
  <c r="AK18" i="80"/>
  <c r="AJ18" i="80"/>
  <c r="AI18" i="80"/>
  <c r="AH18" i="80"/>
  <c r="AG18" i="80"/>
  <c r="AF18" i="80"/>
  <c r="AE18" i="80"/>
  <c r="AD18" i="80"/>
  <c r="AC18" i="80"/>
  <c r="AB18" i="80"/>
  <c r="AA18" i="80"/>
  <c r="Z18" i="80"/>
  <c r="Y18" i="80"/>
  <c r="X18" i="80"/>
  <c r="W18" i="80"/>
  <c r="V18" i="80"/>
  <c r="U18" i="80"/>
  <c r="T18" i="80"/>
  <c r="S18" i="80"/>
  <c r="R18" i="80"/>
  <c r="Q18" i="80"/>
  <c r="P18" i="80"/>
  <c r="O18" i="80"/>
  <c r="N18" i="80"/>
  <c r="M18" i="80"/>
  <c r="L18" i="80"/>
  <c r="K18" i="80"/>
  <c r="J18" i="80"/>
  <c r="I18" i="80"/>
  <c r="H18" i="80"/>
  <c r="G18" i="80"/>
  <c r="F18" i="80"/>
  <c r="E18" i="80"/>
  <c r="D18" i="80"/>
  <c r="C18" i="80"/>
  <c r="BC17" i="80"/>
  <c r="BB17" i="80"/>
  <c r="BA17" i="80"/>
  <c r="AZ17" i="80"/>
  <c r="AY17" i="80"/>
  <c r="AX17" i="80"/>
  <c r="AW17" i="80"/>
  <c r="AV17" i="80"/>
  <c r="AU17" i="80"/>
  <c r="AT17" i="80"/>
  <c r="AS17" i="80"/>
  <c r="AR17" i="80"/>
  <c r="AQ17" i="80"/>
  <c r="AP17" i="80"/>
  <c r="AO17" i="80"/>
  <c r="AN17" i="80"/>
  <c r="AM17" i="80"/>
  <c r="AL17" i="80"/>
  <c r="AK17" i="80"/>
  <c r="AJ17" i="80"/>
  <c r="AI17" i="80"/>
  <c r="AH17" i="80"/>
  <c r="AG17" i="80"/>
  <c r="AF17" i="80"/>
  <c r="AE17" i="80"/>
  <c r="AD17" i="80"/>
  <c r="AC17" i="80"/>
  <c r="AB17" i="80"/>
  <c r="AA17" i="80"/>
  <c r="Z17" i="80"/>
  <c r="Y17" i="80"/>
  <c r="X17" i="80"/>
  <c r="W17" i="80"/>
  <c r="V17" i="80"/>
  <c r="U17" i="80"/>
  <c r="T17" i="80"/>
  <c r="S17" i="80"/>
  <c r="R17" i="80"/>
  <c r="Q17" i="80"/>
  <c r="P17" i="80"/>
  <c r="O17" i="80"/>
  <c r="N17" i="80"/>
  <c r="M17" i="80"/>
  <c r="L17" i="80"/>
  <c r="K17" i="80"/>
  <c r="J17" i="80"/>
  <c r="I17" i="80"/>
  <c r="H17" i="80"/>
  <c r="G17" i="80"/>
  <c r="F17" i="80"/>
  <c r="E17" i="80"/>
  <c r="D17" i="80"/>
  <c r="C17" i="80"/>
  <c r="BC16" i="80"/>
  <c r="BB16" i="80"/>
  <c r="BA16" i="80"/>
  <c r="AZ16" i="80"/>
  <c r="AY16" i="80"/>
  <c r="AX16" i="80"/>
  <c r="AW16" i="80"/>
  <c r="AV16" i="80"/>
  <c r="AU16" i="80"/>
  <c r="AT16" i="80"/>
  <c r="AS16" i="80"/>
  <c r="AR16" i="80"/>
  <c r="AQ16" i="80"/>
  <c r="AP16" i="80"/>
  <c r="AO16" i="80"/>
  <c r="AN16" i="80"/>
  <c r="AM16" i="80"/>
  <c r="AL16" i="80"/>
  <c r="AK16" i="80"/>
  <c r="AJ16" i="80"/>
  <c r="AI16" i="80"/>
  <c r="AH16" i="80"/>
  <c r="AG16" i="80"/>
  <c r="AF16" i="80"/>
  <c r="AE16" i="80"/>
  <c r="AD16" i="80"/>
  <c r="AC16" i="80"/>
  <c r="AB16" i="80"/>
  <c r="AA16" i="80"/>
  <c r="Z16" i="80"/>
  <c r="Y16" i="80"/>
  <c r="X16" i="80"/>
  <c r="W16" i="80"/>
  <c r="V16" i="80"/>
  <c r="U16" i="80"/>
  <c r="T16" i="80"/>
  <c r="S16" i="80"/>
  <c r="R16" i="80"/>
  <c r="Q16" i="80"/>
  <c r="P16" i="80"/>
  <c r="O16" i="80"/>
  <c r="N16" i="80"/>
  <c r="M16" i="80"/>
  <c r="L16" i="80"/>
  <c r="K16" i="80"/>
  <c r="J16" i="80"/>
  <c r="I16" i="80"/>
  <c r="H16" i="80"/>
  <c r="G16" i="80"/>
  <c r="F16" i="80"/>
  <c r="E16" i="80"/>
  <c r="D16" i="80"/>
  <c r="C16" i="80"/>
  <c r="BC15" i="80"/>
  <c r="BB15" i="80"/>
  <c r="BA15" i="80"/>
  <c r="AZ15" i="80"/>
  <c r="AY15" i="80"/>
  <c r="AX15" i="80"/>
  <c r="AW15" i="80"/>
  <c r="AV15" i="80"/>
  <c r="AV7" i="80" s="1"/>
  <c r="AU15" i="80"/>
  <c r="AT15" i="80"/>
  <c r="AS15" i="80"/>
  <c r="AR15" i="80"/>
  <c r="AQ15" i="80"/>
  <c r="AP15" i="80"/>
  <c r="AO15" i="80"/>
  <c r="AN15" i="80"/>
  <c r="AM15" i="80"/>
  <c r="AL15" i="80"/>
  <c r="AK15" i="80"/>
  <c r="AJ15" i="80"/>
  <c r="AI15" i="80"/>
  <c r="AH15" i="80"/>
  <c r="AG15" i="80"/>
  <c r="AF15" i="80"/>
  <c r="AF7" i="80" s="1"/>
  <c r="AE15" i="80"/>
  <c r="AD15" i="80"/>
  <c r="AC15" i="80"/>
  <c r="AB15" i="80"/>
  <c r="AA15" i="80"/>
  <c r="Z15" i="80"/>
  <c r="Y15" i="80"/>
  <c r="X15" i="80"/>
  <c r="W15" i="80"/>
  <c r="V15" i="80"/>
  <c r="U15" i="80"/>
  <c r="T15" i="80"/>
  <c r="S15" i="80"/>
  <c r="R15" i="80"/>
  <c r="Q15" i="80"/>
  <c r="P15" i="80"/>
  <c r="P7" i="80" s="1"/>
  <c r="O15" i="80"/>
  <c r="N15" i="80"/>
  <c r="M15" i="80"/>
  <c r="L15" i="80"/>
  <c r="K15" i="80"/>
  <c r="J15" i="80"/>
  <c r="I15" i="80"/>
  <c r="H15" i="80"/>
  <c r="G15" i="80"/>
  <c r="F15" i="80"/>
  <c r="E15" i="80"/>
  <c r="D15" i="80"/>
  <c r="C15" i="80"/>
  <c r="BC14" i="80"/>
  <c r="BB14" i="80"/>
  <c r="BA14" i="80"/>
  <c r="BA7" i="80" s="1"/>
  <c r="AZ14" i="80"/>
  <c r="AY14" i="80"/>
  <c r="AX14" i="80"/>
  <c r="AW14" i="80"/>
  <c r="AV14" i="80"/>
  <c r="AU14" i="80"/>
  <c r="AT14" i="80"/>
  <c r="AS14" i="80"/>
  <c r="AS7" i="80" s="1"/>
  <c r="AR14" i="80"/>
  <c r="AQ14" i="80"/>
  <c r="AP14" i="80"/>
  <c r="AO14" i="80"/>
  <c r="AN14" i="80"/>
  <c r="AM14" i="80"/>
  <c r="AL14" i="80"/>
  <c r="AK14" i="80"/>
  <c r="AK7" i="80" s="1"/>
  <c r="AJ14" i="80"/>
  <c r="AI14" i="80"/>
  <c r="AH14" i="80"/>
  <c r="AG14" i="80"/>
  <c r="AF14" i="80"/>
  <c r="AE14" i="80"/>
  <c r="AD14" i="80"/>
  <c r="AC14" i="80"/>
  <c r="AC7" i="80" s="1"/>
  <c r="AB14" i="80"/>
  <c r="AA14" i="80"/>
  <c r="Z14" i="80"/>
  <c r="Y14" i="80"/>
  <c r="X14" i="80"/>
  <c r="W14" i="80"/>
  <c r="V14" i="80"/>
  <c r="U14" i="80"/>
  <c r="T14" i="80"/>
  <c r="S14" i="80"/>
  <c r="R14" i="80"/>
  <c r="Q14" i="80"/>
  <c r="P14" i="80"/>
  <c r="O14" i="80"/>
  <c r="N14" i="80"/>
  <c r="M14" i="80"/>
  <c r="M7" i="80" s="1"/>
  <c r="L14" i="80"/>
  <c r="K14" i="80"/>
  <c r="J14" i="80"/>
  <c r="I14" i="80"/>
  <c r="H14" i="80"/>
  <c r="G14" i="80"/>
  <c r="F14" i="80"/>
  <c r="E14" i="80"/>
  <c r="E7" i="80" s="1"/>
  <c r="D14" i="80"/>
  <c r="C14" i="80"/>
  <c r="BC13" i="80"/>
  <c r="BB13" i="80"/>
  <c r="BA13" i="80"/>
  <c r="AZ13" i="80"/>
  <c r="AY13" i="80"/>
  <c r="AX13" i="80"/>
  <c r="AX7" i="80" s="1"/>
  <c r="AW13" i="80"/>
  <c r="AV13" i="80"/>
  <c r="AU13" i="80"/>
  <c r="AT13" i="80"/>
  <c r="AS13" i="80"/>
  <c r="AR13" i="80"/>
  <c r="AQ13" i="80"/>
  <c r="AP13" i="80"/>
  <c r="AO13" i="80"/>
  <c r="AN13" i="80"/>
  <c r="AM13" i="80"/>
  <c r="AL13" i="80"/>
  <c r="AK13" i="80"/>
  <c r="AJ13" i="80"/>
  <c r="AI13" i="80"/>
  <c r="AH13" i="80"/>
  <c r="AH7" i="80" s="1"/>
  <c r="AG13" i="80"/>
  <c r="AF13" i="80"/>
  <c r="AE13" i="80"/>
  <c r="AD13" i="80"/>
  <c r="AC13" i="80"/>
  <c r="AB13" i="80"/>
  <c r="AA13" i="80"/>
  <c r="Z13" i="80"/>
  <c r="Z7" i="80" s="1"/>
  <c r="Y13" i="80"/>
  <c r="X13" i="80"/>
  <c r="W13" i="80"/>
  <c r="V13" i="80"/>
  <c r="U13" i="80"/>
  <c r="T13" i="80"/>
  <c r="S13" i="80"/>
  <c r="R13" i="80"/>
  <c r="R7" i="80" s="1"/>
  <c r="Q13" i="80"/>
  <c r="P13" i="80"/>
  <c r="O13" i="80"/>
  <c r="N13" i="80"/>
  <c r="M13" i="80"/>
  <c r="L13" i="80"/>
  <c r="K13" i="80"/>
  <c r="J13" i="80"/>
  <c r="J7" i="80" s="1"/>
  <c r="I13" i="80"/>
  <c r="H13" i="80"/>
  <c r="G13" i="80"/>
  <c r="F13" i="80"/>
  <c r="E13" i="80"/>
  <c r="D13" i="80"/>
  <c r="C13" i="80"/>
  <c r="BC9" i="80"/>
  <c r="BB9" i="80"/>
  <c r="BA9" i="80"/>
  <c r="AZ9" i="80"/>
  <c r="AY9" i="80"/>
  <c r="AX9" i="80"/>
  <c r="AW9" i="80"/>
  <c r="AV9" i="80"/>
  <c r="AU9" i="80"/>
  <c r="AT9" i="80"/>
  <c r="AS9" i="80"/>
  <c r="AR9" i="80"/>
  <c r="AQ9" i="80"/>
  <c r="AP9" i="80"/>
  <c r="AO9" i="80"/>
  <c r="AN9" i="80"/>
  <c r="AM9" i="80"/>
  <c r="AL9" i="80"/>
  <c r="AK9" i="80"/>
  <c r="AJ9" i="80"/>
  <c r="AI9" i="80"/>
  <c r="AH9" i="80"/>
  <c r="AG9" i="80"/>
  <c r="AF9" i="80"/>
  <c r="AE9" i="80"/>
  <c r="AD9" i="80"/>
  <c r="AC9" i="80"/>
  <c r="AB9" i="80"/>
  <c r="AA9" i="80"/>
  <c r="Z9" i="80"/>
  <c r="Y9" i="80"/>
  <c r="X9" i="80"/>
  <c r="W9" i="80"/>
  <c r="V9" i="80"/>
  <c r="U9" i="80"/>
  <c r="T9" i="80"/>
  <c r="S9" i="80"/>
  <c r="R9" i="80"/>
  <c r="Q9" i="80"/>
  <c r="P9" i="80"/>
  <c r="O9" i="80"/>
  <c r="N9" i="80"/>
  <c r="M9" i="80"/>
  <c r="L9" i="80"/>
  <c r="K9" i="80"/>
  <c r="J9" i="80"/>
  <c r="I9" i="80"/>
  <c r="H9" i="80"/>
  <c r="G9" i="80"/>
  <c r="F9" i="80"/>
  <c r="E9" i="80"/>
  <c r="D9" i="80"/>
  <c r="C9" i="80"/>
  <c r="BC8" i="80"/>
  <c r="BB8" i="80"/>
  <c r="BA8" i="80"/>
  <c r="AZ8" i="80"/>
  <c r="AY8" i="80"/>
  <c r="AX8" i="80"/>
  <c r="AW8" i="80"/>
  <c r="AV8" i="80"/>
  <c r="AU8" i="80"/>
  <c r="AT8" i="80"/>
  <c r="AS8" i="80"/>
  <c r="AR8" i="80"/>
  <c r="AQ8" i="80"/>
  <c r="AP8" i="80"/>
  <c r="AO8" i="80"/>
  <c r="AN8" i="80"/>
  <c r="AM8" i="80"/>
  <c r="AL8" i="80"/>
  <c r="AK8" i="80"/>
  <c r="AJ8" i="80"/>
  <c r="AI8" i="80"/>
  <c r="AH8" i="80"/>
  <c r="AG8" i="80"/>
  <c r="AF8" i="80"/>
  <c r="AE8" i="80"/>
  <c r="AD8" i="80"/>
  <c r="AC8" i="80"/>
  <c r="AB8" i="80"/>
  <c r="AA8" i="80"/>
  <c r="Z8" i="80"/>
  <c r="Y8" i="80"/>
  <c r="X8" i="80"/>
  <c r="W8" i="80"/>
  <c r="V8" i="80"/>
  <c r="U8" i="80"/>
  <c r="T8" i="80"/>
  <c r="S8" i="80"/>
  <c r="R8" i="80"/>
  <c r="Q8" i="80"/>
  <c r="P8" i="80"/>
  <c r="O8" i="80"/>
  <c r="N8" i="80"/>
  <c r="M8" i="80"/>
  <c r="L8" i="80"/>
  <c r="K8" i="80"/>
  <c r="J8" i="80"/>
  <c r="I8" i="80"/>
  <c r="H8" i="80"/>
  <c r="G8" i="80"/>
  <c r="F8" i="80"/>
  <c r="E8" i="80"/>
  <c r="D8" i="80"/>
  <c r="C8" i="80"/>
  <c r="AP7" i="80"/>
  <c r="U7" i="80"/>
  <c r="AE91" i="79"/>
  <c r="AE90" i="79"/>
  <c r="AE89" i="79"/>
  <c r="AE88" i="79"/>
  <c r="AE85" i="79"/>
  <c r="AE84" i="79"/>
  <c r="AE83" i="79"/>
  <c r="AE82" i="79"/>
  <c r="AE81" i="79"/>
  <c r="AE80" i="79"/>
  <c r="AE79" i="79"/>
  <c r="AE78" i="79"/>
  <c r="AE77" i="79"/>
  <c r="AE76" i="79"/>
  <c r="AE75" i="79"/>
  <c r="AE74" i="79"/>
  <c r="AE73" i="79"/>
  <c r="AE72" i="79"/>
  <c r="AE71" i="79"/>
  <c r="AE70" i="79"/>
  <c r="AE69" i="79"/>
  <c r="AE68" i="79"/>
  <c r="AE67" i="79"/>
  <c r="AE66" i="79"/>
  <c r="AE65" i="79"/>
  <c r="AE64" i="79"/>
  <c r="AE63" i="79"/>
  <c r="AE62" i="79"/>
  <c r="AE61" i="79"/>
  <c r="AE60" i="79"/>
  <c r="AE59" i="79"/>
  <c r="AE58" i="79"/>
  <c r="AE57" i="79"/>
  <c r="AE56" i="79"/>
  <c r="AE55" i="79"/>
  <c r="AE54" i="79"/>
  <c r="AC51" i="79"/>
  <c r="AB51" i="79"/>
  <c r="AA51" i="79"/>
  <c r="Z51" i="79"/>
  <c r="Y51" i="79"/>
  <c r="X51" i="79"/>
  <c r="W51" i="79"/>
  <c r="V51" i="79"/>
  <c r="U51" i="79"/>
  <c r="T51" i="79"/>
  <c r="S51" i="79"/>
  <c r="R51" i="79"/>
  <c r="Q51" i="79"/>
  <c r="P51" i="79"/>
  <c r="O51" i="79"/>
  <c r="N51" i="79"/>
  <c r="M51" i="79"/>
  <c r="L51" i="79"/>
  <c r="K51" i="79"/>
  <c r="J51" i="79"/>
  <c r="I51" i="79"/>
  <c r="H51" i="79"/>
  <c r="G51" i="79"/>
  <c r="F51" i="79"/>
  <c r="E51" i="79"/>
  <c r="D51" i="79"/>
  <c r="C51" i="79"/>
  <c r="AE51" i="79" s="1"/>
  <c r="AC50" i="79"/>
  <c r="AB50" i="79"/>
  <c r="AA50" i="79"/>
  <c r="Z50" i="79"/>
  <c r="Y50" i="79"/>
  <c r="X50" i="79"/>
  <c r="W50" i="79"/>
  <c r="V50" i="79"/>
  <c r="U50" i="79"/>
  <c r="T50" i="79"/>
  <c r="S50" i="79"/>
  <c r="R50" i="79"/>
  <c r="Q50" i="79"/>
  <c r="P50" i="79"/>
  <c r="O50" i="79"/>
  <c r="N50" i="79"/>
  <c r="M50" i="79"/>
  <c r="L50" i="79"/>
  <c r="K50" i="79"/>
  <c r="J50" i="79"/>
  <c r="I50" i="79"/>
  <c r="H50" i="79"/>
  <c r="G50" i="79"/>
  <c r="F50" i="79"/>
  <c r="E50" i="79"/>
  <c r="D50" i="79"/>
  <c r="C50"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D49" i="79"/>
  <c r="C49" i="79"/>
  <c r="AC48" i="79"/>
  <c r="AB48" i="79"/>
  <c r="AA48" i="79"/>
  <c r="Z48" i="79"/>
  <c r="Y48" i="79"/>
  <c r="X48" i="79"/>
  <c r="W48" i="79"/>
  <c r="V48" i="79"/>
  <c r="U48" i="79"/>
  <c r="T48" i="79"/>
  <c r="S48" i="79"/>
  <c r="R48" i="79"/>
  <c r="Q48" i="79"/>
  <c r="P48" i="79"/>
  <c r="O48" i="79"/>
  <c r="N48" i="79"/>
  <c r="M48" i="79"/>
  <c r="L48" i="79"/>
  <c r="K48" i="79"/>
  <c r="J48" i="79"/>
  <c r="I48" i="79"/>
  <c r="H48" i="79"/>
  <c r="G48" i="79"/>
  <c r="F48" i="79"/>
  <c r="E48" i="79"/>
  <c r="D48" i="79"/>
  <c r="C48" i="79"/>
  <c r="AC47" i="79"/>
  <c r="AB47" i="79"/>
  <c r="AA47" i="79"/>
  <c r="Z47" i="79"/>
  <c r="Y47" i="79"/>
  <c r="X47" i="79"/>
  <c r="W47" i="79"/>
  <c r="V47" i="79"/>
  <c r="U47" i="79"/>
  <c r="T47" i="79"/>
  <c r="S47" i="79"/>
  <c r="R47" i="79"/>
  <c r="Q47" i="79"/>
  <c r="P47" i="79"/>
  <c r="O47" i="79"/>
  <c r="N47" i="79"/>
  <c r="M47" i="79"/>
  <c r="L47" i="79"/>
  <c r="K47" i="79"/>
  <c r="J47" i="79"/>
  <c r="I47" i="79"/>
  <c r="H47" i="79"/>
  <c r="G47" i="79"/>
  <c r="F47" i="79"/>
  <c r="E47" i="79"/>
  <c r="D47" i="79"/>
  <c r="C47" i="79"/>
  <c r="AE47" i="79" s="1"/>
  <c r="AC46" i="79"/>
  <c r="AB46" i="79"/>
  <c r="AA46" i="79"/>
  <c r="Z46" i="79"/>
  <c r="Y46" i="79"/>
  <c r="X46" i="79"/>
  <c r="W46" i="79"/>
  <c r="V46" i="79"/>
  <c r="U46" i="79"/>
  <c r="T46" i="79"/>
  <c r="S46" i="79"/>
  <c r="R46" i="79"/>
  <c r="Q46" i="79"/>
  <c r="P46" i="79"/>
  <c r="O46" i="79"/>
  <c r="N46" i="79"/>
  <c r="M46" i="79"/>
  <c r="L46" i="79"/>
  <c r="K46" i="79"/>
  <c r="J46" i="79"/>
  <c r="I46" i="79"/>
  <c r="H46" i="79"/>
  <c r="G46" i="79"/>
  <c r="F46" i="79"/>
  <c r="E46" i="79"/>
  <c r="D46" i="79"/>
  <c r="C46" i="79"/>
  <c r="AC45" i="79"/>
  <c r="AB45" i="79"/>
  <c r="AA45" i="79"/>
  <c r="Z45" i="79"/>
  <c r="Y45" i="79"/>
  <c r="X45" i="79"/>
  <c r="W45" i="79"/>
  <c r="V45" i="79"/>
  <c r="U45" i="79"/>
  <c r="T45" i="79"/>
  <c r="S45" i="79"/>
  <c r="R45" i="79"/>
  <c r="Q45" i="79"/>
  <c r="P45" i="79"/>
  <c r="O45" i="79"/>
  <c r="N45" i="79"/>
  <c r="M45" i="79"/>
  <c r="L45" i="79"/>
  <c r="K45" i="79"/>
  <c r="J45" i="79"/>
  <c r="I45" i="79"/>
  <c r="H45" i="79"/>
  <c r="G45" i="79"/>
  <c r="F45" i="79"/>
  <c r="E45" i="79"/>
  <c r="D45" i="79"/>
  <c r="C45" i="79"/>
  <c r="AC44" i="79"/>
  <c r="AB44" i="79"/>
  <c r="AA44" i="79"/>
  <c r="Z44" i="79"/>
  <c r="Y44" i="79"/>
  <c r="X44" i="79"/>
  <c r="W44" i="79"/>
  <c r="V44" i="79"/>
  <c r="U44" i="79"/>
  <c r="T44" i="79"/>
  <c r="S44" i="79"/>
  <c r="R44" i="79"/>
  <c r="Q44" i="79"/>
  <c r="P44" i="79"/>
  <c r="O44" i="79"/>
  <c r="N44" i="79"/>
  <c r="M44" i="79"/>
  <c r="L44" i="79"/>
  <c r="K44" i="79"/>
  <c r="J44" i="79"/>
  <c r="I44" i="79"/>
  <c r="H44" i="79"/>
  <c r="G44" i="79"/>
  <c r="F44" i="79"/>
  <c r="E44" i="79"/>
  <c r="D44" i="79"/>
  <c r="C44" i="79"/>
  <c r="AC43" i="79"/>
  <c r="AB43" i="79"/>
  <c r="AA43" i="79"/>
  <c r="Z43" i="79"/>
  <c r="Y43" i="79"/>
  <c r="X43" i="79"/>
  <c r="W43" i="79"/>
  <c r="V43" i="79"/>
  <c r="U43" i="79"/>
  <c r="T43" i="79"/>
  <c r="S43" i="79"/>
  <c r="R43" i="79"/>
  <c r="Q43" i="79"/>
  <c r="P43" i="79"/>
  <c r="O43" i="79"/>
  <c r="N43" i="79"/>
  <c r="M43" i="79"/>
  <c r="L43" i="79"/>
  <c r="K43" i="79"/>
  <c r="J43" i="79"/>
  <c r="I43" i="79"/>
  <c r="H43" i="79"/>
  <c r="G43" i="79"/>
  <c r="F43" i="79"/>
  <c r="E43" i="79"/>
  <c r="D43" i="79"/>
  <c r="C43" i="79"/>
  <c r="AE43" i="79" s="1"/>
  <c r="AC42" i="79"/>
  <c r="AB42" i="79"/>
  <c r="AA42" i="79"/>
  <c r="Z42" i="79"/>
  <c r="Y42" i="79"/>
  <c r="X42" i="79"/>
  <c r="W42" i="79"/>
  <c r="V42" i="79"/>
  <c r="U42" i="79"/>
  <c r="T42" i="79"/>
  <c r="S42" i="79"/>
  <c r="R42" i="79"/>
  <c r="Q42" i="79"/>
  <c r="P42" i="79"/>
  <c r="O42" i="79"/>
  <c r="N42" i="79"/>
  <c r="M42" i="79"/>
  <c r="L42" i="79"/>
  <c r="K42" i="79"/>
  <c r="J42" i="79"/>
  <c r="I42" i="79"/>
  <c r="H42" i="79"/>
  <c r="G42" i="79"/>
  <c r="F42" i="79"/>
  <c r="E42" i="79"/>
  <c r="D42" i="79"/>
  <c r="C42" i="79"/>
  <c r="AC41" i="79"/>
  <c r="AB41" i="79"/>
  <c r="AA41" i="79"/>
  <c r="Z41" i="79"/>
  <c r="Y41" i="79"/>
  <c r="X41" i="79"/>
  <c r="W41" i="79"/>
  <c r="V41" i="79"/>
  <c r="U41" i="79"/>
  <c r="T41" i="79"/>
  <c r="S41" i="79"/>
  <c r="R41" i="79"/>
  <c r="Q41" i="79"/>
  <c r="P41" i="79"/>
  <c r="O41" i="79"/>
  <c r="N41" i="79"/>
  <c r="M41" i="79"/>
  <c r="L41" i="79"/>
  <c r="K41" i="79"/>
  <c r="J41" i="79"/>
  <c r="I41" i="79"/>
  <c r="H41" i="79"/>
  <c r="G41" i="79"/>
  <c r="F41" i="79"/>
  <c r="E41" i="79"/>
  <c r="D41" i="79"/>
  <c r="C41" i="79"/>
  <c r="AC40" i="79"/>
  <c r="AB40" i="79"/>
  <c r="AA40" i="79"/>
  <c r="Z40" i="79"/>
  <c r="Y40" i="79"/>
  <c r="X40" i="79"/>
  <c r="W40" i="79"/>
  <c r="V40" i="79"/>
  <c r="U40" i="79"/>
  <c r="T40" i="79"/>
  <c r="S40" i="79"/>
  <c r="R40" i="79"/>
  <c r="Q40" i="79"/>
  <c r="P40" i="79"/>
  <c r="O40" i="79"/>
  <c r="N40" i="79"/>
  <c r="M40" i="79"/>
  <c r="L40" i="79"/>
  <c r="K40" i="79"/>
  <c r="J40" i="79"/>
  <c r="I40" i="79"/>
  <c r="H40" i="79"/>
  <c r="G40" i="79"/>
  <c r="F40" i="79"/>
  <c r="E40" i="79"/>
  <c r="D40" i="79"/>
  <c r="C40" i="79"/>
  <c r="AC39" i="79"/>
  <c r="AB39" i="79"/>
  <c r="AA39" i="79"/>
  <c r="Z39" i="79"/>
  <c r="Y39" i="79"/>
  <c r="X39" i="79"/>
  <c r="W39" i="79"/>
  <c r="V39" i="79"/>
  <c r="U39" i="79"/>
  <c r="T39" i="79"/>
  <c r="S39" i="79"/>
  <c r="R39" i="79"/>
  <c r="Q39" i="79"/>
  <c r="P39" i="79"/>
  <c r="O39" i="79"/>
  <c r="N39" i="79"/>
  <c r="M39" i="79"/>
  <c r="L39" i="79"/>
  <c r="K39" i="79"/>
  <c r="J39" i="79"/>
  <c r="I39" i="79"/>
  <c r="H39" i="79"/>
  <c r="G39" i="79"/>
  <c r="F39" i="79"/>
  <c r="E39" i="79"/>
  <c r="D39" i="79"/>
  <c r="C39" i="79"/>
  <c r="AE39" i="79" s="1"/>
  <c r="AC38" i="79"/>
  <c r="AB38" i="79"/>
  <c r="AA38" i="79"/>
  <c r="Z38" i="79"/>
  <c r="Y38" i="79"/>
  <c r="X38" i="79"/>
  <c r="W38" i="79"/>
  <c r="V38" i="79"/>
  <c r="U38" i="79"/>
  <c r="T38" i="79"/>
  <c r="S38" i="79"/>
  <c r="R38" i="79"/>
  <c r="Q38" i="79"/>
  <c r="P38" i="79"/>
  <c r="O38" i="79"/>
  <c r="N38" i="79"/>
  <c r="M38" i="79"/>
  <c r="L38" i="79"/>
  <c r="K38" i="79"/>
  <c r="J38" i="79"/>
  <c r="I38" i="79"/>
  <c r="H38" i="79"/>
  <c r="G38" i="79"/>
  <c r="F38" i="79"/>
  <c r="E38" i="79"/>
  <c r="D38" i="79"/>
  <c r="C38" i="79"/>
  <c r="AE36" i="79"/>
  <c r="AE35" i="79"/>
  <c r="AE34" i="79"/>
  <c r="AE33" i="79"/>
  <c r="AE32" i="79"/>
  <c r="AE31" i="79"/>
  <c r="AE30" i="79"/>
  <c r="AE28" i="79"/>
  <c r="AE27" i="79"/>
  <c r="AE26" i="79"/>
  <c r="AE25" i="79"/>
  <c r="AE24" i="79"/>
  <c r="AE23" i="79"/>
  <c r="AE22" i="79"/>
  <c r="AC19" i="79"/>
  <c r="AB19" i="79"/>
  <c r="AA19" i="79"/>
  <c r="Z19" i="79"/>
  <c r="Y19" i="79"/>
  <c r="X19" i="79"/>
  <c r="W19" i="79"/>
  <c r="V19" i="79"/>
  <c r="U19" i="79"/>
  <c r="T19" i="79"/>
  <c r="S19" i="79"/>
  <c r="R19" i="79"/>
  <c r="Q19" i="79"/>
  <c r="P19" i="79"/>
  <c r="O19" i="79"/>
  <c r="N19" i="79"/>
  <c r="M19" i="79"/>
  <c r="L19" i="79"/>
  <c r="K19" i="79"/>
  <c r="J19" i="79"/>
  <c r="I19" i="79"/>
  <c r="H19" i="79"/>
  <c r="G19" i="79"/>
  <c r="F19" i="79"/>
  <c r="E19" i="79"/>
  <c r="D19" i="79"/>
  <c r="C19" i="79"/>
  <c r="AE19" i="79" s="1"/>
  <c r="AC18" i="79"/>
  <c r="AB18" i="79"/>
  <c r="AA18" i="79"/>
  <c r="Z18" i="79"/>
  <c r="Y18" i="79"/>
  <c r="X18" i="79"/>
  <c r="W18" i="79"/>
  <c r="V18" i="79"/>
  <c r="U18" i="79"/>
  <c r="T18" i="79"/>
  <c r="S18" i="79"/>
  <c r="R18" i="79"/>
  <c r="Q18" i="79"/>
  <c r="P18" i="79"/>
  <c r="O18" i="79"/>
  <c r="N18" i="79"/>
  <c r="M18" i="79"/>
  <c r="L18" i="79"/>
  <c r="K18" i="79"/>
  <c r="J18" i="79"/>
  <c r="I18" i="79"/>
  <c r="H18" i="79"/>
  <c r="G18" i="79"/>
  <c r="F18" i="79"/>
  <c r="E18" i="79"/>
  <c r="D18" i="79"/>
  <c r="C18" i="79"/>
  <c r="AC17" i="79"/>
  <c r="AB17" i="79"/>
  <c r="AA17" i="79"/>
  <c r="Z17" i="79"/>
  <c r="Y17" i="79"/>
  <c r="X17" i="79"/>
  <c r="W17" i="79"/>
  <c r="V17" i="79"/>
  <c r="U17" i="79"/>
  <c r="T17" i="79"/>
  <c r="S17" i="79"/>
  <c r="R17" i="79"/>
  <c r="Q17" i="79"/>
  <c r="P17" i="79"/>
  <c r="O17" i="79"/>
  <c r="N17" i="79"/>
  <c r="M17" i="79"/>
  <c r="L17" i="79"/>
  <c r="K17" i="79"/>
  <c r="J17" i="79"/>
  <c r="I17" i="79"/>
  <c r="H17" i="79"/>
  <c r="G17" i="79"/>
  <c r="F17" i="79"/>
  <c r="E17" i="79"/>
  <c r="D17" i="79"/>
  <c r="C17" i="79"/>
  <c r="AC16" i="79"/>
  <c r="AB16" i="79"/>
  <c r="AB7" i="79" s="1"/>
  <c r="CB7" i="60" s="1"/>
  <c r="AA16" i="79"/>
  <c r="Z16" i="79"/>
  <c r="Y16" i="79"/>
  <c r="X16" i="79"/>
  <c r="X7" i="79" s="1"/>
  <c r="W16" i="79"/>
  <c r="V16" i="79"/>
  <c r="U16" i="79"/>
  <c r="T16" i="79"/>
  <c r="T7" i="79" s="1"/>
  <c r="S16" i="79"/>
  <c r="R16" i="79"/>
  <c r="Q16" i="79"/>
  <c r="P16" i="79"/>
  <c r="P7" i="79" s="1"/>
  <c r="O16" i="79"/>
  <c r="N16" i="79"/>
  <c r="M16" i="79"/>
  <c r="L16" i="79"/>
  <c r="L7" i="79" s="1"/>
  <c r="K16" i="79"/>
  <c r="J16" i="79"/>
  <c r="I16" i="79"/>
  <c r="H16" i="79"/>
  <c r="H7" i="79" s="1"/>
  <c r="G16" i="79"/>
  <c r="F16" i="79"/>
  <c r="E16" i="79"/>
  <c r="D16" i="79"/>
  <c r="D7" i="79" s="1"/>
  <c r="C16" i="79"/>
  <c r="AC15" i="79"/>
  <c r="AB15" i="79"/>
  <c r="AA15" i="79"/>
  <c r="Z15" i="79"/>
  <c r="Y15" i="79"/>
  <c r="X15" i="79"/>
  <c r="W15" i="79"/>
  <c r="V15" i="79"/>
  <c r="U15" i="79"/>
  <c r="T15" i="79"/>
  <c r="S15" i="79"/>
  <c r="R15" i="79"/>
  <c r="Q15" i="79"/>
  <c r="P15" i="79"/>
  <c r="O15" i="79"/>
  <c r="N15" i="79"/>
  <c r="M15" i="79"/>
  <c r="L15" i="79"/>
  <c r="K15" i="79"/>
  <c r="J15" i="79"/>
  <c r="I15" i="79"/>
  <c r="H15" i="79"/>
  <c r="G15" i="79"/>
  <c r="F15" i="79"/>
  <c r="E15" i="79"/>
  <c r="D15" i="79"/>
  <c r="C15" i="79"/>
  <c r="AE15" i="79" s="1"/>
  <c r="AC14" i="79"/>
  <c r="AB14" i="79"/>
  <c r="AA14" i="79"/>
  <c r="Z14" i="79"/>
  <c r="Z7" i="79" s="1"/>
  <c r="BZ7" i="60" s="1"/>
  <c r="Y14" i="79"/>
  <c r="X14" i="79"/>
  <c r="W14" i="79"/>
  <c r="V14" i="79"/>
  <c r="U14" i="79"/>
  <c r="T14" i="79"/>
  <c r="S14" i="79"/>
  <c r="R14" i="79"/>
  <c r="R7" i="79" s="1"/>
  <c r="Q14" i="79"/>
  <c r="P14" i="79"/>
  <c r="O14" i="79"/>
  <c r="N14" i="79"/>
  <c r="M14" i="79"/>
  <c r="L14" i="79"/>
  <c r="K14" i="79"/>
  <c r="J14" i="79"/>
  <c r="J7" i="79" s="1"/>
  <c r="I14" i="79"/>
  <c r="H14" i="79"/>
  <c r="G14" i="79"/>
  <c r="F14" i="79"/>
  <c r="E14" i="79"/>
  <c r="D14" i="79"/>
  <c r="C14" i="79"/>
  <c r="AC13" i="79"/>
  <c r="AC7" i="79" s="1"/>
  <c r="CC7" i="60" s="1"/>
  <c r="AB13" i="79"/>
  <c r="AA13" i="79"/>
  <c r="Z13" i="79"/>
  <c r="Y13" i="79"/>
  <c r="Y7" i="79" s="1"/>
  <c r="X13" i="79"/>
  <c r="W13" i="79"/>
  <c r="V13" i="79"/>
  <c r="U13" i="79"/>
  <c r="U7" i="79" s="1"/>
  <c r="T13" i="79"/>
  <c r="S13" i="79"/>
  <c r="R13" i="79"/>
  <c r="Q13" i="79"/>
  <c r="Q7" i="79" s="1"/>
  <c r="P13" i="79"/>
  <c r="O13" i="79"/>
  <c r="N13" i="79"/>
  <c r="M13" i="79"/>
  <c r="M7" i="79" s="1"/>
  <c r="L13" i="79"/>
  <c r="K13" i="79"/>
  <c r="J13" i="79"/>
  <c r="I13" i="79"/>
  <c r="I7" i="79" s="1"/>
  <c r="H13" i="79"/>
  <c r="G13" i="79"/>
  <c r="F13" i="79"/>
  <c r="E13" i="79"/>
  <c r="E7" i="79" s="1"/>
  <c r="D13" i="79"/>
  <c r="C13" i="79"/>
  <c r="AC9" i="79"/>
  <c r="AB9" i="79"/>
  <c r="AA9" i="79"/>
  <c r="Z9" i="79"/>
  <c r="Y9" i="79"/>
  <c r="X9" i="79"/>
  <c r="W9" i="79"/>
  <c r="V9" i="79"/>
  <c r="U9" i="79"/>
  <c r="T9" i="79"/>
  <c r="S9" i="79"/>
  <c r="R9" i="79"/>
  <c r="Q9" i="79"/>
  <c r="P9" i="79"/>
  <c r="O9" i="79"/>
  <c r="N9" i="79"/>
  <c r="M9" i="79"/>
  <c r="L9" i="79"/>
  <c r="K9" i="79"/>
  <c r="J9" i="79"/>
  <c r="I9" i="79"/>
  <c r="H9" i="79"/>
  <c r="G9" i="79"/>
  <c r="F9" i="79"/>
  <c r="E9" i="79"/>
  <c r="D9" i="79"/>
  <c r="C9" i="79"/>
  <c r="AC8" i="79"/>
  <c r="AB8" i="79"/>
  <c r="AA8" i="79"/>
  <c r="Z8" i="79"/>
  <c r="Y8" i="79"/>
  <c r="X8" i="79"/>
  <c r="W8" i="79"/>
  <c r="V8" i="79"/>
  <c r="U8" i="79"/>
  <c r="T8" i="79"/>
  <c r="S8" i="79"/>
  <c r="R8" i="79"/>
  <c r="Q8" i="79"/>
  <c r="P8" i="79"/>
  <c r="O8" i="79"/>
  <c r="N8" i="79"/>
  <c r="M8" i="79"/>
  <c r="L8" i="79"/>
  <c r="K8" i="79"/>
  <c r="J8" i="79"/>
  <c r="I8" i="79"/>
  <c r="H8" i="79"/>
  <c r="G8" i="79"/>
  <c r="F8" i="79"/>
  <c r="E8" i="79"/>
  <c r="D8" i="79"/>
  <c r="C8" i="79"/>
  <c r="V7" i="79"/>
  <c r="N7" i="79"/>
  <c r="F7" i="79"/>
  <c r="J7" i="81" l="1"/>
  <c r="R7" i="81"/>
  <c r="Z7" i="81"/>
  <c r="BZ5" i="60" s="1"/>
  <c r="BZ9" i="60" s="1"/>
  <c r="AE8" i="81"/>
  <c r="AE15" i="81"/>
  <c r="G7" i="81"/>
  <c r="O7" i="81"/>
  <c r="W7" i="81"/>
  <c r="F7" i="81"/>
  <c r="N7" i="81"/>
  <c r="V7" i="81"/>
  <c r="AE19" i="81"/>
  <c r="AE43" i="81"/>
  <c r="AE47" i="81"/>
  <c r="AE51" i="81"/>
  <c r="AE42" i="81"/>
  <c r="AE50" i="81"/>
  <c r="E7" i="81"/>
  <c r="I7" i="81"/>
  <c r="M7" i="81"/>
  <c r="Q7" i="81"/>
  <c r="U7" i="81"/>
  <c r="Y7" i="81"/>
  <c r="AC7" i="81"/>
  <c r="CC5" i="60" s="1"/>
  <c r="CC9" i="60" s="1"/>
  <c r="AE17" i="81"/>
  <c r="AE21" i="81"/>
  <c r="AE41" i="81"/>
  <c r="AE45" i="81"/>
  <c r="AE49" i="81"/>
  <c r="AE53" i="81"/>
  <c r="D7" i="81"/>
  <c r="H7" i="81"/>
  <c r="L7" i="81"/>
  <c r="P7" i="81"/>
  <c r="T7" i="81"/>
  <c r="X7" i="81"/>
  <c r="AB7" i="81"/>
  <c r="CB5" i="60" s="1"/>
  <c r="CB9" i="60" s="1"/>
  <c r="AE18" i="81"/>
  <c r="AE46" i="81"/>
  <c r="AE9" i="81"/>
  <c r="AE16" i="81"/>
  <c r="AE20" i="81"/>
  <c r="AE40" i="81"/>
  <c r="AE44" i="81"/>
  <c r="AE48" i="81"/>
  <c r="AE52" i="81"/>
  <c r="G7" i="80"/>
  <c r="O7" i="80"/>
  <c r="W7" i="80"/>
  <c r="AE7" i="80"/>
  <c r="AM7" i="80"/>
  <c r="AU7" i="80"/>
  <c r="BC7" i="80"/>
  <c r="N7" i="80"/>
  <c r="AD7" i="80"/>
  <c r="BB7" i="80"/>
  <c r="I7" i="80"/>
  <c r="AG7" i="80"/>
  <c r="AO7" i="80"/>
  <c r="L7" i="80"/>
  <c r="AB7" i="80"/>
  <c r="AR7" i="80"/>
  <c r="BE17" i="80"/>
  <c r="BE41" i="80"/>
  <c r="BE45" i="80"/>
  <c r="D7" i="80"/>
  <c r="BE7" i="80" s="1"/>
  <c r="H7" i="80"/>
  <c r="T7" i="80"/>
  <c r="X7" i="80"/>
  <c r="AJ7" i="80"/>
  <c r="AN7" i="80"/>
  <c r="AZ7" i="80"/>
  <c r="C7" i="80"/>
  <c r="K7" i="80"/>
  <c r="S7" i="80"/>
  <c r="AA7" i="80"/>
  <c r="AI7" i="80"/>
  <c r="AQ7" i="80"/>
  <c r="AY7" i="80"/>
  <c r="F7" i="80"/>
  <c r="V7" i="80"/>
  <c r="AL7" i="80"/>
  <c r="AT7" i="80"/>
  <c r="Q7" i="80"/>
  <c r="Y7" i="80"/>
  <c r="AW7" i="80"/>
  <c r="BE49" i="80"/>
  <c r="BE14" i="80"/>
  <c r="BE8" i="80"/>
  <c r="BE38" i="80"/>
  <c r="BE50" i="80"/>
  <c r="BE18" i="80"/>
  <c r="BE9" i="80"/>
  <c r="BE46" i="80"/>
  <c r="BE15" i="80"/>
  <c r="BE19" i="80"/>
  <c r="BE39" i="80"/>
  <c r="BE43" i="80"/>
  <c r="BE47" i="80"/>
  <c r="BE51" i="80"/>
  <c r="BE42" i="80"/>
  <c r="BE16" i="80"/>
  <c r="BE40" i="80"/>
  <c r="BE44" i="80"/>
  <c r="BE48" i="80"/>
  <c r="AE14" i="79"/>
  <c r="AE18" i="79"/>
  <c r="AE9" i="79"/>
  <c r="AE38" i="79"/>
  <c r="AE42" i="79"/>
  <c r="AE46" i="79"/>
  <c r="AE50" i="79"/>
  <c r="AE13" i="79"/>
  <c r="G7" i="79"/>
  <c r="K7" i="79"/>
  <c r="O7" i="79"/>
  <c r="S7" i="79"/>
  <c r="W7" i="79"/>
  <c r="AA7" i="79"/>
  <c r="CA7" i="60" s="1"/>
  <c r="CA9" i="60" s="1"/>
  <c r="AE17" i="79"/>
  <c r="AE41" i="79"/>
  <c r="AE45" i="79"/>
  <c r="AE49" i="79"/>
  <c r="AE16" i="79"/>
  <c r="AE40" i="79"/>
  <c r="AE44" i="79"/>
  <c r="AE48" i="79"/>
  <c r="BO16" i="64"/>
  <c r="BO17" i="64"/>
  <c r="BO14" i="64"/>
  <c r="BQ17" i="64"/>
  <c r="BQ16" i="64"/>
  <c r="BQ15" i="64"/>
  <c r="BQ14" i="64"/>
  <c r="BO15" i="64"/>
  <c r="BP17" i="64"/>
  <c r="BP16" i="64"/>
  <c r="BP15" i="64"/>
  <c r="BP14" i="64"/>
  <c r="BR11" i="64"/>
  <c r="BR17" i="64" s="1"/>
  <c r="C7" i="82"/>
  <c r="BE7" i="82" s="1"/>
  <c r="BE13" i="80"/>
  <c r="AH51" i="79"/>
  <c r="AH83" i="79"/>
  <c r="AH55" i="79"/>
  <c r="AH15" i="79"/>
  <c r="AH32" i="79"/>
  <c r="AH49" i="79"/>
  <c r="AH69" i="79"/>
  <c r="AH85" i="79"/>
  <c r="AH24" i="79"/>
  <c r="AH61" i="79"/>
  <c r="AH27" i="79"/>
  <c r="AH62" i="79"/>
  <c r="AH89" i="79"/>
  <c r="AH26" i="79"/>
  <c r="AH48" i="79"/>
  <c r="AH63" i="79"/>
  <c r="AH79" i="79"/>
  <c r="C7" i="79"/>
  <c r="AE8" i="79"/>
  <c r="AH8" i="79" s="1"/>
  <c r="AE7" i="81" l="1"/>
  <c r="AE7" i="79"/>
  <c r="AH31" i="79" s="1"/>
  <c r="BR14" i="64"/>
  <c r="BR16" i="64"/>
  <c r="BR15" i="64"/>
  <c r="AH76" i="79"/>
  <c r="AH44" i="79"/>
  <c r="AH46" i="79"/>
  <c r="AH58" i="79"/>
  <c r="AH82" i="79"/>
  <c r="AH28" i="79"/>
  <c r="AH50" i="79"/>
  <c r="AH77" i="79"/>
  <c r="AH91" i="79"/>
  <c r="AH73" i="79"/>
  <c r="AH57" i="79"/>
  <c r="AH40" i="79"/>
  <c r="AH18" i="79"/>
  <c r="AH71" i="79"/>
  <c r="AH42" i="79"/>
  <c r="AH80" i="79"/>
  <c r="AH47" i="79"/>
  <c r="AH13" i="79"/>
  <c r="AH75" i="79"/>
  <c r="AH59" i="79"/>
  <c r="AH41" i="79"/>
  <c r="AH25" i="79"/>
  <c r="AH78" i="79"/>
  <c r="AH38" i="79"/>
  <c r="AH67" i="79"/>
  <c r="AH36" i="79"/>
  <c r="AH60" i="79"/>
  <c r="AH23" i="79"/>
  <c r="AH81" i="79"/>
  <c r="AH22" i="79"/>
  <c r="AH17" i="79"/>
  <c r="AH66" i="79"/>
  <c r="AH45" i="79"/>
  <c r="AH84" i="79"/>
  <c r="AH43" i="79"/>
  <c r="AH33" i="79"/>
  <c r="AH88" i="79"/>
  <c r="AH70" i="79"/>
  <c r="AH54" i="79"/>
  <c r="AH9" i="79"/>
  <c r="AH14" i="79"/>
  <c r="AH68" i="79"/>
  <c r="AH34" i="79"/>
  <c r="AH74" i="79"/>
  <c r="AH39" i="79"/>
  <c r="AH90" i="79"/>
  <c r="AH72" i="79"/>
  <c r="AH56" i="79"/>
  <c r="AH35" i="79"/>
  <c r="AH19" i="79"/>
  <c r="AH65" i="79"/>
  <c r="AH16" i="79"/>
  <c r="AH64" i="79"/>
  <c r="D111" i="10" l="1"/>
  <c r="D112" i="10"/>
  <c r="D113" i="10"/>
  <c r="D114" i="10"/>
  <c r="D115" i="10"/>
  <c r="D110" i="10"/>
  <c r="D83" i="10"/>
  <c r="D84" i="10"/>
  <c r="D85" i="10"/>
  <c r="D86" i="10"/>
  <c r="D87" i="10"/>
  <c r="F71" i="8"/>
  <c r="F72" i="8"/>
  <c r="F73" i="8"/>
  <c r="F74" i="8"/>
  <c r="F75" i="8"/>
  <c r="F76" i="8"/>
  <c r="F77" i="8"/>
  <c r="F78" i="8"/>
  <c r="F79" i="8"/>
  <c r="F80" i="8"/>
  <c r="F81" i="8"/>
  <c r="F82" i="8"/>
  <c r="F83" i="8"/>
  <c r="F84" i="8"/>
  <c r="F85" i="8"/>
  <c r="F86" i="8"/>
  <c r="F87" i="8"/>
  <c r="F88" i="8"/>
  <c r="F89" i="8"/>
  <c r="AU17" i="14" l="1"/>
  <c r="AV17" i="14"/>
  <c r="AW17" i="14"/>
  <c r="AU18" i="14"/>
  <c r="BN22" i="14" s="1"/>
  <c r="AV18" i="14"/>
  <c r="AW18" i="14"/>
  <c r="BM22" i="14" s="1"/>
  <c r="AV16" i="14"/>
  <c r="AW16" i="14"/>
  <c r="AU16" i="14"/>
  <c r="AR16" i="14"/>
  <c r="AU11" i="14"/>
  <c r="AV11" i="14"/>
  <c r="AW11" i="14"/>
  <c r="AU12" i="14"/>
  <c r="AV12" i="14"/>
  <c r="AW12" i="14"/>
  <c r="AV10" i="14"/>
  <c r="AW10" i="14"/>
  <c r="AU10" i="14"/>
  <c r="AO10" i="14"/>
  <c r="BK22" i="14" l="1"/>
  <c r="BL22" i="14"/>
  <c r="BK7" i="64"/>
  <c r="BL7" i="64"/>
  <c r="BM7" i="64"/>
  <c r="BN7" i="64"/>
  <c r="BK8" i="64"/>
  <c r="BL8" i="64"/>
  <c r="BM8" i="64"/>
  <c r="BN8" i="64"/>
  <c r="BK9" i="64"/>
  <c r="BL9" i="64"/>
  <c r="BM9" i="64"/>
  <c r="BN9" i="64"/>
  <c r="BK10" i="64"/>
  <c r="BL10" i="64"/>
  <c r="BM10" i="64"/>
  <c r="BN10" i="64"/>
  <c r="BN11" i="64" s="1"/>
  <c r="BN14" i="64" s="1"/>
  <c r="BK11" i="64"/>
  <c r="BK16" i="64" s="1"/>
  <c r="BL11" i="64"/>
  <c r="BL15" i="64" s="1"/>
  <c r="BM11" i="64"/>
  <c r="BM16" i="64" s="1"/>
  <c r="BK14" i="64"/>
  <c r="BL14" i="64"/>
  <c r="BL16" i="64"/>
  <c r="BK17" i="64"/>
  <c r="BV5" i="60"/>
  <c r="BW5" i="60"/>
  <c r="BX5" i="60"/>
  <c r="BY5" i="60"/>
  <c r="BV6" i="60"/>
  <c r="BW6" i="60"/>
  <c r="BX6" i="60"/>
  <c r="BY6" i="60"/>
  <c r="BV7" i="60"/>
  <c r="BW7" i="60"/>
  <c r="BX7" i="60"/>
  <c r="BY7" i="60"/>
  <c r="BY9" i="60" l="1"/>
  <c r="BW9" i="60"/>
  <c r="BV9" i="60"/>
  <c r="BM14" i="64"/>
  <c r="BM17" i="64"/>
  <c r="BM15" i="64"/>
  <c r="BK15" i="64"/>
  <c r="BL17" i="64"/>
  <c r="BN17" i="64"/>
  <c r="BN16" i="64"/>
  <c r="BN15" i="64"/>
  <c r="BX9" i="60"/>
  <c r="D8" i="47" l="1"/>
  <c r="C17" i="25" l="1"/>
  <c r="D17" i="25"/>
  <c r="B17" i="25"/>
  <c r="C16" i="25"/>
  <c r="D16" i="25"/>
  <c r="B16" i="25"/>
  <c r="D7" i="25"/>
  <c r="D8" i="25"/>
  <c r="D9" i="25"/>
  <c r="D10" i="25"/>
  <c r="D11" i="25"/>
  <c r="D12" i="25"/>
  <c r="D13" i="25"/>
  <c r="D14" i="25"/>
  <c r="D15" i="25"/>
  <c r="C7" i="25"/>
  <c r="C8" i="25"/>
  <c r="C9" i="25"/>
  <c r="C10" i="25"/>
  <c r="C11" i="25"/>
  <c r="C12" i="25"/>
  <c r="C13" i="25"/>
  <c r="C14" i="25"/>
  <c r="C15" i="25"/>
  <c r="B7" i="25"/>
  <c r="B8" i="25"/>
  <c r="B9" i="25"/>
  <c r="B10" i="25"/>
  <c r="B11" i="25"/>
  <c r="B12" i="25"/>
  <c r="B13" i="25"/>
  <c r="B14" i="25"/>
  <c r="B15" i="25"/>
  <c r="AS18" i="14"/>
  <c r="AT18" i="14"/>
  <c r="BM21" i="14" s="1"/>
  <c r="AS17" i="14"/>
  <c r="AT17" i="14"/>
  <c r="AS16" i="14"/>
  <c r="AT16" i="14"/>
  <c r="AR17" i="14"/>
  <c r="BL21" i="14" s="1"/>
  <c r="AR18" i="14"/>
  <c r="AS12" i="14"/>
  <c r="AT12" i="14"/>
  <c r="AS11" i="14"/>
  <c r="AT11" i="14"/>
  <c r="AR11" i="14"/>
  <c r="AR12" i="14"/>
  <c r="AS10" i="14"/>
  <c r="AT10" i="14"/>
  <c r="AR10" i="14"/>
  <c r="BD21" i="14" l="1"/>
  <c r="BF21" i="14"/>
  <c r="BI21" i="14"/>
  <c r="BH21" i="14"/>
  <c r="BN21" i="14"/>
  <c r="BE21" i="14"/>
  <c r="BK21" i="14"/>
  <c r="BG21" i="14"/>
  <c r="BC21" i="14"/>
  <c r="BJ21" i="14"/>
  <c r="D108" i="10"/>
  <c r="D107" i="10"/>
  <c r="D106" i="10"/>
  <c r="D105" i="10"/>
  <c r="D104" i="10"/>
  <c r="D103" i="10"/>
  <c r="D5" i="10"/>
  <c r="B22" i="17" l="1"/>
  <c r="A21" i="64"/>
  <c r="BW4" i="60" l="1"/>
  <c r="BF10" i="64" l="1"/>
  <c r="BG10" i="64"/>
  <c r="BH10" i="64"/>
  <c r="BI10" i="64"/>
  <c r="BJ10" i="64"/>
  <c r="BF9" i="64"/>
  <c r="BG9" i="64"/>
  <c r="BH9" i="64"/>
  <c r="BI9" i="64"/>
  <c r="BJ9" i="64"/>
  <c r="BF8" i="64"/>
  <c r="BG8" i="64"/>
  <c r="BH8" i="64"/>
  <c r="BI8" i="64"/>
  <c r="BJ8" i="64"/>
  <c r="BF7" i="64"/>
  <c r="BG7" i="64"/>
  <c r="BH7" i="64"/>
  <c r="BI7" i="64"/>
  <c r="BJ7" i="64"/>
  <c r="BQ7" i="60"/>
  <c r="BR7" i="60"/>
  <c r="BS7" i="60"/>
  <c r="BT7" i="60"/>
  <c r="BU7" i="60"/>
  <c r="BQ6" i="60"/>
  <c r="BR6" i="60"/>
  <c r="BS6" i="60"/>
  <c r="BT6" i="60"/>
  <c r="BU6" i="60"/>
  <c r="BQ5" i="60"/>
  <c r="BR5" i="60"/>
  <c r="BS5" i="60"/>
  <c r="BT5" i="60"/>
  <c r="BU5" i="60"/>
  <c r="BI11" i="64" l="1"/>
  <c r="BI14" i="64" s="1"/>
  <c r="BT9" i="60"/>
  <c r="BH11" i="64"/>
  <c r="BH17" i="64" s="1"/>
  <c r="BS9" i="60"/>
  <c r="BG11" i="64"/>
  <c r="BG16" i="64" s="1"/>
  <c r="BI16" i="64"/>
  <c r="BR9" i="60"/>
  <c r="BJ11" i="64"/>
  <c r="BJ15" i="64" s="1"/>
  <c r="BF11" i="64"/>
  <c r="BF15" i="64" s="1"/>
  <c r="BU9" i="60"/>
  <c r="BQ9" i="60"/>
  <c r="AX17" i="14"/>
  <c r="BJ22" i="14" s="1"/>
  <c r="AY17" i="14"/>
  <c r="AZ17" i="14"/>
  <c r="AX18" i="14"/>
  <c r="AY18" i="14"/>
  <c r="AZ18" i="14"/>
  <c r="AY16" i="14"/>
  <c r="AZ16" i="14"/>
  <c r="AX16" i="14"/>
  <c r="AX11" i="14"/>
  <c r="AY11" i="14"/>
  <c r="AZ11" i="14"/>
  <c r="BE22" i="14" s="1"/>
  <c r="AX12" i="14"/>
  <c r="BH22" i="14" s="1"/>
  <c r="AY12" i="14"/>
  <c r="AZ12" i="14"/>
  <c r="AY10" i="14"/>
  <c r="AZ10" i="14"/>
  <c r="BC22" i="14" s="1"/>
  <c r="AX10" i="14"/>
  <c r="AO17" i="14"/>
  <c r="AP17" i="14"/>
  <c r="AQ17" i="14"/>
  <c r="AO18" i="14"/>
  <c r="AP18" i="14"/>
  <c r="AQ18" i="14"/>
  <c r="BM20" i="14" s="1"/>
  <c r="AP16" i="14"/>
  <c r="AQ16" i="14"/>
  <c r="BG22" i="14" l="1"/>
  <c r="BI22" i="14"/>
  <c r="BL20" i="14"/>
  <c r="BD22" i="14"/>
  <c r="BF22" i="14"/>
  <c r="BI17" i="64"/>
  <c r="BI15" i="64"/>
  <c r="BK20" i="14"/>
  <c r="BN20" i="14"/>
  <c r="BH15" i="64"/>
  <c r="BH14" i="64"/>
  <c r="BF14" i="64"/>
  <c r="BH16" i="64"/>
  <c r="BG15" i="64"/>
  <c r="BG14" i="64"/>
  <c r="BG17" i="64"/>
  <c r="BF17" i="64"/>
  <c r="BF16" i="64"/>
  <c r="BJ17" i="64"/>
  <c r="BJ16" i="64"/>
  <c r="BJ14" i="64"/>
  <c r="AO11" i="14"/>
  <c r="AP11" i="14"/>
  <c r="AQ11" i="14"/>
  <c r="AO12" i="14"/>
  <c r="AP12" i="14"/>
  <c r="AQ12" i="14"/>
  <c r="BG20" i="14" s="1"/>
  <c r="AP10" i="14"/>
  <c r="AQ10" i="14"/>
  <c r="BE20" i="14" l="1"/>
  <c r="BH20" i="14"/>
  <c r="BF20" i="14"/>
  <c r="BD20" i="14"/>
  <c r="BC20" i="14"/>
  <c r="F70" i="8"/>
  <c r="F31" i="8"/>
  <c r="F68" i="8"/>
  <c r="B9" i="31"/>
  <c r="D122" i="10" l="1"/>
  <c r="D121" i="10"/>
  <c r="D120" i="10"/>
  <c r="D119" i="10"/>
  <c r="D118" i="10"/>
  <c r="D117" i="10"/>
  <c r="D101" i="10"/>
  <c r="D100" i="10"/>
  <c r="D99" i="10"/>
  <c r="D98" i="10"/>
  <c r="D97" i="10"/>
  <c r="D96" i="10"/>
  <c r="D94" i="10"/>
  <c r="D93" i="10"/>
  <c r="D92" i="10"/>
  <c r="D91" i="10"/>
  <c r="D90" i="10"/>
  <c r="D89" i="10"/>
  <c r="D82" i="10"/>
  <c r="D80" i="10"/>
  <c r="D79" i="10"/>
  <c r="D78" i="10"/>
  <c r="D77" i="10"/>
  <c r="D76" i="10"/>
  <c r="D75" i="10"/>
  <c r="D73" i="10"/>
  <c r="D72" i="10"/>
  <c r="D71" i="10"/>
  <c r="D70" i="10"/>
  <c r="D69" i="10"/>
  <c r="D68" i="10"/>
  <c r="D66" i="10"/>
  <c r="D65" i="10"/>
  <c r="D64" i="10"/>
  <c r="D63" i="10"/>
  <c r="D62" i="10"/>
  <c r="D61" i="10"/>
  <c r="D59" i="10"/>
  <c r="D58" i="10"/>
  <c r="D57" i="10"/>
  <c r="D56" i="10"/>
  <c r="D55" i="10"/>
  <c r="D54" i="10"/>
  <c r="D52" i="10"/>
  <c r="D51" i="10"/>
  <c r="D50" i="10"/>
  <c r="D49" i="10"/>
  <c r="D48" i="10"/>
  <c r="D47" i="10"/>
  <c r="D45" i="10"/>
  <c r="D44" i="10"/>
  <c r="D43" i="10"/>
  <c r="D42" i="10"/>
  <c r="D41" i="10"/>
  <c r="D40" i="10"/>
  <c r="D38" i="10"/>
  <c r="D37" i="10"/>
  <c r="D36" i="10"/>
  <c r="D35" i="10"/>
  <c r="D34" i="10"/>
  <c r="D33" i="10"/>
  <c r="D31" i="10"/>
  <c r="D30" i="10"/>
  <c r="D29" i="10"/>
  <c r="D28" i="10"/>
  <c r="D27" i="10"/>
  <c r="D26" i="10"/>
  <c r="D24" i="10"/>
  <c r="D23" i="10"/>
  <c r="D22" i="10"/>
  <c r="D21" i="10"/>
  <c r="D20" i="10"/>
  <c r="D19" i="10"/>
  <c r="D17" i="10"/>
  <c r="D16" i="10"/>
  <c r="D15" i="10"/>
  <c r="D14" i="10"/>
  <c r="D13" i="10"/>
  <c r="D12" i="10"/>
  <c r="D10" i="10"/>
  <c r="D9" i="10"/>
  <c r="D8" i="10"/>
  <c r="D7" i="10"/>
  <c r="D6" i="10"/>
  <c r="B7" i="31" l="1"/>
  <c r="B8"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B353" i="31"/>
  <c r="B354" i="31"/>
  <c r="B355" i="31"/>
  <c r="B356" i="31"/>
  <c r="B357" i="31"/>
  <c r="B358" i="31"/>
  <c r="B359" i="31"/>
  <c r="B360" i="31"/>
  <c r="B361" i="31"/>
  <c r="B362" i="31"/>
  <c r="B363" i="31"/>
  <c r="B364" i="31"/>
  <c r="B365" i="31"/>
  <c r="B366" i="31"/>
  <c r="B367" i="31"/>
  <c r="B368" i="31"/>
  <c r="B369" i="31"/>
  <c r="B370" i="31"/>
  <c r="B371" i="31"/>
  <c r="B372" i="31"/>
  <c r="B373" i="31"/>
  <c r="B374" i="31"/>
  <c r="B375" i="31"/>
  <c r="B376" i="31"/>
  <c r="B377" i="31"/>
  <c r="B378" i="31"/>
  <c r="B379" i="31"/>
  <c r="B380" i="31"/>
  <c r="B381" i="31"/>
  <c r="B382" i="31"/>
  <c r="B383" i="31"/>
  <c r="B384" i="31"/>
  <c r="B385" i="31"/>
  <c r="B386" i="31"/>
  <c r="B387" i="31"/>
  <c r="B388" i="31"/>
  <c r="B389" i="31"/>
  <c r="B390" i="31"/>
  <c r="B391" i="31"/>
  <c r="B392" i="31"/>
  <c r="B393" i="31"/>
  <c r="B394" i="31"/>
  <c r="B395" i="31"/>
  <c r="B396" i="31"/>
  <c r="B397" i="31"/>
  <c r="B398" i="31"/>
  <c r="B399" i="31"/>
  <c r="B400" i="31"/>
  <c r="B401" i="31"/>
  <c r="B402" i="31"/>
  <c r="B403" i="31"/>
  <c r="B404" i="31"/>
  <c r="B405" i="31"/>
  <c r="B406" i="31"/>
  <c r="B407" i="31"/>
  <c r="B408" i="31"/>
  <c r="B409" i="31"/>
  <c r="B410" i="31"/>
  <c r="B411" i="31"/>
  <c r="B412" i="31"/>
  <c r="B413" i="31"/>
  <c r="B414" i="31"/>
  <c r="B415" i="31"/>
  <c r="B416" i="31"/>
  <c r="B417" i="31"/>
  <c r="B418" i="31"/>
  <c r="B419" i="31"/>
  <c r="B420" i="31"/>
  <c r="B421" i="31"/>
  <c r="B422" i="31"/>
  <c r="B423" i="31"/>
  <c r="B424" i="31"/>
  <c r="B425" i="31"/>
  <c r="B426" i="31"/>
  <c r="B427" i="31"/>
  <c r="B428" i="31"/>
  <c r="B429" i="31"/>
  <c r="B430" i="31"/>
  <c r="B431" i="31"/>
  <c r="B432" i="31"/>
  <c r="B433" i="31"/>
  <c r="B434" i="31"/>
  <c r="B435" i="31"/>
  <c r="B436" i="31"/>
  <c r="B437" i="31"/>
  <c r="B438" i="31"/>
  <c r="B439" i="31"/>
  <c r="B440" i="31"/>
  <c r="B441" i="31"/>
  <c r="B442" i="31"/>
  <c r="B443" i="31"/>
  <c r="B444" i="31"/>
  <c r="B445" i="31"/>
  <c r="B446" i="31"/>
  <c r="B447" i="31"/>
  <c r="B448" i="31"/>
  <c r="B449" i="31"/>
  <c r="B450" i="31"/>
  <c r="B451" i="31"/>
  <c r="B452" i="31"/>
  <c r="B453" i="31"/>
  <c r="B454" i="31"/>
  <c r="B455" i="31"/>
  <c r="B456" i="31"/>
  <c r="B457" i="31"/>
  <c r="B458" i="31"/>
  <c r="B459" i="31"/>
  <c r="B460" i="31"/>
  <c r="B461" i="31"/>
  <c r="B462" i="31"/>
  <c r="B463" i="31"/>
  <c r="B464" i="31"/>
  <c r="B465" i="31"/>
  <c r="B466" i="31"/>
  <c r="B467" i="31"/>
  <c r="B468" i="31"/>
  <c r="B469" i="31"/>
  <c r="B470" i="31"/>
  <c r="B471" i="31"/>
  <c r="B472" i="31"/>
  <c r="B473" i="31"/>
  <c r="B474" i="31"/>
  <c r="B475" i="31"/>
  <c r="B476" i="31"/>
  <c r="B477" i="31"/>
  <c r="B478" i="31"/>
  <c r="B479" i="31"/>
  <c r="B480" i="31"/>
  <c r="B481" i="31"/>
  <c r="B482" i="31"/>
  <c r="B483" i="31"/>
  <c r="B484" i="31"/>
  <c r="B485" i="31"/>
  <c r="B486" i="31"/>
  <c r="B487" i="31"/>
  <c r="B488" i="31"/>
  <c r="B489" i="31"/>
  <c r="B490" i="31"/>
  <c r="B491" i="31"/>
  <c r="B492" i="31"/>
  <c r="B493" i="31"/>
  <c r="B494" i="31"/>
  <c r="B495" i="31"/>
  <c r="B496" i="31"/>
  <c r="B497" i="31"/>
  <c r="B498" i="31"/>
  <c r="B499" i="31"/>
  <c r="B500" i="31"/>
  <c r="B501" i="31"/>
  <c r="B502" i="31"/>
  <c r="B503" i="31"/>
  <c r="B504" i="31"/>
  <c r="B505" i="31"/>
  <c r="B506" i="31"/>
  <c r="B507" i="31"/>
  <c r="B508" i="31"/>
  <c r="B509" i="31"/>
  <c r="B510" i="31"/>
  <c r="B511" i="31"/>
  <c r="B512" i="31"/>
  <c r="B513" i="31"/>
  <c r="B514" i="31"/>
  <c r="B515" i="31"/>
  <c r="B516" i="31"/>
  <c r="B517" i="31"/>
  <c r="B518" i="31"/>
  <c r="B519" i="31"/>
  <c r="B520" i="31"/>
  <c r="B521" i="31"/>
  <c r="B522" i="31"/>
  <c r="B523" i="31"/>
  <c r="B524" i="31"/>
  <c r="B525" i="31"/>
  <c r="B526" i="31"/>
  <c r="B527" i="31"/>
  <c r="B528" i="31"/>
  <c r="B529" i="31"/>
  <c r="B530" i="31"/>
  <c r="B531" i="31"/>
  <c r="B532" i="31"/>
  <c r="B533" i="31"/>
  <c r="B534" i="31"/>
  <c r="B535" i="31"/>
  <c r="B536" i="31"/>
  <c r="B537" i="31"/>
  <c r="B538" i="31"/>
  <c r="B539" i="31"/>
  <c r="B540" i="31"/>
  <c r="B541" i="31"/>
  <c r="B542" i="31"/>
  <c r="B543" i="31"/>
  <c r="B544" i="31"/>
  <c r="B545" i="31"/>
  <c r="B546" i="31"/>
  <c r="B547" i="31"/>
  <c r="B548" i="31"/>
  <c r="B549" i="31"/>
  <c r="B550" i="31"/>
  <c r="B551" i="31"/>
  <c r="B552" i="31"/>
  <c r="B553" i="31"/>
  <c r="B554" i="31"/>
  <c r="B555" i="31"/>
  <c r="B556" i="31"/>
  <c r="B557" i="31"/>
  <c r="B558" i="31"/>
  <c r="B559" i="31"/>
  <c r="B560" i="31"/>
  <c r="B561" i="31"/>
  <c r="B562" i="31"/>
  <c r="B563" i="31"/>
  <c r="B564" i="31"/>
  <c r="B565" i="31"/>
  <c r="B566" i="31"/>
  <c r="B567" i="31"/>
  <c r="B568" i="31"/>
  <c r="B569" i="31"/>
  <c r="B570" i="31"/>
  <c r="B571" i="31"/>
  <c r="B572" i="31"/>
  <c r="B573" i="31"/>
  <c r="B574" i="31"/>
  <c r="B575" i="31"/>
  <c r="B576" i="31"/>
  <c r="B577" i="31"/>
  <c r="B578" i="31"/>
  <c r="B579" i="31"/>
  <c r="B580" i="31"/>
  <c r="B581" i="31"/>
  <c r="B582" i="31"/>
  <c r="B583" i="31"/>
  <c r="B584" i="31"/>
  <c r="B585" i="31"/>
  <c r="B586" i="31"/>
  <c r="B587" i="31"/>
  <c r="B588" i="31"/>
  <c r="B589" i="31"/>
  <c r="B590" i="31"/>
  <c r="B591" i="31"/>
  <c r="B592" i="31"/>
  <c r="B593" i="31"/>
  <c r="B594" i="31"/>
  <c r="B595" i="31"/>
  <c r="B596" i="31"/>
  <c r="B597" i="31"/>
  <c r="B598" i="31"/>
  <c r="B599" i="31"/>
  <c r="B600" i="31"/>
  <c r="B601" i="31"/>
  <c r="B602" i="31"/>
  <c r="B603" i="31"/>
  <c r="B604" i="31"/>
  <c r="B605" i="31"/>
  <c r="B606" i="31"/>
  <c r="B607" i="31"/>
  <c r="B608" i="31"/>
  <c r="B609" i="31"/>
  <c r="B610" i="31"/>
  <c r="B611" i="31"/>
  <c r="B612" i="31"/>
  <c r="B613" i="31"/>
  <c r="B614" i="31"/>
  <c r="B615" i="31"/>
  <c r="B616" i="31"/>
  <c r="B617" i="31"/>
  <c r="B618" i="31"/>
  <c r="B619" i="31"/>
  <c r="B620" i="31"/>
  <c r="B621" i="31"/>
  <c r="B622" i="31"/>
  <c r="B623" i="31"/>
  <c r="B624" i="31"/>
  <c r="B625" i="31"/>
  <c r="B626" i="31"/>
  <c r="B627" i="31"/>
  <c r="B628" i="31"/>
  <c r="B629" i="31"/>
  <c r="B630" i="31"/>
  <c r="B631" i="31"/>
  <c r="B632" i="31"/>
  <c r="B633" i="31"/>
  <c r="B634" i="31"/>
  <c r="B635" i="31"/>
  <c r="B636" i="31"/>
  <c r="B637" i="31"/>
  <c r="B638" i="31"/>
  <c r="B639" i="31"/>
  <c r="B640" i="31"/>
  <c r="B641" i="31"/>
  <c r="B642" i="31"/>
  <c r="B643" i="31"/>
  <c r="B644" i="31"/>
  <c r="B645" i="31"/>
  <c r="B646" i="31"/>
  <c r="B647" i="31"/>
  <c r="B648" i="31"/>
  <c r="B649" i="31"/>
  <c r="B650" i="31"/>
  <c r="B651" i="31"/>
  <c r="B652" i="31"/>
  <c r="B653" i="31"/>
  <c r="B654" i="31"/>
  <c r="B655" i="31"/>
  <c r="B656" i="31"/>
  <c r="B657" i="31"/>
  <c r="B658" i="31"/>
  <c r="B659" i="31"/>
  <c r="B660" i="31"/>
  <c r="B661" i="31"/>
  <c r="B662" i="31"/>
  <c r="B663" i="31"/>
  <c r="B664" i="31"/>
  <c r="B665" i="31"/>
  <c r="B666" i="31"/>
  <c r="B667" i="31"/>
  <c r="B668" i="31"/>
  <c r="B669" i="31"/>
  <c r="B670" i="31"/>
  <c r="B671" i="31"/>
  <c r="B672" i="31"/>
  <c r="B673" i="31"/>
  <c r="B674" i="31"/>
  <c r="B675" i="31"/>
  <c r="B676" i="31"/>
  <c r="B677" i="31"/>
  <c r="B678" i="31"/>
  <c r="B679" i="31"/>
  <c r="B680" i="31"/>
  <c r="B681" i="31"/>
  <c r="B682" i="31"/>
  <c r="B683" i="31"/>
  <c r="B684" i="31"/>
  <c r="B685" i="31"/>
  <c r="B686" i="31"/>
  <c r="B687" i="31"/>
  <c r="B688" i="31"/>
  <c r="B689" i="31"/>
  <c r="B690" i="31"/>
  <c r="B691" i="31"/>
  <c r="B692" i="31"/>
  <c r="B693" i="31"/>
  <c r="B694" i="31"/>
  <c r="B695" i="31"/>
  <c r="B696" i="31"/>
  <c r="B697" i="31"/>
  <c r="B698" i="31"/>
  <c r="B699" i="31"/>
  <c r="B700" i="31"/>
  <c r="B701" i="31"/>
  <c r="B702" i="31"/>
  <c r="B703" i="31"/>
  <c r="B704" i="31"/>
  <c r="B705" i="31"/>
  <c r="B706" i="31"/>
  <c r="B707" i="31"/>
  <c r="B708" i="31"/>
  <c r="B709" i="31"/>
  <c r="B710" i="31"/>
  <c r="B711" i="31"/>
  <c r="B712" i="31"/>
  <c r="B713" i="31"/>
  <c r="B714" i="31"/>
  <c r="B715" i="31"/>
  <c r="B716" i="31"/>
  <c r="B717" i="31"/>
  <c r="B718" i="31"/>
  <c r="B719" i="31"/>
  <c r="B720" i="31"/>
  <c r="B721" i="31"/>
  <c r="B722" i="31"/>
  <c r="B723" i="31"/>
  <c r="B724" i="31"/>
  <c r="B725" i="31"/>
  <c r="B726" i="31"/>
  <c r="B727" i="31"/>
  <c r="B728" i="31"/>
  <c r="B729" i="31"/>
  <c r="B730" i="31"/>
  <c r="B731" i="31"/>
  <c r="B732" i="31"/>
  <c r="B733" i="31"/>
  <c r="B734" i="31"/>
  <c r="B735" i="31"/>
  <c r="B736" i="31"/>
  <c r="B737" i="31"/>
  <c r="B738" i="31"/>
  <c r="B739" i="31"/>
  <c r="B740" i="31"/>
  <c r="B741" i="31"/>
  <c r="B742" i="31"/>
  <c r="B743" i="31"/>
  <c r="B744" i="31"/>
  <c r="B745" i="31"/>
  <c r="B746" i="31"/>
  <c r="B747" i="31"/>
  <c r="B748" i="31"/>
  <c r="B749" i="31"/>
  <c r="B750" i="31"/>
  <c r="B751" i="31"/>
  <c r="B752" i="31"/>
  <c r="B753" i="31"/>
  <c r="B754" i="31"/>
  <c r="B755" i="31"/>
  <c r="B756" i="31"/>
  <c r="B757" i="31"/>
  <c r="B758" i="31"/>
  <c r="B759" i="31"/>
  <c r="B760" i="31"/>
  <c r="B761" i="31"/>
  <c r="B762" i="31"/>
  <c r="B763" i="31"/>
  <c r="B764" i="31"/>
  <c r="B765" i="31"/>
  <c r="B766" i="31"/>
  <c r="B767" i="31"/>
  <c r="B768" i="31"/>
  <c r="B769" i="31"/>
  <c r="B770" i="31"/>
  <c r="B771" i="31"/>
  <c r="B772" i="31"/>
  <c r="B773" i="31"/>
  <c r="B774" i="31"/>
  <c r="B775" i="31"/>
  <c r="B776" i="31"/>
  <c r="B777" i="31"/>
  <c r="B778" i="31"/>
  <c r="B779" i="31"/>
  <c r="B780" i="31"/>
  <c r="B781" i="31"/>
  <c r="B782" i="31"/>
  <c r="B783" i="31"/>
  <c r="B784" i="31"/>
  <c r="B785" i="31"/>
  <c r="B786" i="31"/>
  <c r="B787" i="31"/>
  <c r="B788" i="31"/>
  <c r="B789" i="31"/>
  <c r="B790" i="31"/>
  <c r="B791" i="31"/>
  <c r="B792" i="31"/>
  <c r="B793" i="31"/>
  <c r="B794" i="31"/>
  <c r="B795" i="31"/>
  <c r="B796" i="31"/>
  <c r="B797" i="31"/>
  <c r="B798" i="31"/>
  <c r="B799" i="31"/>
  <c r="B800" i="31"/>
  <c r="B801" i="31"/>
  <c r="B802" i="31"/>
  <c r="B803" i="31"/>
  <c r="B804" i="31"/>
  <c r="B805" i="31"/>
  <c r="B806" i="31"/>
  <c r="B807" i="31"/>
  <c r="B808" i="31"/>
  <c r="B809" i="31"/>
  <c r="B810" i="31"/>
  <c r="B811" i="31"/>
  <c r="B812" i="31"/>
  <c r="B813" i="31"/>
  <c r="B814" i="31"/>
  <c r="B815" i="31"/>
  <c r="B816" i="31"/>
  <c r="B817" i="31"/>
  <c r="B818" i="31"/>
  <c r="B819" i="31"/>
  <c r="B820" i="31"/>
  <c r="B821" i="31"/>
  <c r="B822" i="31"/>
  <c r="B823" i="31"/>
  <c r="B824" i="31"/>
  <c r="B825" i="31"/>
  <c r="B826" i="31"/>
  <c r="B827" i="31"/>
  <c r="B828" i="31"/>
  <c r="B829" i="31"/>
  <c r="B830" i="31"/>
  <c r="B831" i="31"/>
  <c r="B832" i="31"/>
  <c r="B833" i="31"/>
  <c r="B834" i="31"/>
  <c r="B835" i="31"/>
  <c r="B836" i="31"/>
  <c r="B837" i="31"/>
  <c r="B838" i="31"/>
  <c r="B839" i="31"/>
  <c r="B840" i="31"/>
  <c r="B841" i="31"/>
  <c r="B842" i="31"/>
  <c r="B843" i="31"/>
  <c r="B844" i="31"/>
  <c r="B845" i="31"/>
  <c r="B846" i="31"/>
  <c r="B847" i="31"/>
  <c r="B848" i="31"/>
  <c r="B849" i="31"/>
  <c r="B850" i="31"/>
  <c r="B851" i="31"/>
  <c r="B852" i="31"/>
  <c r="B853" i="31"/>
  <c r="B854" i="31"/>
  <c r="B855" i="31"/>
  <c r="B856" i="31"/>
  <c r="B857" i="31"/>
  <c r="B858" i="31"/>
  <c r="B859" i="31"/>
  <c r="B860" i="31"/>
  <c r="B861" i="31"/>
  <c r="B862" i="31"/>
  <c r="B863" i="31"/>
  <c r="B864" i="31"/>
  <c r="B865" i="31"/>
  <c r="B866" i="31"/>
  <c r="B867" i="31"/>
  <c r="B868" i="31"/>
  <c r="B869" i="31"/>
  <c r="B870" i="31"/>
  <c r="B871" i="31"/>
  <c r="B872" i="31"/>
  <c r="B873" i="31"/>
  <c r="B874" i="31"/>
  <c r="B875" i="31"/>
  <c r="B876" i="31"/>
  <c r="B877" i="31"/>
  <c r="B878" i="31"/>
  <c r="B879" i="31"/>
  <c r="B880" i="31"/>
  <c r="B881" i="31"/>
  <c r="B882" i="31"/>
  <c r="B883" i="31"/>
  <c r="B884" i="31"/>
  <c r="B885" i="31"/>
  <c r="B886" i="31"/>
  <c r="B887" i="31"/>
  <c r="B888" i="31"/>
  <c r="B889" i="31"/>
  <c r="B890" i="31"/>
  <c r="B891" i="31"/>
  <c r="B892" i="31"/>
  <c r="B893" i="31"/>
  <c r="B894" i="31"/>
  <c r="B895" i="31"/>
  <c r="B896" i="31"/>
  <c r="B897" i="31"/>
  <c r="B898" i="31"/>
  <c r="B899" i="31"/>
  <c r="B900" i="31"/>
  <c r="B901" i="31"/>
  <c r="B902" i="31"/>
  <c r="B903" i="31"/>
  <c r="B904" i="31"/>
  <c r="B905" i="31"/>
  <c r="B906" i="31"/>
  <c r="B907" i="31"/>
  <c r="B908" i="31"/>
  <c r="B909" i="31"/>
  <c r="B910" i="31"/>
  <c r="B911" i="31"/>
  <c r="B912" i="31"/>
  <c r="B913" i="31"/>
  <c r="B914" i="31"/>
  <c r="B915" i="31"/>
  <c r="B916" i="31"/>
  <c r="B917" i="31"/>
  <c r="B918" i="31"/>
  <c r="B919" i="31"/>
  <c r="B920" i="31"/>
  <c r="B921" i="31"/>
  <c r="B922" i="31"/>
  <c r="B923" i="31"/>
  <c r="B924" i="31"/>
  <c r="B925" i="31"/>
  <c r="B926" i="31"/>
  <c r="B927" i="31"/>
  <c r="B928" i="31"/>
  <c r="B929" i="31"/>
  <c r="B930" i="31"/>
  <c r="B931" i="31"/>
  <c r="B932" i="31"/>
  <c r="B933" i="31"/>
  <c r="B934" i="31"/>
  <c r="B935" i="31"/>
  <c r="B936" i="31"/>
  <c r="B937" i="31"/>
  <c r="B938" i="31"/>
  <c r="B939" i="31"/>
  <c r="B940" i="31"/>
  <c r="B941" i="31"/>
  <c r="B942" i="31"/>
  <c r="B943" i="31"/>
  <c r="B944" i="31"/>
  <c r="B945" i="31"/>
  <c r="B946" i="31"/>
  <c r="B947" i="31"/>
  <c r="B948" i="31"/>
  <c r="B949" i="31"/>
  <c r="B950" i="31"/>
  <c r="B951" i="31"/>
  <c r="B952" i="31"/>
  <c r="B953" i="31"/>
  <c r="B954" i="31"/>
  <c r="B955" i="31"/>
  <c r="B956" i="31"/>
  <c r="B957" i="31"/>
  <c r="B958" i="31"/>
  <c r="B959" i="31"/>
  <c r="B960" i="31"/>
  <c r="B961" i="31"/>
  <c r="B962" i="31"/>
  <c r="B963" i="31"/>
  <c r="B964" i="31"/>
  <c r="B965" i="31"/>
  <c r="B966" i="31"/>
  <c r="B967" i="31"/>
  <c r="B968" i="31"/>
  <c r="B969" i="31"/>
  <c r="B970" i="31"/>
  <c r="B971" i="31"/>
  <c r="B972" i="31"/>
  <c r="B973" i="31"/>
  <c r="B974" i="31"/>
  <c r="B975" i="31"/>
  <c r="B976" i="31"/>
  <c r="B977" i="31"/>
  <c r="B978" i="31"/>
  <c r="B979" i="31"/>
  <c r="B980" i="31"/>
  <c r="B981" i="31"/>
  <c r="B982" i="31"/>
  <c r="B983" i="31"/>
  <c r="B984" i="31"/>
  <c r="B985" i="31"/>
  <c r="B986" i="31"/>
  <c r="B987" i="31"/>
  <c r="B988" i="31"/>
  <c r="B989" i="31"/>
  <c r="B990" i="31"/>
  <c r="B991" i="31"/>
  <c r="B992" i="31"/>
  <c r="B993" i="31"/>
  <c r="B994" i="31"/>
  <c r="B995" i="31"/>
  <c r="B996" i="31"/>
  <c r="B997" i="31"/>
  <c r="B998" i="31"/>
  <c r="B999" i="31"/>
  <c r="B1000" i="31"/>
  <c r="B1001" i="31"/>
  <c r="B1002" i="31"/>
  <c r="B1003" i="31"/>
  <c r="B1004" i="31"/>
  <c r="B1005" i="31"/>
  <c r="B1006" i="31"/>
  <c r="B1007" i="31"/>
  <c r="B1008" i="31"/>
  <c r="B1009" i="31"/>
  <c r="B1010" i="31"/>
  <c r="B1011" i="31"/>
  <c r="B1012" i="31"/>
  <c r="B1013" i="31"/>
  <c r="B1014" i="31"/>
  <c r="B1015" i="31"/>
  <c r="B1016" i="31"/>
  <c r="B1017" i="31"/>
  <c r="B1018" i="31"/>
  <c r="B1019" i="31"/>
  <c r="B1020" i="31"/>
  <c r="B1021" i="31"/>
  <c r="B1022" i="31"/>
  <c r="B1023" i="31"/>
  <c r="B1024" i="31"/>
  <c r="B1025" i="31"/>
  <c r="B1026" i="31"/>
  <c r="B1027" i="31"/>
  <c r="B1028" i="31"/>
  <c r="B1029" i="31"/>
  <c r="B1030" i="31"/>
  <c r="B1031" i="31"/>
  <c r="B1032" i="31"/>
  <c r="B1033" i="31"/>
  <c r="B1034" i="31"/>
  <c r="B1035" i="31"/>
  <c r="B1036" i="31"/>
  <c r="B1037" i="31"/>
  <c r="B1038" i="31"/>
  <c r="B1039" i="31"/>
  <c r="B1040" i="31"/>
  <c r="B1041" i="31"/>
  <c r="B1042" i="31"/>
  <c r="B1043" i="31"/>
  <c r="B1044" i="31"/>
  <c r="B1045" i="31"/>
  <c r="B1046" i="31"/>
  <c r="B1047" i="31"/>
  <c r="B1048" i="31"/>
  <c r="B1049" i="31"/>
  <c r="B1050" i="31"/>
  <c r="B1051" i="31"/>
  <c r="B1052" i="31"/>
  <c r="B1053" i="31"/>
  <c r="B1054" i="31"/>
  <c r="B1055" i="31"/>
  <c r="B1056" i="31"/>
  <c r="B1057" i="31"/>
  <c r="B1058" i="31"/>
  <c r="B1059" i="31"/>
  <c r="B1060" i="31"/>
  <c r="B1061" i="31"/>
  <c r="B1062" i="31"/>
  <c r="B1063" i="31"/>
  <c r="B1064" i="31"/>
  <c r="B1065" i="31"/>
  <c r="B1066" i="31"/>
  <c r="B1067" i="31"/>
  <c r="B1068" i="31"/>
  <c r="B1069" i="31"/>
  <c r="B1070" i="31"/>
  <c r="B1071" i="31"/>
  <c r="B1072" i="31"/>
  <c r="B1073" i="31"/>
  <c r="B1074" i="31"/>
  <c r="B1075" i="31"/>
  <c r="B1076" i="31"/>
  <c r="B1077" i="31"/>
  <c r="B1078" i="31"/>
  <c r="B1079" i="31"/>
  <c r="B1080" i="31"/>
  <c r="B1081" i="31"/>
  <c r="B1082" i="31"/>
  <c r="B1083" i="31"/>
  <c r="B1084" i="31"/>
  <c r="B1085" i="31"/>
  <c r="B1086" i="31"/>
  <c r="B1087" i="31"/>
  <c r="B1088" i="31"/>
  <c r="B1089" i="31"/>
  <c r="B1090" i="31"/>
  <c r="B1091" i="31"/>
  <c r="B1092" i="31"/>
  <c r="B1093" i="31"/>
  <c r="B1094" i="31"/>
  <c r="B1095" i="31"/>
  <c r="B1096" i="31"/>
  <c r="B1097" i="31"/>
  <c r="B1098" i="31"/>
  <c r="B1099" i="31"/>
  <c r="B1100" i="31"/>
  <c r="B1101" i="31"/>
  <c r="B1102" i="31"/>
  <c r="B1103" i="31"/>
  <c r="B1104" i="31"/>
  <c r="B1105" i="31"/>
  <c r="B1106" i="31"/>
  <c r="B1107" i="31"/>
  <c r="B1108" i="31"/>
  <c r="B1109" i="31"/>
  <c r="B1110" i="31"/>
  <c r="B1111" i="31"/>
  <c r="B1112" i="31"/>
  <c r="B1113" i="31"/>
  <c r="B1114" i="31"/>
  <c r="B1115" i="31"/>
  <c r="B1116" i="31"/>
  <c r="B1117" i="31"/>
  <c r="B1118" i="31"/>
  <c r="B1119" i="31"/>
  <c r="B1120" i="31"/>
  <c r="B1121" i="31"/>
  <c r="B1122" i="31"/>
  <c r="B1123" i="31"/>
  <c r="B1124" i="31"/>
  <c r="B1125" i="31"/>
  <c r="B1126" i="31"/>
  <c r="B1127" i="31"/>
  <c r="B1128" i="31"/>
  <c r="B1129" i="31"/>
  <c r="B1130" i="31"/>
  <c r="B1131" i="31"/>
  <c r="B1132" i="31"/>
  <c r="B1133" i="31"/>
  <c r="B1134" i="31"/>
  <c r="B1135" i="31"/>
  <c r="B1136" i="31"/>
  <c r="B1137" i="31"/>
  <c r="B1138" i="31"/>
  <c r="B1139" i="31"/>
  <c r="B1140" i="31"/>
  <c r="B1141" i="31"/>
  <c r="B1142" i="31"/>
  <c r="B1143" i="31"/>
  <c r="B1144" i="31"/>
  <c r="B1145" i="31"/>
  <c r="B1146" i="31"/>
  <c r="B1147" i="31"/>
  <c r="B1148" i="31"/>
  <c r="B1149" i="31"/>
  <c r="B1150" i="31"/>
  <c r="B1151" i="31"/>
  <c r="B1152" i="31"/>
  <c r="B1153" i="31"/>
  <c r="B1154" i="31"/>
  <c r="B1155" i="31"/>
  <c r="B1156" i="31"/>
  <c r="B1157" i="31"/>
  <c r="B1158" i="31"/>
  <c r="B1159" i="31"/>
  <c r="B1160" i="31"/>
  <c r="B1161" i="31"/>
  <c r="B1162" i="31"/>
  <c r="B1163" i="31"/>
  <c r="B1164" i="31"/>
  <c r="B1165" i="31"/>
  <c r="B1166" i="31"/>
  <c r="B1167" i="31"/>
  <c r="B1168" i="31"/>
  <c r="B1169" i="31"/>
  <c r="B1170" i="31"/>
  <c r="B1171" i="31"/>
  <c r="B1172" i="31"/>
  <c r="B1173" i="31"/>
  <c r="B1174" i="31"/>
  <c r="B1175" i="31"/>
  <c r="B1176" i="31"/>
  <c r="B1177" i="31"/>
  <c r="B1178" i="31"/>
  <c r="B1179" i="31"/>
  <c r="B1180" i="31"/>
  <c r="B1181" i="31"/>
  <c r="B1182" i="31"/>
  <c r="B1183" i="31"/>
  <c r="B1184" i="31"/>
  <c r="B1185" i="31"/>
  <c r="B1186" i="31"/>
  <c r="B1187" i="31"/>
  <c r="B1188" i="31"/>
  <c r="B1189" i="31"/>
  <c r="B1190" i="31"/>
  <c r="B1191" i="31"/>
  <c r="B1192" i="31"/>
  <c r="B1193" i="31"/>
  <c r="B1194" i="31"/>
  <c r="B1195" i="31"/>
  <c r="B1196" i="31"/>
  <c r="B1197" i="31"/>
  <c r="B1198" i="31"/>
  <c r="B1199" i="31"/>
  <c r="B1200" i="31"/>
  <c r="B1201" i="31"/>
  <c r="B1202" i="31"/>
  <c r="B1203" i="31"/>
  <c r="B1204" i="31"/>
  <c r="B1205" i="31"/>
  <c r="B1206" i="31"/>
  <c r="B1207" i="31"/>
  <c r="B1208" i="31"/>
  <c r="B1209" i="31"/>
  <c r="B1210" i="31"/>
  <c r="B1211" i="31"/>
  <c r="B1212" i="31"/>
  <c r="B1213" i="31"/>
  <c r="B1214" i="31"/>
  <c r="B1215" i="31"/>
  <c r="B1216" i="31"/>
  <c r="B1217" i="31"/>
  <c r="B1218" i="31"/>
  <c r="B1219" i="31"/>
  <c r="B1220" i="31"/>
  <c r="B1221" i="31"/>
  <c r="B1222" i="31"/>
  <c r="B1223" i="31"/>
  <c r="B1224" i="31"/>
  <c r="B1225" i="31"/>
  <c r="B1226" i="31"/>
  <c r="B1227" i="31"/>
  <c r="B1228" i="31"/>
  <c r="B1229" i="31"/>
  <c r="B1230" i="31"/>
  <c r="B1231" i="31"/>
  <c r="B1232" i="31"/>
  <c r="B1233" i="31"/>
  <c r="B1234" i="31"/>
  <c r="B1235" i="31"/>
  <c r="B1236" i="31"/>
  <c r="B1237" i="31"/>
  <c r="B1238" i="31"/>
  <c r="B1239" i="31"/>
  <c r="B1240" i="31"/>
  <c r="B1241" i="31"/>
  <c r="B1242" i="31"/>
  <c r="B1243" i="31"/>
  <c r="B1244" i="31"/>
  <c r="B1245" i="31"/>
  <c r="B1246" i="31"/>
  <c r="B1247" i="31"/>
  <c r="B1248" i="31"/>
  <c r="B1249" i="31"/>
  <c r="B1250" i="31"/>
  <c r="B1251" i="31"/>
  <c r="B1252" i="31"/>
  <c r="B1253" i="31"/>
  <c r="B1254" i="31"/>
  <c r="B1255" i="31"/>
  <c r="B1256" i="31"/>
  <c r="B1257" i="31"/>
  <c r="B1258" i="31"/>
  <c r="B1259" i="31"/>
  <c r="B1260" i="31"/>
  <c r="B1261" i="31"/>
  <c r="B1262" i="31"/>
  <c r="B1263" i="31"/>
  <c r="B1264" i="31"/>
  <c r="B1265" i="31"/>
  <c r="B1266" i="31"/>
  <c r="B1267" i="31"/>
  <c r="B1268" i="31"/>
  <c r="B1269" i="31"/>
  <c r="B1270" i="31"/>
  <c r="B1271" i="31"/>
  <c r="B1272" i="31"/>
  <c r="B1273" i="31"/>
  <c r="B1274" i="31"/>
  <c r="B1275" i="31"/>
  <c r="B1276" i="31"/>
  <c r="B1277" i="31"/>
  <c r="B1278" i="31"/>
  <c r="B1279" i="31"/>
  <c r="B1280" i="31"/>
  <c r="B1281" i="31"/>
  <c r="B1282" i="31"/>
  <c r="B1283" i="31"/>
  <c r="B6" i="31"/>
  <c r="B5" i="31"/>
  <c r="H24" i="89" l="1"/>
  <c r="H20" i="89"/>
  <c r="BB10" i="64" l="1"/>
  <c r="BC10" i="64"/>
  <c r="BD10" i="64"/>
  <c r="BE10" i="64"/>
  <c r="BB9" i="64"/>
  <c r="BC9" i="64"/>
  <c r="BD9" i="64"/>
  <c r="BE9" i="64"/>
  <c r="BB8" i="64"/>
  <c r="BC8" i="64"/>
  <c r="BD8" i="64"/>
  <c r="BE8" i="64"/>
  <c r="BB7" i="64"/>
  <c r="BC7" i="64"/>
  <c r="BC11" i="64" s="1"/>
  <c r="BD7" i="64"/>
  <c r="BE7" i="64"/>
  <c r="BM7" i="60"/>
  <c r="BN7" i="60"/>
  <c r="BO7" i="60"/>
  <c r="BP7" i="60"/>
  <c r="BM6" i="60"/>
  <c r="BN6" i="60"/>
  <c r="BO6" i="60"/>
  <c r="BP6" i="60"/>
  <c r="BM5" i="60"/>
  <c r="BN5" i="60"/>
  <c r="BO5" i="60"/>
  <c r="BP5" i="60"/>
  <c r="BD11" i="64" l="1"/>
  <c r="BD14" i="64" s="1"/>
  <c r="BE11" i="64"/>
  <c r="BE17" i="64" s="1"/>
  <c r="BB11" i="64"/>
  <c r="BB14" i="64" s="1"/>
  <c r="BN9" i="60"/>
  <c r="BP9" i="60"/>
  <c r="BO9" i="60"/>
  <c r="BM9" i="60"/>
  <c r="BC15" i="64"/>
  <c r="BC17" i="64"/>
  <c r="BC16" i="64"/>
  <c r="BC14" i="64"/>
  <c r="BD15" i="64" l="1"/>
  <c r="BD16" i="64"/>
  <c r="BD17" i="64"/>
  <c r="BE15" i="64"/>
  <c r="BE16" i="64"/>
  <c r="BE14" i="64"/>
  <c r="BB17" i="64"/>
  <c r="BB16" i="64"/>
  <c r="BB15" i="64"/>
  <c r="AO16" i="14"/>
  <c r="BJ20" i="14" l="1"/>
  <c r="BI20" i="14"/>
  <c r="AN17" i="14"/>
  <c r="BK19" i="14" s="1"/>
  <c r="AN18" i="14"/>
  <c r="AM17" i="14"/>
  <c r="AM18" i="14"/>
  <c r="AM16" i="14"/>
  <c r="AN16" i="14"/>
  <c r="BI19" i="14" s="1"/>
  <c r="AL17" i="14"/>
  <c r="AL18" i="14"/>
  <c r="AL16" i="14"/>
  <c r="AL10" i="14"/>
  <c r="AL12" i="14"/>
  <c r="AN11" i="14"/>
  <c r="AN12" i="14"/>
  <c r="BG19" i="14" s="1"/>
  <c r="AM11" i="14"/>
  <c r="AM12" i="14"/>
  <c r="AL11" i="14"/>
  <c r="AM10" i="14"/>
  <c r="AN10" i="14"/>
  <c r="AF10" i="14"/>
  <c r="BE19" i="14" l="1"/>
  <c r="BH19" i="14"/>
  <c r="BD19" i="14"/>
  <c r="BM19" i="14"/>
  <c r="BC19" i="14"/>
  <c r="BJ19" i="14"/>
  <c r="BF19" i="14"/>
  <c r="BN19" i="14"/>
  <c r="BL19" i="14"/>
  <c r="F5" i="8"/>
  <c r="AX7" i="64" l="1"/>
  <c r="AY7" i="64"/>
  <c r="AZ7" i="64"/>
  <c r="BA7" i="64"/>
  <c r="AX8" i="64"/>
  <c r="AY8" i="64"/>
  <c r="AZ8" i="64"/>
  <c r="BA8" i="64"/>
  <c r="AX9" i="64"/>
  <c r="AY9" i="64"/>
  <c r="AZ9" i="64"/>
  <c r="BA9" i="64"/>
  <c r="AX10" i="64"/>
  <c r="AY10" i="64"/>
  <c r="AZ10" i="64"/>
  <c r="BA10" i="64"/>
  <c r="AX11" i="64"/>
  <c r="BI7" i="60"/>
  <c r="BJ7" i="60"/>
  <c r="BK7" i="60"/>
  <c r="BL7" i="60"/>
  <c r="BI6" i="60"/>
  <c r="BJ6" i="60"/>
  <c r="BK6" i="60"/>
  <c r="BL6" i="60"/>
  <c r="BI5" i="60"/>
  <c r="BJ5" i="60"/>
  <c r="BK5" i="60"/>
  <c r="BL5" i="60"/>
  <c r="AY11" i="64" l="1"/>
  <c r="AY17" i="64" s="1"/>
  <c r="BI9" i="60"/>
  <c r="BL9" i="60"/>
  <c r="BJ9" i="60"/>
  <c r="BK9" i="60"/>
  <c r="BA11" i="64"/>
  <c r="BA17" i="64" s="1"/>
  <c r="AX17" i="64"/>
  <c r="AX16" i="64"/>
  <c r="AX15" i="64"/>
  <c r="AX14" i="64"/>
  <c r="AZ11" i="64"/>
  <c r="AZ15" i="64" s="1"/>
  <c r="AY14" i="64" l="1"/>
  <c r="AY15" i="64"/>
  <c r="AY16" i="64"/>
  <c r="AZ14" i="64"/>
  <c r="BA16" i="64"/>
  <c r="AZ16" i="64"/>
  <c r="BA14" i="64"/>
  <c r="AZ17" i="64"/>
  <c r="BA15" i="64"/>
  <c r="AJ16" i="14" l="1"/>
  <c r="AK16" i="14"/>
  <c r="BI18" i="14" s="1"/>
  <c r="AJ17" i="14"/>
  <c r="AK17" i="14"/>
  <c r="AJ18" i="14"/>
  <c r="AK18" i="14"/>
  <c r="AI17" i="14"/>
  <c r="BL18" i="14" s="1"/>
  <c r="AI18" i="14"/>
  <c r="BN18" i="14" s="1"/>
  <c r="AI16" i="14"/>
  <c r="BJ18" i="14" s="1"/>
  <c r="AJ10" i="14"/>
  <c r="AK10" i="14"/>
  <c r="AJ11" i="14"/>
  <c r="AK11" i="14"/>
  <c r="AJ12" i="14"/>
  <c r="AK12" i="14"/>
  <c r="BG18" i="14" s="1"/>
  <c r="AI11" i="14"/>
  <c r="BF18" i="14" s="1"/>
  <c r="AI12" i="14"/>
  <c r="AI10" i="14"/>
  <c r="BD18" i="14" s="1"/>
  <c r="BC18" i="14" l="1"/>
  <c r="BK18" i="14"/>
  <c r="BE18" i="14"/>
  <c r="BM18" i="14"/>
  <c r="BH18" i="14"/>
  <c r="F6" i="8"/>
  <c r="F7" i="8"/>
  <c r="F8" i="8"/>
  <c r="F9" i="8"/>
  <c r="F10" i="8"/>
  <c r="F11" i="8"/>
  <c r="F12" i="8"/>
  <c r="F13" i="8"/>
  <c r="F14" i="8"/>
  <c r="F15" i="8"/>
  <c r="F16" i="8"/>
  <c r="F17" i="8"/>
  <c r="F18" i="8"/>
  <c r="F19" i="8"/>
  <c r="F20" i="8"/>
  <c r="F21" i="8"/>
  <c r="F22" i="8"/>
  <c r="F23" i="8"/>
  <c r="F24" i="8"/>
  <c r="F25" i="8"/>
  <c r="F26" i="8"/>
  <c r="F27" i="8"/>
  <c r="F28" i="8"/>
  <c r="F29" i="8"/>
  <c r="F30"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9" i="8"/>
  <c r="B20" i="17" l="1"/>
  <c r="A41" i="17" l="1"/>
  <c r="A40" i="17"/>
  <c r="A134" i="10" l="1"/>
  <c r="B31" i="17"/>
  <c r="B27" i="17"/>
  <c r="B30" i="17"/>
  <c r="B26" i="17"/>
  <c r="B29" i="17"/>
  <c r="B25" i="17"/>
  <c r="B28" i="17"/>
  <c r="B24" i="17"/>
  <c r="A33" i="14"/>
  <c r="A31" i="16"/>
  <c r="A34" i="15"/>
  <c r="A53" i="27"/>
  <c r="A46" i="47"/>
  <c r="A35" i="25"/>
  <c r="A34" i="14"/>
  <c r="B16" i="17"/>
  <c r="B17" i="17"/>
  <c r="B18" i="17"/>
  <c r="B15" i="17"/>
  <c r="B12" i="17"/>
  <c r="A1" i="1"/>
  <c r="A26" i="2"/>
  <c r="A29" i="15"/>
  <c r="A70" i="22"/>
  <c r="A32" i="4"/>
  <c r="A128" i="10"/>
  <c r="A26" i="16"/>
  <c r="A125" i="23"/>
  <c r="A29" i="25"/>
  <c r="A94" i="8"/>
  <c r="A28" i="6"/>
  <c r="A47" i="27"/>
  <c r="A29" i="14"/>
  <c r="A1289" i="31"/>
  <c r="A79" i="1"/>
  <c r="B13" i="17"/>
  <c r="B35" i="17" l="1"/>
  <c r="F53" i="89"/>
  <c r="F52" i="89"/>
  <c r="F51" i="89"/>
  <c r="F50" i="89"/>
  <c r="F49" i="89"/>
  <c r="F48" i="89"/>
  <c r="F47" i="89"/>
  <c r="F46" i="89"/>
  <c r="F45" i="89"/>
  <c r="F44" i="89"/>
  <c r="F43" i="89"/>
  <c r="F42" i="89"/>
  <c r="F41" i="89"/>
  <c r="F40" i="89"/>
  <c r="F39" i="89"/>
  <c r="F38" i="89"/>
  <c r="F37" i="89"/>
  <c r="F36" i="89"/>
  <c r="F35" i="89"/>
  <c r="F34" i="89"/>
  <c r="F33" i="89"/>
  <c r="F32" i="89"/>
  <c r="F31" i="89"/>
  <c r="F30" i="89"/>
  <c r="F29" i="89"/>
  <c r="F28" i="89"/>
  <c r="F27" i="89"/>
  <c r="F26" i="89"/>
  <c r="F25" i="89"/>
  <c r="F24" i="89"/>
  <c r="F23" i="89"/>
  <c r="F22" i="89"/>
  <c r="F21" i="89"/>
  <c r="F20" i="89"/>
  <c r="F19" i="89"/>
  <c r="F18" i="89"/>
  <c r="F17" i="89"/>
  <c r="F16" i="89"/>
  <c r="F15" i="89"/>
  <c r="B36" i="17" s="1"/>
  <c r="F14" i="89"/>
  <c r="F13" i="89"/>
  <c r="F12" i="89"/>
  <c r="F11" i="89"/>
  <c r="F10" i="89"/>
  <c r="F9" i="89"/>
  <c r="F8" i="89"/>
  <c r="F7" i="89"/>
  <c r="F6" i="89"/>
  <c r="F5" i="89"/>
  <c r="F4" i="89"/>
  <c r="F3" i="89"/>
  <c r="F2" i="89"/>
  <c r="AS7" i="64" l="1"/>
  <c r="AT7" i="64"/>
  <c r="AU7" i="64"/>
  <c r="AV7" i="64"/>
  <c r="AW7" i="64"/>
  <c r="AS8" i="64"/>
  <c r="AT8" i="64"/>
  <c r="AU8" i="64"/>
  <c r="AV8" i="64"/>
  <c r="AW8" i="64"/>
  <c r="AS9" i="64"/>
  <c r="AT9" i="64"/>
  <c r="AU9" i="64"/>
  <c r="AV9" i="64"/>
  <c r="AW9" i="64"/>
  <c r="AS10" i="64"/>
  <c r="AT10" i="64"/>
  <c r="AU10" i="64"/>
  <c r="AV10" i="64"/>
  <c r="AW10" i="64"/>
  <c r="AR8" i="64"/>
  <c r="AR9" i="64"/>
  <c r="AR10" i="64"/>
  <c r="AR7" i="64"/>
  <c r="C10" i="64"/>
  <c r="D10" i="64"/>
  <c r="E10" i="64"/>
  <c r="F10" i="64"/>
  <c r="G10" i="64"/>
  <c r="H10" i="64"/>
  <c r="I10" i="64"/>
  <c r="J10" i="64"/>
  <c r="K10" i="64"/>
  <c r="L10" i="64"/>
  <c r="M10" i="64"/>
  <c r="N10" i="64"/>
  <c r="O10" i="64"/>
  <c r="P10" i="64"/>
  <c r="Q10" i="64"/>
  <c r="R10" i="64"/>
  <c r="S10" i="64"/>
  <c r="T10" i="64"/>
  <c r="U10" i="64"/>
  <c r="V10" i="64"/>
  <c r="W10" i="64"/>
  <c r="X10" i="64"/>
  <c r="Y10" i="64"/>
  <c r="Z10" i="64"/>
  <c r="AA10" i="64"/>
  <c r="AB10" i="64"/>
  <c r="AC10" i="64"/>
  <c r="AD10" i="64"/>
  <c r="AE10" i="64"/>
  <c r="AF10" i="64"/>
  <c r="AG10" i="64"/>
  <c r="AH10" i="64"/>
  <c r="AI10" i="64"/>
  <c r="AJ10" i="64"/>
  <c r="AK10" i="64"/>
  <c r="AL10" i="64"/>
  <c r="AM10" i="64"/>
  <c r="AN10" i="64"/>
  <c r="AO10" i="64"/>
  <c r="AP10" i="64"/>
  <c r="AQ10" i="64"/>
  <c r="C9" i="64"/>
  <c r="D9" i="64"/>
  <c r="E9" i="64"/>
  <c r="F9" i="64"/>
  <c r="G9" i="64"/>
  <c r="H9" i="64"/>
  <c r="I9" i="64"/>
  <c r="J9" i="64"/>
  <c r="K9" i="64"/>
  <c r="L9" i="64"/>
  <c r="M9" i="64"/>
  <c r="N9" i="64"/>
  <c r="O9" i="64"/>
  <c r="P9" i="64"/>
  <c r="Q9" i="64"/>
  <c r="R9" i="64"/>
  <c r="S9" i="64"/>
  <c r="T9" i="64"/>
  <c r="U9" i="64"/>
  <c r="V9" i="64"/>
  <c r="W9" i="64"/>
  <c r="X9" i="64"/>
  <c r="Y9" i="64"/>
  <c r="Z9" i="64"/>
  <c r="AA9" i="64"/>
  <c r="AB9" i="64"/>
  <c r="AC9" i="64"/>
  <c r="AD9" i="64"/>
  <c r="AE9" i="64"/>
  <c r="AF9" i="64"/>
  <c r="AG9" i="64"/>
  <c r="AH9" i="64"/>
  <c r="AI9" i="64"/>
  <c r="AJ9" i="64"/>
  <c r="AK9" i="64"/>
  <c r="AL9" i="64"/>
  <c r="AM9" i="64"/>
  <c r="AN9" i="64"/>
  <c r="AO9" i="64"/>
  <c r="AP9" i="64"/>
  <c r="AQ9" i="64"/>
  <c r="C8" i="64"/>
  <c r="D8" i="64"/>
  <c r="E8" i="64"/>
  <c r="F8" i="64"/>
  <c r="G8" i="64"/>
  <c r="H8" i="64"/>
  <c r="I8" i="64"/>
  <c r="J8" i="64"/>
  <c r="K8" i="64"/>
  <c r="L8" i="64"/>
  <c r="M8" i="64"/>
  <c r="N8" i="64"/>
  <c r="O8" i="64"/>
  <c r="P8" i="64"/>
  <c r="Q8" i="64"/>
  <c r="R8" i="64"/>
  <c r="S8" i="64"/>
  <c r="T8" i="64"/>
  <c r="U8" i="64"/>
  <c r="V8" i="64"/>
  <c r="W8" i="64"/>
  <c r="X8" i="64"/>
  <c r="Y8" i="64"/>
  <c r="Z8" i="64"/>
  <c r="AA8" i="64"/>
  <c r="AB8" i="64"/>
  <c r="AC8" i="64"/>
  <c r="AD8" i="64"/>
  <c r="AE8" i="64"/>
  <c r="AF8" i="64"/>
  <c r="AG8" i="64"/>
  <c r="AH8" i="64"/>
  <c r="AI8" i="64"/>
  <c r="AJ8" i="64"/>
  <c r="AK8" i="64"/>
  <c r="AL8" i="64"/>
  <c r="AM8" i="64"/>
  <c r="AN8" i="64"/>
  <c r="AO8" i="64"/>
  <c r="AP8" i="64"/>
  <c r="AQ8" i="64"/>
  <c r="C7" i="64"/>
  <c r="D7" i="64"/>
  <c r="E7" i="64"/>
  <c r="F7" i="64"/>
  <c r="G7" i="64"/>
  <c r="H7" i="64"/>
  <c r="I7" i="64"/>
  <c r="J7" i="64"/>
  <c r="K7" i="64"/>
  <c r="L7" i="64"/>
  <c r="M7" i="64"/>
  <c r="N7" i="64"/>
  <c r="O7" i="64"/>
  <c r="P7" i="64"/>
  <c r="Q7" i="64"/>
  <c r="R7" i="64"/>
  <c r="S7" i="64"/>
  <c r="T7" i="64"/>
  <c r="U7" i="64"/>
  <c r="V7" i="64"/>
  <c r="W7" i="64"/>
  <c r="X7" i="64"/>
  <c r="Y7" i="64"/>
  <c r="Z7" i="64"/>
  <c r="AA7" i="64"/>
  <c r="AB7" i="64"/>
  <c r="AC7" i="64"/>
  <c r="AD7" i="64"/>
  <c r="AE7" i="64"/>
  <c r="AF7" i="64"/>
  <c r="AG7" i="64"/>
  <c r="AH7" i="64"/>
  <c r="AI7" i="64"/>
  <c r="AJ7" i="64"/>
  <c r="AK7" i="64"/>
  <c r="AL7" i="64"/>
  <c r="AM7" i="64"/>
  <c r="AN7" i="64"/>
  <c r="AO7" i="64"/>
  <c r="AP7" i="64"/>
  <c r="AQ7" i="64"/>
  <c r="B8" i="64"/>
  <c r="B9" i="64"/>
  <c r="B10" i="64"/>
  <c r="B7" i="64"/>
  <c r="AT11" i="64" l="1"/>
  <c r="AT14" i="64" s="1"/>
  <c r="AU11" i="64"/>
  <c r="AU14" i="64" s="1"/>
  <c r="AV11" i="64"/>
  <c r="AV14" i="64" s="1"/>
  <c r="AW11" i="64"/>
  <c r="AW15" i="64" s="1"/>
  <c r="AT15" i="64" l="1"/>
  <c r="AU17" i="64"/>
  <c r="AT17" i="64"/>
  <c r="AV15" i="64"/>
  <c r="AW17" i="64"/>
  <c r="AV17" i="64"/>
  <c r="AV16" i="64"/>
  <c r="AW14" i="64"/>
  <c r="AW16" i="64"/>
  <c r="AU16" i="64"/>
  <c r="AT16" i="64"/>
  <c r="AU15" i="64"/>
  <c r="BD7" i="60"/>
  <c r="BE7" i="60"/>
  <c r="BF7" i="60"/>
  <c r="BG7" i="60"/>
  <c r="BH7" i="60"/>
  <c r="BC7" i="60"/>
  <c r="C7" i="60"/>
  <c r="D7" i="60"/>
  <c r="E7" i="60"/>
  <c r="F7" i="60"/>
  <c r="G7" i="60"/>
  <c r="H7" i="60"/>
  <c r="I7" i="60"/>
  <c r="J7" i="60"/>
  <c r="K7" i="60"/>
  <c r="L7" i="60"/>
  <c r="M7" i="60"/>
  <c r="N7" i="60"/>
  <c r="O7" i="60"/>
  <c r="P7" i="60"/>
  <c r="Q7" i="60"/>
  <c r="R7" i="60"/>
  <c r="S7" i="60"/>
  <c r="T7" i="60"/>
  <c r="U7" i="60"/>
  <c r="V7" i="60"/>
  <c r="W7" i="60"/>
  <c r="X7" i="60"/>
  <c r="Y7" i="60"/>
  <c r="Z7" i="60"/>
  <c r="AA7" i="60"/>
  <c r="AB7" i="60"/>
  <c r="AC7" i="60"/>
  <c r="AD7" i="60"/>
  <c r="AE7" i="60"/>
  <c r="AF7" i="60"/>
  <c r="AG7" i="60"/>
  <c r="AH7" i="60"/>
  <c r="AI7" i="60"/>
  <c r="AJ7" i="60"/>
  <c r="AK7" i="60"/>
  <c r="AL7" i="60"/>
  <c r="AM7" i="60"/>
  <c r="AN7" i="60"/>
  <c r="AO7" i="60"/>
  <c r="AP7" i="60"/>
  <c r="AQ7" i="60"/>
  <c r="AR7" i="60"/>
  <c r="AS7" i="60"/>
  <c r="AT7" i="60"/>
  <c r="AU7" i="60"/>
  <c r="AV7" i="60"/>
  <c r="AW7" i="60"/>
  <c r="AX7" i="60"/>
  <c r="AY7" i="60"/>
  <c r="AZ7" i="60"/>
  <c r="BA7" i="60"/>
  <c r="BB7" i="60"/>
  <c r="B7" i="60"/>
  <c r="BD6" i="60"/>
  <c r="BE6" i="60"/>
  <c r="BF6" i="60"/>
  <c r="BG6" i="60"/>
  <c r="BH6" i="60"/>
  <c r="BC6" i="60"/>
  <c r="C6" i="60"/>
  <c r="D6" i="60"/>
  <c r="E6" i="60"/>
  <c r="F6" i="60"/>
  <c r="G6" i="60"/>
  <c r="H6" i="60"/>
  <c r="I6" i="60"/>
  <c r="J6" i="60"/>
  <c r="K6" i="60"/>
  <c r="L6" i="60"/>
  <c r="M6" i="60"/>
  <c r="N6" i="60"/>
  <c r="O6" i="60"/>
  <c r="P6" i="60"/>
  <c r="Q6" i="60"/>
  <c r="R6" i="60"/>
  <c r="S6" i="60"/>
  <c r="T6" i="60"/>
  <c r="U6" i="60"/>
  <c r="V6" i="60"/>
  <c r="W6" i="60"/>
  <c r="X6" i="60"/>
  <c r="Y6" i="60"/>
  <c r="Z6" i="60"/>
  <c r="AA6" i="60"/>
  <c r="AB6" i="60"/>
  <c r="AC6" i="60"/>
  <c r="AD6" i="60"/>
  <c r="AE6" i="60"/>
  <c r="AF6" i="60"/>
  <c r="AG6" i="60"/>
  <c r="AH6" i="60"/>
  <c r="AI6" i="60"/>
  <c r="AJ6" i="60"/>
  <c r="AK6" i="60"/>
  <c r="AL6" i="60"/>
  <c r="AM6" i="60"/>
  <c r="AN6" i="60"/>
  <c r="AO6" i="60"/>
  <c r="AP6" i="60"/>
  <c r="AQ6" i="60"/>
  <c r="AR6" i="60"/>
  <c r="AS6" i="60"/>
  <c r="AT6" i="60"/>
  <c r="AU6" i="60"/>
  <c r="AV6" i="60"/>
  <c r="AW6" i="60"/>
  <c r="AX6" i="60"/>
  <c r="AY6" i="60"/>
  <c r="AZ6" i="60"/>
  <c r="BA6" i="60"/>
  <c r="BB6" i="60"/>
  <c r="B6" i="60"/>
  <c r="B5" i="60"/>
  <c r="BD5" i="60"/>
  <c r="BE5" i="60"/>
  <c r="BF5" i="60"/>
  <c r="BG5" i="60"/>
  <c r="BH5" i="60"/>
  <c r="BC5" i="60"/>
  <c r="C5" i="60"/>
  <c r="D5" i="60"/>
  <c r="E5" i="60"/>
  <c r="F5" i="60"/>
  <c r="G5" i="60"/>
  <c r="H5" i="60"/>
  <c r="I5" i="60"/>
  <c r="J5" i="60"/>
  <c r="K5" i="60"/>
  <c r="L5" i="60"/>
  <c r="M5" i="60"/>
  <c r="N5" i="60"/>
  <c r="O5" i="60"/>
  <c r="P5" i="60"/>
  <c r="Q5" i="60"/>
  <c r="R5" i="60"/>
  <c r="S5" i="60"/>
  <c r="T5" i="60"/>
  <c r="U5" i="60"/>
  <c r="V5" i="60"/>
  <c r="W5" i="60"/>
  <c r="X5" i="60"/>
  <c r="Y5" i="60"/>
  <c r="Z5" i="60"/>
  <c r="AA5" i="60"/>
  <c r="AB5" i="60"/>
  <c r="AC5" i="60"/>
  <c r="AD5" i="60"/>
  <c r="AE5" i="60"/>
  <c r="AF5" i="60"/>
  <c r="AG5" i="60"/>
  <c r="AH5" i="60"/>
  <c r="AI5" i="60"/>
  <c r="AJ5" i="60"/>
  <c r="AK5" i="60"/>
  <c r="AL5" i="60"/>
  <c r="AM5" i="60"/>
  <c r="AN5" i="60"/>
  <c r="AO5" i="60"/>
  <c r="AP5" i="60"/>
  <c r="AQ5" i="60"/>
  <c r="AR5" i="60"/>
  <c r="AS5" i="60"/>
  <c r="AT5" i="60"/>
  <c r="AU5" i="60"/>
  <c r="AV5" i="60"/>
  <c r="AW5" i="60"/>
  <c r="AX5" i="60"/>
  <c r="AY5" i="60"/>
  <c r="AZ5" i="60"/>
  <c r="BA5" i="60"/>
  <c r="BB5" i="60"/>
  <c r="AF17" i="14" l="1"/>
  <c r="AG17" i="14"/>
  <c r="AH17" i="14"/>
  <c r="AF18" i="14"/>
  <c r="AG18" i="14"/>
  <c r="AH18" i="14"/>
  <c r="AG16" i="14"/>
  <c r="AH16" i="14"/>
  <c r="AF16" i="14"/>
  <c r="AG10" i="14"/>
  <c r="BD17" i="14" s="1"/>
  <c r="AH10" i="14"/>
  <c r="BC17" i="14" s="1"/>
  <c r="AG11" i="14"/>
  <c r="AH11" i="14"/>
  <c r="AG12" i="14"/>
  <c r="AH12" i="14"/>
  <c r="AF11" i="14"/>
  <c r="BF17" i="14" s="1"/>
  <c r="AF12" i="14"/>
  <c r="C30" i="27"/>
  <c r="D30" i="27"/>
  <c r="B30" i="27"/>
  <c r="E16" i="25"/>
  <c r="BI17" i="14" l="1"/>
  <c r="BG17" i="14"/>
  <c r="BK17" i="14"/>
  <c r="BN17" i="14"/>
  <c r="BL17" i="14"/>
  <c r="BM17" i="14"/>
  <c r="BE17" i="14"/>
  <c r="BH17" i="14"/>
  <c r="BJ17" i="14"/>
  <c r="E30" i="27"/>
  <c r="BF9" i="60"/>
  <c r="BG9" i="60" l="1"/>
  <c r="BH9" i="60"/>
  <c r="BE9" i="60"/>
  <c r="AO11" i="64" l="1"/>
  <c r="AO14" i="64" s="1"/>
  <c r="AP11" i="64"/>
  <c r="AP15" i="64" s="1"/>
  <c r="AQ11" i="64"/>
  <c r="AQ16" i="64" s="1"/>
  <c r="AR11" i="64"/>
  <c r="AR15" i="64" s="1"/>
  <c r="AS11" i="64"/>
  <c r="AS14" i="64" s="1"/>
  <c r="BB9" i="60"/>
  <c r="AO15" i="64" l="1"/>
  <c r="AS17" i="64"/>
  <c r="AS16" i="64"/>
  <c r="AP17" i="64"/>
  <c r="AP16" i="64"/>
  <c r="AO17" i="64"/>
  <c r="AO16" i="64"/>
  <c r="AQ14" i="64"/>
  <c r="AQ15" i="64"/>
  <c r="AP14" i="64"/>
  <c r="AQ17" i="64"/>
  <c r="BA9" i="60"/>
  <c r="AZ9" i="60"/>
  <c r="AR17" i="64"/>
  <c r="AR16" i="64"/>
  <c r="AS15" i="64"/>
  <c r="AR14" i="64"/>
  <c r="BC9" i="60" l="1"/>
  <c r="BD9" i="60"/>
  <c r="AD16" i="14"/>
  <c r="AE16" i="14"/>
  <c r="BI16" i="14" s="1"/>
  <c r="AD17" i="14"/>
  <c r="AE17" i="14"/>
  <c r="BK16" i="14" s="1"/>
  <c r="AD18" i="14"/>
  <c r="AE18" i="14"/>
  <c r="BM16" i="14" s="1"/>
  <c r="AC17" i="14"/>
  <c r="AC18" i="14"/>
  <c r="AC16" i="14"/>
  <c r="BJ16" i="14" s="1"/>
  <c r="AC11" i="14"/>
  <c r="AD11" i="14"/>
  <c r="AE11" i="14"/>
  <c r="AC12" i="14"/>
  <c r="AD12" i="14"/>
  <c r="AE12" i="14"/>
  <c r="AD10" i="14"/>
  <c r="AE10" i="14"/>
  <c r="AC10" i="14"/>
  <c r="BD16" i="14" s="1"/>
  <c r="BE16" i="14" l="1"/>
  <c r="BH16" i="14"/>
  <c r="BF16" i="14"/>
  <c r="BC16" i="14"/>
  <c r="BN16" i="14"/>
  <c r="BG16" i="14"/>
  <c r="BL16" i="14"/>
  <c r="AY9" i="60"/>
  <c r="J9" i="60"/>
  <c r="K9" i="60"/>
  <c r="L9" i="60"/>
  <c r="M9" i="60"/>
  <c r="N9" i="60"/>
  <c r="O9" i="60"/>
  <c r="P9" i="60"/>
  <c r="Q9" i="60"/>
  <c r="R9" i="60"/>
  <c r="S9" i="60"/>
  <c r="T9" i="60"/>
  <c r="U9" i="60"/>
  <c r="V9" i="60"/>
  <c r="W9" i="60"/>
  <c r="X9" i="60"/>
  <c r="Y9" i="60"/>
  <c r="Z9" i="60"/>
  <c r="AA9" i="60"/>
  <c r="AB9" i="60"/>
  <c r="AC9" i="60"/>
  <c r="AD9" i="60"/>
  <c r="AE9" i="60"/>
  <c r="AF9" i="60"/>
  <c r="AG9" i="60"/>
  <c r="AH9" i="60"/>
  <c r="AI9" i="60"/>
  <c r="AJ9" i="60"/>
  <c r="AK9" i="60"/>
  <c r="AL9" i="60"/>
  <c r="AM9" i="60"/>
  <c r="AN9" i="60"/>
  <c r="AO9" i="60"/>
  <c r="AP9" i="60"/>
  <c r="AQ9" i="60"/>
  <c r="AR9" i="60"/>
  <c r="AS9" i="60"/>
  <c r="AT9" i="60"/>
  <c r="AU9" i="60"/>
  <c r="AV9" i="60"/>
  <c r="AW9" i="60"/>
  <c r="AX9" i="60"/>
  <c r="AJ11" i="64" l="1"/>
  <c r="AJ17" i="64" s="1"/>
  <c r="AK11" i="64"/>
  <c r="AK14" i="64" s="1"/>
  <c r="AL11" i="64"/>
  <c r="AL15" i="64" s="1"/>
  <c r="AM11" i="64"/>
  <c r="AM16" i="64" s="1"/>
  <c r="AN11" i="64"/>
  <c r="AN17" i="64" s="1"/>
  <c r="AN15" i="64" l="1"/>
  <c r="AN16" i="64"/>
  <c r="AJ14" i="64"/>
  <c r="AK16" i="64"/>
  <c r="AL16" i="64"/>
  <c r="AK15" i="64"/>
  <c r="AN14" i="64"/>
  <c r="AJ15" i="64"/>
  <c r="AJ16" i="64"/>
  <c r="AM17" i="64"/>
  <c r="AM14" i="64"/>
  <c r="AL17" i="64"/>
  <c r="AL14" i="64"/>
  <c r="AM15" i="64"/>
  <c r="AK17" i="64"/>
  <c r="AB11" i="14" l="1"/>
  <c r="AB12" i="14"/>
  <c r="AA11" i="14"/>
  <c r="AA12" i="14"/>
  <c r="AA18" i="14"/>
  <c r="AB18" i="14"/>
  <c r="AA17" i="14"/>
  <c r="AB17" i="14"/>
  <c r="BK15" i="14" s="1"/>
  <c r="AA16" i="14"/>
  <c r="AB16" i="14"/>
  <c r="Z17" i="14"/>
  <c r="Z18" i="14"/>
  <c r="Z16" i="14"/>
  <c r="BJ15" i="14" s="1"/>
  <c r="Z11" i="14"/>
  <c r="BF15" i="14" s="1"/>
  <c r="Z12" i="14"/>
  <c r="BH15" i="14" s="1"/>
  <c r="AA10" i="14"/>
  <c r="AB10" i="14"/>
  <c r="Z10" i="14"/>
  <c r="BM15" i="14" l="1"/>
  <c r="BN15" i="14"/>
  <c r="BG15" i="14"/>
  <c r="BL15" i="14"/>
  <c r="BD15" i="14"/>
  <c r="BI15" i="14"/>
  <c r="BC15" i="14"/>
  <c r="BE15" i="14"/>
  <c r="D29" i="47"/>
  <c r="D21" i="47"/>
  <c r="B11" i="64" l="1"/>
  <c r="B17" i="64" s="1"/>
  <c r="C11" i="64"/>
  <c r="C15" i="64" s="1"/>
  <c r="D11" i="64"/>
  <c r="D14" i="64" s="1"/>
  <c r="E11" i="64"/>
  <c r="E14" i="64" s="1"/>
  <c r="F11" i="64"/>
  <c r="F15" i="64" s="1"/>
  <c r="G11" i="64"/>
  <c r="G15" i="64" s="1"/>
  <c r="H11" i="64"/>
  <c r="H14" i="64" s="1"/>
  <c r="I11" i="64"/>
  <c r="I14" i="64" s="1"/>
  <c r="J11" i="64"/>
  <c r="J15" i="64" s="1"/>
  <c r="K11" i="64"/>
  <c r="K16" i="64" s="1"/>
  <c r="L11" i="64"/>
  <c r="L14" i="64" s="1"/>
  <c r="M11" i="64"/>
  <c r="M14" i="64" s="1"/>
  <c r="N11" i="64"/>
  <c r="N14" i="64" s="1"/>
  <c r="O11" i="64"/>
  <c r="O14" i="64" s="1"/>
  <c r="P11" i="64"/>
  <c r="P14" i="64" s="1"/>
  <c r="Q11" i="64"/>
  <c r="Q14" i="64" s="1"/>
  <c r="R11" i="64"/>
  <c r="R17" i="64" s="1"/>
  <c r="S11" i="64"/>
  <c r="S14" i="64" s="1"/>
  <c r="T11" i="64"/>
  <c r="T14" i="64" s="1"/>
  <c r="U11" i="64"/>
  <c r="U14" i="64" s="1"/>
  <c r="V11" i="64"/>
  <c r="V16" i="64" s="1"/>
  <c r="W11" i="64"/>
  <c r="W16" i="64" s="1"/>
  <c r="X11" i="64"/>
  <c r="X14" i="64" s="1"/>
  <c r="Y11" i="64"/>
  <c r="Y14" i="64" s="1"/>
  <c r="Z11" i="64"/>
  <c r="Z15" i="64" s="1"/>
  <c r="AA11" i="64"/>
  <c r="AA14" i="64" s="1"/>
  <c r="AB11" i="64"/>
  <c r="AB14" i="64" s="1"/>
  <c r="AC11" i="64"/>
  <c r="AC14" i="64" s="1"/>
  <c r="AD11" i="64"/>
  <c r="AD14" i="64" s="1"/>
  <c r="AE11" i="64"/>
  <c r="AE15" i="64" s="1"/>
  <c r="AF11" i="64"/>
  <c r="AF14" i="64" s="1"/>
  <c r="AG11" i="64"/>
  <c r="AG14" i="64" s="1"/>
  <c r="AH11" i="64"/>
  <c r="AH15" i="64" s="1"/>
  <c r="AI11" i="64"/>
  <c r="AI15" i="64" s="1"/>
  <c r="B9" i="60"/>
  <c r="C9" i="60"/>
  <c r="D9" i="60"/>
  <c r="E9" i="60"/>
  <c r="F9" i="60"/>
  <c r="G9" i="60"/>
  <c r="H9" i="60"/>
  <c r="I9" i="60"/>
  <c r="V17" i="64" l="1"/>
  <c r="J17" i="64"/>
  <c r="F17" i="64"/>
  <c r="J16" i="64"/>
  <c r="AD16" i="64"/>
  <c r="V15" i="64"/>
  <c r="G17" i="64"/>
  <c r="W17" i="64"/>
  <c r="R15" i="64"/>
  <c r="AB15" i="64"/>
  <c r="O17" i="64"/>
  <c r="AH14" i="64"/>
  <c r="AH17" i="64"/>
  <c r="Z14" i="64"/>
  <c r="R14" i="64"/>
  <c r="AE17" i="64"/>
  <c r="Z17" i="64"/>
  <c r="R16" i="64"/>
  <c r="J14" i="64"/>
  <c r="N17" i="64"/>
  <c r="AA16" i="64"/>
  <c r="AA15" i="64"/>
  <c r="AA17" i="64"/>
  <c r="K17" i="64"/>
  <c r="Z16" i="64"/>
  <c r="V14" i="64"/>
  <c r="N16" i="64"/>
  <c r="S15" i="64"/>
  <c r="K14" i="64"/>
  <c r="S17" i="64"/>
  <c r="AI16" i="64"/>
  <c r="C16" i="64"/>
  <c r="K15" i="64"/>
  <c r="F14" i="64"/>
  <c r="AI17" i="64"/>
  <c r="AH16" i="64"/>
  <c r="C14" i="64"/>
  <c r="AD17" i="64"/>
  <c r="W15" i="64"/>
  <c r="W14" i="64"/>
  <c r="B16" i="64"/>
  <c r="B15" i="64"/>
  <c r="B14" i="64"/>
  <c r="O16" i="64"/>
  <c r="AI14" i="64"/>
  <c r="AG17" i="64"/>
  <c r="AC17" i="64"/>
  <c r="Y17" i="64"/>
  <c r="U17" i="64"/>
  <c r="Q17" i="64"/>
  <c r="M17" i="64"/>
  <c r="I17" i="64"/>
  <c r="D17" i="64"/>
  <c r="U15" i="64"/>
  <c r="M15" i="64"/>
  <c r="D15" i="64"/>
  <c r="AF17" i="64"/>
  <c r="AB17" i="64"/>
  <c r="X17" i="64"/>
  <c r="T17" i="64"/>
  <c r="P17" i="64"/>
  <c r="L17" i="64"/>
  <c r="H17" i="64"/>
  <c r="C17" i="64"/>
  <c r="AE16" i="64"/>
  <c r="S16" i="64"/>
  <c r="T15" i="64"/>
  <c r="L15" i="64"/>
  <c r="O15" i="64"/>
  <c r="E15" i="64"/>
  <c r="N15" i="64"/>
  <c r="G14" i="64"/>
  <c r="AD15" i="64"/>
  <c r="G16" i="64"/>
  <c r="AC15" i="64"/>
  <c r="AE14" i="64"/>
  <c r="E17" i="64"/>
  <c r="F16" i="64"/>
  <c r="AG15" i="64"/>
  <c r="I15" i="64"/>
  <c r="AF15" i="64"/>
  <c r="X15" i="64"/>
  <c r="P15" i="64"/>
  <c r="H15" i="64"/>
  <c r="Y15" i="64"/>
  <c r="Q15" i="64"/>
  <c r="AG16" i="64"/>
  <c r="AC16" i="64"/>
  <c r="Y16" i="64"/>
  <c r="U16" i="64"/>
  <c r="Q16" i="64"/>
  <c r="M16" i="64"/>
  <c r="I16" i="64"/>
  <c r="E16" i="64"/>
  <c r="AF16" i="64"/>
  <c r="AB16" i="64"/>
  <c r="X16" i="64"/>
  <c r="T16" i="64"/>
  <c r="P16" i="64"/>
  <c r="L16" i="64"/>
  <c r="H16" i="64"/>
  <c r="D16" i="64"/>
  <c r="W17" i="14" l="1"/>
  <c r="X17" i="14"/>
  <c r="Y17" i="14"/>
  <c r="W18" i="14"/>
  <c r="X18" i="14"/>
  <c r="Y18" i="14"/>
  <c r="X16" i="14"/>
  <c r="Y16" i="14"/>
  <c r="W16" i="14"/>
  <c r="W11" i="14"/>
  <c r="X11" i="14"/>
  <c r="Y11" i="14"/>
  <c r="BE14" i="14" s="1"/>
  <c r="W12" i="14"/>
  <c r="X12" i="14"/>
  <c r="Y12" i="14"/>
  <c r="X10" i="14"/>
  <c r="Y10" i="14"/>
  <c r="W10" i="14"/>
  <c r="BI14" i="14" l="1"/>
  <c r="BG14" i="14"/>
  <c r="BK14" i="14"/>
  <c r="BM14" i="14"/>
  <c r="BN14" i="14"/>
  <c r="BF14" i="14"/>
  <c r="BH14" i="14"/>
  <c r="BD14" i="14"/>
  <c r="BC14" i="14"/>
  <c r="BJ14" i="14"/>
  <c r="BL14" i="14"/>
  <c r="D31" i="47"/>
  <c r="D32" i="47"/>
  <c r="D33" i="47"/>
  <c r="D34" i="47"/>
  <c r="D30" i="47"/>
  <c r="D23" i="47"/>
  <c r="D24" i="47"/>
  <c r="D25" i="47"/>
  <c r="D26" i="47"/>
  <c r="D22" i="47"/>
  <c r="D15" i="47"/>
  <c r="D16" i="47"/>
  <c r="D17" i="47"/>
  <c r="D18" i="47"/>
  <c r="D14" i="47"/>
  <c r="D13" i="47"/>
  <c r="D6" i="47"/>
  <c r="D7" i="47"/>
  <c r="D9" i="47"/>
  <c r="D10" i="47"/>
  <c r="D5" i="47"/>
  <c r="T17" i="14" l="1"/>
  <c r="U17" i="14"/>
  <c r="V17" i="14"/>
  <c r="BK13" i="14" s="1"/>
  <c r="T18" i="14"/>
  <c r="U18" i="14"/>
  <c r="V18" i="14"/>
  <c r="U16" i="14"/>
  <c r="V16" i="14"/>
  <c r="T16" i="14"/>
  <c r="T11" i="14"/>
  <c r="U11" i="14"/>
  <c r="V11" i="14"/>
  <c r="BE13" i="14" s="1"/>
  <c r="T12" i="14"/>
  <c r="U12" i="14"/>
  <c r="V12" i="14"/>
  <c r="U10" i="14"/>
  <c r="V10" i="14"/>
  <c r="T10" i="14"/>
  <c r="BD13" i="14" l="1"/>
  <c r="BM13" i="14"/>
  <c r="BG13" i="14"/>
  <c r="BN13" i="14"/>
  <c r="BL13" i="14"/>
  <c r="BC13" i="14"/>
  <c r="BH13" i="14"/>
  <c r="BF13" i="14"/>
  <c r="BJ13" i="14"/>
  <c r="BI13" i="14"/>
  <c r="R16" i="14" l="1"/>
  <c r="S16" i="14"/>
  <c r="BI12" i="14" s="1"/>
  <c r="R17" i="14"/>
  <c r="S17" i="14"/>
  <c r="R18" i="14"/>
  <c r="S18" i="14"/>
  <c r="Q17" i="14"/>
  <c r="BL12" i="14" s="1"/>
  <c r="Q18" i="14"/>
  <c r="BN12" i="14" s="1"/>
  <c r="Q16" i="14"/>
  <c r="BJ12" i="14" s="1"/>
  <c r="R10" i="14"/>
  <c r="S10" i="14"/>
  <c r="BC12" i="14" s="1"/>
  <c r="R11" i="14"/>
  <c r="S11" i="14"/>
  <c r="R12" i="14"/>
  <c r="S12" i="14"/>
  <c r="BG12" i="14" s="1"/>
  <c r="Q11" i="14"/>
  <c r="BF12" i="14" s="1"/>
  <c r="Q12" i="14"/>
  <c r="Q10" i="14"/>
  <c r="BD12" i="14" s="1"/>
  <c r="BK12" i="14" l="1"/>
  <c r="BE12" i="14"/>
  <c r="BM12" i="14"/>
  <c r="BH12" i="14"/>
  <c r="N12" i="14"/>
  <c r="O12" i="14"/>
  <c r="N17" i="14"/>
  <c r="O17" i="14"/>
  <c r="N18" i="14"/>
  <c r="O18" i="14"/>
  <c r="N10" i="14"/>
  <c r="O10" i="14"/>
  <c r="P17" i="14"/>
  <c r="P18" i="14"/>
  <c r="BM11" i="14" s="1"/>
  <c r="O16" i="14"/>
  <c r="P16" i="14"/>
  <c r="BI11" i="14" s="1"/>
  <c r="N16" i="14"/>
  <c r="N11" i="14"/>
  <c r="O11" i="14"/>
  <c r="P11" i="14"/>
  <c r="BE11" i="14" s="1"/>
  <c r="P12" i="14"/>
  <c r="BG11" i="14" s="1"/>
  <c r="P10" i="14"/>
  <c r="H10" i="14"/>
  <c r="I10" i="14"/>
  <c r="L16" i="14"/>
  <c r="M16" i="14"/>
  <c r="L17" i="14"/>
  <c r="M17" i="14"/>
  <c r="L18" i="14"/>
  <c r="M18" i="14"/>
  <c r="K17" i="14"/>
  <c r="BL10" i="14" s="1"/>
  <c r="K18" i="14"/>
  <c r="BN10" i="14" s="1"/>
  <c r="K16" i="14"/>
  <c r="BJ10" i="14" s="1"/>
  <c r="I16" i="14"/>
  <c r="J16" i="14"/>
  <c r="I17" i="14"/>
  <c r="J17" i="14"/>
  <c r="I18" i="14"/>
  <c r="J18" i="14"/>
  <c r="BM9" i="14" s="1"/>
  <c r="H17" i="14"/>
  <c r="H18" i="14"/>
  <c r="H16" i="14"/>
  <c r="BJ9" i="14" s="1"/>
  <c r="F16" i="14"/>
  <c r="G16" i="14"/>
  <c r="F17" i="14"/>
  <c r="G17" i="14"/>
  <c r="F18" i="14"/>
  <c r="G18" i="14"/>
  <c r="BM8" i="14" s="1"/>
  <c r="E17" i="14"/>
  <c r="E18" i="14"/>
  <c r="E16" i="14"/>
  <c r="BJ8" i="14" s="1"/>
  <c r="C16" i="14"/>
  <c r="D16" i="14"/>
  <c r="C17" i="14"/>
  <c r="D17" i="14"/>
  <c r="BK7" i="14" s="1"/>
  <c r="C18" i="14"/>
  <c r="D18" i="14"/>
  <c r="B17" i="14"/>
  <c r="B18" i="14"/>
  <c r="B16" i="14"/>
  <c r="BJ7" i="14" s="1"/>
  <c r="B11" i="14"/>
  <c r="C11" i="14"/>
  <c r="D11" i="14"/>
  <c r="BE7" i="14" s="1"/>
  <c r="E11" i="14"/>
  <c r="BF8" i="14" s="1"/>
  <c r="F11" i="14"/>
  <c r="G11" i="14"/>
  <c r="H11" i="14"/>
  <c r="I11" i="14"/>
  <c r="J11" i="14"/>
  <c r="K11" i="14"/>
  <c r="L11" i="14"/>
  <c r="M11" i="14"/>
  <c r="B12" i="14"/>
  <c r="C12" i="14"/>
  <c r="D12" i="14"/>
  <c r="BG7" i="14" s="1"/>
  <c r="E12" i="14"/>
  <c r="F12" i="14"/>
  <c r="G12" i="14"/>
  <c r="H12" i="14"/>
  <c r="I12" i="14"/>
  <c r="J12" i="14"/>
  <c r="K12" i="14"/>
  <c r="L12" i="14"/>
  <c r="M12" i="14"/>
  <c r="BG10" i="14" s="1"/>
  <c r="L10" i="14"/>
  <c r="M10" i="14"/>
  <c r="K10" i="14"/>
  <c r="J10" i="14"/>
  <c r="BC9" i="14" s="1"/>
  <c r="F10" i="14"/>
  <c r="G10" i="14"/>
  <c r="E10" i="14"/>
  <c r="BD8" i="14" s="1"/>
  <c r="D10" i="14"/>
  <c r="C10" i="14"/>
  <c r="B10" i="14"/>
  <c r="B7" i="27"/>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1" i="27"/>
  <c r="C31" i="27"/>
  <c r="D31" i="27"/>
  <c r="B32" i="27"/>
  <c r="C32" i="27"/>
  <c r="D32" i="27"/>
  <c r="B33" i="27"/>
  <c r="C33" i="27"/>
  <c r="D33" i="27"/>
  <c r="B34" i="27"/>
  <c r="C34" i="27"/>
  <c r="D34" i="27"/>
  <c r="B35" i="27"/>
  <c r="C35" i="27"/>
  <c r="D35" i="27"/>
  <c r="B6" i="27"/>
  <c r="C6" i="27"/>
  <c r="D6" i="27"/>
  <c r="B6" i="25"/>
  <c r="C6" i="25"/>
  <c r="D6" i="25"/>
  <c r="C5" i="16"/>
  <c r="D5" i="16"/>
  <c r="E5" i="16"/>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E12" i="15"/>
  <c r="C13" i="15"/>
  <c r="D13" i="15"/>
  <c r="E13" i="15"/>
  <c r="D9" i="15"/>
  <c r="E9" i="15"/>
  <c r="C9" i="15"/>
  <c r="C6" i="15"/>
  <c r="D6" i="15"/>
  <c r="E6" i="15"/>
  <c r="C7" i="15"/>
  <c r="D7" i="15"/>
  <c r="E7" i="15"/>
  <c r="C8" i="15"/>
  <c r="D8" i="15"/>
  <c r="E8" i="15"/>
  <c r="D5" i="15"/>
  <c r="C5" i="15"/>
  <c r="E5" i="15"/>
  <c r="D4" i="15"/>
  <c r="E4" i="15"/>
  <c r="C4" i="15"/>
  <c r="BL9" i="14" l="1"/>
  <c r="BK8" i="14"/>
  <c r="BC11" i="14"/>
  <c r="BE9" i="14"/>
  <c r="BI8" i="14"/>
  <c r="BI9" i="14"/>
  <c r="BF7" i="14"/>
  <c r="BI7" i="14"/>
  <c r="BD10" i="14"/>
  <c r="BH7" i="14"/>
  <c r="BH9" i="14"/>
  <c r="BD9" i="14"/>
  <c r="BL11" i="14"/>
  <c r="BG8" i="14"/>
  <c r="BH11" i="14"/>
  <c r="BN11" i="14"/>
  <c r="BD7" i="14"/>
  <c r="BC10" i="14"/>
  <c r="BE10" i="14"/>
  <c r="BF10" i="14"/>
  <c r="BM10" i="14"/>
  <c r="BK9" i="14"/>
  <c r="BK11" i="14"/>
  <c r="BC7" i="14"/>
  <c r="BH8" i="14"/>
  <c r="BK10" i="14"/>
  <c r="BF9" i="14"/>
  <c r="BN7" i="14"/>
  <c r="BD11" i="14"/>
  <c r="BC8" i="14"/>
  <c r="BH10" i="14"/>
  <c r="BE8" i="14"/>
  <c r="BL7" i="14"/>
  <c r="BN8" i="14"/>
  <c r="BI10" i="14"/>
  <c r="BF11" i="14"/>
  <c r="BG9" i="14"/>
  <c r="BM7" i="14"/>
  <c r="BL8" i="14"/>
  <c r="BN9" i="14"/>
  <c r="BJ11" i="14"/>
  <c r="F8" i="16"/>
  <c r="F12" i="15"/>
  <c r="F10" i="15"/>
  <c r="F5" i="15"/>
  <c r="E9" i="25"/>
  <c r="F13" i="16"/>
  <c r="F5" i="16"/>
  <c r="E8" i="25"/>
  <c r="F14" i="16"/>
  <c r="F7" i="16"/>
  <c r="F11" i="16"/>
  <c r="F7" i="15"/>
  <c r="F12" i="16"/>
  <c r="F6" i="15"/>
  <c r="F9" i="15"/>
  <c r="F11" i="15"/>
  <c r="F8" i="15"/>
  <c r="F4" i="15"/>
  <c r="E15" i="25"/>
  <c r="E12" i="25"/>
  <c r="E7" i="25"/>
  <c r="E10" i="25"/>
  <c r="E13" i="25"/>
  <c r="E11" i="25"/>
  <c r="E6" i="25"/>
  <c r="E26" i="27"/>
  <c r="E16" i="27"/>
  <c r="E12" i="27"/>
  <c r="E33" i="27"/>
  <c r="E17" i="25"/>
  <c r="E14" i="25"/>
  <c r="F6" i="16"/>
  <c r="F9" i="16"/>
  <c r="F15" i="16"/>
  <c r="F13" i="15"/>
  <c r="E17" i="27"/>
  <c r="E21" i="27"/>
  <c r="E34" i="27"/>
  <c r="E29" i="27"/>
  <c r="E25" i="27"/>
  <c r="E13" i="27"/>
  <c r="E9" i="27"/>
  <c r="E8" i="27"/>
  <c r="E32" i="27"/>
  <c r="E11" i="27"/>
  <c r="E31" i="27"/>
  <c r="E22" i="27"/>
  <c r="E18" i="27"/>
  <c r="E23" i="27"/>
  <c r="E35" i="27"/>
  <c r="E14" i="27"/>
  <c r="E27" i="27"/>
  <c r="E15" i="27"/>
  <c r="E19" i="27"/>
  <c r="E10" i="27"/>
  <c r="E7" i="27"/>
  <c r="E6" i="27"/>
  <c r="E28" i="27"/>
  <c r="E24" i="27"/>
  <c r="E20" i="27"/>
  <c r="F4" i="16"/>
</calcChain>
</file>

<file path=xl/sharedStrings.xml><?xml version="1.0" encoding="utf-8"?>
<sst xmlns="http://schemas.openxmlformats.org/spreadsheetml/2006/main" count="7672" uniqueCount="3190">
  <si>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</si>
  <si>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</si>
  <si>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</si>
  <si>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</si>
  <si>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</si>
  <si>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</si>
  <si>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</si>
  <si>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</si>
  <si>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</si>
  <si>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</si>
  <si>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</si>
  <si>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</si>
  <si>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</si>
  <si>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</si>
  <si>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</si>
  <si>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</si>
  <si>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</si>
  <si>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</si>
  <si>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</si>
  <si>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</si>
  <si>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</si>
  <si>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</si>
  <si>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</si>
  <si>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</si>
  <si>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</si>
  <si>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</si>
  <si>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</si>
  <si>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</si>
  <si>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</si>
  <si>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</si>
  <si>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</si>
  <si>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</si>
  <si>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</si>
  <si>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</si>
  <si>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</si>
  <si>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</si>
  <si>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</si>
  <si>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</si>
  <si>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</si>
  <si>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</si>
  <si>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</si>
  <si>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</si>
  <si>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</si>
  <si>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</si>
  <si>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</si>
  <si>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</si>
  <si>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</si>
  <si>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</si>
  <si>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</si>
  <si>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</si>
  <si>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</si>
  <si>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March</t>
  </si>
  <si>
    <t>April</t>
  </si>
  <si>
    <t>Cause</t>
  </si>
  <si>
    <t>Percentage of all deaths</t>
  </si>
  <si>
    <t>Footnote: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</si>
  <si>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</si>
  <si>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</si>
  <si>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</si>
  <si>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</si>
  <si>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</si>
  <si>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</si>
  <si>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</si>
  <si>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</si>
  <si>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</si>
  <si>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</si>
  <si>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</si>
  <si>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</si>
  <si>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Contents</t>
  </si>
  <si>
    <t>back to contents</t>
  </si>
  <si>
    <r>
      <t>All deaths involving COVID-19</t>
    </r>
    <r>
      <rPr>
        <b/>
        <vertAlign val="superscript"/>
        <sz val="10"/>
        <color theme="1"/>
        <rFont val="Arial"/>
        <family val="2"/>
      </rPr>
      <t>5</t>
    </r>
  </si>
  <si>
    <t>Hospital</t>
  </si>
  <si>
    <t>Care Home</t>
  </si>
  <si>
    <t>Other institution</t>
  </si>
  <si>
    <t>Home / Non-institution</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</si>
  <si>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</si>
  <si>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</si>
  <si>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</si>
  <si>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</si>
  <si>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</si>
  <si>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</si>
  <si>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</si>
  <si>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</si>
  <si>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</si>
  <si>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</si>
  <si>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</si>
  <si>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</si>
  <si>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</si>
  <si>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</si>
  <si>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</si>
  <si>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</si>
  <si>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</si>
  <si>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</si>
  <si>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</si>
  <si>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</si>
  <si>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</si>
  <si>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</si>
  <si>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</si>
  <si>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</si>
  <si>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</si>
  <si>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</si>
  <si>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</si>
  <si>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</si>
  <si>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</si>
  <si>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</si>
  <si>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</si>
  <si>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</si>
  <si>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</si>
  <si>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</si>
  <si>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</si>
  <si>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</si>
  <si>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</si>
  <si>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</si>
  <si>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</si>
  <si>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</si>
  <si>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</si>
  <si>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</si>
  <si>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</si>
  <si>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</si>
  <si>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</si>
  <si>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</si>
  <si>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</si>
  <si>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</si>
  <si>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</si>
  <si>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</si>
  <si>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</si>
  <si>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</si>
  <si>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</si>
  <si>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</si>
  <si>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</si>
  <si>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</si>
  <si>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</si>
  <si>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</si>
  <si>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</si>
  <si>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</si>
  <si>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</si>
  <si>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</si>
  <si>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</si>
  <si>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</si>
  <si>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</si>
  <si>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</si>
  <si>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</si>
  <si>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</si>
  <si>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</si>
  <si>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</si>
  <si>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</si>
  <si>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</si>
  <si>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</si>
  <si>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</si>
  <si>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</si>
  <si>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</si>
  <si>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</si>
  <si>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</si>
  <si>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</si>
  <si>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</si>
  <si>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</si>
  <si>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</si>
  <si>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</si>
  <si>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</si>
  <si>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</si>
  <si>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</si>
  <si>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</si>
  <si>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</si>
  <si>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</si>
  <si>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</si>
  <si>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</si>
  <si>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</si>
  <si>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</si>
  <si>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</si>
  <si>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</si>
  <si>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</si>
  <si>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</si>
  <si>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</si>
  <si>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</si>
  <si>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</si>
  <si>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</si>
  <si>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</si>
  <si>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</si>
  <si>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</si>
  <si>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</si>
  <si>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</si>
  <si>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</si>
  <si>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</si>
  <si>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</si>
  <si>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</si>
  <si>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</si>
  <si>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</si>
  <si>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</si>
  <si>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</si>
  <si>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</si>
  <si>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</si>
  <si>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</si>
  <si>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</si>
  <si>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</si>
  <si>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</si>
  <si>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</si>
  <si>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</si>
  <si>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2) Includes people aged 20-64 years who were not retired at the time of death and for whom a valid ocupation was provided at the time of death certification.</t>
  </si>
  <si>
    <t>Number of Deaths</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</si>
  <si>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</si>
  <si>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</si>
  <si>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</si>
  <si>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</si>
  <si>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</si>
  <si>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</si>
  <si>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</si>
  <si>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</si>
  <si>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</si>
  <si>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</si>
  <si>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</si>
  <si>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</si>
  <si>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</si>
  <si>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</si>
  <si>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</si>
  <si>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</si>
  <si>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</si>
  <si>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</si>
  <si>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</si>
  <si>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</si>
  <si>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</si>
  <si>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</si>
  <si>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</si>
  <si>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</si>
  <si>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</si>
  <si>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</si>
  <si>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</si>
  <si>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</si>
  <si>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</si>
  <si>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</si>
  <si>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</si>
  <si>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</si>
  <si>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</si>
  <si>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</si>
  <si>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</si>
  <si>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</si>
  <si>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</si>
  <si>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</si>
  <si>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</si>
  <si>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</si>
  <si>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</si>
  <si>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</si>
  <si>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</si>
  <si>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</si>
  <si>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</si>
  <si>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</si>
  <si>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</si>
  <si>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</si>
  <si>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</si>
  <si>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</si>
  <si>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</si>
  <si>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</si>
  <si>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</si>
  <si>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</si>
  <si>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</si>
  <si>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</si>
  <si>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</si>
  <si>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</si>
  <si>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</si>
  <si>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</si>
  <si>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</si>
  <si>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</si>
  <si>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</si>
  <si>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</si>
  <si>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</si>
  <si>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</si>
  <si>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</si>
  <si>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</si>
  <si>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</si>
  <si>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</si>
  <si>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</si>
  <si>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</si>
  <si>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</si>
  <si>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</si>
  <si>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</si>
  <si>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</si>
  <si>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</si>
  <si>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</si>
  <si>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</si>
  <si>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</si>
  <si>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</si>
  <si>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</si>
  <si>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</si>
  <si>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</si>
  <si>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</si>
  <si>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</si>
  <si>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</si>
  <si>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</si>
  <si>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</si>
  <si>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</si>
  <si>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</si>
  <si>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</si>
  <si>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</si>
  <si>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</si>
  <si>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</si>
  <si>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</si>
  <si>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</si>
  <si>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</si>
  <si>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</si>
  <si>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</si>
  <si>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</si>
  <si>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</si>
  <si>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</si>
  <si>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</si>
  <si>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</si>
  <si>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</si>
  <si>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</si>
  <si>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</si>
  <si>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</si>
  <si>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</si>
  <si>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</si>
  <si>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</si>
  <si>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</si>
  <si>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</si>
  <si>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</si>
  <si>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</si>
  <si>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</si>
  <si>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</si>
  <si>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</si>
  <si>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</si>
  <si>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</si>
  <si>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</si>
  <si>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</si>
  <si>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</si>
  <si>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</si>
  <si>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</si>
  <si>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</si>
  <si>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</si>
  <si>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</si>
  <si>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</si>
  <si>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</si>
  <si>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</si>
  <si>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</si>
  <si>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</si>
  <si>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</si>
  <si>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</si>
  <si>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</si>
  <si>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</si>
  <si>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</si>
  <si>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</si>
  <si>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</si>
  <si>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</si>
  <si>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</si>
  <si>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</si>
  <si>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</si>
  <si>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</si>
  <si>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</si>
  <si>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</si>
  <si>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</si>
  <si>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</si>
  <si>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</si>
  <si>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</si>
  <si>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</si>
  <si>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</si>
  <si>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</si>
  <si>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</si>
  <si>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</si>
  <si>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</si>
  <si>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</si>
  <si>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</si>
  <si>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</si>
  <si>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</si>
  <si>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</si>
  <si>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</si>
  <si>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</si>
  <si>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</si>
  <si>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</si>
  <si>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</si>
  <si>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</si>
  <si>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</si>
  <si>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</si>
  <si>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</si>
  <si>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</si>
  <si>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</si>
  <si>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</si>
  <si>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</si>
  <si>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</si>
  <si>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</si>
  <si>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</si>
  <si>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</si>
  <si>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</si>
  <si>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</si>
  <si>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</si>
  <si>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</si>
  <si>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</si>
  <si>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</si>
  <si>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</si>
  <si>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</si>
  <si>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</si>
  <si>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</si>
  <si>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</si>
  <si>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</si>
  <si>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</si>
  <si>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</si>
  <si>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</si>
  <si>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</si>
  <si>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</si>
  <si>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</si>
  <si>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</si>
  <si>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</si>
  <si>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</si>
  <si>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</si>
  <si>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</si>
  <si>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</si>
  <si>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</si>
  <si>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</si>
  <si>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</si>
  <si>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</si>
  <si>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</si>
  <si>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</si>
  <si>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</si>
  <si>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</si>
  <si>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</si>
  <si>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</si>
  <si>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</si>
  <si>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</si>
  <si>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</si>
  <si>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</si>
  <si>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</si>
  <si>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</si>
  <si>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</si>
  <si>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</si>
  <si>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</si>
  <si>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</si>
  <si>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</si>
  <si>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</si>
  <si>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</si>
  <si>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</si>
  <si>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</si>
  <si>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</si>
  <si>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</si>
  <si>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</si>
  <si>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</si>
  <si>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</si>
  <si>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</si>
  <si>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</si>
  <si>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</si>
  <si>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</si>
  <si>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</si>
  <si>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</si>
  <si>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</si>
  <si>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</si>
  <si>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</si>
  <si>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</si>
  <si>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</si>
  <si>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</si>
  <si>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</si>
  <si>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</si>
  <si>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</si>
  <si>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</si>
  <si>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</si>
  <si>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</si>
  <si>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</si>
  <si>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</si>
  <si>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</si>
  <si>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</si>
  <si>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</si>
  <si>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</si>
  <si>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</si>
  <si>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</si>
  <si>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</si>
  <si>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</si>
  <si>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</si>
  <si>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</si>
  <si>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</si>
  <si>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</si>
  <si>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</si>
  <si>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</si>
  <si>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</si>
  <si>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</si>
  <si>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</si>
  <si>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</si>
  <si>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</si>
  <si>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</si>
  <si>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</si>
  <si>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</si>
  <si>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</si>
  <si>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</si>
  <si>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</si>
  <si>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</si>
  <si>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</si>
  <si>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</si>
  <si>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</si>
  <si>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</si>
  <si>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</si>
  <si>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</si>
  <si>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</si>
  <si>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</si>
  <si>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</si>
  <si>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</si>
  <si>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</si>
  <si>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</si>
  <si>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</si>
  <si>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</si>
  <si>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</si>
  <si>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</si>
  <si>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</si>
  <si>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</si>
  <si>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</si>
  <si>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</si>
  <si>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</si>
  <si>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</si>
  <si>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</si>
  <si>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</si>
  <si>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</si>
  <si>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</si>
  <si>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</si>
  <si>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</si>
  <si>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</si>
  <si>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</si>
  <si>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</si>
  <si>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</si>
  <si>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</si>
  <si>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</si>
  <si>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</si>
  <si>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</si>
  <si>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</si>
  <si>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</si>
  <si>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</si>
  <si>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</si>
  <si>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</si>
  <si>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</si>
  <si>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</si>
  <si>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</si>
  <si>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</si>
  <si>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</si>
  <si>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</si>
  <si>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</si>
  <si>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</si>
  <si>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</si>
  <si>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</si>
  <si>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</si>
  <si>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</si>
  <si>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</si>
  <si>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</si>
  <si>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</si>
  <si>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</si>
  <si>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</si>
  <si>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</si>
  <si>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</si>
  <si>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</si>
  <si>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</si>
  <si>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</si>
  <si>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</si>
  <si>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</si>
  <si>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</si>
  <si>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</si>
  <si>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</si>
  <si>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</si>
  <si>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</si>
  <si>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</si>
  <si>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</si>
  <si>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</si>
  <si>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</si>
  <si>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</si>
  <si>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</si>
  <si>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</si>
  <si>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</si>
  <si>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</si>
  <si>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</si>
  <si>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</si>
  <si>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</si>
  <si>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</si>
  <si>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</si>
  <si>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</si>
  <si>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</si>
  <si>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</si>
  <si>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</si>
  <si>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</si>
  <si>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</si>
  <si>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</si>
  <si>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</si>
  <si>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</si>
  <si>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</si>
  <si>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</si>
  <si>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</si>
  <si>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</si>
  <si>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</si>
  <si>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</si>
  <si>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</si>
  <si>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</si>
  <si>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</si>
  <si>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</si>
  <si>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</si>
  <si>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</si>
  <si>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</si>
  <si>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</si>
  <si>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</si>
  <si>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</si>
  <si>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</si>
  <si>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</si>
  <si>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</si>
  <si>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</si>
  <si>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</si>
  <si>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</si>
  <si>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</si>
  <si>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</si>
  <si>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</si>
  <si>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</si>
  <si>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</si>
  <si>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</si>
  <si>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</si>
  <si>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</si>
  <si>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</si>
  <si>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</si>
  <si>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</si>
  <si>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</si>
  <si>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</si>
  <si>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</si>
  <si>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</si>
  <si>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</si>
  <si>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</si>
  <si>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</si>
  <si>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</si>
  <si>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</si>
  <si>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</si>
  <si>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</si>
  <si>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</si>
  <si>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</si>
  <si>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</si>
  <si>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</si>
  <si>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</si>
  <si>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</si>
  <si>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</si>
  <si>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</si>
  <si>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</si>
  <si>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</si>
  <si>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</si>
  <si>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</si>
  <si>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</si>
  <si>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</si>
  <si>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</si>
  <si>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</si>
  <si>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</si>
  <si>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</si>
  <si>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</si>
  <si>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</si>
  <si>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</si>
  <si>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</si>
  <si>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</si>
  <si>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</si>
  <si>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</si>
  <si>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</si>
  <si>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</si>
  <si>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</si>
  <si>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</si>
  <si>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</si>
  <si>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</si>
  <si>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</si>
  <si>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</si>
  <si>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</si>
  <si>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</si>
  <si>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</si>
  <si>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</si>
  <si>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</si>
  <si>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</si>
  <si>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</si>
  <si>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</si>
  <si>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</si>
  <si>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</si>
  <si>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</si>
  <si>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</si>
  <si>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</si>
  <si>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</si>
  <si>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</si>
  <si>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</si>
  <si>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</si>
  <si>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</si>
  <si>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</si>
  <si>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</si>
  <si>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</si>
  <si>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</si>
  <si>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</si>
  <si>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</si>
  <si>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</si>
  <si>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</si>
  <si>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</si>
  <si>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</si>
  <si>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</si>
  <si>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</si>
  <si>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</si>
  <si>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</si>
  <si>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</si>
  <si>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</si>
  <si>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</si>
  <si>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</si>
  <si>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</si>
  <si>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</si>
  <si>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</si>
  <si>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</si>
  <si>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</si>
  <si>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</si>
  <si>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</si>
  <si>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</si>
  <si>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</si>
  <si>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</si>
  <si>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</si>
  <si>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</si>
  <si>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</si>
  <si>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</si>
  <si>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</si>
  <si>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</si>
  <si>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</si>
  <si>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</si>
  <si>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</si>
  <si>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</si>
  <si>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</si>
  <si>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</si>
  <si>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</si>
  <si>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</si>
  <si>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</si>
  <si>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</si>
  <si>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</si>
  <si>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</si>
  <si>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</si>
  <si>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</si>
  <si>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</si>
  <si>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</si>
  <si>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</si>
  <si>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</si>
  <si>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</si>
  <si>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</si>
  <si>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</si>
  <si>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</si>
  <si>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</si>
  <si>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</si>
  <si>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</si>
  <si>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</si>
  <si>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</si>
  <si>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</si>
  <si>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</si>
  <si>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</si>
  <si>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</si>
  <si>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</si>
  <si>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</si>
  <si>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</si>
  <si>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</si>
  <si>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</si>
  <si>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</si>
  <si>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</si>
  <si>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</si>
  <si>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</si>
  <si>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</si>
  <si>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</si>
  <si>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</si>
  <si>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</si>
  <si>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</si>
  <si>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</si>
  <si>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</si>
  <si>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</si>
  <si>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</si>
  <si>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</si>
  <si>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</si>
  <si>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</si>
  <si>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</si>
  <si>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</si>
  <si>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</si>
  <si>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</si>
  <si>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</si>
  <si>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</si>
  <si>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</si>
  <si>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</si>
  <si>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</si>
  <si>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</si>
  <si>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</si>
  <si>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</si>
  <si>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</si>
  <si>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</si>
  <si>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</si>
  <si>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</si>
  <si>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</si>
  <si>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</si>
  <si>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</si>
  <si>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</si>
  <si>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</si>
  <si>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</si>
  <si>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</si>
  <si>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</si>
  <si>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</si>
  <si>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</si>
  <si>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</si>
  <si>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</si>
  <si>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</si>
  <si>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</si>
  <si>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</si>
  <si>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</si>
  <si>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</si>
  <si>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</si>
  <si>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</si>
  <si>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</si>
  <si>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</si>
  <si>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</si>
  <si>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</si>
  <si>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</si>
  <si>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</si>
  <si>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</si>
  <si>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</si>
  <si>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</si>
  <si>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</si>
  <si>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</si>
  <si>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</si>
  <si>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</si>
  <si>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</si>
  <si>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</si>
  <si>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</si>
  <si>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</si>
  <si>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</si>
  <si>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</si>
  <si>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</si>
  <si>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</si>
  <si>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</si>
  <si>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</si>
  <si>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</si>
  <si>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</si>
  <si>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</si>
  <si>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</si>
  <si>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</si>
  <si>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</si>
  <si>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</si>
  <si>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</si>
  <si>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</si>
  <si>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</si>
  <si>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</si>
  <si>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</si>
  <si>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</si>
  <si>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</si>
  <si>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</si>
  <si>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</si>
  <si>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</si>
  <si>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</si>
  <si>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</si>
  <si>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</si>
  <si>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</si>
  <si>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</si>
  <si>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</si>
  <si>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</si>
  <si>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</si>
  <si>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</si>
  <si>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</si>
  <si>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</si>
  <si>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</si>
  <si>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</si>
  <si>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</si>
  <si>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</si>
  <si>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</si>
  <si>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</si>
  <si>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</si>
  <si>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</si>
  <si>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</si>
  <si>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</si>
  <si>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</si>
  <si>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</si>
  <si>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</si>
  <si>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</si>
  <si>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</si>
  <si>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</si>
  <si>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</si>
  <si>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</si>
  <si>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</si>
  <si>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</si>
  <si>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</si>
  <si>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</si>
  <si>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</si>
  <si>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</si>
  <si>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</si>
  <si>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</si>
  <si>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</si>
  <si>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</si>
  <si>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</si>
  <si>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</si>
  <si>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</si>
  <si>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</si>
  <si>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</si>
  <si>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</si>
  <si>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</si>
  <si>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</si>
  <si>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</si>
  <si>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</si>
  <si>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</si>
  <si>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</si>
  <si>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</si>
  <si>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</si>
  <si>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</si>
  <si>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</si>
  <si>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</si>
  <si>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</si>
  <si>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</si>
  <si>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</si>
  <si>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</si>
  <si>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</si>
  <si>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</si>
  <si>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</si>
  <si>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</si>
  <si>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</si>
  <si>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</si>
  <si>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</si>
  <si>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</si>
  <si>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</si>
  <si>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</si>
  <si>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</si>
  <si>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</si>
  <si>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</si>
  <si>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</si>
  <si>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</si>
  <si>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</si>
  <si>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</si>
  <si>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</si>
  <si>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</si>
  <si>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</si>
  <si>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</si>
  <si>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</si>
  <si>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</si>
  <si>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</si>
  <si>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</si>
  <si>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</si>
  <si>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</si>
  <si>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</si>
  <si>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</si>
  <si>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</si>
  <si>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</si>
  <si>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</si>
  <si>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</si>
  <si>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</si>
  <si>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</si>
  <si>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</si>
  <si>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</si>
  <si>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</si>
  <si>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</si>
  <si>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</si>
  <si>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</si>
  <si>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</si>
  <si>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</si>
  <si>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</si>
  <si>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</si>
  <si>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</si>
  <si>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</si>
  <si>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</si>
  <si>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</si>
  <si>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</si>
  <si>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</si>
  <si>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</si>
  <si>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</si>
  <si>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</si>
  <si>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</si>
  <si>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</si>
  <si>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</si>
  <si>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</si>
  <si>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</si>
  <si>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</si>
  <si>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</si>
  <si>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</si>
  <si>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</si>
  <si>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</si>
  <si>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</si>
  <si>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</si>
  <si>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</si>
  <si>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</si>
  <si>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</si>
  <si>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</si>
  <si>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</si>
  <si>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</si>
  <si>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</si>
  <si>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</si>
  <si>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</si>
  <si>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</si>
  <si>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</si>
  <si>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</si>
  <si>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</si>
  <si>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</si>
  <si>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</si>
  <si>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</si>
  <si>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</si>
  <si>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</si>
  <si>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</si>
  <si>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</si>
  <si>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</si>
  <si>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</si>
  <si>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</si>
  <si>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</si>
  <si>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</si>
  <si>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</si>
  <si>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</si>
  <si>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</si>
  <si>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</si>
  <si>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</si>
  <si>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</si>
  <si>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</si>
  <si>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</si>
  <si>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</si>
  <si>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</si>
  <si>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</si>
  <si>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</si>
  <si>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</si>
  <si>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</si>
  <si>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</si>
  <si>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</si>
  <si>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</si>
  <si>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</si>
  <si>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</si>
  <si>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</si>
  <si>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</si>
  <si>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</si>
  <si>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</si>
  <si>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</si>
  <si>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</si>
  <si>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</si>
  <si>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</si>
  <si>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</si>
  <si>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</si>
  <si>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</si>
  <si>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</si>
  <si>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</si>
  <si>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</si>
  <si>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</si>
  <si>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</si>
  <si>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</si>
  <si>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</si>
  <si>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</si>
  <si>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</si>
  <si>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</si>
  <si>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</si>
  <si>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</si>
  <si>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</si>
  <si>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</si>
  <si>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</si>
  <si>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</si>
  <si>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</si>
  <si>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</si>
  <si>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</si>
  <si>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</si>
  <si>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</si>
  <si>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</si>
  <si>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</si>
  <si>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</si>
  <si>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</si>
  <si>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</si>
  <si>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</si>
  <si>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</si>
  <si>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</si>
  <si>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</si>
  <si>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</si>
  <si>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</si>
  <si>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</si>
  <si>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</si>
  <si>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</si>
  <si>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</si>
  <si>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</si>
  <si>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</si>
  <si>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</si>
  <si>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</si>
  <si>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</si>
  <si>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</si>
  <si>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</si>
  <si>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</si>
  <si>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</si>
  <si>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</si>
  <si>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</si>
  <si>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</si>
  <si>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</si>
  <si>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</si>
  <si>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</si>
  <si>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</si>
  <si>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</si>
  <si>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</si>
  <si>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</si>
  <si>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</si>
  <si>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</si>
  <si>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</si>
  <si>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</si>
  <si>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</si>
  <si>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</si>
  <si>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</si>
  <si>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</si>
  <si>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</si>
  <si>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</si>
  <si>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</si>
  <si>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</si>
  <si>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</si>
  <si>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</si>
  <si>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</si>
  <si>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</si>
  <si>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</si>
  <si>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</si>
  <si>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</si>
  <si>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</si>
  <si>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</si>
  <si>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</si>
  <si>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</si>
  <si>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</si>
  <si>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</si>
  <si>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</si>
  <si>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</si>
  <si>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</si>
  <si>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</si>
  <si>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</si>
  <si>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</si>
  <si>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</si>
  <si>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</si>
  <si>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</si>
  <si>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</si>
  <si>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</si>
  <si>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</si>
  <si>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</si>
  <si>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</si>
  <si>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</si>
  <si>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</si>
  <si>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</si>
  <si>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</si>
  <si>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</si>
  <si>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</si>
  <si>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</si>
  <si>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</si>
  <si>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</si>
  <si>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</si>
  <si>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</si>
  <si>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</si>
  <si>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</si>
  <si>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</si>
  <si>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</si>
  <si>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</si>
  <si>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</si>
  <si>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</si>
  <si>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</si>
  <si>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</si>
  <si>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</si>
  <si>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</si>
  <si>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</si>
  <si>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</si>
  <si>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</si>
  <si>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</si>
  <si>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</si>
  <si>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</si>
  <si>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</si>
  <si>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</si>
  <si>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</si>
  <si>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</si>
  <si>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</si>
  <si>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</si>
  <si>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</si>
  <si>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</si>
  <si>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</si>
  <si>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</si>
  <si>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</si>
  <si>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</si>
  <si>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</si>
  <si>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</si>
  <si>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</si>
  <si>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</si>
  <si>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</si>
  <si>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</si>
  <si>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</si>
  <si>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</si>
  <si>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</si>
  <si>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</si>
  <si>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</si>
  <si>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</si>
  <si>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</si>
  <si>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</si>
  <si>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</si>
  <si>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</si>
  <si>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</si>
  <si>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</si>
  <si>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</si>
  <si>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</si>
  <si>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</si>
  <si>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</si>
  <si>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</si>
  <si>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</si>
  <si>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</si>
  <si>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</si>
  <si>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</si>
  <si>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</si>
  <si>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</si>
  <si>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</si>
  <si>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</si>
  <si>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</si>
  <si>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</si>
  <si>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</si>
  <si>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</si>
  <si>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</si>
  <si>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</si>
  <si>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</si>
  <si>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</si>
  <si>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</si>
  <si>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</si>
  <si>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</si>
  <si>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</si>
  <si>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</si>
  <si>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</si>
  <si>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</si>
  <si>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</si>
  <si>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</si>
  <si>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</si>
  <si>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</si>
  <si>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</si>
  <si>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</si>
  <si>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</si>
  <si>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</si>
  <si>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</si>
  <si>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</si>
  <si>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</si>
  <si>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</si>
  <si>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</si>
  <si>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</si>
  <si>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</si>
  <si>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</si>
  <si>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</si>
  <si>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</si>
  <si>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</si>
  <si>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</si>
  <si>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</si>
  <si>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</si>
  <si>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</si>
  <si>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</si>
  <si>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</si>
  <si>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</si>
  <si>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</si>
  <si>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</si>
  <si>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</si>
  <si>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</si>
  <si>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</si>
  <si>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</si>
  <si>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</si>
  <si>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</si>
  <si>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</si>
  <si>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</si>
  <si>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</si>
  <si>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</si>
  <si>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</si>
  <si>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</si>
  <si>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</si>
  <si>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</si>
  <si>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</si>
  <si>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</si>
  <si>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</si>
  <si>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</si>
  <si>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</si>
  <si>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</si>
  <si>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</si>
  <si>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</si>
  <si>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</si>
  <si>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</si>
  <si>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</si>
  <si>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</si>
  <si>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</si>
  <si>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</si>
  <si>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</si>
  <si>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</si>
  <si>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</si>
  <si>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</si>
  <si>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</si>
  <si>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</si>
  <si>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</si>
  <si>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</si>
  <si>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</si>
  <si>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</si>
  <si>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</si>
  <si>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</si>
  <si>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</si>
  <si>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</si>
  <si>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</si>
  <si>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</si>
  <si>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</si>
  <si>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</si>
  <si>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</si>
  <si>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</si>
  <si>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</si>
  <si>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</si>
  <si>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</si>
  <si>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</si>
  <si>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</si>
  <si>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</si>
  <si>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</si>
  <si>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</si>
  <si>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</si>
  <si>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</si>
  <si>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</si>
  <si>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</si>
  <si>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</si>
  <si>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</si>
  <si>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</si>
  <si>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</si>
  <si>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</si>
  <si>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</si>
  <si>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</si>
  <si>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</si>
  <si>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</si>
  <si>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</si>
  <si>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</si>
  <si>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</si>
  <si>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</si>
  <si>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</si>
  <si>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</si>
  <si>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</si>
  <si>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</si>
  <si>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</si>
  <si>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</si>
  <si>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</si>
  <si>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</si>
  <si>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</si>
  <si>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</si>
  <si>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</si>
  <si>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</si>
  <si>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</si>
  <si>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</si>
  <si>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</si>
  <si>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</si>
  <si>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</si>
  <si>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</si>
  <si>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</si>
  <si>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</si>
  <si>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</si>
  <si>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</si>
  <si>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</si>
  <si>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</si>
  <si>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</si>
  <si>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</si>
  <si>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</si>
  <si>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</si>
  <si>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</si>
  <si>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</si>
  <si>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</si>
  <si>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</si>
  <si>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</si>
  <si>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</si>
  <si>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</si>
  <si>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</si>
  <si>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</si>
  <si>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</si>
  <si>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</si>
  <si>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</si>
  <si>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</si>
  <si>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</si>
  <si>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</si>
  <si>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</si>
  <si>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</si>
  <si>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</si>
  <si>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</si>
  <si>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</si>
  <si>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</si>
  <si>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</si>
  <si>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</si>
  <si>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</si>
  <si>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</si>
  <si>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</si>
  <si>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</si>
  <si>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</si>
  <si>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</si>
  <si>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</si>
  <si>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</si>
  <si>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</si>
  <si>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</si>
  <si>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</si>
  <si>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</si>
  <si>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</si>
  <si>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</si>
  <si>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</si>
  <si>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</si>
  <si>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</si>
  <si>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</si>
  <si>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</si>
  <si>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</si>
  <si>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</si>
  <si>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</si>
  <si>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</si>
  <si>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</si>
  <si>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</si>
  <si>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</si>
  <si>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</si>
  <si>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</si>
  <si>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</si>
  <si>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</si>
  <si>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</si>
  <si>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</si>
  <si>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</si>
  <si>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</si>
  <si>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</si>
  <si>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</si>
  <si>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</si>
  <si>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</si>
  <si>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</si>
  <si>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</si>
  <si>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</si>
  <si>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</si>
  <si>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</si>
  <si>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</si>
  <si>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</si>
  <si>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</si>
  <si>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</si>
  <si>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</si>
  <si>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</si>
  <si>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</si>
  <si>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</si>
  <si>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</si>
  <si>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</si>
  <si>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</si>
  <si>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</si>
  <si>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</si>
  <si>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</si>
  <si>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</si>
  <si>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</si>
  <si>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</si>
  <si>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</si>
  <si>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</si>
  <si>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</si>
  <si>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</si>
  <si>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</si>
  <si>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</si>
  <si>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</si>
  <si>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</si>
  <si>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</si>
  <si>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</si>
  <si>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</si>
  <si>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</si>
  <si>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</si>
  <si>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</si>
  <si>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</si>
  <si>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</si>
  <si>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</si>
  <si>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</si>
  <si>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</si>
  <si>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</si>
  <si>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</si>
  <si>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</si>
  <si>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</si>
  <si>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</si>
  <si>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</si>
  <si>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</si>
  <si>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</si>
  <si>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</si>
  <si>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</si>
  <si>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</si>
  <si>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</si>
  <si>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</si>
  <si>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</si>
  <si>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</si>
  <si>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</si>
  <si>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</si>
  <si>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</si>
  <si>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</si>
  <si>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</si>
  <si>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</si>
  <si>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</si>
  <si>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</si>
  <si>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</si>
  <si>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</si>
  <si>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</si>
  <si>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</si>
  <si>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</si>
  <si>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</si>
  <si>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</si>
  <si>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</si>
  <si>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</si>
  <si>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</si>
  <si>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</si>
  <si>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</si>
  <si>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</si>
  <si>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</si>
  <si>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</si>
  <si>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</si>
  <si>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</si>
  <si>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</si>
  <si>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</si>
  <si>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</si>
  <si>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</si>
  <si>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</si>
  <si>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</si>
  <si>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</si>
  <si>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</si>
  <si>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</si>
  <si>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</si>
  <si>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</si>
  <si>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</si>
  <si>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</si>
  <si>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</si>
  <si>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</si>
  <si>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</si>
  <si>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</si>
  <si>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</si>
  <si>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</si>
  <si>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</si>
  <si>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</si>
  <si>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</si>
  <si>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</si>
  <si>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</si>
  <si>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</si>
  <si>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</si>
  <si>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</si>
  <si>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</si>
  <si>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</si>
  <si>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</si>
  <si>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</si>
  <si>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</si>
  <si>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</si>
  <si>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</si>
  <si>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</si>
  <si>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</si>
  <si>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</si>
  <si>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</si>
  <si>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</si>
  <si>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</si>
  <si>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</si>
  <si>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</si>
  <si>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</si>
  <si>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</si>
  <si>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</si>
  <si>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</si>
  <si>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</si>
  <si>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</si>
  <si>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</si>
  <si>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</si>
  <si>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</si>
  <si>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</si>
  <si>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</si>
  <si>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</si>
  <si>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</si>
  <si>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</si>
  <si>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</si>
  <si>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</si>
  <si>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</si>
  <si>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</si>
  <si>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</si>
  <si>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</si>
  <si>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</si>
  <si>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</si>
  <si>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</si>
  <si>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</si>
  <si>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</si>
  <si>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</si>
  <si>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</si>
  <si>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</si>
  <si>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</si>
  <si>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</si>
  <si>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</si>
  <si>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</si>
  <si>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</si>
  <si>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</si>
  <si>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</si>
  <si>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</si>
  <si>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</si>
  <si>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</si>
  <si>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</si>
  <si>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</si>
  <si>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</si>
  <si>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</si>
  <si>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</si>
  <si>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</si>
  <si>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</si>
  <si>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</si>
  <si>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</si>
  <si>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</si>
  <si>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</si>
  <si>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</si>
  <si>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</si>
  <si>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</si>
  <si>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</si>
  <si>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</si>
  <si>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</si>
  <si>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</si>
  <si>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</si>
  <si>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</si>
  <si>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</si>
  <si>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</si>
  <si>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</si>
  <si>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</si>
  <si>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</si>
  <si>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</si>
  <si>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</si>
  <si>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</si>
  <si>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</si>
  <si>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</si>
  <si>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</si>
  <si>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</si>
  <si>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</si>
  <si>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</si>
  <si>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</si>
  <si>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</si>
  <si>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</si>
  <si>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</si>
  <si>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</si>
  <si>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</si>
  <si>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</si>
  <si>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</si>
  <si>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</si>
  <si>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</si>
  <si>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</si>
  <si>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</si>
  <si>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</si>
  <si>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</si>
  <si>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</si>
  <si>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</si>
  <si>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</si>
  <si>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</si>
  <si>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</si>
  <si>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</si>
  <si>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</si>
  <si>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</si>
  <si>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</si>
  <si>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</si>
  <si>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</si>
  <si>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</si>
  <si>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</si>
  <si>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</si>
  <si>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</si>
  <si>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</si>
  <si>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</si>
  <si>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</si>
  <si>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</si>
  <si>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</si>
  <si>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</si>
  <si>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</si>
  <si>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</si>
  <si>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</si>
  <si>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</si>
  <si>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</si>
  <si>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</si>
  <si>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</si>
  <si>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</si>
  <si>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</si>
  <si>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</si>
  <si>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</si>
  <si>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</si>
  <si>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</si>
  <si>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</si>
  <si>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</si>
  <si>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</si>
  <si>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</si>
  <si>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</si>
  <si>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</si>
  <si>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</si>
  <si>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</si>
  <si>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</si>
  <si>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</si>
  <si>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</si>
  <si>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</si>
  <si>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</si>
  <si>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</si>
  <si>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</si>
  <si>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</si>
  <si>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</si>
  <si>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</si>
  <si>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</si>
  <si>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</si>
  <si>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</si>
  <si>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</si>
  <si>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</si>
  <si>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</si>
  <si>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</si>
  <si>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</si>
  <si>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</si>
  <si>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</si>
  <si>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</si>
  <si>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</si>
  <si>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</si>
  <si>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</si>
  <si>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</si>
  <si>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</si>
  <si>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</si>
  <si>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</si>
  <si>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</si>
  <si>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</si>
  <si>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</si>
  <si>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</si>
  <si>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</si>
  <si>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</si>
  <si>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</si>
  <si>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</si>
  <si>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</si>
  <si>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</si>
  <si>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</si>
  <si>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</si>
  <si>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</si>
  <si>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</si>
  <si>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</si>
  <si>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</si>
  <si>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</si>
  <si>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</si>
  <si>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</si>
  <si>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</si>
  <si>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</si>
  <si>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</si>
  <si>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</si>
  <si>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</si>
  <si>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</si>
  <si>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</si>
  <si>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</si>
  <si>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</si>
  <si>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</si>
  <si>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</si>
  <si>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</si>
  <si>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</si>
  <si>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</si>
  <si>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</si>
  <si>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</si>
  <si>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</si>
  <si>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</si>
  <si>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</si>
  <si>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</si>
  <si>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</si>
  <si>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</si>
  <si>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</si>
  <si>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</si>
  <si>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</si>
  <si>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</si>
  <si>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</si>
  <si>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</si>
  <si>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</si>
  <si>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</si>
  <si>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</si>
  <si>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</si>
  <si>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</si>
  <si>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</si>
  <si>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</si>
  <si>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</si>
  <si>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</si>
  <si>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</si>
  <si>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</si>
  <si>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</si>
  <si>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</si>
  <si>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</si>
  <si>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</si>
  <si>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</si>
  <si>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</si>
  <si>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</si>
  <si>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</si>
  <si>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</si>
  <si>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</si>
  <si>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</si>
  <si>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</si>
  <si>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</si>
  <si>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</si>
  <si>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</si>
  <si>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</si>
  <si>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</si>
  <si>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</si>
  <si>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</si>
  <si>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</si>
  <si>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</si>
  <si>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</si>
  <si>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</si>
  <si>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</si>
  <si>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</si>
  <si>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</si>
  <si>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</si>
  <si>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</si>
  <si>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</si>
  <si>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</si>
  <si>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</si>
  <si>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</si>
  <si>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</si>
  <si>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</si>
  <si>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</si>
  <si>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</si>
  <si>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</si>
  <si>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</si>
  <si>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</si>
  <si>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</si>
  <si>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</si>
  <si>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</si>
  <si>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</si>
  <si>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</si>
  <si>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</si>
  <si>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</si>
  <si>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</si>
  <si>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</si>
  <si>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</si>
  <si>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</si>
  <si>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</si>
  <si>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</si>
  <si>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</si>
  <si>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</si>
  <si>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</si>
  <si>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</si>
  <si>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</si>
  <si>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</si>
  <si>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</si>
  <si>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</si>
  <si>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</si>
  <si>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</si>
  <si>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</si>
  <si>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</si>
  <si>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</si>
  <si>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</si>
  <si>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</si>
  <si>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</si>
  <si>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</si>
  <si>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</si>
  <si>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</si>
  <si>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</si>
  <si>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</si>
  <si>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</si>
  <si>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</si>
  <si>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</si>
  <si>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</si>
  <si>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</si>
  <si>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</si>
  <si>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</si>
  <si>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</si>
  <si>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</si>
  <si>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</si>
  <si>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</si>
  <si>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</si>
  <si>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</si>
  <si>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</si>
  <si>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</si>
  <si>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</si>
  <si>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</si>
  <si>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</si>
  <si>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</si>
  <si>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</si>
  <si>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</si>
  <si>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</si>
  <si>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</si>
  <si>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</si>
  <si>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</si>
  <si>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</si>
  <si>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</si>
  <si>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</si>
  <si>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</si>
  <si>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</si>
  <si>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</si>
  <si>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</si>
  <si>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</si>
  <si>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</si>
  <si>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</si>
  <si>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</si>
  <si>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</si>
  <si>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</si>
  <si>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</si>
  <si>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</si>
  <si>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</si>
  <si>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</si>
  <si>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</si>
  <si>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</si>
  <si>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</si>
  <si>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</si>
  <si>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</si>
  <si>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</si>
  <si>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</si>
  <si>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</si>
  <si>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</si>
  <si>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</si>
  <si>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</si>
  <si>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</si>
  <si>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</si>
  <si>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</si>
  <si>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</si>
  <si>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</si>
  <si>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</si>
  <si>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</si>
  <si>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</si>
  <si>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</si>
  <si>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</si>
  <si>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</si>
  <si>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</si>
  <si>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</si>
  <si>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</si>
  <si>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</si>
  <si>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</si>
  <si>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</si>
  <si>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</si>
  <si>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</si>
  <si>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</si>
  <si>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</si>
  <si>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</si>
  <si>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</si>
  <si>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</si>
  <si>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</si>
  <si>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</si>
  <si>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</si>
  <si>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</si>
  <si>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</si>
  <si>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</si>
  <si>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</si>
  <si>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</si>
  <si>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</si>
  <si>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</si>
  <si>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</si>
  <si>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</si>
  <si>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</si>
  <si>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</si>
  <si>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</si>
  <si>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</si>
  <si>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</si>
  <si>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</si>
  <si>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</si>
  <si>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</si>
  <si>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</si>
  <si>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</si>
  <si>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</si>
  <si>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</si>
  <si>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</si>
  <si>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</si>
  <si>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</si>
  <si>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</si>
  <si>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</si>
  <si>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</si>
  <si>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</si>
  <si>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</si>
  <si>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</si>
  <si>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</si>
  <si>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</si>
  <si>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</si>
  <si>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</si>
  <si>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</si>
  <si>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</si>
  <si>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</si>
  <si>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</si>
  <si>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</si>
  <si>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</si>
  <si>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</si>
  <si>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</si>
  <si>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</si>
  <si>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</si>
  <si>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</si>
  <si>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</si>
  <si>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</si>
  <si>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</si>
  <si>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</si>
  <si>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</si>
  <si>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</si>
  <si>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</si>
  <si>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</si>
  <si>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</si>
  <si>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</si>
  <si>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</si>
  <si>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</si>
  <si>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</si>
  <si>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</si>
  <si>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</si>
  <si>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</si>
  <si>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</si>
  <si>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</si>
  <si>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</si>
  <si>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</si>
  <si>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</si>
  <si>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</si>
  <si>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</si>
  <si>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</si>
  <si>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</si>
  <si>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</si>
  <si>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</si>
  <si>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</si>
  <si>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</si>
  <si>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</si>
  <si>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</si>
  <si>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</si>
  <si>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</si>
  <si>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</si>
  <si>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</si>
  <si>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</si>
  <si>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</si>
  <si>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</si>
  <si>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</si>
  <si>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</si>
  <si>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</si>
  <si>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</si>
  <si>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</si>
  <si>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</si>
  <si>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</si>
  <si>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</si>
  <si>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</si>
  <si>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</si>
  <si>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</si>
  <si>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</si>
  <si>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</si>
  <si>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</si>
  <si>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</si>
  <si>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</si>
  <si>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</si>
  <si>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</si>
  <si>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</si>
  <si>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</si>
  <si>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</si>
  <si>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</si>
  <si>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</si>
  <si>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</si>
  <si>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</si>
  <si>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</si>
  <si>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</si>
  <si>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</si>
  <si>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</si>
  <si>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</si>
  <si>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</si>
  <si>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</si>
  <si>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</si>
  <si>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</si>
  <si>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</si>
  <si>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</si>
  <si>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</si>
  <si>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</si>
  <si>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</si>
  <si>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</si>
  <si>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</si>
  <si>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</si>
  <si>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</si>
  <si>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</si>
  <si>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</si>
  <si>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</si>
  <si>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</si>
  <si>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</si>
  <si>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</si>
  <si>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</si>
  <si>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</si>
  <si>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</si>
  <si>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</si>
  <si>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</si>
  <si>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</si>
  <si>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</si>
  <si>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</si>
  <si>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</si>
  <si>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</si>
  <si>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</si>
  <si>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</si>
  <si>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</si>
  <si>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</si>
  <si>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</si>
  <si>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</si>
  <si>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</si>
  <si>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</si>
  <si>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</si>
  <si>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</si>
  <si>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</si>
  <si>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</si>
  <si>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</si>
  <si>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</si>
  <si>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</si>
  <si>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</si>
  <si>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</si>
  <si>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</si>
  <si>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</si>
  <si>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</si>
  <si>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</si>
  <si>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</si>
  <si>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</si>
  <si>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</si>
  <si>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</si>
  <si>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</si>
  <si>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</si>
  <si>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</si>
  <si>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</si>
  <si>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</si>
  <si>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</si>
  <si>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</si>
  <si>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</si>
  <si>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</si>
  <si>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</si>
  <si>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</si>
  <si>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</si>
  <si>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</si>
  <si>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</si>
  <si>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</si>
  <si>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</si>
  <si>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</si>
  <si>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</si>
  <si>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</si>
  <si>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</si>
  <si>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</si>
  <si>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</si>
  <si>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</si>
  <si>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</si>
  <si>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</si>
  <si>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</si>
  <si>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</si>
  <si>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</si>
  <si>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</si>
  <si>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</si>
  <si>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</si>
  <si>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</si>
  <si>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</si>
  <si>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</si>
  <si>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</si>
  <si>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</si>
  <si>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</si>
  <si>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</si>
  <si>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</si>
  <si>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</si>
  <si>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</si>
  <si>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</si>
  <si>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</si>
  <si>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</si>
  <si>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</si>
  <si>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</si>
  <si>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</si>
  <si>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</si>
  <si>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</si>
  <si>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</si>
  <si>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</si>
  <si>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</si>
  <si>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</si>
  <si>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</si>
  <si>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</si>
  <si>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</si>
  <si>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</si>
  <si>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</si>
  <si>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</si>
  <si>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</si>
  <si>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</si>
  <si>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</si>
  <si>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</si>
  <si>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</si>
  <si>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</si>
  <si>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</si>
  <si>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</si>
  <si>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</si>
  <si>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</si>
  <si>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</si>
  <si>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</si>
  <si>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</si>
  <si>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</si>
  <si>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</si>
  <si>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</si>
  <si>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</si>
  <si>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</si>
  <si>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</si>
  <si>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</si>
  <si>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</si>
  <si>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</si>
  <si>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</si>
  <si>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</si>
  <si>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</si>
  <si>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</si>
  <si>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</si>
  <si>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</si>
  <si>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</si>
  <si>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</si>
  <si>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</si>
  <si>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</si>
  <si>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</si>
  <si>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</si>
  <si>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</si>
  <si>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</si>
  <si>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</si>
  <si>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</si>
  <si>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</si>
  <si>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</si>
  <si>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</si>
  <si>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</si>
  <si>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</si>
  <si>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</si>
  <si>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</si>
  <si>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</si>
  <si>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</si>
  <si>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</si>
  <si>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</si>
  <si>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</si>
  <si>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</si>
  <si>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</si>
  <si>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</si>
  <si>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</si>
  <si>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</si>
  <si>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</si>
  <si>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</si>
  <si>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</si>
  <si>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</si>
  <si>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</si>
  <si>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</si>
  <si>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</si>
  <si>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</si>
  <si>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</si>
  <si>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</si>
  <si>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</si>
  <si>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</si>
  <si>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</si>
  <si>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</si>
  <si>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</si>
  <si>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</si>
  <si>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</si>
  <si>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</si>
  <si>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</si>
  <si>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</si>
  <si>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</si>
  <si>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</si>
  <si>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</si>
  <si>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</si>
  <si>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</si>
  <si>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</si>
  <si>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</si>
  <si>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</si>
  <si>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</si>
  <si>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</si>
  <si>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</si>
  <si>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</si>
  <si>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</si>
  <si>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</si>
  <si>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</si>
  <si>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</si>
  <si>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</si>
  <si>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</si>
  <si>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</si>
  <si>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</si>
  <si>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</si>
  <si>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</si>
  <si>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</si>
  <si>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</si>
  <si>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</si>
  <si>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</si>
  <si>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</si>
  <si>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</si>
  <si>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</si>
  <si>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</si>
  <si>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</si>
  <si>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</si>
  <si>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</si>
  <si>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</si>
  <si>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</si>
  <si>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</si>
  <si>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</si>
  <si>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</si>
  <si>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</si>
  <si>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</si>
  <si>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</si>
  <si>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</si>
  <si>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</si>
  <si>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</si>
  <si>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</si>
  <si>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</si>
  <si>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</si>
  <si>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</si>
  <si>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</si>
  <si>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</si>
  <si>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</si>
  <si>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</si>
  <si>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</si>
  <si>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</si>
  <si>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</si>
  <si>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</si>
  <si>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</si>
  <si>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</si>
  <si>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</si>
  <si>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</si>
  <si>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</si>
  <si>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</si>
  <si>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</si>
  <si>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</si>
  <si>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</si>
  <si>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</si>
  <si>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</si>
  <si>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</si>
  <si>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</si>
  <si>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</si>
  <si>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</si>
  <si>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</si>
  <si>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</si>
  <si>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</si>
  <si>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</si>
  <si>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</si>
  <si>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</si>
  <si>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</si>
  <si>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</si>
  <si>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</si>
  <si>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</si>
  <si>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</si>
  <si>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</si>
  <si>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</si>
  <si>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</si>
  <si>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</si>
  <si>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</si>
  <si>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</si>
  <si>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</si>
  <si>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</si>
  <si>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</si>
  <si>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</si>
  <si>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</si>
  <si>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</si>
  <si>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</si>
  <si>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</si>
  <si>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</si>
  <si>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</si>
  <si>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</si>
  <si>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</si>
  <si>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</si>
  <si>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</si>
  <si>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</si>
  <si>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</si>
  <si>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</si>
  <si>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</si>
  <si>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</si>
  <si>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</si>
  <si>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</si>
  <si>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</si>
  <si>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</si>
  <si>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</si>
  <si>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</si>
  <si>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</si>
  <si>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</si>
  <si>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</si>
  <si>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</si>
  <si>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</si>
  <si>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</si>
  <si>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</si>
  <si>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</si>
  <si>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</si>
  <si>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</si>
  <si>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</si>
  <si>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</si>
  <si>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</si>
  <si>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</si>
  <si>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</si>
  <si>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</si>
  <si>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</si>
  <si>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</si>
  <si>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</si>
  <si>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</si>
  <si>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</si>
  <si>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</si>
  <si>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</si>
  <si>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</si>
  <si>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</si>
  <si>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</si>
  <si>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</si>
  <si>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</si>
  <si>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</si>
  <si>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</si>
  <si>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</si>
  <si>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</si>
  <si>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</si>
  <si>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</si>
  <si>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</si>
  <si>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</si>
  <si>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</si>
  <si>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</si>
  <si>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</si>
  <si>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</si>
  <si>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</si>
  <si>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</si>
  <si>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</si>
  <si>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</si>
  <si>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</si>
  <si>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</si>
  <si>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</si>
  <si>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</si>
  <si>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</si>
  <si>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</si>
  <si>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</si>
  <si>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</si>
  <si>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</si>
  <si>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</si>
  <si>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</si>
  <si>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</si>
  <si>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</si>
  <si>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</si>
  <si>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</si>
  <si>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</si>
  <si>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</si>
  <si>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</si>
  <si>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</si>
  <si>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</si>
  <si>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</si>
  <si>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</si>
  <si>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</si>
  <si>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</si>
  <si>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</si>
  <si>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</si>
  <si>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</si>
  <si>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</si>
  <si>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</si>
  <si>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</si>
  <si>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</si>
  <si>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</si>
  <si>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</si>
  <si>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</si>
  <si>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</si>
  <si>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</si>
  <si>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</si>
  <si>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</si>
  <si>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</si>
  <si>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</si>
  <si>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</si>
  <si>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</si>
  <si>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</si>
  <si>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</si>
  <si>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</si>
  <si>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</si>
  <si>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</si>
  <si>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</si>
  <si>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</si>
  <si>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</si>
  <si>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</si>
  <si>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</si>
  <si>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</si>
  <si>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</si>
  <si>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</si>
  <si>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</si>
  <si>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</si>
  <si>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</si>
  <si>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</si>
  <si>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</si>
  <si>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</si>
  <si>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</si>
  <si>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</si>
  <si>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</si>
  <si>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</si>
  <si>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</si>
  <si>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</si>
  <si>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</si>
  <si>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</si>
  <si>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</si>
  <si>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</si>
  <si>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</si>
  <si>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</si>
  <si>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</si>
  <si>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</si>
  <si>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</si>
  <si>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</si>
  <si>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</si>
  <si>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</si>
  <si>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</si>
  <si>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</si>
  <si>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</si>
  <si>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</si>
  <si>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</si>
  <si>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</si>
  <si>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</si>
  <si>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</si>
  <si>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</si>
  <si>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</si>
  <si>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</si>
  <si>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</si>
  <si>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</si>
  <si>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</si>
  <si>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</si>
  <si>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</si>
  <si>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</si>
  <si>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</si>
  <si>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</si>
  <si>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</si>
  <si>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</si>
  <si>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</si>
  <si>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</si>
  <si>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</si>
  <si>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</si>
  <si>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</si>
  <si>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</si>
  <si>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</si>
  <si>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</si>
  <si>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</si>
  <si>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</si>
  <si>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</si>
  <si>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</si>
  <si>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</si>
  <si>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</si>
  <si>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</si>
  <si>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</si>
  <si>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</si>
  <si>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</si>
  <si>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</si>
  <si>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</si>
  <si>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</si>
  <si>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</si>
  <si>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</si>
  <si>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</si>
  <si>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</si>
  <si>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</si>
  <si>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</si>
  <si>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</si>
  <si>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</si>
  <si>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</si>
  <si>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</si>
  <si>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</si>
  <si>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</si>
  <si>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</si>
  <si>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</si>
  <si>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</si>
  <si>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</si>
  <si>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</si>
  <si>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</si>
  <si>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</si>
  <si>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</si>
  <si>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</si>
  <si>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</si>
  <si>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</si>
  <si>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</si>
  <si>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</si>
  <si>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</si>
  <si>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</si>
  <si>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</si>
  <si>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</si>
  <si>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</si>
  <si>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</si>
  <si>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</si>
  <si>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</si>
  <si>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</si>
  <si>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</si>
  <si>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</si>
  <si>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</si>
  <si>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</si>
  <si>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</si>
  <si>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</si>
  <si>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</si>
  <si>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</si>
  <si>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</si>
  <si>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</si>
  <si>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</si>
  <si>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</si>
  <si>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</si>
  <si>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</si>
  <si>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</si>
  <si>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</si>
  <si>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</si>
  <si>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</si>
  <si>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</si>
  <si>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</si>
  <si>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</si>
  <si>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</si>
  <si>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</si>
  <si>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</si>
  <si>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</si>
  <si>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</si>
  <si>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</si>
  <si>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</si>
  <si>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</si>
  <si>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</si>
  <si>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</si>
  <si>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</si>
  <si>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</si>
  <si>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</si>
  <si>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</si>
  <si>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</si>
  <si>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</si>
  <si>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</si>
  <si>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</si>
  <si>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</si>
  <si>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</si>
  <si>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</si>
  <si>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</si>
  <si>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</si>
  <si>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</si>
  <si>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</si>
  <si>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</si>
  <si>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</si>
  <si>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</si>
  <si>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</si>
  <si>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</si>
  <si>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</si>
  <si>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</si>
  <si>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</si>
  <si>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</si>
  <si>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</si>
  <si>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</si>
  <si>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</si>
  <si>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</si>
  <si>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</si>
  <si>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</si>
  <si>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</si>
  <si>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</si>
  <si>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</si>
  <si>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</si>
  <si>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</si>
  <si>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</si>
  <si>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</si>
  <si>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</si>
  <si>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</si>
  <si>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</si>
  <si>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</si>
  <si>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</si>
  <si>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</si>
  <si>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</si>
  <si>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</si>
  <si>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</si>
  <si>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</si>
  <si>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</si>
  <si>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</si>
  <si>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</si>
  <si>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</si>
  <si>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</si>
  <si>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</si>
  <si>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</si>
  <si>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</si>
  <si>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</si>
  <si>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</si>
  <si>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</si>
  <si>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</si>
  <si>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</si>
  <si>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</si>
  <si>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</si>
  <si>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</si>
  <si>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</si>
  <si>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</si>
  <si>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</si>
  <si>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</si>
  <si>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</si>
  <si>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</si>
  <si>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</si>
  <si>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</si>
  <si>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</si>
  <si>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</si>
  <si>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</si>
  <si>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</si>
  <si>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</si>
  <si>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</si>
  <si>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</si>
  <si>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</si>
  <si>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</si>
  <si>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</si>
  <si>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</si>
  <si>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</si>
  <si>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</si>
  <si>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</si>
  <si>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</si>
  <si>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</si>
  <si>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</si>
  <si>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</si>
  <si>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</si>
  <si>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</si>
  <si>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</si>
  <si>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</si>
  <si>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</si>
  <si>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</si>
  <si>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</si>
  <si>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</si>
  <si>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</si>
  <si>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</si>
  <si>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</si>
  <si>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</si>
  <si>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</si>
  <si>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</si>
  <si>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</si>
  <si>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</si>
  <si>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</si>
  <si>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</si>
  <si>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</si>
  <si>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</si>
  <si>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</si>
  <si>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</si>
  <si>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</si>
  <si>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</si>
  <si>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</si>
  <si>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</si>
  <si>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</si>
  <si>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</si>
  <si>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</si>
  <si>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</si>
  <si>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</si>
  <si>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</si>
  <si>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</si>
  <si>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</si>
  <si>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</si>
  <si>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</si>
  <si>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</si>
  <si>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</si>
  <si>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</si>
  <si>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</si>
  <si>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</si>
  <si>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</si>
  <si>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</si>
  <si>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</si>
  <si>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</si>
  <si>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</si>
  <si>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</si>
  <si>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</si>
  <si>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</si>
  <si>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</si>
  <si>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</si>
  <si>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</si>
  <si>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</si>
  <si>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</si>
  <si>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</si>
  <si>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</si>
  <si>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</si>
  <si>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</si>
  <si>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</si>
  <si>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</si>
  <si>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</si>
  <si>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</si>
  <si>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</si>
  <si>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</si>
  <si>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</si>
  <si>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</si>
  <si>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</si>
  <si>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</si>
  <si>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</si>
  <si>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</si>
  <si>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</si>
  <si>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</si>
  <si>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</si>
  <si>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</si>
  <si>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</si>
  <si>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</si>
  <si>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</si>
  <si>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</si>
  <si>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</si>
  <si>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</si>
  <si>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</si>
  <si>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</si>
  <si>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</si>
  <si>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</si>
  <si>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</si>
  <si>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</si>
  <si>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</si>
  <si>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</si>
  <si>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</si>
  <si>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</si>
  <si>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</si>
  <si>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</si>
  <si>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</si>
  <si>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</si>
  <si>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</si>
  <si>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</si>
  <si>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</si>
  <si>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</si>
  <si>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</si>
  <si>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</si>
  <si>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</si>
  <si>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</si>
  <si>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</si>
  <si>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</si>
  <si>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</si>
  <si>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</si>
  <si>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</si>
  <si>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</si>
  <si>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</si>
  <si>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</si>
  <si>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</si>
  <si>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</si>
  <si>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</si>
  <si>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</si>
  <si>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</si>
  <si>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</si>
  <si>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</si>
  <si>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</si>
  <si>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</si>
  <si>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</si>
  <si>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</si>
  <si>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</si>
  <si>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</si>
  <si>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</si>
  <si>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</si>
  <si>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</si>
  <si>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</si>
  <si>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</si>
  <si>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</si>
  <si>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</si>
  <si>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</si>
  <si>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</si>
  <si>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</si>
  <si>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</si>
  <si>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</si>
  <si>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</si>
  <si>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6) Rates are not calculated when numbers of deaths are below 10</t>
  </si>
  <si>
    <t>6) Rates are not calculated for health boards when numbers of deaths are below 10</t>
  </si>
  <si>
    <t>6) Rates are not calculated for Council areas when numbers of deaths are below 10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</si>
  <si>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</si>
  <si>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</si>
  <si>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</si>
  <si>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</si>
  <si>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</si>
  <si>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</si>
  <si>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</si>
  <si>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</si>
  <si>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</si>
  <si>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</si>
  <si>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</si>
  <si>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July</t>
  </si>
  <si>
    <t>6) All deaths where COVID-19 is mentioned on the death certificate, whether as the underlying cause or a contributory cause.</t>
  </si>
  <si>
    <t>Diseases of the musculoskeletal system and connective tissue</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</si>
  <si>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</si>
  <si>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</si>
  <si>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</si>
  <si>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</si>
  <si>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</si>
  <si>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</si>
  <si>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Deaths involving coronavirus (COVID-19) in Scotland</t>
  </si>
  <si>
    <r>
      <t>Week number</t>
    </r>
    <r>
      <rPr>
        <b/>
        <vertAlign val="superscript"/>
        <sz val="10"/>
        <rFont val="Arial"/>
        <family val="2"/>
      </rPr>
      <t>3</t>
    </r>
  </si>
  <si>
    <t>Week beginning</t>
  </si>
  <si>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</si>
  <si>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</si>
  <si>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</si>
  <si>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</si>
  <si>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</si>
  <si>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</si>
  <si>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</si>
  <si>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</si>
  <si>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</si>
  <si>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</si>
  <si>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</si>
  <si>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</si>
  <si>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</si>
  <si>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</si>
  <si>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</si>
  <si>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</si>
  <si>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</si>
  <si>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</si>
  <si>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</si>
  <si>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</si>
  <si>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</si>
  <si>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</si>
  <si>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</si>
  <si>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</si>
  <si>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</si>
  <si>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</si>
  <si>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</si>
  <si>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</si>
  <si>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</si>
  <si>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</si>
  <si>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</si>
  <si>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</si>
  <si>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</si>
  <si>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</si>
  <si>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</si>
  <si>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</si>
  <si>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</si>
  <si>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</si>
  <si>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</si>
  <si>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</si>
  <si>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</si>
  <si>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</si>
  <si>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</si>
  <si>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</si>
  <si>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</si>
  <si>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</si>
  <si>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</si>
  <si>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</si>
  <si>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</si>
  <si>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</si>
  <si>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</si>
  <si>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</si>
  <si>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</si>
  <si>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</si>
  <si>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</si>
  <si>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</si>
  <si>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</si>
  <si>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</si>
  <si>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</si>
  <si>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</si>
  <si>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</si>
  <si>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</si>
  <si>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</si>
  <si>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</si>
  <si>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</si>
  <si>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</si>
  <si>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</si>
  <si>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</si>
  <si>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</si>
  <si>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</si>
  <si>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</si>
  <si>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</si>
  <si>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</si>
  <si>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</si>
  <si>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</si>
  <si>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</si>
  <si>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</si>
  <si>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</si>
  <si>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</si>
  <si>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</si>
  <si>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</si>
  <si>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Average for previous 5 years</t>
  </si>
  <si>
    <t>COVID-19 deaths as a % of total deaths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</si>
  <si>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</si>
  <si>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</si>
  <si>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</si>
  <si>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</si>
  <si>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</si>
  <si>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</si>
  <si>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</si>
  <si>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</si>
  <si>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</si>
  <si>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</si>
  <si>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</si>
  <si>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</si>
  <si>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</si>
  <si>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</si>
  <si>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</si>
  <si>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</si>
  <si>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</si>
  <si>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</si>
  <si>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</si>
  <si>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</si>
  <si>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</si>
  <si>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</si>
  <si>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</si>
  <si>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</si>
  <si>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</si>
  <si>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Table 4</t>
  </si>
  <si>
    <t>Table 5</t>
  </si>
  <si>
    <t>Table 6</t>
  </si>
  <si>
    <t>Table 7</t>
  </si>
  <si>
    <t>Table 8</t>
  </si>
  <si>
    <t>Table 9</t>
  </si>
  <si>
    <t>Table 10</t>
  </si>
  <si>
    <t>Table 11</t>
  </si>
  <si>
    <t>Figure 1</t>
  </si>
  <si>
    <t>Figure 2</t>
  </si>
  <si>
    <t>Figure 3</t>
  </si>
  <si>
    <t>Figure 4</t>
  </si>
  <si>
    <t>Figure 6</t>
  </si>
  <si>
    <t>Deaths by week of registration, Scotland, 2020</t>
  </si>
  <si>
    <t>Deaths involving COVID-19, date of death vs date of registration</t>
  </si>
  <si>
    <t>Figure 8</t>
  </si>
  <si>
    <t>Figure 9</t>
  </si>
  <si>
    <t>Figure 10</t>
  </si>
  <si>
    <t>Figure 11</t>
  </si>
  <si>
    <t>Figure 12</t>
  </si>
  <si>
    <t>Week</t>
  </si>
  <si>
    <t>Deaths involving COVID-19</t>
  </si>
  <si>
    <t>Week 33</t>
  </si>
  <si>
    <t>Week 34</t>
  </si>
  <si>
    <t>Week 35</t>
  </si>
  <si>
    <t>Week 36</t>
  </si>
  <si>
    <t>Week 37</t>
  </si>
  <si>
    <t>week 33</t>
  </si>
  <si>
    <t>week 34</t>
  </si>
  <si>
    <t>week 35</t>
  </si>
  <si>
    <t>week 36</t>
  </si>
  <si>
    <t>week 37</t>
  </si>
  <si>
    <t>September 2020</t>
  </si>
  <si>
    <t>September</t>
  </si>
  <si>
    <t>J40-J47</t>
  </si>
  <si>
    <t>From week 12 to latest</t>
  </si>
  <si>
    <t>Week 38</t>
  </si>
  <si>
    <t>Week 39</t>
  </si>
  <si>
    <t>Week 40</t>
  </si>
  <si>
    <t>Week 41</t>
  </si>
  <si>
    <t>week 38</t>
  </si>
  <si>
    <t>week 39</t>
  </si>
  <si>
    <t>week 40</t>
  </si>
  <si>
    <t>week 41</t>
  </si>
  <si>
    <t>Males under 65</t>
  </si>
  <si>
    <t>Males 65+</t>
  </si>
  <si>
    <t>Females under 65</t>
  </si>
  <si>
    <t>Females 65+</t>
  </si>
  <si>
    <t>Cirrhosis and other disease of liver</t>
  </si>
  <si>
    <t>Further information on pre-existing conditions can be found in the publication.</t>
  </si>
  <si>
    <t>October 2020</t>
  </si>
  <si>
    <t>October</t>
  </si>
  <si>
    <t xml:space="preserve">3) Rates have been calculated using 2019 mid-year population estimates, the most up-to-date estimates for quintiles that were available when this table was published.                                           </t>
  </si>
  <si>
    <t>count45</t>
  </si>
  <si>
    <t>count44</t>
  </si>
  <si>
    <t>count43</t>
  </si>
  <si>
    <t>count42</t>
  </si>
  <si>
    <t>count41</t>
  </si>
  <si>
    <t>count40</t>
  </si>
  <si>
    <t>count39</t>
  </si>
  <si>
    <t>count38</t>
  </si>
  <si>
    <t>count37</t>
  </si>
  <si>
    <t>count36</t>
  </si>
  <si>
    <t>count35</t>
  </si>
  <si>
    <t>count34</t>
  </si>
  <si>
    <t>count33</t>
  </si>
  <si>
    <t>count32</t>
  </si>
  <si>
    <t>count31</t>
  </si>
  <si>
    <t>count30</t>
  </si>
  <si>
    <t>count29</t>
  </si>
  <si>
    <t>count28</t>
  </si>
  <si>
    <t>count27</t>
  </si>
  <si>
    <t>count26</t>
  </si>
  <si>
    <t>count25</t>
  </si>
  <si>
    <t>count24</t>
  </si>
  <si>
    <t>count23</t>
  </si>
  <si>
    <t>count22</t>
  </si>
  <si>
    <t>count21</t>
  </si>
  <si>
    <t>count20</t>
  </si>
  <si>
    <t>count19</t>
  </si>
  <si>
    <t>count18</t>
  </si>
  <si>
    <t>count17</t>
  </si>
  <si>
    <t>count16</t>
  </si>
  <si>
    <t>count15</t>
  </si>
  <si>
    <t>count14</t>
  </si>
  <si>
    <t>count13</t>
  </si>
  <si>
    <t>count12</t>
  </si>
  <si>
    <t>count11</t>
  </si>
  <si>
    <t>count10</t>
  </si>
  <si>
    <t>count9</t>
  </si>
  <si>
    <t>count8</t>
  </si>
  <si>
    <t>count7</t>
  </si>
  <si>
    <t>count6</t>
  </si>
  <si>
    <t>count5</t>
  </si>
  <si>
    <t>count4</t>
  </si>
  <si>
    <t>count3</t>
  </si>
  <si>
    <t>count2</t>
  </si>
  <si>
    <t>count1</t>
  </si>
  <si>
    <t>Causes</t>
  </si>
  <si>
    <t>Figure 1: Weekly deaths involving COVID-19 in Scotland</t>
  </si>
  <si>
    <t>Week 53</t>
  </si>
  <si>
    <t>Week 52</t>
  </si>
  <si>
    <t>Week 51</t>
  </si>
  <si>
    <t>Week 50</t>
  </si>
  <si>
    <t>Week 49</t>
  </si>
  <si>
    <t>Week 48</t>
  </si>
  <si>
    <t>Week 47</t>
  </si>
  <si>
    <t>Week 46</t>
  </si>
  <si>
    <t>Week 45</t>
  </si>
  <si>
    <t>Week 44</t>
  </si>
  <si>
    <t>Week 43</t>
  </si>
  <si>
    <t>Week 42</t>
  </si>
  <si>
    <t>week 53</t>
  </si>
  <si>
    <t>week 52</t>
  </si>
  <si>
    <t>week 51</t>
  </si>
  <si>
    <t>week 50</t>
  </si>
  <si>
    <t>week 49</t>
  </si>
  <si>
    <t>week 48</t>
  </si>
  <si>
    <t>week 47</t>
  </si>
  <si>
    <t>week 46</t>
  </si>
  <si>
    <t>week 45</t>
  </si>
  <si>
    <t>week 44</t>
  </si>
  <si>
    <t>week 43</t>
  </si>
  <si>
    <t>week 42</t>
  </si>
  <si>
    <t>2) Numbers are provisional and subject to future revision.</t>
  </si>
  <si>
    <r>
      <t>All deaths involving COVID-19</t>
    </r>
    <r>
      <rPr>
        <b/>
        <u/>
        <vertAlign val="superscript"/>
        <sz val="10"/>
        <rFont val="Arial"/>
        <family val="2"/>
      </rPr>
      <t>4</t>
    </r>
  </si>
  <si>
    <t>4) All deaths where COVID-19 is mentioned on the death certificate, whether as the underlying cause or a contributory cause.</t>
  </si>
  <si>
    <t>2) The rows for conditions do not sum to the total number of deaths because only the most common 5 conditions are listed here.</t>
  </si>
  <si>
    <t>November 2020</t>
  </si>
  <si>
    <t>November</t>
  </si>
  <si>
    <t>count46</t>
  </si>
  <si>
    <t>count47</t>
  </si>
  <si>
    <t>count48</t>
  </si>
  <si>
    <t>count49</t>
  </si>
  <si>
    <t>count50</t>
  </si>
  <si>
    <t>© Crown Copyright 2021</t>
  </si>
  <si>
    <t>December 2020</t>
  </si>
  <si>
    <t>December</t>
  </si>
  <si>
    <t>count51</t>
  </si>
  <si>
    <t>count52</t>
  </si>
  <si>
    <t>count53</t>
  </si>
  <si>
    <t>week 1</t>
  </si>
  <si>
    <t>week 2</t>
  </si>
  <si>
    <t>7 day average by date of occurrence</t>
  </si>
  <si>
    <t>7 day average by date of registration</t>
  </si>
  <si>
    <t>Year to Date</t>
  </si>
  <si>
    <r>
      <t>Table 1 2021: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2021</t>
    </r>
  </si>
  <si>
    <r>
      <t>Table 1 2020: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2020</t>
    </r>
  </si>
  <si>
    <t>4)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what are known as "excess deaths". Due to the fact that excess deaths will be used to examine the effect of the pandemic, it is felt that deaths in 2021 should be compared against non-pandemic years, hence why the five years prior to the pandemic are averaged here.</t>
  </si>
  <si>
    <r>
      <t>week frrom 2015-2019</t>
    </r>
    <r>
      <rPr>
        <b/>
        <vertAlign val="superscript"/>
        <sz val="10"/>
        <rFont val="Arial"/>
        <family val="2"/>
      </rPr>
      <t>4</t>
    </r>
  </si>
  <si>
    <r>
      <t>Table 2 2021: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2021</t>
    </r>
  </si>
  <si>
    <r>
      <t>Table 2 2020: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2020</t>
    </r>
  </si>
  <si>
    <t>5) Other institutions include clinics, medical centres, prisons and schools.</t>
  </si>
  <si>
    <t>4) The ICD 10 codes for disease categories are as follows:</t>
  </si>
  <si>
    <r>
      <rPr>
        <sz val="8"/>
        <rFont val="Arial"/>
        <family val="2"/>
      </rPr>
      <t xml:space="preserve">3)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</si>
  <si>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2) Figures are provisional and subject to change.</t>
  </si>
  <si>
    <t>1)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</si>
  <si>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Registered deaths: 2021</t>
  </si>
  <si>
    <r>
      <t>Registered deaths: five year average (2015-2019)</t>
    </r>
    <r>
      <rPr>
        <b/>
        <vertAlign val="superscript"/>
        <sz val="10"/>
        <color rgb="FF000000"/>
        <rFont val="Arial"/>
        <family val="2"/>
      </rPr>
      <t>1</t>
    </r>
  </si>
  <si>
    <t>From week 1 to latest</t>
  </si>
  <si>
    <r>
      <t>Table 3 2021: Excess Deaths</t>
    </r>
    <r>
      <rPr>
        <b/>
        <vertAlign val="superscript"/>
        <sz val="12"/>
        <color rgb="FF000000"/>
        <rFont val="Arial"/>
        <family val="2"/>
      </rPr>
      <t>1</t>
    </r>
    <r>
      <rPr>
        <b/>
        <sz val="12"/>
        <color rgb="FF000000"/>
        <rFont val="Arial"/>
        <family val="2"/>
      </rPr>
      <t xml:space="preserve"> by underlying cause of death</t>
    </r>
    <r>
      <rPr>
        <b/>
        <vertAlign val="superscript"/>
        <sz val="12"/>
        <color rgb="FF000000"/>
        <rFont val="Arial"/>
        <family val="2"/>
      </rPr>
      <t>2,3,4</t>
    </r>
    <r>
      <rPr>
        <b/>
        <sz val="12"/>
        <color rgb="FF000000"/>
        <rFont val="Arial"/>
        <family val="2"/>
      </rPr>
      <t xml:space="preserve"> and location, 2021</t>
    </r>
  </si>
  <si>
    <t>From week 1 to week 53</t>
  </si>
  <si>
    <r>
      <t>Table 3 2020: Excess Deaths  by underlying cause of death</t>
    </r>
    <r>
      <rPr>
        <b/>
        <vertAlign val="superscript"/>
        <sz val="12"/>
        <color rgb="FF000000"/>
        <rFont val="Arial"/>
        <family val="2"/>
      </rPr>
      <t>1,2,3</t>
    </r>
    <r>
      <rPr>
        <b/>
        <sz val="12"/>
        <color rgb="FF000000"/>
        <rFont val="Arial"/>
        <family val="2"/>
      </rPr>
      <t xml:space="preserve"> and location, 2020</t>
    </r>
  </si>
  <si>
    <t>Year</t>
  </si>
  <si>
    <t>Total deaths</t>
  </si>
  <si>
    <t>COVID-19 deaths</t>
  </si>
  <si>
    <t>Table 1 (2021)</t>
  </si>
  <si>
    <t>Table 1 (2020)</t>
  </si>
  <si>
    <t>Table 2 (2021)</t>
  </si>
  <si>
    <t>Table 2 (2020)</t>
  </si>
  <si>
    <t>Table 3 (2021)</t>
  </si>
  <si>
    <t>Table 3 (2020)</t>
  </si>
  <si>
    <t>Weekly provisional figures on deaths registered where coronavirus (COVID-19) was mentioned on the death certificate in Scotland in 2021</t>
  </si>
  <si>
    <t>Weekly provisional figures on deaths registered where coronavirus (COVID-19) was mentioned on the death certificate in Scotland in 2020</t>
  </si>
  <si>
    <t>Weekly provisional figures on all deaths registered in Scotland in 2021</t>
  </si>
  <si>
    <t>Weekly provisional figures on all deaths registered in Scotland in 2020</t>
  </si>
  <si>
    <t>Excess Deaths by underlying cause of death and location, 2021</t>
  </si>
  <si>
    <t>Excess Deaths by underlying cause of death and location, 2020</t>
  </si>
  <si>
    <t>Percentage of total since week 12 of 2020</t>
  </si>
  <si>
    <t>January 2021</t>
  </si>
  <si>
    <t>week 3</t>
  </si>
  <si>
    <t>week 4</t>
  </si>
  <si>
    <t>week 5</t>
  </si>
  <si>
    <t>week 6</t>
  </si>
  <si>
    <t>January</t>
  </si>
  <si>
    <t>Aug</t>
  </si>
  <si>
    <t>Oct</t>
  </si>
  <si>
    <t>Nov</t>
  </si>
  <si>
    <t>Dec</t>
  </si>
  <si>
    <t>Jan</t>
  </si>
  <si>
    <t>Total since week 12 of 2020</t>
  </si>
  <si>
    <t>deathdor</t>
  </si>
  <si>
    <t>deathdod</t>
  </si>
  <si>
    <t>Title</t>
  </si>
  <si>
    <t>Start date</t>
  </si>
  <si>
    <t>End date</t>
  </si>
  <si>
    <t>Latest</t>
  </si>
  <si>
    <t>Last updated</t>
  </si>
  <si>
    <t xml:space="preserve">Latest week of data </t>
  </si>
  <si>
    <t xml:space="preserve">31st January </t>
  </si>
  <si>
    <t>31st December</t>
  </si>
  <si>
    <t>28th February</t>
  </si>
  <si>
    <t>31st March</t>
  </si>
  <si>
    <t>30th April</t>
  </si>
  <si>
    <t>31st May</t>
  </si>
  <si>
    <t>30th June</t>
  </si>
  <si>
    <t>31st July</t>
  </si>
  <si>
    <t>31st August</t>
  </si>
  <si>
    <t>30th September</t>
  </si>
  <si>
    <t>31st October</t>
  </si>
  <si>
    <t>31st November</t>
  </si>
  <si>
    <t>Date of publication</t>
  </si>
  <si>
    <t>Deaths registered by</t>
  </si>
  <si>
    <t>11th February 2021</t>
  </si>
  <si>
    <t>13th January 2021</t>
  </si>
  <si>
    <t>10th March 2021</t>
  </si>
  <si>
    <t>week 10</t>
  </si>
  <si>
    <t>February 2021</t>
  </si>
  <si>
    <t>Feb</t>
  </si>
  <si>
    <t>February</t>
  </si>
  <si>
    <t>week 7</t>
  </si>
  <si>
    <t>week 8</t>
  </si>
  <si>
    <t>week 9</t>
  </si>
  <si>
    <t>March 2021</t>
  </si>
  <si>
    <t>Dementia and Alzheimer Disease</t>
  </si>
  <si>
    <t>COVID</t>
  </si>
  <si>
    <t xml:space="preserve">March </t>
  </si>
  <si>
    <t>7th April 2021</t>
  </si>
  <si>
    <t>3) Rates have been calculated using 2019 mid-year population estimates, the most up-to-date estimates for quintiles that were available when this table was published.  Populations have been adjusted proportionately to account for the fact that the period of deaths being measured is greater than one year.</t>
  </si>
  <si>
    <t xml:space="preserve">3) Rates have been calculated using 2019 mid-year population estimates, the most up-to-date estimates for urban rural areas that were available when this table was published. Populations have been adjusted proportionately to account for the fact that the period of deaths being measured is greater than one year.                                   </t>
  </si>
  <si>
    <t>8) Populations by occupation group for calculation of rates were taken from the Annual Population Survey.  Populations have been adjusted proportionately to account for the fact that the period of deaths measured is greater than one year.</t>
  </si>
  <si>
    <t>Mar</t>
  </si>
  <si>
    <t>week 11</t>
  </si>
  <si>
    <t>Table 12</t>
  </si>
  <si>
    <t>2. There could be double counting of deaths in the "mentioned" column, as a death can have more than one contributory cause</t>
  </si>
  <si>
    <t>1. Deaths due to a specific cause refer to deaths that had this as the underlying cause of death. (ICD-10) codes U08.9, U09.9, and U11.9 can't be assigned the underlying cause of death so this data is marked with : (unavailable)</t>
  </si>
  <si>
    <t>COVID-19 vaccines causing adverse effects in therapeutic use, unspecified</t>
  </si>
  <si>
    <t>U12.9</t>
  </si>
  <si>
    <t>Need for immunisation against COVID-19, unspecified</t>
  </si>
  <si>
    <t>U11.9</t>
  </si>
  <si>
    <t>Post COVID-19 condition, unspecified</t>
  </si>
  <si>
    <t>U09.9</t>
  </si>
  <si>
    <t>Personal history of COVID-19, unspecified</t>
  </si>
  <si>
    <t>U08.9</t>
  </si>
  <si>
    <t>COVID-19, virus not identified</t>
  </si>
  <si>
    <t>U07.2</t>
  </si>
  <si>
    <t>COVID-19, virus identified</t>
  </si>
  <si>
    <t>U07.1</t>
  </si>
  <si>
    <t>of which, deaths where this code was the underlying cause</t>
  </si>
  <si>
    <t>Deaths where this code was mentioned on the death certificate</t>
  </si>
  <si>
    <t>Description</t>
  </si>
  <si>
    <t>ICD-10 code</t>
  </si>
  <si>
    <t>U10.9</t>
  </si>
  <si>
    <t>Multisystem inflammatory syndrome associated with COVID-19, unspecified</t>
  </si>
  <si>
    <t>4. Based on deaths by date of occurrence rather than by date of registration.</t>
  </si>
  <si>
    <t>3. Based on provisional mortality data.</t>
  </si>
  <si>
    <t>Number of deaths with ICD-10 codes related to COVID-19 mentioned on the death certificate, Scotland, 01 March 2021 - 30 April 2021</t>
  </si>
  <si>
    <t>12th May 2021</t>
  </si>
  <si>
    <t>April 2021</t>
  </si>
  <si>
    <t>.</t>
  </si>
  <si>
    <r>
      <t>Name of Intermediate Zone (</t>
    </r>
    <r>
      <rPr>
        <i/>
        <sz val="10"/>
        <color theme="1"/>
        <rFont val="Arial"/>
        <family val="2"/>
      </rPr>
      <t>click to see where this is on a map</t>
    </r>
    <r>
      <rPr>
        <sz val="10"/>
        <color theme="1"/>
        <rFont val="Arial"/>
        <family val="2"/>
      </rPr>
      <t>)</t>
    </r>
  </si>
  <si>
    <t>:</t>
  </si>
  <si>
    <t>R00-R99</t>
  </si>
  <si>
    <t>Sep</t>
  </si>
  <si>
    <t>Jul</t>
  </si>
  <si>
    <t>Jun</t>
  </si>
  <si>
    <t>Apr</t>
  </si>
  <si>
    <t xml:space="preserve">5. Not all of the ICD-10 codes covered in this table are included in our definitions of "deaths involving COVID-19" and "deaths due to COVID-19". U11.9 is an optional code that may be used when a person encounters health services for the specific purposes of receiving a COVID-19 vaccine, U12.9 covers deaths caused by an adverse effect of the COVID-19 vaccine, and U08.9 is used to record an earlier episode of COVID-19; these three codes are not included in our numbers of COVID-19 deaths published in other tables. </t>
  </si>
  <si>
    <t>4) Deaths where codes U07.1, U07.2, U09.9 or U10.9 are mentioned on the death certificate according to the WHO International Statistical Classification of Diseases and Related Health Problems 10th Revision (ICD-10).</t>
  </si>
  <si>
    <t>7) From the week beginning 22 March 2021 (week 12), new ICD-10 codes issued by the World Health Organisation (WHO) were also used alongside  the two codes that were previously used to code deaths involving COVID-19. The new codes are U09.9 (post-COVID condition, where the death occurred after rather than during acute, or ongoing COVID-19) and U10.9 (Multisystem inflammatory syndrome associated with COVID-19, also referred to as the 'Kawasaki-like syndrome', which is an uncommon effect of COVID-19). These are in addition to the existing codes U07.1 (COVID-19, virus identified through laboratory testing) and U07.2 (COVID-19, virus not identified, but COVID is suspected through clinical or epidemiological diagnoses). Back data was recoded to pick up any earlier instances of these codes. This has had minimal impact on the time series data.</t>
  </si>
  <si>
    <t>Urban Rural classification</t>
  </si>
  <si>
    <t>10th June 2021</t>
  </si>
  <si>
    <t>May 2021</t>
  </si>
  <si>
    <t>Figure 2: Deaths by week of registration, Scotland, 2020-2021</t>
  </si>
  <si>
    <t>Figure 7</t>
  </si>
  <si>
    <t>Figure 5a, 5b</t>
  </si>
  <si>
    <t>plus</t>
  </si>
  <si>
    <t>minus</t>
  </si>
  <si>
    <t>persons</t>
  </si>
  <si>
    <t>females</t>
  </si>
  <si>
    <t>males</t>
  </si>
  <si>
    <t>All deaths involving COVID-19</t>
  </si>
  <si>
    <t>Error bars working</t>
  </si>
  <si>
    <r>
      <t>Deaths involving COVID-19</t>
    </r>
    <r>
      <rPr>
        <b/>
        <vertAlign val="superscript"/>
        <sz val="10"/>
        <rFont val="Arial"/>
        <family val="2"/>
      </rPr>
      <t>4,7</t>
    </r>
  </si>
  <si>
    <r>
      <t>Deaths involving COVID-19</t>
    </r>
    <r>
      <rPr>
        <b/>
        <vertAlign val="superscript"/>
        <sz val="10"/>
        <rFont val="Arial"/>
        <family val="2"/>
      </rPr>
      <t xml:space="preserve">4,7 - </t>
    </r>
    <r>
      <rPr>
        <b/>
        <sz val="10"/>
        <rFont val="Arial"/>
        <family val="2"/>
      </rPr>
      <t>females</t>
    </r>
  </si>
  <si>
    <r>
      <t>Deaths involving COVID-19</t>
    </r>
    <r>
      <rPr>
        <b/>
        <vertAlign val="superscript"/>
        <sz val="10"/>
        <rFont val="Arial"/>
        <family val="2"/>
      </rPr>
      <t xml:space="preserve">4,7 - </t>
    </r>
    <r>
      <rPr>
        <b/>
        <sz val="10"/>
        <rFont val="Arial"/>
        <family val="2"/>
      </rPr>
      <t>males</t>
    </r>
  </si>
  <si>
    <t>N/A</t>
  </si>
  <si>
    <t>June 2021</t>
  </si>
  <si>
    <t>Table 12: Number of deaths with ICD-10 codes related to COVID-19 mentioned on the death certificate, Scotland, 01 March 2020 - 30 June 2021</t>
  </si>
  <si>
    <t>Combined Mar 2020 - June 2021</t>
  </si>
  <si>
    <t>March 2020 - June 2021</t>
  </si>
  <si>
    <t>March 2020 to June 2021</t>
  </si>
  <si>
    <t>ULC</t>
  </si>
  <si>
    <t>March 2020 - June 2021 combined</t>
  </si>
  <si>
    <t>Mar 20 - June 21 combined</t>
  </si>
  <si>
    <t>7th July</t>
  </si>
  <si>
    <t>3)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</si>
  <si>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1)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</si>
  <si>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Rate per 100,000 population</t>
  </si>
  <si>
    <t>Figure 3: Deaths involving COVID-19 by location of death, weeks 12 2020 to most recent 2021</t>
  </si>
  <si>
    <t>Figure 4: Deaths involving COVID-19, date of death vs date of registration</t>
  </si>
  <si>
    <t xml:space="preserve"> Daily deaths by date of occurrence</t>
  </si>
  <si>
    <t xml:space="preserve"> Deaths by date of registration</t>
  </si>
  <si>
    <t>Table 4: Age standardised rates of deaths involving COVID-19 between 1st March 2020 and 30th June 2021¹ ² ³ ⁴ ⁵</t>
  </si>
  <si>
    <t>Table 6: Number of deaths and age-standardised rates, by sex, deprivation quintiles, deaths occurring between 1st March 2020 and 30th June 2021¹ ² ³ ⁴ ⁵ ⁶ ⁷</t>
  </si>
  <si>
    <t>Table 7: Age standardised death rates¹ ² ³ ⁴ ⁵ by urban rural classification between 1st March 2020 and 30th June 2021⁶</t>
  </si>
  <si>
    <t>Table 8: Age standardised death rates¹ ² ³ ⁴ ⁵ ⁶ and numbers for NHS health boards between 1st March 2020 and 30th June 2021</t>
  </si>
  <si>
    <t>Table 9: Age standardised death rates¹ ² ³ ⁴ ⁵ ⁶ and numbers for Scottish Council areas between 1st March 2020 and 30th June 2021</t>
  </si>
  <si>
    <t>Table 10: Deaths involving COVID-19 and all causes by occupation, numbers and age standardised rates¹, 20-64 year olds² , between 1st March 2020 and 30th June 2021⁹</t>
  </si>
  <si>
    <t>Table 11: Numbers and crude rates¹ of deaths involving COVID-19, by Intermediate Zone, between 1st March 2020 and 30th June 2021²</t>
  </si>
  <si>
    <r>
      <t>Figure 5: Age standardised rates¹ ² ³ ⁴ for deaths involving COVID-19</t>
    </r>
    <r>
      <rPr>
        <b/>
        <vertAlign val="superscript"/>
        <sz val="12"/>
        <color theme="1"/>
        <rFont val="Arial"/>
        <family val="2"/>
      </rPr>
      <t>5</t>
    </r>
    <r>
      <rPr>
        <b/>
        <sz val="12"/>
        <color theme="1"/>
        <rFont val="Arial"/>
        <family val="2"/>
      </rPr>
      <t xml:space="preserve"> by sex, between 1st March 2020 and 30th June 2021⁶</t>
    </r>
  </si>
  <si>
    <t>Figure 6: Leading causes of death between 1st March 2020 and 30th June 2021¹ ²</t>
  </si>
  <si>
    <t>Figure 7: Main pre-existing medical condition in deaths involving COVID-19, between 1st March 2020 and 30th June 2021¹ ²</t>
  </si>
  <si>
    <t>Figure 8: Main pre-existing medical condition in deaths involving COVID-19, by age and sex,  between 1st March 2020 and 30th June 2021¹ ²</t>
  </si>
  <si>
    <t>Figure 9: COVID-19 death rate by SIMD quintile, between 1st March 2020 and 30th June 2021¹ ² ³ ⁴ ⁵ ⁶ ⁷</t>
  </si>
  <si>
    <t>Figure 10: Age standardised death rates by urban rural classification between 1st March 2020 and 30th June2021¹ ² ³ ⁴ ⁵ ⁶</t>
  </si>
  <si>
    <t>Figure 11: Age standardised rates¹ ² ³ ⁴ ⁵ ⁶ for deaths involving COVID-19 between 1st March 2020 and 30th June 2021 in NHS health boards</t>
  </si>
  <si>
    <t>Figure 12: Age standardised rates¹ ² ³ ⁴ ⁵ ⁶ for deaths involving COVID-19 between 1st March 2020 and 30th June 2021 in Council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</si>
</sst>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quot;-&quot;??_);_(@_)"/>
    <numFmt numFmtId="165" formatCode="#####0.0"/>
    <numFmt numFmtId="166" formatCode="#####0"/>
    <numFmt numFmtId="167" formatCode="0.0"/>
    <numFmt numFmtId="168" formatCode="0.0%"/>
    <numFmt numFmtId="169" formatCode="#,##0.0"/>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 numFmtId="180" formatCode="###,###,###,##0"/>
  </numFmts>
  <fonts count="8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b/>
      <sz val="10"/>
      <color theme="0"/>
      <name val="Arial"/>
      <family val="2"/>
    </font>
    <font>
      <u/>
      <sz val="11"/>
      <color theme="10"/>
      <name val="Arial"/>
      <family val="2"/>
    </font>
    <font>
      <sz val="10"/>
      <color rgb="FFFF0000"/>
      <name val="Arial"/>
      <family val="2"/>
    </font>
    <font>
      <sz val="10"/>
      <name val="Helv"/>
    </font>
    <font>
      <u/>
      <sz val="8"/>
      <color rgb="FF0000CC"/>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
      <b/>
      <u/>
      <sz val="10"/>
      <color indexed="12"/>
      <name val="Arial"/>
      <family val="2"/>
    </font>
    <font>
      <vertAlign val="superscript"/>
      <sz val="8"/>
      <name val="Arial"/>
      <family val="2"/>
    </font>
    <font>
      <b/>
      <vertAlign val="superscript"/>
      <sz val="10"/>
      <color rgb="FF000000"/>
      <name val="Arial"/>
      <family val="2"/>
    </font>
    <font>
      <i/>
      <sz val="10"/>
      <color theme="1"/>
      <name val="Arial"/>
      <family val="2"/>
    </font>
    <font>
      <sz val="8"/>
      <color theme="0"/>
      <name val="Arial"/>
      <family val="2"/>
    </font>
    <font>
      <sz val="9.5"/>
      <color rgb="FF000000"/>
      <name val="Arial"/>
      <family val="2"/>
    </font>
    <font>
      <b/>
      <sz val="11"/>
      <color theme="0"/>
      <name val="Arial"/>
      <family val="2"/>
    </font>
    <font>
      <b/>
      <vertAlign val="superscript"/>
      <sz val="12"/>
      <color theme="1"/>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8">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5">
    <xf numFmtId="0" fontId="0" fillId="0" borderId="0"/>
    <xf numFmtId="164" fontId="14" fillId="0" borderId="0" applyFont="0" applyFill="0" applyBorder="0" applyAlignment="0" applyProtection="0"/>
    <xf numFmtId="0" fontId="27" fillId="0" borderId="0" applyNumberFormat="0" applyFill="0" applyBorder="0" applyAlignment="0" applyProtection="0"/>
    <xf numFmtId="0" fontId="30" fillId="0" borderId="0" applyNumberFormat="0" applyFill="0" applyBorder="0" applyAlignment="0" applyProtection="0"/>
    <xf numFmtId="0" fontId="31" fillId="0" borderId="5" applyNumberFormat="0" applyFill="0" applyAlignment="0" applyProtection="0"/>
    <xf numFmtId="0" fontId="32" fillId="0" borderId="6" applyNumberFormat="0" applyFill="0" applyAlignment="0" applyProtection="0"/>
    <xf numFmtId="0" fontId="33" fillId="0" borderId="7" applyNumberFormat="0" applyFill="0" applyAlignment="0" applyProtection="0"/>
    <xf numFmtId="0" fontId="33" fillId="0" borderId="0" applyNumberFormat="0" applyFill="0" applyBorder="0" applyAlignment="0" applyProtection="0"/>
    <xf numFmtId="0" fontId="34" fillId="3" borderId="0" applyNumberFormat="0" applyBorder="0" applyAlignment="0" applyProtection="0"/>
    <xf numFmtId="0" fontId="35" fillId="4" borderId="0" applyNumberFormat="0" applyBorder="0" applyAlignment="0" applyProtection="0"/>
    <xf numFmtId="0" fontId="36" fillId="5" borderId="0" applyNumberFormat="0" applyBorder="0" applyAlignment="0" applyProtection="0"/>
    <xf numFmtId="0" fontId="37" fillId="6" borderId="8" applyNumberFormat="0" applyAlignment="0" applyProtection="0"/>
    <xf numFmtId="0" fontId="38" fillId="7" borderId="9" applyNumberFormat="0" applyAlignment="0" applyProtection="0"/>
    <xf numFmtId="0" fontId="39" fillId="7" borderId="8" applyNumberFormat="0" applyAlignment="0" applyProtection="0"/>
    <xf numFmtId="0" fontId="40" fillId="0" borderId="10" applyNumberFormat="0" applyFill="0" applyAlignment="0" applyProtection="0"/>
    <xf numFmtId="0" fontId="41" fillId="8" borderId="11" applyNumberFormat="0" applyAlignment="0" applyProtection="0"/>
    <xf numFmtId="0" fontId="42" fillId="0" borderId="0" applyNumberFormat="0" applyFill="0" applyBorder="0" applyAlignment="0" applyProtection="0"/>
    <xf numFmtId="0" fontId="14" fillId="9" borderId="12" applyNumberFormat="0" applyFont="0" applyAlignment="0" applyProtection="0"/>
    <xf numFmtId="0" fontId="43" fillId="0" borderId="0" applyNumberFormat="0" applyFill="0" applyBorder="0" applyAlignment="0" applyProtection="0"/>
    <xf numFmtId="0" fontId="44" fillId="0" borderId="13" applyNumberFormat="0" applyFill="0" applyAlignment="0" applyProtection="0"/>
    <xf numFmtId="0" fontId="15"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xf numFmtId="164" fontId="14" fillId="0" borderId="0" applyFont="0" applyFill="0" applyBorder="0" applyAlignment="0" applyProtection="0"/>
    <xf numFmtId="0" fontId="16" fillId="0" borderId="0"/>
    <xf numFmtId="9" fontId="14" fillId="0" borderId="0" applyFont="0" applyFill="0" applyBorder="0" applyAlignment="0" applyProtection="0"/>
    <xf numFmtId="0" fontId="18" fillId="0" borderId="0"/>
    <xf numFmtId="174" fontId="69" fillId="0" borderId="0"/>
    <xf numFmtId="0" fontId="57" fillId="0" borderId="0" applyNumberFormat="0" applyFill="0" applyBorder="0" applyAlignment="0" applyProtection="0">
      <alignment vertical="top"/>
      <protection locked="0"/>
    </xf>
    <xf numFmtId="0" fontId="13" fillId="0" borderId="0"/>
    <xf numFmtId="164" fontId="14" fillId="0" borderId="0" applyFont="0" applyFill="0" applyBorder="0" applyAlignment="0" applyProtection="0"/>
    <xf numFmtId="164" fontId="13" fillId="0" borderId="0" applyFont="0" applyFill="0" applyBorder="0" applyAlignment="0" applyProtection="0"/>
    <xf numFmtId="0" fontId="71" fillId="0" borderId="0"/>
    <xf numFmtId="0" fontId="85" fillId="0" borderId="0"/>
  </cellStyleXfs>
  <cellXfs count="961">
    <xf numFmtId="0" fontId="0" fillId="0" borderId="0" xfId="0"/>
    <xf numFmtId="0" fontId="20" fillId="2" borderId="0" xfId="0" applyFont="1" applyFill="1"/>
    <xf numFmtId="17" fontId="23" fillId="2" borderId="0" xfId="0" quotePrefix="1" applyNumberFormat="1" applyFont="1" applyFill="1"/>
    <xf numFmtId="0" fontId="25" fillId="2" borderId="0" xfId="0" applyFont="1" applyFill="1"/>
    <xf numFmtId="0" fontId="23" fillId="2" borderId="0" xfId="0" applyFont="1" applyFill="1"/>
    <xf numFmtId="0" fontId="19" fillId="2" borderId="0" xfId="0" applyFont="1" applyFill="1"/>
    <xf numFmtId="167" fontId="45" fillId="2" borderId="0" xfId="0" applyNumberFormat="1" applyFont="1" applyFill="1"/>
    <xf numFmtId="17" fontId="23" fillId="2" borderId="0" xfId="0" quotePrefix="1" applyNumberFormat="1" applyFont="1" applyFill="1" applyAlignment="1">
      <alignment vertical="center" wrapText="1"/>
    </xf>
    <xf numFmtId="0" fontId="23" fillId="2" borderId="4" xfId="0" applyNumberFormat="1" applyFont="1" applyFill="1" applyBorder="1" applyAlignment="1">
      <alignment horizontal="left" vertical="center"/>
    </xf>
    <xf numFmtId="0" fontId="26" fillId="2" borderId="0" xfId="0" applyFont="1" applyFill="1"/>
    <xf numFmtId="0" fontId="50" fillId="0" borderId="0" xfId="0" applyFont="1" applyAlignment="1">
      <alignment horizontal="left" vertical="center" readingOrder="1"/>
    </xf>
    <xf numFmtId="0" fontId="23" fillId="2" borderId="1" xfId="0" applyFont="1" applyFill="1" applyBorder="1"/>
    <xf numFmtId="0" fontId="23" fillId="2" borderId="1" xfId="0" applyNumberFormat="1" applyFont="1" applyFill="1" applyBorder="1" applyAlignment="1">
      <alignment horizontal="left" vertical="center" wrapText="1"/>
    </xf>
    <xf numFmtId="0" fontId="23" fillId="2" borderId="4" xfId="0" applyNumberFormat="1" applyFont="1" applyFill="1" applyBorder="1" applyAlignment="1">
      <alignment horizontal="right"/>
    </xf>
    <xf numFmtId="0" fontId="48" fillId="2" borderId="0" xfId="0" applyFont="1" applyFill="1"/>
    <xf numFmtId="17" fontId="17" fillId="2" borderId="0" xfId="0" quotePrefix="1" applyNumberFormat="1" applyFont="1" applyFill="1"/>
    <xf numFmtId="0" fontId="22" fillId="2" borderId="0" xfId="0" applyFont="1" applyFill="1"/>
    <xf numFmtId="0" fontId="45" fillId="2" borderId="0" xfId="0" applyFont="1" applyFill="1"/>
    <xf numFmtId="169" fontId="26" fillId="2" borderId="0" xfId="0" applyNumberFormat="1" applyFont="1" applyFill="1"/>
    <xf numFmtId="17" fontId="17" fillId="2" borderId="0" xfId="0" quotePrefix="1" applyNumberFormat="1" applyFont="1" applyFill="1" applyBorder="1" applyAlignment="1"/>
    <xf numFmtId="3" fontId="17" fillId="2" borderId="18" xfId="1" applyNumberFormat="1" applyFont="1" applyFill="1" applyBorder="1" applyAlignment="1" applyProtection="1">
      <alignment horizontal="center" wrapText="1"/>
    </xf>
    <xf numFmtId="166" fontId="17" fillId="2" borderId="4" xfId="0" applyNumberFormat="1" applyFont="1" applyFill="1" applyBorder="1" applyAlignment="1">
      <alignment horizontal="center"/>
    </xf>
    <xf numFmtId="0" fontId="17" fillId="2" borderId="17" xfId="0" applyFont="1" applyFill="1" applyBorder="1" applyAlignment="1">
      <alignment horizontal="center"/>
    </xf>
    <xf numFmtId="0" fontId="17" fillId="2" borderId="4" xfId="0" applyFont="1" applyFill="1" applyBorder="1" applyAlignment="1">
      <alignment horizontal="center"/>
    </xf>
    <xf numFmtId="0" fontId="17" fillId="2" borderId="0" xfId="0" applyFont="1" applyFill="1" applyBorder="1" applyAlignment="1">
      <alignment horizontal="left" vertical="top"/>
    </xf>
    <xf numFmtId="171" fontId="17" fillId="2" borderId="0" xfId="0" applyNumberFormat="1" applyFont="1" applyFill="1" applyBorder="1" applyAlignment="1">
      <alignment horizontal="left" vertical="top"/>
    </xf>
    <xf numFmtId="0" fontId="48" fillId="2" borderId="0" xfId="0" applyFont="1" applyFill="1" applyBorder="1"/>
    <xf numFmtId="167" fontId="48" fillId="2" borderId="0" xfId="0" applyNumberFormat="1" applyFont="1" applyFill="1"/>
    <xf numFmtId="0" fontId="17" fillId="2" borderId="18" xfId="0" applyNumberFormat="1" applyFont="1" applyFill="1" applyBorder="1" applyAlignment="1">
      <alignment horizontal="center"/>
    </xf>
    <xf numFmtId="0" fontId="23" fillId="2" borderId="1" xfId="0" applyNumberFormat="1" applyFont="1" applyFill="1" applyBorder="1" applyAlignment="1">
      <alignment horizontal="right"/>
    </xf>
    <xf numFmtId="0" fontId="23" fillId="2" borderId="0" xfId="0" applyNumberFormat="1" applyFont="1" applyFill="1" applyBorder="1" applyAlignment="1">
      <alignment horizontal="right"/>
    </xf>
    <xf numFmtId="0" fontId="24" fillId="2" borderId="0" xfId="0" applyFont="1" applyFill="1" applyAlignment="1">
      <alignment vertical="center" wrapText="1"/>
    </xf>
    <xf numFmtId="0" fontId="24" fillId="2" borderId="0" xfId="0" applyNumberFormat="1" applyFont="1" applyFill="1" applyAlignment="1">
      <alignment wrapText="1"/>
    </xf>
    <xf numFmtId="167" fontId="26" fillId="2" borderId="0" xfId="0" applyNumberFormat="1" applyFont="1" applyFill="1"/>
    <xf numFmtId="171" fontId="54" fillId="2" borderId="0" xfId="0" applyNumberFormat="1" applyFont="1" applyFill="1" applyBorder="1" applyAlignment="1">
      <alignment horizontal="left" vertical="top"/>
    </xf>
    <xf numFmtId="0" fontId="54" fillId="2" borderId="0" xfId="2" applyFont="1" applyFill="1" applyAlignment="1"/>
    <xf numFmtId="0" fontId="22" fillId="2" borderId="0" xfId="0" applyFont="1" applyFill="1" applyBorder="1" applyAlignment="1">
      <alignment horizontal="left"/>
    </xf>
    <xf numFmtId="49" fontId="66" fillId="2" borderId="0" xfId="0" quotePrefix="1" applyNumberFormat="1" applyFont="1" applyFill="1" applyAlignment="1">
      <alignment horizontal="center" vertical="center"/>
    </xf>
    <xf numFmtId="0" fontId="67" fillId="2" borderId="0" xfId="2" applyFont="1" applyFill="1"/>
    <xf numFmtId="0" fontId="13" fillId="2" borderId="0" xfId="0" applyFont="1" applyFill="1"/>
    <xf numFmtId="0" fontId="68" fillId="2" borderId="0" xfId="0" applyFont="1" applyFill="1"/>
    <xf numFmtId="3" fontId="17" fillId="0" borderId="0" xfId="51" applyNumberFormat="1" applyFont="1" applyAlignment="1">
      <alignment wrapText="1"/>
    </xf>
    <xf numFmtId="176" fontId="19" fillId="0" borderId="0" xfId="0" applyNumberFormat="1" applyFont="1" applyFill="1" applyBorder="1" applyAlignment="1">
      <alignment horizontal="right"/>
    </xf>
    <xf numFmtId="174" fontId="22" fillId="0" borderId="0" xfId="48" applyFont="1" applyAlignment="1"/>
    <xf numFmtId="174" fontId="54" fillId="0" borderId="0" xfId="48" applyFont="1" applyAlignment="1">
      <alignment horizontal="right"/>
    </xf>
    <xf numFmtId="0" fontId="54" fillId="0" borderId="0" xfId="50" applyFont="1" applyAlignment="1"/>
    <xf numFmtId="3" fontId="54" fillId="0" borderId="0" xfId="48" applyNumberFormat="1" applyFont="1" applyAlignment="1"/>
    <xf numFmtId="0" fontId="54" fillId="0" borderId="0" xfId="50" applyFont="1" applyAlignment="1">
      <alignment horizontal="right"/>
    </xf>
    <xf numFmtId="174" fontId="60" fillId="0" borderId="0" xfId="48" applyFont="1" applyAlignment="1"/>
    <xf numFmtId="0" fontId="57" fillId="0" borderId="0" xfId="49" applyFont="1" applyFill="1" applyAlignment="1" applyProtection="1"/>
    <xf numFmtId="174" fontId="17" fillId="0" borderId="0" xfId="48" applyFont="1" applyBorder="1" applyAlignment="1">
      <alignment horizontal="left" wrapText="1"/>
    </xf>
    <xf numFmtId="174" fontId="17" fillId="0" borderId="0" xfId="48" applyFont="1" applyBorder="1" applyAlignment="1">
      <alignment wrapText="1"/>
    </xf>
    <xf numFmtId="0" fontId="24" fillId="0" borderId="0" xfId="0" applyFont="1" applyAlignment="1"/>
    <xf numFmtId="3" fontId="73" fillId="2" borderId="1" xfId="53" applyNumberFormat="1" applyFont="1" applyFill="1" applyBorder="1" applyAlignment="1">
      <alignment horizontal="right"/>
    </xf>
    <xf numFmtId="3" fontId="73" fillId="2" borderId="0" xfId="53" applyNumberFormat="1" applyFont="1" applyFill="1" applyBorder="1" applyAlignment="1">
      <alignment horizontal="right"/>
    </xf>
    <xf numFmtId="3" fontId="73" fillId="2" borderId="4" xfId="53" applyNumberFormat="1" applyFont="1" applyFill="1" applyBorder="1" applyAlignment="1">
      <alignment horizontal="right"/>
    </xf>
    <xf numFmtId="3" fontId="73" fillId="2" borderId="3" xfId="53" applyNumberFormat="1" applyFont="1" applyFill="1" applyBorder="1" applyAlignment="1">
      <alignment horizontal="right"/>
    </xf>
    <xf numFmtId="3" fontId="73" fillId="2" borderId="2" xfId="53" applyNumberFormat="1" applyFont="1" applyFill="1" applyBorder="1" applyAlignment="1">
      <alignment horizontal="right"/>
    </xf>
    <xf numFmtId="3" fontId="73" fillId="2" borderId="0" xfId="53" applyNumberFormat="1" applyFont="1" applyFill="1" applyBorder="1" applyAlignment="1">
      <alignment horizontal="left"/>
    </xf>
    <xf numFmtId="174" fontId="54" fillId="2" borderId="0" xfId="49" applyNumberFormat="1" applyFont="1" applyFill="1" applyAlignment="1" applyProtection="1">
      <alignment wrapText="1"/>
    </xf>
    <xf numFmtId="3" fontId="73" fillId="2" borderId="0" xfId="46" applyNumberFormat="1" applyFont="1" applyFill="1" applyBorder="1" applyAlignment="1">
      <alignment horizontal="right"/>
    </xf>
    <xf numFmtId="3" fontId="73" fillId="2" borderId="18" xfId="53" applyNumberFormat="1" applyFont="1" applyFill="1" applyBorder="1" applyAlignment="1">
      <alignment horizontal="right"/>
    </xf>
    <xf numFmtId="9" fontId="73" fillId="2" borderId="0" xfId="46" applyFont="1" applyFill="1" applyBorder="1" applyAlignment="1">
      <alignment horizontal="right"/>
    </xf>
    <xf numFmtId="172" fontId="75" fillId="34" borderId="0" xfId="53" applyNumberFormat="1" applyFont="1" applyFill="1" applyBorder="1" applyAlignment="1">
      <alignment horizontal="left"/>
    </xf>
    <xf numFmtId="172" fontId="73" fillId="34" borderId="0" xfId="53" applyNumberFormat="1" applyFont="1" applyFill="1" applyBorder="1" applyAlignment="1">
      <alignment horizontal="right"/>
    </xf>
    <xf numFmtId="0" fontId="19" fillId="0" borderId="0" xfId="0" applyFont="1"/>
    <xf numFmtId="0" fontId="23" fillId="0" borderId="0" xfId="0" applyFont="1" applyAlignment="1">
      <alignment horizontal="left"/>
    </xf>
    <xf numFmtId="14" fontId="77" fillId="0" borderId="0" xfId="0" applyNumberFormat="1" applyFont="1" applyFill="1" applyBorder="1" applyAlignment="1">
      <alignment horizontal="left" vertical="center" wrapText="1"/>
    </xf>
    <xf numFmtId="3" fontId="77" fillId="0" borderId="0" xfId="51" applyNumberFormat="1" applyFont="1" applyFill="1" applyBorder="1" applyAlignment="1">
      <alignment horizontal="right" vertical="center" wrapText="1"/>
    </xf>
    <xf numFmtId="0" fontId="77" fillId="0" borderId="0" xfId="0" applyFont="1" applyFill="1" applyBorder="1" applyAlignment="1">
      <alignment horizontal="center" vertical="center" wrapText="1"/>
    </xf>
    <xf numFmtId="174" fontId="22" fillId="2" borderId="0" xfId="48" applyFont="1" applyFill="1" applyAlignment="1">
      <alignment wrapText="1"/>
    </xf>
    <xf numFmtId="3" fontId="19" fillId="0" borderId="0" xfId="51" applyNumberFormat="1" applyFont="1"/>
    <xf numFmtId="0" fontId="13" fillId="2" borderId="0" xfId="0" applyFont="1" applyFill="1" applyAlignment="1">
      <alignment horizontal="right"/>
    </xf>
    <xf numFmtId="0" fontId="13" fillId="2" borderId="0" xfId="0" applyFont="1" applyFill="1" applyAlignment="1">
      <alignment horizontal="left"/>
    </xf>
    <xf numFmtId="9" fontId="13" fillId="2" borderId="0" xfId="46" applyFont="1" applyFill="1" applyAlignment="1">
      <alignment horizontal="right"/>
    </xf>
    <xf numFmtId="174" fontId="17" fillId="0" borderId="0" xfId="48" applyFont="1" applyFill="1" applyAlignment="1">
      <alignment horizontal="left" wrapText="1"/>
    </xf>
    <xf numFmtId="174" fontId="13" fillId="2" borderId="1" xfId="48" quotePrefix="1" applyFont="1" applyFill="1" applyBorder="1" applyAlignment="1">
      <alignment horizontal="right"/>
    </xf>
    <xf numFmtId="174" fontId="13" fillId="2" borderId="4" xfId="48" quotePrefix="1" applyFont="1" applyFill="1" applyBorder="1" applyAlignment="1">
      <alignment horizontal="right"/>
    </xf>
    <xf numFmtId="174" fontId="13" fillId="2" borderId="3" xfId="48" quotePrefix="1" applyFont="1" applyFill="1" applyBorder="1" applyAlignment="1">
      <alignment horizontal="right"/>
    </xf>
    <xf numFmtId="174" fontId="13" fillId="2" borderId="0" xfId="48" quotePrefix="1" applyFont="1" applyFill="1" applyBorder="1" applyAlignment="1">
      <alignment horizontal="right"/>
    </xf>
    <xf numFmtId="0" fontId="73" fillId="2" borderId="0" xfId="53" applyFont="1" applyFill="1" applyBorder="1" applyAlignment="1">
      <alignment horizontal="left"/>
    </xf>
    <xf numFmtId="0" fontId="73" fillId="2" borderId="0" xfId="0" applyFont="1" applyFill="1" applyAlignment="1">
      <alignment horizontal="center" vertical="center" readingOrder="1"/>
    </xf>
    <xf numFmtId="14" fontId="77" fillId="2" borderId="0" xfId="53" applyNumberFormat="1" applyFont="1" applyFill="1" applyBorder="1" applyAlignment="1">
      <alignment horizontal="left" vertical="center" wrapText="1" indent="1"/>
    </xf>
    <xf numFmtId="3" fontId="73" fillId="2" borderId="1" xfId="53" applyNumberFormat="1" applyFont="1" applyFill="1" applyBorder="1" applyAlignment="1"/>
    <xf numFmtId="3" fontId="73" fillId="2" borderId="0" xfId="53" applyNumberFormat="1" applyFont="1" applyFill="1" applyBorder="1" applyAlignment="1"/>
    <xf numFmtId="14" fontId="77" fillId="2" borderId="15" xfId="53" applyNumberFormat="1" applyFont="1" applyFill="1" applyBorder="1" applyAlignment="1">
      <alignment horizontal="left" vertical="center" wrapText="1" indent="1"/>
    </xf>
    <xf numFmtId="0" fontId="28" fillId="2" borderId="0" xfId="2" applyFont="1" applyFill="1" applyAlignment="1"/>
    <xf numFmtId="0" fontId="78" fillId="2" borderId="0" xfId="0" applyFont="1" applyFill="1"/>
    <xf numFmtId="179" fontId="13" fillId="0" borderId="18" xfId="48" applyNumberFormat="1" applyFont="1" applyFill="1" applyBorder="1" applyAlignment="1">
      <alignment horizontal="right"/>
    </xf>
    <xf numFmtId="179" fontId="13" fillId="0" borderId="4" xfId="48" applyNumberFormat="1" applyFont="1" applyFill="1" applyBorder="1" applyAlignment="1">
      <alignment horizontal="right"/>
    </xf>
    <xf numFmtId="3" fontId="77" fillId="0" borderId="0" xfId="51" applyNumberFormat="1" applyFont="1" applyFill="1" applyBorder="1" applyAlignment="1">
      <alignment vertical="center" wrapText="1"/>
    </xf>
    <xf numFmtId="0" fontId="47" fillId="2" borderId="0" xfId="2" applyNumberFormat="1" applyFont="1" applyFill="1" applyAlignment="1">
      <alignment wrapText="1"/>
    </xf>
    <xf numFmtId="3" fontId="72" fillId="2" borderId="14" xfId="53" applyNumberFormat="1" applyFont="1" applyFill="1" applyBorder="1" applyAlignment="1">
      <alignment vertical="center"/>
    </xf>
    <xf numFmtId="3" fontId="72" fillId="2" borderId="15" xfId="53" applyNumberFormat="1" applyFont="1" applyFill="1" applyBorder="1" applyAlignment="1">
      <alignment vertical="center"/>
    </xf>
    <xf numFmtId="3" fontId="26" fillId="0" borderId="0" xfId="51" applyNumberFormat="1" applyFont="1" applyFill="1" applyBorder="1" applyAlignment="1">
      <alignment horizontal="right"/>
    </xf>
    <xf numFmtId="3" fontId="66" fillId="0" borderId="0" xfId="51" applyNumberFormat="1" applyFont="1" applyAlignment="1"/>
    <xf numFmtId="0" fontId="26" fillId="2" borderId="0" xfId="0" applyFont="1" applyFill="1" applyAlignment="1"/>
    <xf numFmtId="168" fontId="26" fillId="2" borderId="0" xfId="46" applyNumberFormat="1" applyFont="1" applyFill="1" applyAlignment="1"/>
    <xf numFmtId="3" fontId="26" fillId="2" borderId="0" xfId="51" applyNumberFormat="1" applyFont="1" applyFill="1" applyBorder="1" applyAlignment="1">
      <alignment horizontal="right"/>
    </xf>
    <xf numFmtId="3" fontId="26" fillId="2" borderId="0" xfId="51" applyNumberFormat="1" applyFont="1" applyFill="1" applyAlignment="1"/>
    <xf numFmtId="3" fontId="26" fillId="2" borderId="0" xfId="51" applyNumberFormat="1" applyFont="1" applyFill="1" applyAlignment="1">
      <alignment wrapText="1"/>
    </xf>
    <xf numFmtId="3" fontId="66" fillId="2" borderId="0" xfId="51" applyNumberFormat="1" applyFont="1" applyFill="1" applyAlignment="1">
      <alignment horizontal="center" vertical="top"/>
    </xf>
    <xf numFmtId="9" fontId="26" fillId="2" borderId="0" xfId="0" applyNumberFormat="1" applyFont="1" applyFill="1" applyAlignment="1"/>
    <xf numFmtId="3" fontId="66" fillId="2" borderId="0" xfId="51" applyNumberFormat="1" applyFont="1" applyFill="1" applyAlignment="1">
      <alignment wrapText="1"/>
    </xf>
    <xf numFmtId="170" fontId="26" fillId="0" borderId="0" xfId="51" applyNumberFormat="1" applyFont="1" applyAlignment="1"/>
    <xf numFmtId="0" fontId="26" fillId="0" borderId="0" xfId="0" applyFont="1" applyBorder="1" applyAlignment="1"/>
    <xf numFmtId="170" fontId="26" fillId="0" borderId="0" xfId="51" applyNumberFormat="1" applyFont="1" applyFill="1" applyAlignment="1"/>
    <xf numFmtId="1" fontId="26" fillId="0" borderId="0" xfId="51" applyNumberFormat="1" applyFont="1" applyFill="1" applyBorder="1" applyAlignment="1"/>
    <xf numFmtId="1" fontId="66" fillId="0" borderId="0" xfId="51" applyNumberFormat="1" applyFont="1" applyFill="1" applyBorder="1" applyAlignment="1"/>
    <xf numFmtId="174" fontId="17" fillId="0" borderId="0" xfId="48" applyFont="1" applyFill="1" applyBorder="1" applyAlignment="1"/>
    <xf numFmtId="0" fontId="26" fillId="0" borderId="0" xfId="0" applyFont="1" applyAlignment="1"/>
    <xf numFmtId="175" fontId="26" fillId="0" borderId="0" xfId="0" applyNumberFormat="1" applyFont="1" applyFill="1" applyBorder="1" applyAlignment="1">
      <alignment horizontal="right"/>
    </xf>
    <xf numFmtId="174" fontId="26" fillId="0" borderId="0" xfId="48" applyFont="1" applyBorder="1" applyAlignment="1">
      <alignment wrapText="1"/>
    </xf>
    <xf numFmtId="0" fontId="66" fillId="0" borderId="0" xfId="0" applyFont="1" applyBorder="1" applyAlignment="1">
      <alignment horizontal="center" vertical="top"/>
    </xf>
    <xf numFmtId="170" fontId="26" fillId="2" borderId="0" xfId="51" applyNumberFormat="1" applyFont="1" applyFill="1" applyAlignment="1"/>
    <xf numFmtId="0" fontId="26" fillId="2" borderId="0" xfId="0" applyFont="1" applyFill="1" applyBorder="1" applyAlignment="1"/>
    <xf numFmtId="174" fontId="66" fillId="2" borderId="0" xfId="48" applyFont="1" applyFill="1" applyBorder="1" applyAlignment="1">
      <alignment wrapText="1"/>
    </xf>
    <xf numFmtId="0" fontId="12" fillId="2" borderId="0" xfId="0" applyFont="1" applyFill="1"/>
    <xf numFmtId="0" fontId="12" fillId="2" borderId="0" xfId="0" applyFont="1" applyFill="1" applyAlignment="1"/>
    <xf numFmtId="0" fontId="12" fillId="2" borderId="0" xfId="0" applyFont="1" applyFill="1" applyBorder="1"/>
    <xf numFmtId="0" fontId="12" fillId="2" borderId="4" xfId="0" applyFont="1" applyFill="1" applyBorder="1"/>
    <xf numFmtId="3" fontId="73" fillId="2" borderId="25" xfId="53" applyNumberFormat="1" applyFont="1" applyFill="1" applyBorder="1" applyAlignment="1">
      <alignment horizontal="left"/>
    </xf>
    <xf numFmtId="3" fontId="12" fillId="2" borderId="0" xfId="0" applyNumberFormat="1" applyFont="1" applyFill="1"/>
    <xf numFmtId="3" fontId="73" fillId="2" borderId="24" xfId="53" applyNumberFormat="1" applyFont="1" applyFill="1" applyBorder="1" applyAlignment="1">
      <alignment horizontal="left"/>
    </xf>
    <xf numFmtId="0" fontId="26" fillId="2" borderId="0" xfId="0" applyFont="1" applyFill="1" applyBorder="1"/>
    <xf numFmtId="3" fontId="26" fillId="2" borderId="0" xfId="53" applyNumberFormat="1" applyFont="1" applyFill="1" applyBorder="1" applyAlignment="1">
      <alignment horizontal="right"/>
    </xf>
    <xf numFmtId="3" fontId="26" fillId="2" borderId="1" xfId="53" applyNumberFormat="1" applyFont="1" applyFill="1" applyBorder="1" applyAlignment="1">
      <alignment horizontal="right"/>
    </xf>
    <xf numFmtId="3" fontId="72" fillId="2" borderId="0" xfId="53" applyNumberFormat="1" applyFont="1" applyFill="1" applyBorder="1" applyAlignment="1">
      <alignment vertical="center"/>
    </xf>
    <xf numFmtId="3" fontId="12" fillId="2" borderId="0" xfId="0" applyNumberFormat="1" applyFont="1" applyFill="1" applyBorder="1"/>
    <xf numFmtId="174" fontId="26" fillId="2" borderId="0" xfId="49" applyNumberFormat="1" applyFont="1" applyFill="1" applyAlignment="1" applyProtection="1">
      <alignment wrapText="1"/>
    </xf>
    <xf numFmtId="174" fontId="17" fillId="2" borderId="0" xfId="48" applyFont="1" applyFill="1" applyBorder="1" applyAlignment="1">
      <alignment vertical="top"/>
    </xf>
    <xf numFmtId="174" fontId="13" fillId="2" borderId="2" xfId="48" quotePrefix="1" applyFont="1" applyFill="1" applyBorder="1" applyAlignment="1">
      <alignment horizontal="right"/>
    </xf>
    <xf numFmtId="174" fontId="17" fillId="2" borderId="2" xfId="48" applyFont="1" applyFill="1" applyBorder="1" applyAlignment="1"/>
    <xf numFmtId="0" fontId="12" fillId="0" borderId="0" xfId="0" applyFont="1" applyAlignment="1">
      <alignment horizontal="left"/>
    </xf>
    <xf numFmtId="0" fontId="19" fillId="0" borderId="0" xfId="0" applyFont="1" applyBorder="1"/>
    <xf numFmtId="0" fontId="61" fillId="0" borderId="0" xfId="0" applyFont="1"/>
    <xf numFmtId="0" fontId="80" fillId="0" borderId="0" xfId="49" applyFont="1" applyAlignment="1" applyProtection="1"/>
    <xf numFmtId="15" fontId="12" fillId="0" borderId="0" xfId="0" applyNumberFormat="1" applyFont="1" applyFill="1" applyBorder="1" applyAlignment="1">
      <alignment horizontal="left" vertical="top"/>
    </xf>
    <xf numFmtId="3" fontId="12" fillId="0" borderId="0" xfId="0" applyNumberFormat="1" applyFont="1" applyAlignment="1">
      <alignment horizontal="left"/>
    </xf>
    <xf numFmtId="0" fontId="12" fillId="0" borderId="15" xfId="0" applyFont="1" applyBorder="1" applyAlignment="1">
      <alignment horizontal="left"/>
    </xf>
    <xf numFmtId="0" fontId="12" fillId="0" borderId="0" xfId="0" applyFont="1" applyAlignment="1">
      <alignment horizontal="right"/>
    </xf>
    <xf numFmtId="3" fontId="12" fillId="0" borderId="0" xfId="0" applyNumberFormat="1" applyFont="1" applyAlignment="1">
      <alignment horizontal="right"/>
    </xf>
    <xf numFmtId="9" fontId="12" fillId="2" borderId="0" xfId="46" applyFont="1" applyFill="1" applyBorder="1"/>
    <xf numFmtId="9" fontId="12" fillId="2" borderId="1" xfId="46" applyFont="1" applyFill="1" applyBorder="1"/>
    <xf numFmtId="3" fontId="12" fillId="2" borderId="0" xfId="51" applyNumberFormat="1" applyFont="1" applyFill="1" applyBorder="1" applyAlignment="1">
      <alignment horizontal="left"/>
    </xf>
    <xf numFmtId="0" fontId="12" fillId="2" borderId="1" xfId="0" applyFont="1" applyFill="1" applyBorder="1"/>
    <xf numFmtId="3" fontId="12" fillId="2" borderId="1" xfId="0" applyNumberFormat="1" applyFont="1" applyFill="1" applyBorder="1"/>
    <xf numFmtId="3" fontId="12" fillId="2" borderId="0" xfId="51" applyNumberFormat="1" applyFont="1" applyFill="1" applyBorder="1" applyAlignment="1">
      <alignment horizontal="right"/>
    </xf>
    <xf numFmtId="3" fontId="12" fillId="2" borderId="1" xfId="51" applyNumberFormat="1" applyFont="1" applyFill="1" applyBorder="1" applyAlignment="1">
      <alignment horizontal="right"/>
    </xf>
    <xf numFmtId="0" fontId="12" fillId="2" borderId="0" xfId="0" applyFont="1" applyFill="1" applyBorder="1" applyAlignment="1">
      <alignment horizontal="left"/>
    </xf>
    <xf numFmtId="0" fontId="12" fillId="2" borderId="1" xfId="0" applyFont="1" applyFill="1" applyBorder="1" applyAlignment="1">
      <alignment horizontal="left"/>
    </xf>
    <xf numFmtId="0" fontId="12" fillId="2" borderId="18" xfId="0" applyFont="1" applyFill="1" applyBorder="1" applyAlignment="1">
      <alignment horizontal="left"/>
    </xf>
    <xf numFmtId="0" fontId="12" fillId="0" borderId="0" xfId="0" applyFont="1"/>
    <xf numFmtId="0" fontId="12" fillId="0" borderId="1" xfId="0" applyFont="1" applyBorder="1"/>
    <xf numFmtId="0" fontId="28" fillId="2" borderId="0" xfId="2" applyFont="1" applyFill="1"/>
    <xf numFmtId="0" fontId="21" fillId="2" borderId="0" xfId="0" applyFont="1" applyFill="1"/>
    <xf numFmtId="174" fontId="54" fillId="0" borderId="0" xfId="48" applyFont="1" applyAlignment="1"/>
    <xf numFmtId="172" fontId="57" fillId="34" borderId="0" xfId="49" applyNumberFormat="1" applyFont="1" applyFill="1" applyBorder="1" applyAlignment="1" applyProtection="1">
      <alignment horizontal="left"/>
    </xf>
    <xf numFmtId="0" fontId="57" fillId="2" borderId="0" xfId="2" applyFont="1" applyFill="1"/>
    <xf numFmtId="0" fontId="54" fillId="2" borderId="0" xfId="0" applyFont="1" applyFill="1" applyAlignment="1">
      <alignment vertical="center"/>
    </xf>
    <xf numFmtId="0" fontId="47" fillId="2" borderId="0" xfId="2" applyNumberFormat="1" applyFont="1" applyFill="1" applyAlignment="1">
      <alignment horizontal="left" wrapText="1"/>
    </xf>
    <xf numFmtId="0" fontId="54" fillId="2" borderId="0" xfId="0" applyFont="1" applyFill="1"/>
    <xf numFmtId="0" fontId="47" fillId="2" borderId="0" xfId="2" applyFont="1" applyFill="1"/>
    <xf numFmtId="0" fontId="47" fillId="2" borderId="0" xfId="2" applyFont="1" applyFill="1" applyAlignment="1">
      <alignment horizontal="left"/>
    </xf>
    <xf numFmtId="0" fontId="24" fillId="2" borderId="0" xfId="0" applyFont="1" applyFill="1"/>
    <xf numFmtId="0" fontId="24" fillId="2" borderId="0" xfId="0" applyFont="1" applyFill="1" applyAlignment="1">
      <alignment wrapText="1"/>
    </xf>
    <xf numFmtId="0" fontId="54" fillId="2" borderId="0" xfId="2" applyFont="1" applyFill="1" applyAlignment="1">
      <alignment wrapText="1"/>
    </xf>
    <xf numFmtId="0" fontId="19" fillId="2" borderId="0" xfId="0" applyFont="1" applyFill="1" applyBorder="1"/>
    <xf numFmtId="172" fontId="59" fillId="34" borderId="0" xfId="53" applyNumberFormat="1" applyFont="1" applyFill="1" applyBorder="1" applyAlignment="1">
      <alignment horizontal="left"/>
    </xf>
    <xf numFmtId="0" fontId="24" fillId="2" borderId="0" xfId="0" applyFont="1" applyFill="1" applyAlignment="1">
      <alignment vertical="center"/>
    </xf>
    <xf numFmtId="0" fontId="24" fillId="2" borderId="0" xfId="0" applyFont="1" applyFill="1" applyAlignment="1">
      <alignment horizontal="left" vertical="center" wrapText="1"/>
    </xf>
    <xf numFmtId="0" fontId="12" fillId="2" borderId="0" xfId="0" applyFont="1" applyFill="1" applyAlignment="1">
      <alignment wrapText="1"/>
    </xf>
    <xf numFmtId="167" fontId="12" fillId="2" borderId="1" xfId="0" applyNumberFormat="1" applyFont="1" applyFill="1" applyBorder="1"/>
    <xf numFmtId="167" fontId="12" fillId="2" borderId="0" xfId="0" applyNumberFormat="1" applyFont="1" applyFill="1" applyBorder="1"/>
    <xf numFmtId="0" fontId="12" fillId="2" borderId="2" xfId="0" applyFont="1" applyFill="1" applyBorder="1"/>
    <xf numFmtId="0" fontId="12" fillId="2" borderId="16" xfId="0" applyFont="1" applyFill="1" applyBorder="1"/>
    <xf numFmtId="0" fontId="12" fillId="2" borderId="0" xfId="0" applyNumberFormat="1" applyFont="1" applyFill="1"/>
    <xf numFmtId="0" fontId="12" fillId="2" borderId="3" xfId="0" applyFont="1" applyFill="1" applyBorder="1" applyAlignment="1">
      <alignment horizontal="center" vertical="center"/>
    </xf>
    <xf numFmtId="169" fontId="12" fillId="2" borderId="2" xfId="0" applyNumberFormat="1" applyFont="1" applyFill="1" applyBorder="1"/>
    <xf numFmtId="0" fontId="12" fillId="2" borderId="1" xfId="0" applyFont="1" applyFill="1" applyBorder="1" applyAlignment="1">
      <alignment horizontal="center" vertical="center"/>
    </xf>
    <xf numFmtId="169" fontId="12" fillId="2" borderId="0" xfId="0" applyNumberFormat="1" applyFont="1" applyFill="1" applyBorder="1"/>
    <xf numFmtId="167" fontId="12" fillId="2" borderId="0" xfId="0" applyNumberFormat="1" applyFont="1" applyFill="1"/>
    <xf numFmtId="170" fontId="12" fillId="2" borderId="0" xfId="1" applyNumberFormat="1" applyFont="1" applyFill="1" applyBorder="1" applyAlignment="1">
      <alignment vertical="center" wrapText="1"/>
    </xf>
    <xf numFmtId="9" fontId="12" fillId="2" borderId="2" xfId="46" applyFont="1" applyFill="1" applyBorder="1" applyAlignment="1">
      <alignment vertical="center"/>
    </xf>
    <xf numFmtId="9" fontId="12" fillId="2" borderId="0" xfId="46" applyFont="1" applyFill="1" applyBorder="1" applyAlignment="1">
      <alignment vertical="center"/>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170" fontId="12" fillId="2" borderId="4" xfId="1" applyNumberFormat="1" applyFont="1" applyFill="1" applyBorder="1" applyAlignment="1">
      <alignment vertical="center" wrapText="1"/>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9" fontId="12" fillId="2" borderId="4" xfId="46" applyFont="1" applyFill="1" applyBorder="1" applyAlignment="1">
      <alignment vertical="center"/>
    </xf>
    <xf numFmtId="170" fontId="12" fillId="2" borderId="0" xfId="1" applyNumberFormat="1" applyFont="1" applyFill="1" applyBorder="1"/>
    <xf numFmtId="0" fontId="13" fillId="2" borderId="2" xfId="0" applyFont="1" applyFill="1" applyBorder="1" applyAlignment="1">
      <alignment vertical="center" wrapText="1"/>
    </xf>
    <xf numFmtId="0" fontId="13" fillId="2" borderId="2" xfId="0" applyFont="1" applyFill="1" applyBorder="1" applyAlignment="1">
      <alignment vertical="center"/>
    </xf>
    <xf numFmtId="0" fontId="13" fillId="2" borderId="0" xfId="0" applyFont="1" applyFill="1" applyBorder="1" applyAlignment="1">
      <alignment vertical="center"/>
    </xf>
    <xf numFmtId="168" fontId="13" fillId="2" borderId="0" xfId="0" applyNumberFormat="1" applyFont="1" applyFill="1" applyBorder="1" applyAlignment="1">
      <alignment vertical="center"/>
    </xf>
    <xf numFmtId="168" fontId="13" fillId="2" borderId="4" xfId="0" applyNumberFormat="1" applyFont="1" applyFill="1" applyBorder="1" applyAlignment="1">
      <alignment vertical="center"/>
    </xf>
    <xf numFmtId="0" fontId="12" fillId="2" borderId="3" xfId="0" applyFont="1" applyFill="1" applyBorder="1" applyAlignment="1">
      <alignment horizontal="right" vertical="center" wrapText="1"/>
    </xf>
    <xf numFmtId="0" fontId="12" fillId="2" borderId="2" xfId="0" applyFont="1" applyFill="1" applyBorder="1" applyAlignment="1">
      <alignment horizontal="right" vertical="center" wrapText="1"/>
    </xf>
    <xf numFmtId="0" fontId="12" fillId="2" borderId="14" xfId="0" applyFont="1" applyFill="1" applyBorder="1" applyAlignment="1">
      <alignment horizontal="right" vertical="center" wrapText="1"/>
    </xf>
    <xf numFmtId="0" fontId="12" fillId="2" borderId="1" xfId="0" applyFont="1" applyFill="1" applyBorder="1" applyAlignment="1">
      <alignment horizontal="right" vertical="center" wrapText="1"/>
    </xf>
    <xf numFmtId="0" fontId="12" fillId="2" borderId="0" xfId="0" applyFont="1" applyFill="1" applyBorder="1" applyAlignment="1">
      <alignment horizontal="right" vertical="center" wrapText="1"/>
    </xf>
    <xf numFmtId="0" fontId="12" fillId="2" borderId="15" xfId="0" applyFont="1" applyFill="1" applyBorder="1" applyAlignment="1">
      <alignment horizontal="right" vertical="center" wrapText="1"/>
    </xf>
    <xf numFmtId="0" fontId="12" fillId="2" borderId="0" xfId="0" applyFont="1" applyFill="1" applyBorder="1" applyAlignment="1">
      <alignment horizontal="left" vertical="center"/>
    </xf>
    <xf numFmtId="167" fontId="12" fillId="2" borderId="1" xfId="0" applyNumberFormat="1" applyFont="1" applyFill="1" applyBorder="1" applyAlignment="1">
      <alignment horizontal="right" vertical="center" wrapText="1"/>
    </xf>
    <xf numFmtId="167" fontId="12" fillId="2" borderId="0" xfId="0" applyNumberFormat="1" applyFont="1" applyFill="1" applyBorder="1" applyAlignment="1">
      <alignment horizontal="right" vertical="center" wrapText="1"/>
    </xf>
    <xf numFmtId="167" fontId="12" fillId="2" borderId="15" xfId="0" applyNumberFormat="1" applyFont="1" applyFill="1" applyBorder="1" applyAlignment="1">
      <alignment horizontal="right" vertical="center" wrapText="1"/>
    </xf>
    <xf numFmtId="167" fontId="12" fillId="2" borderId="4" xfId="0" applyNumberFormat="1" applyFont="1" applyFill="1" applyBorder="1" applyAlignment="1">
      <alignment horizontal="right" vertical="center" wrapText="1"/>
    </xf>
    <xf numFmtId="167" fontId="12" fillId="2" borderId="17" xfId="0" applyNumberFormat="1" applyFont="1" applyFill="1" applyBorder="1" applyAlignment="1">
      <alignment horizontal="right" vertical="center" wrapText="1"/>
    </xf>
    <xf numFmtId="167" fontId="12" fillId="2" borderId="18" xfId="0" applyNumberFormat="1" applyFont="1" applyFill="1" applyBorder="1" applyAlignment="1">
      <alignment horizontal="right" vertical="center" wrapText="1"/>
    </xf>
    <xf numFmtId="167" fontId="12" fillId="2" borderId="3" xfId="0" applyNumberFormat="1" applyFont="1" applyFill="1" applyBorder="1" applyAlignment="1">
      <alignment horizontal="right" vertical="center" wrapText="1"/>
    </xf>
    <xf numFmtId="167" fontId="12" fillId="2" borderId="2" xfId="0" applyNumberFormat="1" applyFont="1" applyFill="1" applyBorder="1" applyAlignment="1">
      <alignment horizontal="right" vertical="center" wrapText="1"/>
    </xf>
    <xf numFmtId="165" fontId="12" fillId="2" borderId="3" xfId="0" applyNumberFormat="1" applyFont="1" applyFill="1" applyBorder="1" applyAlignment="1">
      <alignment horizontal="right"/>
    </xf>
    <xf numFmtId="165" fontId="12" fillId="2" borderId="2" xfId="0" applyNumberFormat="1" applyFont="1" applyFill="1" applyBorder="1" applyAlignment="1">
      <alignment horizontal="right"/>
    </xf>
    <xf numFmtId="165" fontId="12" fillId="2" borderId="14" xfId="0" applyNumberFormat="1" applyFont="1" applyFill="1" applyBorder="1" applyAlignment="1">
      <alignment horizontal="right"/>
    </xf>
    <xf numFmtId="165" fontId="12" fillId="2" borderId="1" xfId="0" applyNumberFormat="1" applyFont="1" applyFill="1" applyBorder="1" applyAlignment="1">
      <alignment horizontal="right"/>
    </xf>
    <xf numFmtId="165" fontId="12" fillId="2" borderId="0" xfId="0" applyNumberFormat="1" applyFont="1" applyFill="1" applyBorder="1" applyAlignment="1">
      <alignment horizontal="right"/>
    </xf>
    <xf numFmtId="165" fontId="12" fillId="2" borderId="15" xfId="0" applyNumberFormat="1" applyFont="1" applyFill="1" applyBorder="1" applyAlignment="1">
      <alignment horizontal="right"/>
    </xf>
    <xf numFmtId="0" fontId="12" fillId="2" borderId="4" xfId="0" applyFont="1" applyFill="1" applyBorder="1" applyAlignment="1">
      <alignment horizontal="left" vertical="center"/>
    </xf>
    <xf numFmtId="0" fontId="13" fillId="2" borderId="0" xfId="0" applyFont="1" applyFill="1" applyBorder="1" applyAlignment="1">
      <alignment horizontal="center" vertical="center"/>
    </xf>
    <xf numFmtId="0" fontId="13" fillId="2" borderId="0" xfId="0" applyFont="1" applyFill="1" applyBorder="1" applyAlignment="1">
      <alignment horizontal="center" wrapText="1"/>
    </xf>
    <xf numFmtId="0" fontId="13" fillId="2" borderId="0" xfId="0" applyFont="1" applyFill="1" applyBorder="1" applyAlignment="1">
      <alignment horizontal="left"/>
    </xf>
    <xf numFmtId="171" fontId="13" fillId="2" borderId="0" xfId="0" applyNumberFormat="1" applyFont="1" applyFill="1" applyBorder="1" applyAlignment="1">
      <alignment horizontal="left" vertical="top"/>
    </xf>
    <xf numFmtId="170" fontId="13" fillId="2" borderId="0" xfId="1" applyNumberFormat="1" applyFont="1" applyFill="1" applyBorder="1" applyAlignment="1">
      <alignment horizontal="right"/>
    </xf>
    <xf numFmtId="165" fontId="13" fillId="2" borderId="0" xfId="0" applyNumberFormat="1" applyFont="1" applyFill="1" applyBorder="1" applyAlignment="1">
      <alignment horizontal="right"/>
    </xf>
    <xf numFmtId="172" fontId="13" fillId="2" borderId="0" xfId="0" applyNumberFormat="1" applyFont="1" applyFill="1" applyBorder="1" applyAlignment="1">
      <alignment horizontal="right"/>
    </xf>
    <xf numFmtId="171" fontId="13" fillId="2" borderId="20" xfId="0" applyNumberFormat="1" applyFont="1" applyFill="1" applyBorder="1" applyAlignment="1">
      <alignment horizontal="left" vertical="top"/>
    </xf>
    <xf numFmtId="170" fontId="13" fillId="2" borderId="20" xfId="1" applyNumberFormat="1" applyFont="1" applyFill="1" applyBorder="1" applyAlignment="1">
      <alignment horizontal="right"/>
    </xf>
    <xf numFmtId="165" fontId="13" fillId="2" borderId="20" xfId="0" applyNumberFormat="1" applyFont="1" applyFill="1" applyBorder="1" applyAlignment="1">
      <alignment horizontal="right"/>
    </xf>
    <xf numFmtId="0" fontId="12" fillId="2" borderId="20" xfId="0" applyFont="1" applyFill="1" applyBorder="1"/>
    <xf numFmtId="173" fontId="12" fillId="2" borderId="0" xfId="1" applyNumberFormat="1" applyFont="1" applyFill="1" applyBorder="1"/>
    <xf numFmtId="3" fontId="12" fillId="2" borderId="3" xfId="0" applyNumberFormat="1" applyFont="1" applyFill="1" applyBorder="1" applyAlignment="1"/>
    <xf numFmtId="167" fontId="12" fillId="2" borderId="2" xfId="0" applyNumberFormat="1" applyFont="1" applyFill="1" applyBorder="1" applyAlignment="1"/>
    <xf numFmtId="3" fontId="12" fillId="2" borderId="1" xfId="0" applyNumberFormat="1" applyFont="1" applyFill="1" applyBorder="1" applyAlignment="1"/>
    <xf numFmtId="167" fontId="12" fillId="2" borderId="0" xfId="0" applyNumberFormat="1" applyFont="1" applyFill="1" applyBorder="1" applyAlignment="1"/>
    <xf numFmtId="3" fontId="13" fillId="2" borderId="1" xfId="0" applyNumberFormat="1" applyFont="1" applyFill="1" applyBorder="1" applyAlignment="1"/>
    <xf numFmtId="167" fontId="13" fillId="2" borderId="0" xfId="0" applyNumberFormat="1" applyFont="1" applyFill="1" applyBorder="1" applyAlignment="1"/>
    <xf numFmtId="0" fontId="13" fillId="2" borderId="2" xfId="0" applyNumberFormat="1" applyFont="1" applyFill="1" applyBorder="1" applyAlignment="1">
      <alignment horizontal="center"/>
    </xf>
    <xf numFmtId="3" fontId="13" fillId="2" borderId="3" xfId="0" applyNumberFormat="1" applyFont="1" applyFill="1" applyBorder="1" applyAlignment="1"/>
    <xf numFmtId="167" fontId="13" fillId="2" borderId="2" xfId="0" applyNumberFormat="1" applyFont="1" applyFill="1" applyBorder="1" applyAlignment="1"/>
    <xf numFmtId="0" fontId="13" fillId="2" borderId="0" xfId="0" applyNumberFormat="1" applyFont="1" applyFill="1" applyBorder="1" applyAlignment="1">
      <alignment horizontal="center"/>
    </xf>
    <xf numFmtId="0" fontId="13" fillId="2" borderId="0" xfId="0" applyNumberFormat="1" applyFont="1" applyFill="1"/>
    <xf numFmtId="3" fontId="13" fillId="2" borderId="14" xfId="0" applyNumberFormat="1" applyFont="1" applyFill="1" applyBorder="1" applyAlignment="1">
      <alignment horizontal="right"/>
    </xf>
    <xf numFmtId="49" fontId="13" fillId="2" borderId="0" xfId="1" quotePrefix="1" applyNumberFormat="1" applyFont="1" applyFill="1" applyBorder="1" applyAlignment="1">
      <alignment wrapText="1"/>
    </xf>
    <xf numFmtId="169" fontId="13" fillId="2" borderId="1" xfId="0" applyNumberFormat="1" applyFont="1" applyFill="1" applyBorder="1" applyAlignment="1">
      <alignment horizontal="right"/>
    </xf>
    <xf numFmtId="169" fontId="13" fillId="2" borderId="0" xfId="0" applyNumberFormat="1" applyFont="1" applyFill="1" applyBorder="1" applyAlignment="1"/>
    <xf numFmtId="169" fontId="13" fillId="2" borderId="0" xfId="0" applyNumberFormat="1" applyFont="1" applyFill="1" applyBorder="1" applyAlignment="1">
      <alignment horizontal="right"/>
    </xf>
    <xf numFmtId="3" fontId="13" fillId="2" borderId="1" xfId="0" applyNumberFormat="1" applyFont="1" applyFill="1" applyBorder="1" applyAlignment="1">
      <alignment horizontal="right"/>
    </xf>
    <xf numFmtId="3" fontId="13" fillId="2" borderId="0" xfId="0" applyNumberFormat="1" applyFont="1" applyFill="1" applyBorder="1" applyAlignment="1"/>
    <xf numFmtId="3" fontId="13" fillId="2" borderId="0" xfId="0" applyNumberFormat="1" applyFont="1" applyFill="1" applyBorder="1" applyAlignment="1">
      <alignment horizontal="right"/>
    </xf>
    <xf numFmtId="3" fontId="13" fillId="2" borderId="15" xfId="0" applyNumberFormat="1" applyFont="1" applyFill="1" applyBorder="1" applyAlignment="1">
      <alignment horizontal="right"/>
    </xf>
    <xf numFmtId="0" fontId="13" fillId="2" borderId="14" xfId="0" applyFont="1" applyFill="1" applyBorder="1" applyAlignment="1">
      <alignment horizontal="right"/>
    </xf>
    <xf numFmtId="0" fontId="13" fillId="2" borderId="15" xfId="0" applyFont="1" applyFill="1" applyBorder="1" applyAlignment="1">
      <alignment horizontal="right"/>
    </xf>
    <xf numFmtId="0" fontId="13" fillId="2" borderId="17" xfId="0" applyFont="1" applyFill="1" applyBorder="1" applyAlignment="1">
      <alignment horizontal="right"/>
    </xf>
    <xf numFmtId="3" fontId="13" fillId="2" borderId="18" xfId="0" applyNumberFormat="1" applyFont="1" applyFill="1" applyBorder="1" applyAlignment="1">
      <alignment horizontal="right"/>
    </xf>
    <xf numFmtId="3" fontId="13" fillId="2" borderId="4" xfId="0" applyNumberFormat="1" applyFont="1" applyFill="1" applyBorder="1" applyAlignment="1">
      <alignment horizontal="right"/>
    </xf>
    <xf numFmtId="3" fontId="13" fillId="2" borderId="17" xfId="0" applyNumberFormat="1" applyFont="1" applyFill="1" applyBorder="1" applyAlignment="1">
      <alignment horizontal="right"/>
    </xf>
    <xf numFmtId="0" fontId="13" fillId="2" borderId="0" xfId="0" applyFont="1" applyFill="1" applyAlignment="1">
      <alignment wrapText="1"/>
    </xf>
    <xf numFmtId="172" fontId="57" fillId="34" borderId="0" xfId="49" applyNumberFormat="1" applyFont="1" applyFill="1" applyBorder="1" applyAlignment="1" applyProtection="1">
      <alignment horizontal="left"/>
    </xf>
    <xf numFmtId="172" fontId="51" fillId="34" borderId="0" xfId="53" applyNumberFormat="1" applyFont="1" applyFill="1" applyBorder="1" applyAlignment="1"/>
    <xf numFmtId="0" fontId="47" fillId="2" borderId="0" xfId="2" applyNumberFormat="1" applyFont="1" applyFill="1" applyAlignment="1">
      <alignment horizontal="left"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0" fontId="24" fillId="2" borderId="0" xfId="0" applyFont="1" applyFill="1" applyAlignment="1">
      <alignment horizontal="left" vertical="center" wrapText="1"/>
    </xf>
    <xf numFmtId="174" fontId="13" fillId="2" borderId="18" xfId="48" quotePrefix="1" applyFont="1" applyFill="1" applyBorder="1" applyAlignment="1">
      <alignment horizontal="right"/>
    </xf>
    <xf numFmtId="4" fontId="73" fillId="2" borderId="0" xfId="53" applyNumberFormat="1" applyFont="1" applyFill="1" applyBorder="1" applyAlignment="1"/>
    <xf numFmtId="170" fontId="12" fillId="2" borderId="0" xfId="0" applyNumberFormat="1" applyFont="1" applyFill="1"/>
    <xf numFmtId="49" fontId="54" fillId="0" borderId="0" xfId="48" applyNumberFormat="1" applyFont="1" applyAlignment="1"/>
    <xf numFmtId="0" fontId="15" fillId="0" borderId="0" xfId="0" applyFont="1" applyFill="1" applyBorder="1"/>
    <xf numFmtId="0" fontId="0" fillId="0" borderId="0" xfId="0" applyFill="1"/>
    <xf numFmtId="0" fontId="23" fillId="0" borderId="2" xfId="0" applyFont="1" applyBorder="1" applyAlignment="1"/>
    <xf numFmtId="3" fontId="73" fillId="2" borderId="4" xfId="53" applyNumberFormat="1" applyFont="1" applyFill="1" applyBorder="1" applyAlignment="1">
      <alignment wrapText="1"/>
    </xf>
    <xf numFmtId="0" fontId="11" fillId="0" borderId="15" xfId="0" applyFont="1" applyBorder="1" applyAlignment="1">
      <alignment horizontal="left"/>
    </xf>
    <xf numFmtId="0" fontId="10" fillId="2" borderId="0" xfId="0" applyFont="1" applyFill="1"/>
    <xf numFmtId="9" fontId="83" fillId="0" borderId="0" xfId="0" applyNumberFormat="1" applyFont="1" applyAlignment="1"/>
    <xf numFmtId="0" fontId="47" fillId="2" borderId="0" xfId="2" applyNumberFormat="1" applyFont="1" applyFill="1" applyAlignment="1">
      <alignment horizontal="left" wrapText="1"/>
    </xf>
    <xf numFmtId="0" fontId="24" fillId="2" borderId="0" xfId="0" applyFont="1" applyFill="1" applyAlignment="1">
      <alignment horizontal="left" vertical="center"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174" fontId="13" fillId="2" borderId="20" xfId="48" quotePrefix="1" applyFont="1" applyFill="1" applyBorder="1" applyAlignment="1">
      <alignment horizontal="right"/>
    </xf>
    <xf numFmtId="0" fontId="13" fillId="2" borderId="4" xfId="0" applyFont="1" applyFill="1" applyBorder="1" applyAlignment="1">
      <alignment vertical="center" wrapText="1"/>
    </xf>
    <xf numFmtId="0" fontId="12" fillId="2" borderId="15" xfId="0" applyFont="1" applyFill="1" applyBorder="1" applyAlignment="1">
      <alignment horizontal="center" vertical="center"/>
    </xf>
    <xf numFmtId="0" fontId="78" fillId="2" borderId="0" xfId="0" applyFont="1" applyFill="1" applyBorder="1"/>
    <xf numFmtId="0" fontId="12" fillId="2" borderId="14" xfId="0" applyFont="1" applyFill="1" applyBorder="1"/>
    <xf numFmtId="0" fontId="12" fillId="2" borderId="15" xfId="0" applyFont="1" applyFill="1" applyBorder="1"/>
    <xf numFmtId="3" fontId="12" fillId="2" borderId="15" xfId="0" applyNumberFormat="1" applyFont="1" applyFill="1" applyBorder="1"/>
    <xf numFmtId="9" fontId="12" fillId="2" borderId="15" xfId="46" applyFont="1" applyFill="1" applyBorder="1"/>
    <xf numFmtId="0" fontId="10" fillId="2" borderId="15" xfId="0" applyFont="1" applyFill="1" applyBorder="1" applyAlignment="1">
      <alignment horizontal="center" vertical="center"/>
    </xf>
    <xf numFmtId="179" fontId="13" fillId="0" borderId="17" xfId="48" applyNumberFormat="1" applyFont="1" applyFill="1" applyBorder="1" applyAlignment="1">
      <alignment horizontal="right"/>
    </xf>
    <xf numFmtId="3" fontId="12" fillId="0" borderId="15" xfId="0" applyNumberFormat="1" applyFont="1" applyBorder="1" applyAlignment="1">
      <alignment horizontal="right"/>
    </xf>
    <xf numFmtId="9" fontId="13" fillId="2" borderId="15" xfId="46" applyFont="1" applyFill="1" applyBorder="1" applyAlignment="1">
      <alignment horizontal="right"/>
    </xf>
    <xf numFmtId="49" fontId="23" fillId="2" borderId="0" xfId="0" quotePrefix="1" applyNumberFormat="1" applyFont="1" applyFill="1" applyAlignment="1">
      <alignment vertical="center"/>
    </xf>
    <xf numFmtId="167" fontId="78" fillId="2" borderId="0" xfId="0" applyNumberFormat="1" applyFont="1" applyFill="1"/>
    <xf numFmtId="0" fontId="10" fillId="0" borderId="0" xfId="0" applyFont="1"/>
    <xf numFmtId="0" fontId="13" fillId="2" borderId="4" xfId="0" applyFont="1" applyFill="1" applyBorder="1" applyAlignment="1">
      <alignment vertical="center"/>
    </xf>
    <xf numFmtId="168" fontId="83" fillId="0" borderId="4" xfId="0" applyNumberFormat="1" applyFont="1" applyBorder="1" applyAlignment="1"/>
    <xf numFmtId="0" fontId="9" fillId="2" borderId="0" xfId="0" applyFont="1" applyFill="1"/>
    <xf numFmtId="0" fontId="9" fillId="0" borderId="0" xfId="0" applyFont="1"/>
    <xf numFmtId="0" fontId="66" fillId="2" borderId="0" xfId="53" applyFont="1" applyFill="1" applyBorder="1" applyAlignment="1">
      <alignment horizontal="center" wrapText="1"/>
    </xf>
    <xf numFmtId="0" fontId="72" fillId="2" borderId="14" xfId="53" applyFont="1" applyFill="1" applyBorder="1" applyAlignment="1">
      <alignment horizontal="center" vertical="center"/>
    </xf>
    <xf numFmtId="0" fontId="9" fillId="0" borderId="0" xfId="0" applyFont="1" applyFill="1"/>
    <xf numFmtId="3" fontId="12" fillId="0" borderId="14" xfId="0" applyNumberFormat="1" applyFont="1" applyBorder="1" applyAlignment="1">
      <alignment horizontal="right"/>
    </xf>
    <xf numFmtId="0" fontId="57" fillId="0" borderId="0" xfId="49" applyFont="1" applyFill="1" applyBorder="1" applyAlignment="1" applyProtection="1"/>
    <xf numFmtId="0" fontId="57" fillId="0" borderId="4" xfId="49" applyFont="1" applyBorder="1" applyAlignment="1" applyProtection="1"/>
    <xf numFmtId="0" fontId="24" fillId="2" borderId="0" xfId="0" applyFont="1" applyFill="1"/>
    <xf numFmtId="3" fontId="12" fillId="2" borderId="15" xfId="51" applyNumberFormat="1" applyFont="1" applyFill="1" applyBorder="1" applyAlignment="1">
      <alignment horizontal="right"/>
    </xf>
    <xf numFmtId="0" fontId="47" fillId="2" borderId="0" xfId="2" applyNumberFormat="1" applyFont="1" applyFill="1" applyAlignment="1">
      <alignment horizontal="left" wrapText="1"/>
    </xf>
    <xf numFmtId="0" fontId="23" fillId="0" borderId="0" xfId="0" applyFont="1" applyFill="1"/>
    <xf numFmtId="14" fontId="9" fillId="0" borderId="0" xfId="0" applyNumberFormat="1" applyFont="1" applyFill="1"/>
    <xf numFmtId="14" fontId="9" fillId="2" borderId="0" xfId="0" applyNumberFormat="1" applyFont="1" applyFill="1" applyAlignment="1">
      <alignment horizontal="left"/>
    </xf>
    <xf numFmtId="0" fontId="84" fillId="2" borderId="0" xfId="0" applyFont="1" applyFill="1"/>
    <xf numFmtId="14" fontId="0" fillId="0" borderId="0" xfId="0" applyNumberFormat="1" applyFill="1"/>
    <xf numFmtId="0" fontId="24" fillId="2" borderId="0" xfId="0" applyFont="1" applyFill="1" applyAlignment="1">
      <alignment horizontal="left" vertical="center"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0" fontId="47" fillId="2" borderId="0" xfId="2" applyNumberFormat="1" applyFont="1" applyFill="1" applyAlignment="1">
      <alignment horizontal="left" wrapText="1"/>
    </xf>
    <xf numFmtId="168" fontId="13" fillId="2" borderId="0" xfId="0" applyNumberFormat="1" applyFont="1" applyFill="1"/>
    <xf numFmtId="0" fontId="9" fillId="2" borderId="15" xfId="0" applyFont="1" applyFill="1" applyBorder="1" applyAlignment="1">
      <alignment horizontal="center" vertical="center"/>
    </xf>
    <xf numFmtId="0" fontId="9" fillId="0" borderId="0" xfId="0" applyFont="1" applyBorder="1"/>
    <xf numFmtId="0" fontId="12" fillId="0" borderId="0" xfId="0" applyFont="1" applyFill="1"/>
    <xf numFmtId="0" fontId="12" fillId="0" borderId="1" xfId="0" applyFont="1" applyFill="1" applyBorder="1" applyAlignment="1">
      <alignment horizontal="left"/>
    </xf>
    <xf numFmtId="0" fontId="12" fillId="0" borderId="18" xfId="0" applyFont="1" applyFill="1" applyBorder="1" applyAlignment="1">
      <alignment horizontal="left"/>
    </xf>
    <xf numFmtId="0" fontId="9" fillId="0" borderId="18" xfId="0" applyFont="1" applyFill="1" applyBorder="1" applyAlignment="1">
      <alignment horizontal="left"/>
    </xf>
    <xf numFmtId="0" fontId="9" fillId="0" borderId="1" xfId="0" applyFont="1" applyFill="1" applyBorder="1" applyAlignment="1">
      <alignment horizontal="left"/>
    </xf>
    <xf numFmtId="0" fontId="12" fillId="0" borderId="3" xfId="0" applyFont="1" applyFill="1" applyBorder="1" applyAlignment="1">
      <alignment horizontal="left"/>
    </xf>
    <xf numFmtId="0" fontId="12" fillId="0" borderId="2" xfId="0" applyFont="1" applyFill="1" applyBorder="1" applyAlignment="1">
      <alignment horizontal="left"/>
    </xf>
    <xf numFmtId="0" fontId="0" fillId="0" borderId="0" xfId="0" applyNumberFormat="1"/>
    <xf numFmtId="170" fontId="13" fillId="2" borderId="0" xfId="0" applyNumberFormat="1" applyFont="1" applyFill="1"/>
    <xf numFmtId="170" fontId="12" fillId="2" borderId="0" xfId="1" applyNumberFormat="1" applyFont="1" applyFill="1" applyBorder="1" applyAlignment="1">
      <alignment horizontal="right" vertical="center" wrapText="1"/>
    </xf>
    <xf numFmtId="170" fontId="12" fillId="2" borderId="4" xfId="1" applyNumberFormat="1" applyFont="1" applyFill="1" applyBorder="1" applyAlignment="1">
      <alignment horizontal="right" vertical="center" wrapText="1"/>
    </xf>
    <xf numFmtId="0" fontId="9" fillId="2" borderId="1" xfId="0" applyFont="1" applyFill="1" applyBorder="1" applyAlignment="1">
      <alignment horizontal="left"/>
    </xf>
    <xf numFmtId="0" fontId="23" fillId="0" borderId="0" xfId="0" applyFont="1" applyAlignment="1">
      <alignment horizontal="right"/>
    </xf>
    <xf numFmtId="15" fontId="17" fillId="0" borderId="0" xfId="48" applyNumberFormat="1" applyFont="1" applyFill="1" applyBorder="1" applyAlignment="1">
      <alignment horizontal="right" wrapText="1"/>
    </xf>
    <xf numFmtId="0" fontId="17" fillId="0" borderId="0" xfId="0" applyFont="1" applyAlignment="1">
      <alignment horizontal="right"/>
    </xf>
    <xf numFmtId="0" fontId="17" fillId="0" borderId="15" xfId="0" applyFont="1" applyBorder="1" applyAlignment="1">
      <alignment horizontal="right"/>
    </xf>
    <xf numFmtId="0" fontId="57" fillId="2" borderId="0" xfId="2" applyFont="1" applyFill="1"/>
    <xf numFmtId="0" fontId="24" fillId="2" borderId="0" xfId="0" applyFont="1" applyFill="1"/>
    <xf numFmtId="0" fontId="13" fillId="2" borderId="0" xfId="0" applyFont="1" applyFill="1" applyBorder="1" applyAlignment="1">
      <alignment vertical="center" wrapText="1"/>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17" fontId="53" fillId="2" borderId="0" xfId="0" quotePrefix="1" applyNumberFormat="1" applyFont="1" applyFill="1" applyBorder="1"/>
    <xf numFmtId="3" fontId="10" fillId="0" borderId="2" xfId="0" applyNumberFormat="1" applyFont="1" applyBorder="1"/>
    <xf numFmtId="3" fontId="10" fillId="0" borderId="0" xfId="0" applyNumberFormat="1" applyFont="1" applyBorder="1"/>
    <xf numFmtId="3" fontId="10" fillId="0" borderId="0" xfId="0" applyNumberFormat="1" applyFont="1"/>
    <xf numFmtId="3" fontId="13" fillId="2" borderId="2" xfId="1" applyNumberFormat="1" applyFont="1" applyFill="1" applyBorder="1" applyAlignment="1">
      <alignment horizontal="right" vertical="center"/>
    </xf>
    <xf numFmtId="3" fontId="13" fillId="2" borderId="0" xfId="1" applyNumberFormat="1" applyFont="1" applyFill="1" applyBorder="1" applyAlignment="1">
      <alignment horizontal="right" vertical="center"/>
    </xf>
    <xf numFmtId="3" fontId="13" fillId="2" borderId="4" xfId="1" applyNumberFormat="1" applyFont="1" applyFill="1" applyBorder="1" applyAlignment="1">
      <alignment horizontal="right" vertical="center"/>
    </xf>
    <xf numFmtId="3" fontId="10" fillId="0" borderId="0" xfId="0" applyNumberFormat="1" applyFont="1" applyAlignment="1">
      <alignment horizontal="right"/>
    </xf>
    <xf numFmtId="0" fontId="8" fillId="2" borderId="15" xfId="0" applyFont="1" applyFill="1" applyBorder="1" applyAlignment="1">
      <alignment horizontal="center" vertical="center"/>
    </xf>
    <xf numFmtId="0" fontId="8" fillId="2" borderId="1" xfId="0" applyFont="1" applyFill="1" applyBorder="1" applyAlignment="1">
      <alignment horizontal="left"/>
    </xf>
    <xf numFmtId="0" fontId="57" fillId="2" borderId="0" xfId="2" applyFont="1" applyFill="1"/>
    <xf numFmtId="0" fontId="12" fillId="2" borderId="0" xfId="0" applyFont="1" applyFill="1" applyBorder="1" applyAlignment="1">
      <alignment horizontal="right" vertical="center" wrapText="1"/>
    </xf>
    <xf numFmtId="0" fontId="24" fillId="2" borderId="0" xfId="0" applyFont="1" applyFill="1" applyAlignment="1">
      <alignment horizontal="left" vertical="center" wrapText="1"/>
    </xf>
    <xf numFmtId="0" fontId="24" fillId="2" borderId="0" xfId="0" applyFont="1" applyFill="1" applyAlignment="1">
      <alignment vertical="center"/>
    </xf>
    <xf numFmtId="0" fontId="47" fillId="2" borderId="0" xfId="2" applyNumberFormat="1" applyFont="1" applyFill="1" applyAlignment="1">
      <alignment horizontal="left" wrapText="1"/>
    </xf>
    <xf numFmtId="0" fontId="12" fillId="2" borderId="0" xfId="0" applyFont="1" applyFill="1" applyBorder="1" applyAlignment="1">
      <alignment horizontal="right" vertical="center" wrapText="1"/>
    </xf>
    <xf numFmtId="179" fontId="12" fillId="0" borderId="4" xfId="0" applyNumberFormat="1" applyFont="1" applyBorder="1" applyAlignment="1">
      <alignment horizontal="left"/>
    </xf>
    <xf numFmtId="0" fontId="24" fillId="2" borderId="0" xfId="0" applyFont="1" applyFill="1"/>
    <xf numFmtId="0" fontId="73" fillId="0" borderId="0" xfId="54" applyFont="1" applyFill="1" applyBorder="1" applyAlignment="1">
      <alignment horizontal="left"/>
    </xf>
    <xf numFmtId="3" fontId="73" fillId="0" borderId="0" xfId="54" applyNumberFormat="1" applyFont="1" applyFill="1" applyBorder="1" applyAlignment="1">
      <alignment horizontal="left"/>
    </xf>
    <xf numFmtId="3" fontId="73" fillId="0" borderId="4" xfId="54" applyNumberFormat="1" applyFont="1" applyFill="1" applyBorder="1" applyAlignment="1">
      <alignment horizontal="left"/>
    </xf>
    <xf numFmtId="0" fontId="73" fillId="0" borderId="4" xfId="54" applyFont="1" applyFill="1" applyBorder="1" applyAlignment="1">
      <alignment horizontal="left"/>
    </xf>
    <xf numFmtId="0" fontId="72" fillId="0" borderId="4" xfId="54" applyFont="1" applyFill="1" applyBorder="1" applyAlignment="1">
      <alignment horizontal="left"/>
    </xf>
    <xf numFmtId="0" fontId="28" fillId="0" borderId="0" xfId="2" applyFont="1"/>
    <xf numFmtId="0" fontId="12" fillId="2" borderId="17" xfId="0" applyFont="1" applyFill="1" applyBorder="1" applyAlignment="1">
      <alignment horizontal="center" vertical="center"/>
    </xf>
    <xf numFmtId="0" fontId="63" fillId="2" borderId="4" xfId="2" applyFont="1" applyFill="1" applyBorder="1"/>
    <xf numFmtId="169" fontId="13" fillId="2" borderId="15" xfId="0" applyNumberFormat="1" applyFont="1" applyFill="1" applyBorder="1" applyAlignment="1">
      <alignment horizontal="right"/>
    </xf>
    <xf numFmtId="0" fontId="57" fillId="2" borderId="0" xfId="2" applyFont="1" applyFill="1"/>
    <xf numFmtId="0" fontId="24" fillId="2" borderId="0" xfId="0" applyFont="1" applyFill="1" applyAlignment="1">
      <alignment horizontal="left" vertical="center" wrapText="1"/>
    </xf>
    <xf numFmtId="0" fontId="24" fillId="2" borderId="0" xfId="0" applyFont="1" applyFill="1" applyAlignment="1">
      <alignment vertical="center"/>
    </xf>
    <xf numFmtId="0" fontId="47" fillId="2" borderId="0" xfId="2" applyNumberFormat="1" applyFont="1" applyFill="1" applyAlignment="1">
      <alignment horizontal="left" wrapText="1"/>
    </xf>
    <xf numFmtId="3" fontId="10" fillId="0" borderId="2" xfId="0" applyNumberFormat="1" applyFont="1" applyBorder="1" applyAlignment="1">
      <alignment horizontal="right"/>
    </xf>
    <xf numFmtId="0" fontId="12" fillId="2" borderId="0" xfId="0" applyFont="1" applyFill="1" applyBorder="1" applyAlignment="1">
      <alignment horizontal="right" vertical="center" wrapText="1"/>
    </xf>
    <xf numFmtId="169" fontId="12" fillId="2" borderId="0" xfId="0" applyNumberFormat="1" applyFont="1" applyFill="1" applyAlignment="1"/>
    <xf numFmtId="0" fontId="23" fillId="2" borderId="20" xfId="0" applyFont="1" applyFill="1" applyBorder="1" applyAlignment="1">
      <alignment horizontal="center"/>
    </xf>
    <xf numFmtId="0" fontId="23" fillId="2" borderId="2" xfId="0" applyFont="1" applyFill="1" applyBorder="1" applyAlignment="1">
      <alignment horizontal="center"/>
    </xf>
    <xf numFmtId="17" fontId="58" fillId="2" borderId="0" xfId="0" quotePrefix="1" applyNumberFormat="1" applyFont="1" applyFill="1" applyBorder="1" applyAlignment="1"/>
    <xf numFmtId="0" fontId="17" fillId="2" borderId="4" xfId="0" applyNumberFormat="1" applyFont="1" applyFill="1" applyBorder="1" applyAlignment="1">
      <alignment horizontal="center"/>
    </xf>
    <xf numFmtId="0" fontId="24" fillId="2" borderId="0" xfId="2" applyNumberFormat="1" applyFont="1" applyFill="1" applyAlignment="1">
      <alignment horizontal="left" wrapText="1"/>
    </xf>
    <xf numFmtId="0" fontId="63" fillId="2" borderId="0" xfId="2" applyFont="1" applyFill="1"/>
    <xf numFmtId="0" fontId="24" fillId="2" borderId="0" xfId="0" applyFont="1" applyFill="1"/>
    <xf numFmtId="0" fontId="19" fillId="2" borderId="0" xfId="0" applyFont="1" applyFill="1" applyBorder="1"/>
    <xf numFmtId="0" fontId="51" fillId="0" borderId="0" xfId="54" applyFont="1" applyFill="1" applyBorder="1" applyAlignment="1">
      <alignment horizontal="left"/>
    </xf>
    <xf numFmtId="0" fontId="59" fillId="0" borderId="0" xfId="54" applyFont="1" applyFill="1" applyBorder="1" applyAlignment="1">
      <alignment horizontal="left"/>
    </xf>
    <xf numFmtId="0" fontId="47" fillId="2" borderId="0" xfId="2" applyNumberFormat="1" applyFont="1" applyFill="1" applyAlignment="1">
      <alignment horizontal="left" wrapText="1"/>
    </xf>
    <xf numFmtId="0" fontId="53" fillId="2" borderId="0" xfId="0" applyFont="1" applyFill="1" applyBorder="1"/>
    <xf numFmtId="166" fontId="48" fillId="2" borderId="0" xfId="0" applyNumberFormat="1" applyFont="1" applyFill="1" applyBorder="1"/>
    <xf numFmtId="0" fontId="55" fillId="2" borderId="0" xfId="0" applyFont="1" applyFill="1" applyBorder="1"/>
    <xf numFmtId="0" fontId="13" fillId="2" borderId="0" xfId="0" applyFont="1" applyFill="1" applyBorder="1"/>
    <xf numFmtId="49" fontId="13" fillId="2" borderId="0" xfId="1" applyNumberFormat="1" applyFont="1" applyFill="1" applyBorder="1" applyAlignment="1">
      <alignment wrapText="1"/>
    </xf>
    <xf numFmtId="169" fontId="58" fillId="2" borderId="0" xfId="0" quotePrefix="1" applyNumberFormat="1" applyFont="1" applyFill="1" applyBorder="1" applyAlignment="1"/>
    <xf numFmtId="169" fontId="58" fillId="2" borderId="0" xfId="0" quotePrefix="1" applyNumberFormat="1" applyFont="1" applyFill="1" applyBorder="1"/>
    <xf numFmtId="3" fontId="58" fillId="2" borderId="0" xfId="0" quotePrefix="1" applyNumberFormat="1" applyFont="1" applyFill="1" applyBorder="1" applyAlignment="1"/>
    <xf numFmtId="17" fontId="58" fillId="2" borderId="0" xfId="0" quotePrefix="1" applyNumberFormat="1" applyFont="1" applyFill="1" applyBorder="1"/>
    <xf numFmtId="169" fontId="13" fillId="2" borderId="0" xfId="0" applyNumberFormat="1" applyFont="1" applyFill="1" applyBorder="1"/>
    <xf numFmtId="3" fontId="13" fillId="2" borderId="0" xfId="0" applyNumberFormat="1" applyFont="1" applyFill="1" applyBorder="1"/>
    <xf numFmtId="49" fontId="22" fillId="2" borderId="0" xfId="1" applyNumberFormat="1" applyFont="1" applyFill="1" applyBorder="1" applyAlignment="1">
      <alignment wrapText="1"/>
    </xf>
    <xf numFmtId="0" fontId="54" fillId="2" borderId="0" xfId="0" applyFont="1" applyFill="1" applyBorder="1" applyAlignment="1">
      <alignment vertical="center"/>
    </xf>
    <xf numFmtId="0" fontId="47" fillId="2" borderId="0" xfId="2" applyNumberFormat="1" applyFont="1" applyFill="1" applyBorder="1" applyAlignment="1">
      <alignment horizontal="left" wrapText="1"/>
    </xf>
    <xf numFmtId="0" fontId="54" fillId="2" borderId="0" xfId="0" applyFont="1" applyFill="1" applyBorder="1" applyAlignment="1">
      <alignment horizontal="left" vertical="center"/>
    </xf>
    <xf numFmtId="0" fontId="54" fillId="2" borderId="0" xfId="0" applyFont="1" applyFill="1" applyBorder="1"/>
    <xf numFmtId="49" fontId="48" fillId="2" borderId="0" xfId="0" applyNumberFormat="1" applyFont="1" applyFill="1" applyBorder="1"/>
    <xf numFmtId="167" fontId="48" fillId="2" borderId="0" xfId="0" applyNumberFormat="1" applyFont="1" applyFill="1" applyBorder="1"/>
    <xf numFmtId="3" fontId="17" fillId="2" borderId="4" xfId="1" applyNumberFormat="1" applyFont="1" applyFill="1" applyBorder="1" applyAlignment="1" applyProtection="1">
      <alignment horizontal="center" wrapText="1"/>
    </xf>
    <xf numFmtId="169" fontId="13" fillId="2" borderId="18" xfId="0" applyNumberFormat="1" applyFont="1" applyFill="1" applyBorder="1" applyAlignment="1">
      <alignment horizontal="right"/>
    </xf>
    <xf numFmtId="169" fontId="13" fillId="2" borderId="4" xfId="0" applyNumberFormat="1" applyFont="1" applyFill="1" applyBorder="1" applyAlignment="1"/>
    <xf numFmtId="169" fontId="13" fillId="2" borderId="4" xfId="0" applyNumberFormat="1" applyFont="1" applyFill="1" applyBorder="1" applyAlignment="1">
      <alignment horizontal="right"/>
    </xf>
    <xf numFmtId="3" fontId="13" fillId="2" borderId="4" xfId="0" applyNumberFormat="1" applyFont="1" applyFill="1" applyBorder="1" applyAlignment="1"/>
    <xf numFmtId="0" fontId="13" fillId="2" borderId="15" xfId="0" applyFont="1" applyFill="1" applyBorder="1"/>
    <xf numFmtId="0" fontId="13" fillId="2" borderId="4" xfId="0" applyFont="1" applyFill="1" applyBorder="1"/>
    <xf numFmtId="0" fontId="13" fillId="2" borderId="17" xfId="0" applyFont="1" applyFill="1" applyBorder="1"/>
    <xf numFmtId="0" fontId="13" fillId="2" borderId="1" xfId="0" applyFont="1" applyFill="1" applyBorder="1"/>
    <xf numFmtId="0" fontId="13" fillId="2" borderId="18" xfId="0" applyFont="1" applyFill="1" applyBorder="1"/>
    <xf numFmtId="0" fontId="17" fillId="2" borderId="18" xfId="0" applyFont="1" applyFill="1" applyBorder="1" applyAlignment="1">
      <alignment horizontal="center"/>
    </xf>
    <xf numFmtId="169" fontId="13" fillId="2" borderId="17" xfId="0" applyNumberFormat="1" applyFont="1" applyFill="1" applyBorder="1" applyAlignment="1">
      <alignment horizontal="right"/>
    </xf>
    <xf numFmtId="3" fontId="13" fillId="2" borderId="23" xfId="1" applyNumberFormat="1" applyFont="1" applyFill="1" applyBorder="1" applyAlignment="1">
      <alignment horizontal="right" wrapText="1"/>
    </xf>
    <xf numFmtId="49" fontId="13" fillId="2" borderId="24" xfId="1" quotePrefix="1" applyNumberFormat="1" applyFont="1" applyFill="1" applyBorder="1" applyAlignment="1">
      <alignment horizontal="right" wrapText="1"/>
    </xf>
    <xf numFmtId="49" fontId="13" fillId="2" borderId="25" xfId="1" applyNumberFormat="1" applyFont="1" applyFill="1" applyBorder="1" applyAlignment="1">
      <alignment horizontal="right" wrapText="1"/>
    </xf>
    <xf numFmtId="169" fontId="13" fillId="2" borderId="1" xfId="0" applyNumberFormat="1" applyFont="1" applyFill="1" applyBorder="1"/>
    <xf numFmtId="169" fontId="13" fillId="2" borderId="15" xfId="0" applyNumberFormat="1" applyFont="1" applyFill="1" applyBorder="1"/>
    <xf numFmtId="169" fontId="13" fillId="2" borderId="18" xfId="0" applyNumberFormat="1" applyFont="1" applyFill="1" applyBorder="1"/>
    <xf numFmtId="169" fontId="13" fillId="2" borderId="4" xfId="0" applyNumberFormat="1" applyFont="1" applyFill="1" applyBorder="1"/>
    <xf numFmtId="169" fontId="13" fillId="2" borderId="17" xfId="0" applyNumberFormat="1" applyFont="1" applyFill="1" applyBorder="1"/>
    <xf numFmtId="17" fontId="17" fillId="2" borderId="23" xfId="0" quotePrefix="1" applyNumberFormat="1" applyFont="1" applyFill="1" applyBorder="1" applyAlignment="1"/>
    <xf numFmtId="3" fontId="17" fillId="2" borderId="24" xfId="1" applyNumberFormat="1" applyFont="1" applyFill="1" applyBorder="1" applyAlignment="1" applyProtection="1">
      <alignment horizontal="center" wrapText="1"/>
    </xf>
    <xf numFmtId="3" fontId="13" fillId="2" borderId="24" xfId="1" applyNumberFormat="1" applyFont="1" applyFill="1" applyBorder="1" applyAlignment="1">
      <alignment horizontal="right" wrapText="1"/>
    </xf>
    <xf numFmtId="3" fontId="17" fillId="2" borderId="18" xfId="1" applyNumberFormat="1" applyFont="1" applyFill="1" applyBorder="1" applyAlignment="1" applyProtection="1">
      <alignment horizontal="left" wrapText="1"/>
    </xf>
    <xf numFmtId="3" fontId="58" fillId="2" borderId="4" xfId="1" applyNumberFormat="1" applyFont="1" applyFill="1" applyBorder="1" applyAlignment="1" applyProtection="1">
      <alignment horizontal="left" wrapText="1"/>
    </xf>
    <xf numFmtId="17" fontId="53" fillId="2" borderId="0" xfId="0" quotePrefix="1" applyNumberFormat="1" applyFont="1" applyFill="1" applyBorder="1" applyAlignment="1">
      <alignment horizontal="center"/>
    </xf>
    <xf numFmtId="17" fontId="17" fillId="2" borderId="24" xfId="0" quotePrefix="1" applyNumberFormat="1" applyFont="1" applyFill="1" applyBorder="1" applyAlignment="1">
      <alignment horizontal="center"/>
    </xf>
    <xf numFmtId="0" fontId="17" fillId="2" borderId="24" xfId="0" applyFont="1" applyFill="1" applyBorder="1" applyAlignment="1">
      <alignment horizontal="center"/>
    </xf>
    <xf numFmtId="169" fontId="13" fillId="2" borderId="24" xfId="0" applyNumberFormat="1" applyFont="1" applyFill="1" applyBorder="1"/>
    <xf numFmtId="0" fontId="17" fillId="2" borderId="17" xfId="0" applyNumberFormat="1" applyFont="1" applyFill="1" applyBorder="1" applyAlignment="1">
      <alignment horizontal="center"/>
    </xf>
    <xf numFmtId="167" fontId="13" fillId="2" borderId="15" xfId="0" applyNumberFormat="1" applyFont="1" applyFill="1" applyBorder="1" applyAlignment="1"/>
    <xf numFmtId="167" fontId="13" fillId="2" borderId="14" xfId="0" applyNumberFormat="1" applyFont="1" applyFill="1" applyBorder="1" applyAlignment="1"/>
    <xf numFmtId="0" fontId="13" fillId="2" borderId="4" xfId="0" applyNumberFormat="1" applyFont="1" applyFill="1" applyBorder="1" applyAlignment="1">
      <alignment horizontal="center"/>
    </xf>
    <xf numFmtId="3" fontId="13" fillId="2" borderId="18" xfId="0" applyNumberFormat="1" applyFont="1" applyFill="1" applyBorder="1" applyAlignment="1"/>
    <xf numFmtId="167" fontId="13" fillId="2" borderId="4" xfId="0" applyNumberFormat="1" applyFont="1" applyFill="1" applyBorder="1" applyAlignment="1"/>
    <xf numFmtId="167" fontId="13" fillId="2" borderId="17" xfId="0" applyNumberFormat="1" applyFont="1" applyFill="1" applyBorder="1" applyAlignment="1"/>
    <xf numFmtId="0" fontId="23" fillId="2" borderId="15" xfId="0" applyNumberFormat="1" applyFont="1" applyFill="1" applyBorder="1" applyAlignment="1">
      <alignment horizontal="right"/>
    </xf>
    <xf numFmtId="167" fontId="12" fillId="2" borderId="14" xfId="0" applyNumberFormat="1" applyFont="1" applyFill="1" applyBorder="1" applyAlignment="1"/>
    <xf numFmtId="167" fontId="12" fillId="2" borderId="15" xfId="0" applyNumberFormat="1" applyFont="1" applyFill="1" applyBorder="1" applyAlignment="1"/>
    <xf numFmtId="3" fontId="12" fillId="2" borderId="18" xfId="0" applyNumberFormat="1" applyFont="1" applyFill="1" applyBorder="1" applyAlignment="1"/>
    <xf numFmtId="167" fontId="12" fillId="2" borderId="4" xfId="0" applyNumberFormat="1" applyFont="1" applyFill="1" applyBorder="1" applyAlignment="1"/>
    <xf numFmtId="167" fontId="12" fillId="2" borderId="17" xfId="0" applyNumberFormat="1" applyFont="1" applyFill="1" applyBorder="1" applyAlignment="1"/>
    <xf numFmtId="17" fontId="58" fillId="2" borderId="23" xfId="0" quotePrefix="1" applyNumberFormat="1" applyFont="1" applyFill="1" applyBorder="1" applyAlignment="1"/>
    <xf numFmtId="0" fontId="12" fillId="2" borderId="18" xfId="0" applyFont="1" applyFill="1" applyBorder="1"/>
    <xf numFmtId="17" fontId="58" fillId="2" borderId="23" xfId="0" quotePrefix="1" applyNumberFormat="1" applyFont="1" applyFill="1" applyBorder="1"/>
    <xf numFmtId="0" fontId="12" fillId="2" borderId="1" xfId="0" applyFont="1" applyFill="1" applyBorder="1" applyAlignment="1">
      <alignment horizontal="left" vertical="top"/>
    </xf>
    <xf numFmtId="0" fontId="12" fillId="2" borderId="18" xfId="0" applyFont="1" applyFill="1" applyBorder="1" applyAlignment="1">
      <alignment horizontal="left" vertical="top"/>
    </xf>
    <xf numFmtId="3" fontId="12" fillId="2" borderId="4" xfId="51" applyNumberFormat="1" applyFont="1" applyFill="1" applyBorder="1" applyAlignment="1">
      <alignment horizontal="left"/>
    </xf>
    <xf numFmtId="9" fontId="12" fillId="2" borderId="18" xfId="46" applyFont="1" applyFill="1" applyBorder="1"/>
    <xf numFmtId="9" fontId="12" fillId="2" borderId="4" xfId="46" applyFont="1" applyFill="1" applyBorder="1"/>
    <xf numFmtId="9" fontId="12" fillId="2" borderId="17" xfId="46" applyFont="1" applyFill="1" applyBorder="1"/>
    <xf numFmtId="0" fontId="7" fillId="2" borderId="2" xfId="0" applyFont="1" applyFill="1" applyBorder="1"/>
    <xf numFmtId="0" fontId="7" fillId="2" borderId="0" xfId="0" applyFont="1" applyFill="1" applyBorder="1"/>
    <xf numFmtId="0" fontId="7" fillId="2" borderId="0" xfId="0" applyFont="1" applyFill="1"/>
    <xf numFmtId="0" fontId="7" fillId="2" borderId="4" xfId="0" applyFont="1" applyFill="1" applyBorder="1"/>
    <xf numFmtId="0" fontId="54" fillId="2" borderId="0" xfId="0" applyFont="1" applyFill="1" applyBorder="1" applyAlignment="1">
      <alignment vertical="center"/>
    </xf>
    <xf numFmtId="0" fontId="54" fillId="2" borderId="0" xfId="0" applyFont="1" applyFill="1" applyBorder="1" applyAlignment="1">
      <alignment horizontal="left" vertical="center"/>
    </xf>
    <xf numFmtId="17" fontId="58" fillId="2" borderId="0" xfId="0" quotePrefix="1" applyNumberFormat="1" applyFont="1" applyFill="1" applyBorder="1" applyAlignment="1"/>
    <xf numFmtId="3" fontId="58" fillId="2" borderId="0" xfId="0" quotePrefix="1" applyNumberFormat="1" applyFont="1" applyFill="1" applyBorder="1"/>
    <xf numFmtId="169" fontId="58" fillId="2" borderId="0" xfId="0" quotePrefix="1" applyNumberFormat="1" applyFont="1" applyFill="1" applyBorder="1"/>
    <xf numFmtId="0" fontId="23" fillId="2" borderId="20" xfId="0" applyFont="1" applyFill="1" applyBorder="1" applyAlignment="1">
      <alignment horizontal="center"/>
    </xf>
    <xf numFmtId="0" fontId="12" fillId="2" borderId="0" xfId="0" applyFont="1" applyFill="1" applyBorder="1" applyAlignment="1">
      <alignment horizontal="right" vertical="center" wrapText="1"/>
    </xf>
    <xf numFmtId="0" fontId="7" fillId="2" borderId="20" xfId="0" quotePrefix="1" applyFont="1" applyFill="1" applyBorder="1"/>
    <xf numFmtId="3" fontId="10" fillId="0" borderId="4" xfId="0" applyNumberFormat="1" applyFont="1" applyBorder="1" applyAlignment="1">
      <alignment horizontal="right"/>
    </xf>
    <xf numFmtId="165" fontId="7" fillId="34" borderId="1" xfId="0" applyNumberFormat="1" applyFont="1" applyFill="1" applyBorder="1" applyAlignment="1"/>
    <xf numFmtId="165" fontId="7" fillId="34" borderId="0" xfId="0" applyNumberFormat="1" applyFont="1" applyFill="1" applyBorder="1" applyAlignment="1"/>
    <xf numFmtId="165" fontId="7" fillId="34" borderId="1" xfId="0" applyNumberFormat="1" applyFont="1" applyFill="1" applyBorder="1" applyAlignment="1">
      <alignment horizontal="right"/>
    </xf>
    <xf numFmtId="165" fontId="7" fillId="34" borderId="0" xfId="0" applyNumberFormat="1" applyFont="1" applyFill="1" applyBorder="1" applyAlignment="1">
      <alignment horizontal="right"/>
    </xf>
    <xf numFmtId="165" fontId="7" fillId="34" borderId="18" xfId="0" applyNumberFormat="1" applyFont="1" applyFill="1" applyBorder="1" applyAlignment="1">
      <alignment horizontal="right"/>
    </xf>
    <xf numFmtId="165" fontId="7" fillId="34" borderId="4" xfId="0" applyNumberFormat="1" applyFont="1" applyFill="1" applyBorder="1" applyAlignment="1">
      <alignment horizontal="right"/>
    </xf>
    <xf numFmtId="0" fontId="12" fillId="2" borderId="23" xfId="0" applyFont="1" applyFill="1" applyBorder="1" applyAlignment="1">
      <alignment horizontal="left" vertical="top"/>
    </xf>
    <xf numFmtId="0" fontId="12" fillId="2" borderId="24" xfId="0" applyFont="1" applyFill="1" applyBorder="1" applyAlignment="1">
      <alignment horizontal="left" vertical="top"/>
    </xf>
    <xf numFmtId="0" fontId="12" fillId="2" borderId="25" xfId="0" applyFont="1" applyFill="1" applyBorder="1" applyAlignment="1">
      <alignment horizontal="left" vertical="top"/>
    </xf>
    <xf numFmtId="165" fontId="7" fillId="34" borderId="3" xfId="0" applyNumberFormat="1" applyFont="1" applyFill="1" applyBorder="1" applyAlignment="1">
      <alignment horizontal="right"/>
    </xf>
    <xf numFmtId="0" fontId="7" fillId="0" borderId="1" xfId="0" applyFont="1" applyFill="1" applyBorder="1" applyAlignment="1">
      <alignment horizontal="left"/>
    </xf>
    <xf numFmtId="0" fontId="7" fillId="0" borderId="18" xfId="0" applyFont="1" applyFill="1" applyBorder="1" applyAlignment="1">
      <alignment horizontal="left"/>
    </xf>
    <xf numFmtId="0" fontId="7" fillId="0" borderId="0" xfId="0" applyFont="1"/>
    <xf numFmtId="0" fontId="7" fillId="34" borderId="0" xfId="0" applyFont="1" applyFill="1" applyBorder="1" applyAlignment="1">
      <alignment horizontal="right"/>
    </xf>
    <xf numFmtId="180" fontId="7" fillId="34" borderId="0" xfId="0" applyNumberFormat="1" applyFont="1" applyFill="1" applyBorder="1" applyAlignment="1">
      <alignment horizontal="right"/>
    </xf>
    <xf numFmtId="0" fontId="57" fillId="0" borderId="0" xfId="49" applyFont="1" applyAlignment="1" applyProtection="1"/>
    <xf numFmtId="0" fontId="66" fillId="2" borderId="0" xfId="0" applyFont="1" applyFill="1" applyAlignment="1"/>
    <xf numFmtId="0" fontId="86" fillId="2" borderId="0" xfId="0" applyFont="1" applyFill="1" applyAlignment="1"/>
    <xf numFmtId="3" fontId="26" fillId="2" borderId="0" xfId="0" applyNumberFormat="1" applyFont="1" applyFill="1"/>
    <xf numFmtId="0" fontId="0" fillId="2" borderId="0" xfId="0" applyFill="1"/>
    <xf numFmtId="0" fontId="0" fillId="2" borderId="0" xfId="0" applyFill="1" applyBorder="1"/>
    <xf numFmtId="165" fontId="6" fillId="34" borderId="0" xfId="0" applyNumberFormat="1" applyFont="1" applyFill="1" applyBorder="1" applyAlignment="1">
      <alignment horizontal="right"/>
    </xf>
    <xf numFmtId="165" fontId="6" fillId="34" borderId="4" xfId="0" applyNumberFormat="1" applyFont="1" applyFill="1" applyBorder="1" applyAlignment="1">
      <alignment horizontal="right"/>
    </xf>
    <xf numFmtId="0" fontId="12" fillId="2" borderId="24" xfId="0" applyFont="1" applyFill="1" applyBorder="1"/>
    <xf numFmtId="0" fontId="12" fillId="2" borderId="25" xfId="0" applyFont="1" applyFill="1" applyBorder="1"/>
    <xf numFmtId="17" fontId="58" fillId="2" borderId="0" xfId="0" quotePrefix="1" applyNumberFormat="1" applyFont="1" applyFill="1" applyBorder="1" applyAlignment="1"/>
    <xf numFmtId="169" fontId="58" fillId="2" borderId="0" xfId="0" quotePrefix="1" applyNumberFormat="1" applyFont="1" applyFill="1" applyBorder="1"/>
    <xf numFmtId="0" fontId="54" fillId="2" borderId="0" xfId="0" applyFont="1" applyFill="1" applyBorder="1" applyAlignment="1">
      <alignment vertical="center"/>
    </xf>
    <xf numFmtId="0" fontId="54" fillId="2" borderId="0" xfId="0" applyFont="1" applyFill="1" applyBorder="1" applyAlignment="1">
      <alignment horizontal="left" vertical="center"/>
    </xf>
    <xf numFmtId="0" fontId="13" fillId="2" borderId="2" xfId="0" applyFont="1" applyFill="1" applyBorder="1"/>
    <xf numFmtId="0" fontId="13" fillId="2" borderId="14" xfId="0" applyFont="1" applyFill="1" applyBorder="1"/>
    <xf numFmtId="0" fontId="48" fillId="2" borderId="15" xfId="0" applyFont="1" applyFill="1" applyBorder="1"/>
    <xf numFmtId="0" fontId="48" fillId="2" borderId="4" xfId="0" applyFont="1" applyFill="1" applyBorder="1"/>
    <xf numFmtId="0" fontId="48" fillId="2" borderId="17" xfId="0" applyFont="1" applyFill="1" applyBorder="1"/>
    <xf numFmtId="17" fontId="17" fillId="2" borderId="2" xfId="0" quotePrefix="1" applyNumberFormat="1" applyFont="1" applyFill="1" applyBorder="1"/>
    <xf numFmtId="169" fontId="13" fillId="2" borderId="14" xfId="0" applyNumberFormat="1" applyFont="1" applyFill="1" applyBorder="1" applyAlignment="1">
      <alignment horizontal="right"/>
    </xf>
    <xf numFmtId="0" fontId="12" fillId="2" borderId="0" xfId="0" applyFont="1" applyFill="1" applyBorder="1" applyAlignment="1">
      <alignment horizontal="right" vertical="center" wrapText="1"/>
    </xf>
    <xf numFmtId="3" fontId="13" fillId="2" borderId="1"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2" borderId="15" xfId="0" applyNumberFormat="1" applyFont="1" applyFill="1" applyBorder="1" applyAlignment="1">
      <alignment horizontal="center"/>
    </xf>
    <xf numFmtId="3" fontId="13" fillId="2" borderId="1" xfId="0" applyNumberFormat="1" applyFont="1" applyFill="1" applyBorder="1" applyAlignment="1">
      <alignment horizontal="center"/>
    </xf>
    <xf numFmtId="3" fontId="13" fillId="2" borderId="0" xfId="0" applyNumberFormat="1" applyFont="1" applyFill="1" applyBorder="1" applyAlignment="1">
      <alignment horizontal="center"/>
    </xf>
    <xf numFmtId="3" fontId="13" fillId="2" borderId="14" xfId="0" applyNumberFormat="1" applyFont="1" applyFill="1" applyBorder="1" applyAlignment="1">
      <alignment horizontal="center"/>
    </xf>
    <xf numFmtId="3" fontId="13" fillId="2" borderId="3" xfId="0" applyNumberFormat="1" applyFont="1" applyFill="1" applyBorder="1" applyAlignment="1">
      <alignment horizontal="center"/>
    </xf>
    <xf numFmtId="3" fontId="13" fillId="2" borderId="2" xfId="0" applyNumberFormat="1" applyFont="1" applyFill="1" applyBorder="1" applyAlignment="1">
      <alignment horizontal="center"/>
    </xf>
    <xf numFmtId="3" fontId="13" fillId="2" borderId="18" xfId="0" applyNumberFormat="1" applyFont="1" applyFill="1" applyBorder="1" applyAlignment="1">
      <alignment horizontal="center"/>
    </xf>
    <xf numFmtId="3" fontId="13" fillId="2" borderId="4" xfId="0" applyNumberFormat="1" applyFont="1" applyFill="1" applyBorder="1" applyAlignment="1">
      <alignment horizontal="center"/>
    </xf>
    <xf numFmtId="3" fontId="13" fillId="2" borderId="17" xfId="0" applyNumberFormat="1" applyFont="1" applyFill="1" applyBorder="1" applyAlignment="1">
      <alignment horizontal="center"/>
    </xf>
    <xf numFmtId="3" fontId="13" fillId="0" borderId="3" xfId="0" applyNumberFormat="1" applyFont="1" applyFill="1" applyBorder="1" applyAlignment="1">
      <alignment horizontal="center"/>
    </xf>
    <xf numFmtId="3" fontId="13" fillId="0" borderId="0" xfId="0" applyNumberFormat="1" applyFont="1" applyFill="1" applyBorder="1" applyAlignment="1">
      <alignment horizontal="center"/>
    </xf>
    <xf numFmtId="3" fontId="13" fillId="0" borderId="15" xfId="0" applyNumberFormat="1" applyFont="1" applyFill="1" applyBorder="1" applyAlignment="1">
      <alignment horizontal="center"/>
    </xf>
    <xf numFmtId="3" fontId="13" fillId="0" borderId="1" xfId="0" applyNumberFormat="1" applyFont="1" applyFill="1" applyBorder="1" applyAlignment="1">
      <alignment horizontal="center"/>
    </xf>
    <xf numFmtId="3" fontId="13" fillId="0" borderId="2" xfId="0" applyNumberFormat="1" applyFont="1" applyFill="1" applyBorder="1" applyAlignment="1">
      <alignment horizontal="center"/>
    </xf>
    <xf numFmtId="3" fontId="13" fillId="0" borderId="14" xfId="0" applyNumberFormat="1" applyFont="1" applyFill="1" applyBorder="1" applyAlignment="1">
      <alignment horizontal="center"/>
    </xf>
    <xf numFmtId="3" fontId="13" fillId="0" borderId="18" xfId="0" applyNumberFormat="1" applyFont="1" applyFill="1" applyBorder="1" applyAlignment="1">
      <alignment horizontal="center"/>
    </xf>
    <xf numFmtId="3" fontId="13" fillId="0" borderId="4" xfId="0" applyNumberFormat="1" applyFont="1" applyFill="1" applyBorder="1" applyAlignment="1">
      <alignment horizontal="center"/>
    </xf>
    <xf numFmtId="3" fontId="13" fillId="0" borderId="17" xfId="0" applyNumberFormat="1" applyFont="1" applyFill="1" applyBorder="1" applyAlignment="1">
      <alignment horizontal="center"/>
    </xf>
    <xf numFmtId="166" fontId="7" fillId="34" borderId="0" xfId="0" applyNumberFormat="1" applyFont="1" applyFill="1" applyBorder="1" applyAlignment="1"/>
    <xf numFmtId="166" fontId="7" fillId="34" borderId="0" xfId="0" applyNumberFormat="1" applyFont="1" applyFill="1" applyBorder="1" applyAlignment="1">
      <alignment horizontal="right"/>
    </xf>
    <xf numFmtId="166" fontId="7" fillId="34" borderId="15" xfId="0" applyNumberFormat="1" applyFont="1" applyFill="1" applyBorder="1" applyAlignment="1">
      <alignment horizontal="right"/>
    </xf>
    <xf numFmtId="166" fontId="7" fillId="34" borderId="17" xfId="0" applyNumberFormat="1" applyFont="1" applyFill="1" applyBorder="1" applyAlignment="1">
      <alignment horizontal="right"/>
    </xf>
    <xf numFmtId="166" fontId="7" fillId="34" borderId="15" xfId="0" applyNumberFormat="1" applyFont="1" applyFill="1" applyBorder="1" applyAlignment="1"/>
    <xf numFmtId="166" fontId="12" fillId="2" borderId="0" xfId="0" applyNumberFormat="1" applyFont="1" applyFill="1"/>
    <xf numFmtId="166" fontId="7" fillId="34" borderId="14" xfId="0" applyNumberFormat="1" applyFont="1" applyFill="1" applyBorder="1" applyAlignment="1"/>
    <xf numFmtId="166" fontId="7" fillId="34" borderId="4" xfId="0" applyNumberFormat="1" applyFont="1" applyFill="1" applyBorder="1" applyAlignment="1">
      <alignment horizontal="right"/>
    </xf>
    <xf numFmtId="166" fontId="19" fillId="2" borderId="0" xfId="0" applyNumberFormat="1" applyFont="1" applyFill="1"/>
    <xf numFmtId="166" fontId="7" fillId="34" borderId="14" xfId="0" applyNumberFormat="1" applyFont="1" applyFill="1" applyBorder="1" applyAlignment="1">
      <alignment horizontal="right"/>
    </xf>
    <xf numFmtId="0" fontId="66" fillId="2" borderId="0" xfId="0" applyFont="1" applyFill="1"/>
    <xf numFmtId="0" fontId="86" fillId="2" borderId="0" xfId="0" applyFont="1" applyFill="1"/>
    <xf numFmtId="49" fontId="13" fillId="2" borderId="0" xfId="0" applyNumberFormat="1" applyFont="1" applyFill="1" applyBorder="1" applyAlignment="1">
      <alignment horizontal="center" vertical="center" wrapText="1"/>
    </xf>
    <xf numFmtId="174" fontId="54" fillId="0" borderId="0" xfId="48" applyFont="1" applyAlignment="1">
      <alignment wrapText="1"/>
    </xf>
    <xf numFmtId="174" fontId="54" fillId="0" borderId="0" xfId="48" applyFont="1" applyFill="1" applyAlignment="1">
      <alignment wrapText="1"/>
    </xf>
    <xf numFmtId="174" fontId="54" fillId="0" borderId="0" xfId="49" applyNumberFormat="1" applyFont="1" applyFill="1" applyAlignment="1" applyProtection="1">
      <alignment wrapText="1"/>
    </xf>
    <xf numFmtId="3" fontId="17" fillId="0" borderId="0" xfId="51" applyNumberFormat="1" applyFont="1" applyAlignment="1">
      <alignment horizontal="left"/>
    </xf>
    <xf numFmtId="174" fontId="54" fillId="0" borderId="0" xfId="48" applyFont="1" applyAlignment="1"/>
    <xf numFmtId="175" fontId="19" fillId="0" borderId="0" xfId="0" applyNumberFormat="1" applyFont="1" applyFill="1" applyBorder="1" applyAlignment="1">
      <alignment horizontal="right"/>
    </xf>
    <xf numFmtId="174" fontId="54" fillId="0" borderId="0" xfId="48" applyFont="1" applyFill="1" applyAlignment="1"/>
    <xf numFmtId="172" fontId="59" fillId="34" borderId="0" xfId="53" applyNumberFormat="1" applyFont="1" applyFill="1" applyBorder="1" applyAlignment="1"/>
    <xf numFmtId="174" fontId="54" fillId="2" borderId="0" xfId="48" applyFont="1" applyFill="1" applyAlignment="1"/>
    <xf numFmtId="174" fontId="54" fillId="2" borderId="0" xfId="48" applyFont="1" applyFill="1" applyAlignment="1">
      <alignment horizontal="left"/>
    </xf>
    <xf numFmtId="0" fontId="23" fillId="2" borderId="20" xfId="0" applyFont="1" applyFill="1" applyBorder="1" applyAlignment="1">
      <alignment horizontal="center"/>
    </xf>
    <xf numFmtId="0" fontId="21" fillId="0" borderId="0" xfId="0" applyFont="1" applyAlignment="1">
      <alignment horizontal="left"/>
    </xf>
    <xf numFmtId="0" fontId="72" fillId="2" borderId="0" xfId="53" applyFont="1" applyFill="1" applyBorder="1" applyAlignment="1">
      <alignment horizontal="center" wrapText="1"/>
    </xf>
    <xf numFmtId="2" fontId="7" fillId="34" borderId="0" xfId="0" applyNumberFormat="1" applyFont="1" applyFill="1" applyBorder="1" applyAlignment="1">
      <alignment horizontal="right"/>
    </xf>
    <xf numFmtId="0" fontId="7" fillId="34" borderId="4" xfId="0" applyFont="1" applyFill="1" applyBorder="1" applyAlignment="1">
      <alignment horizontal="right"/>
    </xf>
    <xf numFmtId="180" fontId="7" fillId="34" borderId="4" xfId="0" applyNumberFormat="1" applyFont="1" applyFill="1" applyBorder="1" applyAlignment="1">
      <alignment horizontal="right"/>
    </xf>
    <xf numFmtId="2" fontId="7" fillId="34" borderId="4" xfId="0" applyNumberFormat="1" applyFont="1" applyFill="1" applyBorder="1" applyAlignment="1">
      <alignment horizontal="right"/>
    </xf>
    <xf numFmtId="0" fontId="13" fillId="2" borderId="0" xfId="0" applyFont="1" applyFill="1" applyBorder="1" applyAlignment="1">
      <alignment horizontal="center"/>
    </xf>
    <xf numFmtId="0" fontId="13" fillId="2" borderId="3" xfId="0" applyFont="1" applyFill="1" applyBorder="1" applyAlignment="1">
      <alignment horizontal="center" vertical="center"/>
    </xf>
    <xf numFmtId="0" fontId="13" fillId="2" borderId="1" xfId="0" applyFont="1" applyFill="1" applyBorder="1" applyAlignment="1">
      <alignment horizontal="center" vertical="center"/>
    </xf>
    <xf numFmtId="0" fontId="10" fillId="0" borderId="0" xfId="0" applyFont="1" applyAlignment="1">
      <alignment vertical="center"/>
    </xf>
    <xf numFmtId="0" fontId="10" fillId="0" borderId="4" xfId="0" applyFont="1" applyBorder="1" applyAlignment="1">
      <alignment vertical="center"/>
    </xf>
    <xf numFmtId="0" fontId="9" fillId="0" borderId="0" xfId="0" applyFont="1" applyAlignment="1">
      <alignment vertical="center"/>
    </xf>
    <xf numFmtId="0" fontId="10" fillId="0" borderId="2" xfId="0" applyFont="1" applyBorder="1" applyAlignment="1">
      <alignment vertical="center"/>
    </xf>
    <xf numFmtId="0" fontId="7" fillId="0" borderId="0" xfId="0" applyFont="1" applyAlignment="1">
      <alignment vertical="center"/>
    </xf>
    <xf numFmtId="170" fontId="12" fillId="2" borderId="2" xfId="1" applyNumberFormat="1" applyFont="1" applyFill="1" applyBorder="1" applyAlignment="1">
      <alignment horizontal="right" vertical="center" wrapText="1"/>
    </xf>
    <xf numFmtId="0" fontId="9" fillId="0" borderId="1" xfId="0" applyFont="1" applyBorder="1"/>
    <xf numFmtId="0" fontId="4" fillId="2" borderId="1" xfId="0" applyFont="1" applyFill="1" applyBorder="1" applyAlignment="1">
      <alignment horizontal="left"/>
    </xf>
    <xf numFmtId="0" fontId="4" fillId="0" borderId="1" xfId="0" applyFont="1" applyFill="1" applyBorder="1" applyAlignment="1">
      <alignment horizontal="left"/>
    </xf>
    <xf numFmtId="9" fontId="12" fillId="2" borderId="0" xfId="46" applyNumberFormat="1" applyFont="1" applyFill="1" applyBorder="1" applyAlignment="1">
      <alignment vertical="center"/>
    </xf>
    <xf numFmtId="0" fontId="28" fillId="2" borderId="0" xfId="2" applyFont="1" applyFill="1"/>
    <xf numFmtId="0" fontId="3" fillId="0" borderId="0" xfId="0" applyFont="1" applyAlignment="1"/>
    <xf numFmtId="0" fontId="5" fillId="0" borderId="0" xfId="50" applyFont="1" applyAlignment="1"/>
    <xf numFmtId="174" fontId="5" fillId="0" borderId="2" xfId="48" quotePrefix="1" applyFont="1" applyBorder="1" applyAlignment="1">
      <alignment horizontal="right"/>
    </xf>
    <xf numFmtId="174" fontId="5" fillId="0" borderId="2" xfId="48" quotePrefix="1" applyFont="1" applyFill="1" applyBorder="1" applyAlignment="1">
      <alignment horizontal="right"/>
    </xf>
    <xf numFmtId="15" fontId="5" fillId="0" borderId="0" xfId="48" applyNumberFormat="1" applyFont="1" applyFill="1" applyAlignment="1">
      <alignment horizontal="right"/>
    </xf>
    <xf numFmtId="174" fontId="5" fillId="0" borderId="21" xfId="48" applyFont="1" applyBorder="1" applyAlignment="1">
      <alignment wrapText="1"/>
    </xf>
    <xf numFmtId="174" fontId="5" fillId="0" borderId="21" xfId="48" applyFont="1" applyBorder="1" applyAlignment="1">
      <alignment horizontal="right"/>
    </xf>
    <xf numFmtId="0" fontId="5" fillId="0" borderId="21" xfId="50" applyFont="1" applyBorder="1" applyAlignment="1"/>
    <xf numFmtId="174" fontId="5" fillId="0" borderId="21" xfId="48" applyFont="1" applyBorder="1" applyAlignment="1"/>
    <xf numFmtId="174" fontId="5" fillId="0" borderId="21" xfId="48" applyFont="1" applyFill="1" applyBorder="1" applyAlignment="1"/>
    <xf numFmtId="174" fontId="5" fillId="0" borderId="0" xfId="48" applyFont="1" applyBorder="1" applyAlignment="1"/>
    <xf numFmtId="174" fontId="5" fillId="0" borderId="0" xfId="48" applyFont="1" applyBorder="1" applyAlignment="1">
      <alignment horizontal="left" wrapText="1"/>
    </xf>
    <xf numFmtId="0" fontId="5" fillId="0" borderId="0" xfId="50" applyFont="1" applyAlignment="1">
      <alignment horizontal="right"/>
    </xf>
    <xf numFmtId="0" fontId="5" fillId="0" borderId="22" xfId="50" applyFont="1" applyBorder="1" applyAlignment="1"/>
    <xf numFmtId="174" fontId="5" fillId="0" borderId="22" xfId="48" applyFont="1" applyBorder="1" applyAlignment="1"/>
    <xf numFmtId="9" fontId="5" fillId="0" borderId="0" xfId="46" applyFont="1" applyBorder="1" applyAlignment="1"/>
    <xf numFmtId="170" fontId="3" fillId="0" borderId="0" xfId="51" applyNumberFormat="1" applyFont="1" applyFill="1" applyBorder="1" applyAlignment="1">
      <alignment horizontal="right"/>
    </xf>
    <xf numFmtId="3" fontId="3" fillId="0" borderId="0" xfId="51" applyNumberFormat="1" applyFont="1" applyAlignment="1"/>
    <xf numFmtId="3" fontId="5" fillId="0" borderId="0" xfId="51" applyNumberFormat="1" applyFont="1" applyAlignment="1">
      <alignment horizontal="right"/>
    </xf>
    <xf numFmtId="2" fontId="3" fillId="0" borderId="0" xfId="46" applyNumberFormat="1" applyFont="1" applyAlignment="1"/>
    <xf numFmtId="3" fontId="3" fillId="0" borderId="0" xfId="46" applyNumberFormat="1" applyFont="1" applyAlignment="1"/>
    <xf numFmtId="168" fontId="3" fillId="0" borderId="0" xfId="46" applyNumberFormat="1" applyFont="1" applyAlignment="1"/>
    <xf numFmtId="3" fontId="5" fillId="0" borderId="0" xfId="51" applyNumberFormat="1" applyFont="1" applyAlignment="1"/>
    <xf numFmtId="9" fontId="5" fillId="0" borderId="0" xfId="46" applyFont="1" applyAlignment="1">
      <alignment horizontal="right"/>
    </xf>
    <xf numFmtId="3" fontId="5" fillId="0" borderId="0" xfId="51" applyNumberFormat="1" applyFont="1" applyAlignment="1">
      <alignment wrapText="1"/>
    </xf>
    <xf numFmtId="3" fontId="5" fillId="0" borderId="0" xfId="51" applyNumberFormat="1" applyFont="1" applyFill="1" applyBorder="1" applyAlignment="1">
      <alignment horizontal="right"/>
    </xf>
    <xf numFmtId="3" fontId="3" fillId="0" borderId="0" xfId="51" applyNumberFormat="1" applyFont="1" applyFill="1" applyBorder="1" applyAlignment="1">
      <alignment horizontal="right"/>
    </xf>
    <xf numFmtId="3" fontId="5" fillId="0" borderId="0" xfId="51" quotePrefix="1" applyNumberFormat="1" applyFont="1" applyAlignment="1">
      <alignment wrapText="1"/>
    </xf>
    <xf numFmtId="9" fontId="3" fillId="0" borderId="0" xfId="46" applyFont="1" applyAlignment="1"/>
    <xf numFmtId="3" fontId="5" fillId="0" borderId="0" xfId="51" applyNumberFormat="1" applyFont="1" applyFill="1" applyBorder="1" applyAlignment="1"/>
    <xf numFmtId="0" fontId="3" fillId="0" borderId="0" xfId="0" applyFont="1" applyFill="1" applyBorder="1"/>
    <xf numFmtId="3" fontId="3" fillId="0" borderId="0" xfId="51" applyNumberFormat="1" applyFont="1" applyFill="1" applyBorder="1" applyAlignment="1">
      <alignment horizontal="left"/>
    </xf>
    <xf numFmtId="3" fontId="5" fillId="0" borderId="0" xfId="51" applyNumberFormat="1" applyFont="1" applyBorder="1" applyAlignment="1"/>
    <xf numFmtId="3" fontId="3" fillId="0" borderId="0" xfId="51" applyNumberFormat="1" applyFont="1" applyBorder="1" applyAlignment="1"/>
    <xf numFmtId="3" fontId="3" fillId="0" borderId="0" xfId="0" applyNumberFormat="1" applyFont="1" applyFill="1" applyBorder="1" applyAlignment="1">
      <alignment horizontal="left" vertical="top"/>
    </xf>
    <xf numFmtId="3" fontId="3" fillId="0" borderId="0" xfId="51" applyNumberFormat="1" applyFont="1" applyFill="1" applyBorder="1" applyAlignment="1"/>
    <xf numFmtId="0" fontId="3" fillId="0" borderId="0" xfId="0" applyFont="1" applyFill="1" applyBorder="1" applyAlignment="1"/>
    <xf numFmtId="1" fontId="3" fillId="0" borderId="0" xfId="0" applyNumberFormat="1" applyFont="1" applyAlignment="1"/>
    <xf numFmtId="1" fontId="3" fillId="0" borderId="0" xfId="46" applyNumberFormat="1" applyFont="1" applyAlignment="1"/>
    <xf numFmtId="1" fontId="3" fillId="0" borderId="0" xfId="46" applyNumberFormat="1" applyFont="1" applyFill="1" applyBorder="1" applyAlignment="1">
      <alignment horizontal="right"/>
    </xf>
    <xf numFmtId="175" fontId="5" fillId="0" borderId="4" xfId="50" applyNumberFormat="1" applyFont="1" applyBorder="1" applyAlignment="1"/>
    <xf numFmtId="175" fontId="3" fillId="0" borderId="4" xfId="0" applyNumberFormat="1" applyFont="1" applyFill="1" applyBorder="1" applyAlignment="1">
      <alignment horizontal="right"/>
    </xf>
    <xf numFmtId="0" fontId="3" fillId="0" borderId="4" xfId="0" applyFont="1" applyBorder="1" applyAlignment="1"/>
    <xf numFmtId="177" fontId="3" fillId="0" borderId="4" xfId="0" applyNumberFormat="1" applyFont="1" applyFill="1" applyBorder="1" applyAlignment="1">
      <alignment horizontal="right"/>
    </xf>
    <xf numFmtId="3" fontId="3" fillId="0" borderId="4" xfId="46" applyNumberFormat="1" applyFont="1" applyBorder="1" applyAlignment="1"/>
    <xf numFmtId="175" fontId="5" fillId="0" borderId="0" xfId="50" applyNumberFormat="1" applyFont="1" applyAlignment="1"/>
    <xf numFmtId="175" fontId="3" fillId="0" borderId="0" xfId="0" applyNumberFormat="1" applyFont="1" applyFill="1" applyBorder="1" applyAlignment="1">
      <alignment horizontal="right"/>
    </xf>
    <xf numFmtId="170" fontId="3" fillId="0" borderId="0" xfId="51" applyNumberFormat="1" applyFont="1" applyAlignment="1"/>
    <xf numFmtId="3" fontId="5" fillId="0" borderId="0" xfId="50" applyNumberFormat="1" applyFont="1" applyAlignment="1"/>
    <xf numFmtId="174" fontId="5" fillId="0" borderId="0" xfId="48" applyFont="1" applyFill="1" applyAlignment="1">
      <alignment wrapText="1"/>
    </xf>
    <xf numFmtId="174" fontId="5" fillId="0" borderId="0" xfId="48" applyFont="1" applyAlignment="1">
      <alignment wrapText="1"/>
    </xf>
    <xf numFmtId="0" fontId="5" fillId="0" borderId="0" xfId="50" applyFont="1" applyAlignment="1">
      <alignment wrapText="1"/>
    </xf>
    <xf numFmtId="174" fontId="5" fillId="0" borderId="0" xfId="48" applyFont="1" applyAlignment="1">
      <alignment horizontal="right"/>
    </xf>
    <xf numFmtId="174" fontId="5" fillId="0" borderId="0" xfId="48" applyFont="1" applyAlignment="1"/>
    <xf numFmtId="9" fontId="3" fillId="0" borderId="0" xfId="46" applyNumberFormat="1" applyFont="1" applyAlignment="1"/>
    <xf numFmtId="9" fontId="3" fillId="0" borderId="0" xfId="0" applyNumberFormat="1" applyFont="1" applyAlignment="1"/>
    <xf numFmtId="174" fontId="5" fillId="0" borderId="0" xfId="48" applyFont="1" applyAlignment="1">
      <alignment horizontal="left"/>
    </xf>
    <xf numFmtId="0" fontId="5" fillId="0" borderId="0" xfId="50" applyFont="1" applyFill="1" applyAlignment="1"/>
    <xf numFmtId="174" fontId="5" fillId="0" borderId="0" xfId="48" applyFont="1" applyFill="1" applyAlignment="1"/>
    <xf numFmtId="0" fontId="3" fillId="0" borderId="0" xfId="0" applyFont="1" applyFill="1" applyAlignment="1"/>
    <xf numFmtId="0" fontId="3" fillId="0" borderId="2" xfId="0" applyFont="1" applyBorder="1" applyAlignment="1"/>
    <xf numFmtId="15" fontId="5" fillId="0" borderId="0" xfId="48" applyNumberFormat="1" applyFont="1" applyFill="1" applyBorder="1" applyAlignment="1">
      <alignment horizontal="right"/>
    </xf>
    <xf numFmtId="0" fontId="3" fillId="0" borderId="0" xfId="0" applyFont="1" applyBorder="1" applyAlignment="1"/>
    <xf numFmtId="0" fontId="3" fillId="0" borderId="21" xfId="0" applyFont="1" applyBorder="1" applyAlignment="1"/>
    <xf numFmtId="174" fontId="5" fillId="0" borderId="0" xfId="48" applyFont="1" applyFill="1" applyBorder="1" applyAlignment="1"/>
    <xf numFmtId="1" fontId="5" fillId="0" borderId="0" xfId="48" applyNumberFormat="1" applyFont="1" applyFill="1" applyBorder="1" applyAlignment="1"/>
    <xf numFmtId="170" fontId="3" fillId="0" borderId="0" xfId="0" applyNumberFormat="1" applyFont="1" applyAlignment="1"/>
    <xf numFmtId="178" fontId="3" fillId="0" borderId="0" xfId="0" applyNumberFormat="1" applyFont="1" applyAlignment="1"/>
    <xf numFmtId="170" fontId="3" fillId="34" borderId="0" xfId="51" applyNumberFormat="1" applyFont="1" applyFill="1" applyBorder="1" applyAlignment="1">
      <alignment horizontal="right"/>
    </xf>
    <xf numFmtId="9" fontId="5" fillId="0" borderId="0" xfId="46" applyFont="1" applyFill="1" applyBorder="1" applyAlignment="1"/>
    <xf numFmtId="9" fontId="5" fillId="0" borderId="0" xfId="46" applyFont="1" applyAlignment="1"/>
    <xf numFmtId="0" fontId="5" fillId="0" borderId="0" xfId="50" applyFont="1" applyBorder="1" applyAlignment="1"/>
    <xf numFmtId="3" fontId="5" fillId="0" borderId="0" xfId="50" applyNumberFormat="1" applyFont="1" applyFill="1" applyBorder="1" applyAlignment="1">
      <alignment horizontal="right"/>
    </xf>
    <xf numFmtId="1" fontId="5" fillId="0" borderId="0" xfId="46" applyNumberFormat="1" applyFont="1" applyFill="1" applyBorder="1" applyAlignment="1">
      <alignment horizontal="right"/>
    </xf>
    <xf numFmtId="3" fontId="5" fillId="0" borderId="0" xfId="52" applyNumberFormat="1" applyFont="1" applyFill="1" applyBorder="1" applyAlignment="1">
      <alignment horizontal="right"/>
    </xf>
    <xf numFmtId="9" fontId="5" fillId="0" borderId="0" xfId="46" applyFont="1" applyFill="1" applyBorder="1" applyAlignment="1">
      <alignment horizontal="right"/>
    </xf>
    <xf numFmtId="175" fontId="3" fillId="0" borderId="0" xfId="0" applyNumberFormat="1" applyFont="1" applyBorder="1" applyAlignment="1"/>
    <xf numFmtId="174" fontId="5" fillId="0" borderId="0" xfId="48" applyFont="1" applyBorder="1" applyAlignment="1">
      <alignment wrapText="1"/>
    </xf>
    <xf numFmtId="174" fontId="5" fillId="0" borderId="0" xfId="48" quotePrefix="1" applyFont="1" applyBorder="1" applyAlignment="1">
      <alignment wrapText="1"/>
    </xf>
    <xf numFmtId="0" fontId="3" fillId="0" borderId="0" xfId="0" applyFont="1" applyFill="1" applyBorder="1" applyAlignment="1">
      <alignment horizontal="right"/>
    </xf>
    <xf numFmtId="175" fontId="5" fillId="0" borderId="0" xfId="50" applyNumberFormat="1" applyFont="1" applyBorder="1" applyAlignment="1"/>
    <xf numFmtId="0" fontId="3" fillId="0" borderId="0" xfId="0" applyFont="1" applyFill="1" applyBorder="1" applyAlignment="1">
      <alignment horizontal="left"/>
    </xf>
    <xf numFmtId="0" fontId="3" fillId="0" borderId="0" xfId="0" applyFont="1" applyFill="1" applyBorder="1" applyAlignment="1">
      <alignment horizontal="right" wrapText="1"/>
    </xf>
    <xf numFmtId="175" fontId="3" fillId="0" borderId="0" xfId="0" applyNumberFormat="1" applyFont="1" applyAlignment="1"/>
    <xf numFmtId="1" fontId="5" fillId="0" borderId="0" xfId="51" applyNumberFormat="1" applyFont="1" applyBorder="1" applyAlignment="1"/>
    <xf numFmtId="0" fontId="3" fillId="0" borderId="0" xfId="0" applyFont="1" applyFill="1" applyBorder="1" applyAlignment="1">
      <alignment horizontal="left" vertical="top"/>
    </xf>
    <xf numFmtId="1" fontId="3" fillId="0" borderId="0" xfId="51" applyNumberFormat="1" applyFont="1" applyFill="1" applyBorder="1" applyAlignment="1">
      <alignment horizontal="right"/>
    </xf>
    <xf numFmtId="0" fontId="3" fillId="0" borderId="4" xfId="0" applyFont="1" applyFill="1" applyBorder="1" applyAlignment="1">
      <alignment horizontal="left"/>
    </xf>
    <xf numFmtId="175" fontId="3" fillId="34" borderId="4" xfId="0" applyNumberFormat="1" applyFont="1" applyFill="1" applyBorder="1" applyAlignment="1">
      <alignment horizontal="right"/>
    </xf>
    <xf numFmtId="170" fontId="3" fillId="0" borderId="4" xfId="51" applyNumberFormat="1" applyFont="1" applyBorder="1" applyAlignment="1"/>
    <xf numFmtId="175" fontId="3" fillId="34" borderId="0" xfId="0" applyNumberFormat="1" applyFont="1" applyFill="1" applyBorder="1" applyAlignment="1">
      <alignment horizontal="right"/>
    </xf>
    <xf numFmtId="177" fontId="3" fillId="0" borderId="0" xfId="51" applyNumberFormat="1" applyFont="1" applyAlignment="1"/>
    <xf numFmtId="170" fontId="5" fillId="0" borderId="0" xfId="46" applyNumberFormat="1" applyFont="1" applyFill="1" applyBorder="1" applyAlignment="1"/>
    <xf numFmtId="0" fontId="3" fillId="2" borderId="0" xfId="0" applyFont="1" applyFill="1"/>
    <xf numFmtId="0" fontId="3" fillId="2" borderId="0" xfId="0" applyFont="1" applyFill="1" applyBorder="1"/>
    <xf numFmtId="174" fontId="5" fillId="2" borderId="2" xfId="48" quotePrefix="1" applyFont="1" applyFill="1" applyBorder="1" applyAlignment="1">
      <alignment horizontal="right"/>
    </xf>
    <xf numFmtId="15" fontId="5" fillId="2" borderId="4" xfId="48" applyNumberFormat="1" applyFont="1" applyFill="1" applyBorder="1" applyAlignment="1">
      <alignment horizontal="right" vertical="top"/>
    </xf>
    <xf numFmtId="3" fontId="3" fillId="2" borderId="0" xfId="0" applyNumberFormat="1" applyFont="1" applyFill="1" applyBorder="1"/>
    <xf numFmtId="2" fontId="3" fillId="2" borderId="0" xfId="46" applyNumberFormat="1" applyFont="1" applyFill="1"/>
    <xf numFmtId="9" fontId="3" fillId="2" borderId="0" xfId="46" applyFont="1" applyFill="1"/>
    <xf numFmtId="3" fontId="3" fillId="2" borderId="4" xfId="0" applyNumberFormat="1" applyFont="1" applyFill="1" applyBorder="1"/>
    <xf numFmtId="10" fontId="3" fillId="2" borderId="0" xfId="0" applyNumberFormat="1" applyFont="1" applyFill="1"/>
    <xf numFmtId="3" fontId="3" fillId="2" borderId="0" xfId="0" applyNumberFormat="1" applyFont="1" applyFill="1"/>
    <xf numFmtId="0" fontId="3" fillId="2" borderId="4" xfId="0" applyFont="1" applyFill="1" applyBorder="1"/>
    <xf numFmtId="0" fontId="3" fillId="2" borderId="0" xfId="0" applyFont="1" applyFill="1" applyAlignment="1"/>
    <xf numFmtId="0" fontId="3" fillId="2" borderId="2" xfId="0" applyFont="1" applyFill="1" applyBorder="1"/>
    <xf numFmtId="0" fontId="3" fillId="0" borderId="0" xfId="0" applyFont="1" applyFill="1" applyBorder="1" applyAlignment="1">
      <alignment horizontal="center"/>
    </xf>
    <xf numFmtId="3" fontId="3" fillId="34" borderId="0" xfId="51" applyNumberFormat="1" applyFont="1" applyFill="1" applyBorder="1" applyAlignment="1">
      <alignment horizontal="right"/>
    </xf>
    <xf numFmtId="3" fontId="3" fillId="0" borderId="0" xfId="51" applyNumberFormat="1" applyFont="1"/>
    <xf numFmtId="0" fontId="3" fillId="0" borderId="0" xfId="0" applyFont="1" applyAlignment="1">
      <alignment horizontal="left"/>
    </xf>
    <xf numFmtId="0" fontId="3" fillId="0" borderId="0" xfId="0" applyFont="1"/>
    <xf numFmtId="3" fontId="3" fillId="0" borderId="0" xfId="51" applyNumberFormat="1" applyFont="1" applyFill="1" applyBorder="1" applyAlignment="1">
      <alignment horizontal="right" vertical="center" wrapText="1"/>
    </xf>
    <xf numFmtId="0" fontId="3" fillId="0" borderId="0" xfId="0" applyFont="1" applyBorder="1" applyAlignment="1">
      <alignment horizontal="left"/>
    </xf>
    <xf numFmtId="0" fontId="12" fillId="0" borderId="0" xfId="0" applyFont="1" applyBorder="1" applyAlignment="1">
      <alignment horizontal="left"/>
    </xf>
    <xf numFmtId="9" fontId="13" fillId="2" borderId="0" xfId="46" applyFont="1" applyFill="1" applyBorder="1" applyAlignment="1">
      <alignment horizontal="right"/>
    </xf>
    <xf numFmtId="170" fontId="5" fillId="0" borderId="0" xfId="46" applyNumberFormat="1" applyFont="1" applyFill="1" applyBorder="1" applyAlignment="1">
      <alignment horizontal="right"/>
    </xf>
    <xf numFmtId="168" fontId="3" fillId="0" borderId="0" xfId="0" applyNumberFormat="1" applyFont="1" applyFill="1" applyBorder="1" applyAlignment="1"/>
    <xf numFmtId="9" fontId="3" fillId="2" borderId="4" xfId="0" applyNumberFormat="1" applyFont="1" applyFill="1" applyBorder="1"/>
    <xf numFmtId="10" fontId="12" fillId="0" borderId="0" xfId="0" applyNumberFormat="1" applyFont="1" applyAlignment="1">
      <alignment horizontal="left"/>
    </xf>
    <xf numFmtId="0" fontId="2" fillId="2" borderId="0" xfId="0" applyFont="1" applyFill="1"/>
    <xf numFmtId="0" fontId="45" fillId="2" borderId="0" xfId="0" applyFont="1" applyFill="1" applyAlignment="1">
      <alignment horizontal="right"/>
    </xf>
    <xf numFmtId="0" fontId="21" fillId="2" borderId="0" xfId="0" applyFont="1" applyFill="1"/>
    <xf numFmtId="174" fontId="54" fillId="0" borderId="0" xfId="48" applyFont="1" applyFill="1" applyAlignment="1">
      <alignment wrapText="1"/>
    </xf>
    <xf numFmtId="174" fontId="54" fillId="0" borderId="0" xfId="48" applyFont="1" applyAlignment="1"/>
    <xf numFmtId="174" fontId="53" fillId="0" borderId="0" xfId="48" applyNumberFormat="1" applyFont="1" applyBorder="1" applyAlignment="1" applyProtection="1"/>
    <xf numFmtId="174" fontId="54" fillId="0" borderId="0" xfId="49" applyNumberFormat="1" applyFont="1" applyFill="1" applyAlignment="1" applyProtection="1">
      <alignment wrapText="1"/>
    </xf>
    <xf numFmtId="0" fontId="3" fillId="0" borderId="0" xfId="0" applyFont="1" applyAlignment="1"/>
    <xf numFmtId="174" fontId="54" fillId="0" borderId="0" xfId="48" applyFont="1" applyFill="1" applyAlignment="1"/>
    <xf numFmtId="172" fontId="51" fillId="34" borderId="0" xfId="53" applyNumberFormat="1" applyFont="1" applyFill="1" applyBorder="1" applyAlignment="1"/>
    <xf numFmtId="0" fontId="21" fillId="0" borderId="0" xfId="0" applyFont="1" applyAlignment="1">
      <alignment horizontal="left"/>
    </xf>
    <xf numFmtId="0" fontId="59" fillId="0" borderId="0" xfId="0" applyFont="1"/>
    <xf numFmtId="0" fontId="75" fillId="0" borderId="0" xfId="0" applyFont="1"/>
    <xf numFmtId="0" fontId="21" fillId="2" borderId="0" xfId="0" applyFont="1" applyFill="1"/>
    <xf numFmtId="174" fontId="53" fillId="0" borderId="0" xfId="48" applyNumberFormat="1" applyFont="1" applyBorder="1" applyAlignment="1" applyProtection="1"/>
    <xf numFmtId="0" fontId="28" fillId="0" borderId="0" xfId="2" applyFont="1" applyAlignment="1"/>
    <xf numFmtId="174" fontId="54" fillId="0" borderId="0" xfId="49" applyNumberFormat="1" applyFont="1" applyFill="1" applyAlignment="1" applyProtection="1">
      <alignment wrapText="1"/>
    </xf>
    <xf numFmtId="174" fontId="54" fillId="0" borderId="0" xfId="48" applyFont="1" applyFill="1" applyAlignment="1">
      <alignment wrapText="1"/>
    </xf>
    <xf numFmtId="174" fontId="54" fillId="0" borderId="0" xfId="48" applyFont="1" applyAlignment="1"/>
    <xf numFmtId="49" fontId="5" fillId="0" borderId="0" xfId="48" applyNumberFormat="1" applyFont="1" applyAlignment="1">
      <alignment horizontal="left"/>
    </xf>
    <xf numFmtId="174" fontId="5" fillId="0" borderId="4" xfId="48" applyFont="1" applyBorder="1" applyAlignment="1">
      <alignment horizontal="left" wrapText="1"/>
    </xf>
    <xf numFmtId="3" fontId="23" fillId="0" borderId="0" xfId="51" applyNumberFormat="1" applyFont="1" applyFill="1" applyBorder="1" applyAlignment="1">
      <alignment horizontal="left"/>
    </xf>
    <xf numFmtId="3" fontId="17" fillId="0" borderId="0" xfId="51" applyNumberFormat="1" applyFont="1" applyAlignment="1">
      <alignment horizontal="left"/>
    </xf>
    <xf numFmtId="3" fontId="17" fillId="0" borderId="0" xfId="51" applyNumberFormat="1" applyFont="1" applyAlignment="1">
      <alignment horizontal="left" vertical="top"/>
    </xf>
    <xf numFmtId="3" fontId="17" fillId="0" borderId="0" xfId="51" applyNumberFormat="1" applyFont="1" applyAlignment="1" applyProtection="1">
      <alignment horizontal="left" wrapText="1"/>
    </xf>
    <xf numFmtId="174" fontId="17" fillId="0" borderId="2" xfId="48" applyFont="1" applyBorder="1" applyAlignment="1"/>
    <xf numFmtId="174" fontId="17" fillId="0" borderId="0" xfId="48" applyFont="1" applyBorder="1" applyAlignment="1"/>
    <xf numFmtId="0" fontId="3" fillId="0" borderId="0" xfId="0" applyFont="1" applyBorder="1" applyAlignment="1">
      <alignment horizontal="left" wrapText="1"/>
    </xf>
    <xf numFmtId="0" fontId="3" fillId="0" borderId="4" xfId="0" applyFont="1" applyBorder="1" applyAlignment="1">
      <alignment horizontal="left" wrapText="1"/>
    </xf>
    <xf numFmtId="0" fontId="83" fillId="0" borderId="0" xfId="0" applyFont="1" applyBorder="1" applyAlignment="1">
      <alignment horizontal="left" wrapText="1"/>
    </xf>
    <xf numFmtId="0" fontId="83" fillId="0" borderId="4" xfId="0" applyFont="1" applyBorder="1" applyAlignment="1">
      <alignment horizontal="left" wrapText="1"/>
    </xf>
    <xf numFmtId="15" fontId="5" fillId="0" borderId="0" xfId="48" applyNumberFormat="1" applyFont="1" applyFill="1" applyAlignment="1">
      <alignment horizontal="right"/>
    </xf>
    <xf numFmtId="174" fontId="5" fillId="0" borderId="2" xfId="48" quotePrefix="1" applyFont="1" applyFill="1" applyBorder="1" applyAlignment="1">
      <alignment horizontal="right"/>
    </xf>
    <xf numFmtId="174" fontId="54" fillId="0" borderId="0" xfId="48" applyFont="1" applyAlignment="1">
      <alignment wrapText="1"/>
    </xf>
    <xf numFmtId="175" fontId="19" fillId="0" borderId="0" xfId="0" applyNumberFormat="1" applyFont="1" applyFill="1" applyBorder="1" applyAlignment="1">
      <alignment horizontal="right"/>
    </xf>
    <xf numFmtId="0" fontId="19" fillId="0" borderId="0" xfId="0" applyFont="1" applyFill="1" applyBorder="1" applyAlignment="1">
      <alignment horizontal="right"/>
    </xf>
    <xf numFmtId="0" fontId="23" fillId="0" borderId="0" xfId="0" applyFont="1" applyFill="1" applyBorder="1" applyAlignment="1">
      <alignment horizontal="left"/>
    </xf>
    <xf numFmtId="174" fontId="17" fillId="0" borderId="0" xfId="48" applyFont="1" applyBorder="1" applyAlignment="1">
      <alignment horizontal="left"/>
    </xf>
    <xf numFmtId="1" fontId="23" fillId="0" borderId="0" xfId="51" applyNumberFormat="1" applyFont="1" applyFill="1" applyBorder="1" applyAlignment="1">
      <alignment horizontal="left"/>
    </xf>
    <xf numFmtId="174" fontId="17" fillId="0" borderId="0" xfId="48" applyNumberFormat="1" applyFont="1" applyBorder="1" applyAlignment="1" applyProtection="1">
      <alignment horizontal="left" wrapText="1"/>
    </xf>
    <xf numFmtId="174" fontId="22" fillId="0" borderId="0" xfId="48" applyFont="1" applyAlignment="1">
      <alignment wrapText="1"/>
    </xf>
    <xf numFmtId="174" fontId="57" fillId="0" borderId="0" xfId="49" applyNumberFormat="1" applyFont="1" applyAlignment="1" applyProtection="1">
      <alignment horizontal="left"/>
    </xf>
    <xf numFmtId="174" fontId="5" fillId="0" borderId="4" xfId="48" applyFont="1" applyFill="1" applyBorder="1" applyAlignment="1">
      <alignment horizontal="left" wrapText="1"/>
    </xf>
    <xf numFmtId="0" fontId="17" fillId="0" borderId="0" xfId="50" applyFont="1" applyBorder="1" applyAlignment="1">
      <alignment horizontal="center" vertical="top"/>
    </xf>
    <xf numFmtId="0" fontId="23" fillId="0" borderId="0" xfId="0" applyFont="1" applyBorder="1" applyAlignment="1">
      <alignment horizontal="center" vertical="top"/>
    </xf>
    <xf numFmtId="174" fontId="81" fillId="0" borderId="0" xfId="48" applyFont="1" applyAlignment="1"/>
    <xf numFmtId="0" fontId="3" fillId="0" borderId="0" xfId="0" applyFont="1" applyAlignment="1"/>
    <xf numFmtId="174" fontId="54" fillId="0" borderId="0" xfId="48" applyFont="1" applyFill="1" applyAlignment="1"/>
    <xf numFmtId="174" fontId="54" fillId="2" borderId="0" xfId="48" applyFont="1" applyFill="1" applyAlignment="1">
      <alignment horizontal="left"/>
    </xf>
    <xf numFmtId="174" fontId="54" fillId="2" borderId="0" xfId="48" applyFont="1" applyFill="1" applyAlignment="1"/>
    <xf numFmtId="172" fontId="57" fillId="34" borderId="0" xfId="49" applyNumberFormat="1" applyFont="1" applyFill="1" applyBorder="1" applyAlignment="1" applyProtection="1">
      <alignment horizontal="left"/>
    </xf>
    <xf numFmtId="3" fontId="3" fillId="2" borderId="23" xfId="0" applyNumberFormat="1" applyFont="1" applyFill="1" applyBorder="1" applyAlignment="1">
      <alignment horizontal="center" vertical="center"/>
    </xf>
    <xf numFmtId="3" fontId="3" fillId="2" borderId="24" xfId="0" applyNumberFormat="1" applyFont="1" applyFill="1" applyBorder="1" applyAlignment="1">
      <alignment horizontal="center" vertical="center"/>
    </xf>
    <xf numFmtId="3" fontId="3" fillId="2" borderId="25" xfId="0" applyNumberFormat="1" applyFont="1" applyFill="1" applyBorder="1" applyAlignment="1">
      <alignment horizontal="center" vertical="center"/>
    </xf>
    <xf numFmtId="172" fontId="59" fillId="34" borderId="0" xfId="53" applyNumberFormat="1" applyFont="1" applyFill="1" applyBorder="1" applyAlignment="1"/>
    <xf numFmtId="172" fontId="51" fillId="34" borderId="0" xfId="53" applyNumberFormat="1" applyFont="1" applyFill="1" applyBorder="1" applyAlignment="1"/>
    <xf numFmtId="3" fontId="73" fillId="2" borderId="0" xfId="53" applyNumberFormat="1" applyFont="1" applyFill="1" applyBorder="1" applyAlignment="1">
      <alignment horizontal="left" wrapText="1"/>
    </xf>
    <xf numFmtId="3" fontId="73" fillId="2" borderId="4" xfId="53" applyNumberFormat="1" applyFont="1" applyFill="1" applyBorder="1" applyAlignment="1">
      <alignment horizontal="left" wrapText="1"/>
    </xf>
    <xf numFmtId="172" fontId="59" fillId="34" borderId="0" xfId="53" applyNumberFormat="1" applyFont="1" applyFill="1" applyBorder="1" applyAlignment="1">
      <alignment horizontal="left" wrapText="1"/>
    </xf>
    <xf numFmtId="174" fontId="76" fillId="2" borderId="0" xfId="49" applyNumberFormat="1" applyFont="1" applyFill="1" applyAlignment="1" applyProtection="1">
      <alignment wrapText="1"/>
    </xf>
    <xf numFmtId="3" fontId="73" fillId="2" borderId="2" xfId="53" applyNumberFormat="1" applyFont="1" applyFill="1" applyBorder="1" applyAlignment="1">
      <alignment horizontal="left" wrapText="1"/>
    </xf>
    <xf numFmtId="17" fontId="17" fillId="2" borderId="2" xfId="0" quotePrefix="1" applyNumberFormat="1" applyFont="1" applyFill="1" applyBorder="1" applyAlignment="1">
      <alignment horizontal="center" vertical="center"/>
    </xf>
    <xf numFmtId="17" fontId="17" fillId="2" borderId="14" xfId="0" quotePrefix="1" applyNumberFormat="1" applyFont="1" applyFill="1" applyBorder="1" applyAlignment="1">
      <alignment horizontal="center" vertical="center"/>
    </xf>
    <xf numFmtId="17" fontId="17" fillId="2" borderId="4" xfId="0" quotePrefix="1" applyNumberFormat="1" applyFont="1" applyFill="1" applyBorder="1" applyAlignment="1">
      <alignment horizontal="center" vertical="center"/>
    </xf>
    <xf numFmtId="17" fontId="17" fillId="2" borderId="17" xfId="0" quotePrefix="1" applyNumberFormat="1" applyFont="1" applyFill="1" applyBorder="1" applyAlignment="1">
      <alignment horizontal="center" vertical="center"/>
    </xf>
    <xf numFmtId="0" fontId="13" fillId="2"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7" xfId="0" applyFont="1" applyFill="1" applyBorder="1" applyAlignment="1">
      <alignment horizontal="center" vertical="center" wrapText="1"/>
    </xf>
    <xf numFmtId="17" fontId="17" fillId="2" borderId="27" xfId="0" quotePrefix="1" applyNumberFormat="1" applyFont="1" applyFill="1" applyBorder="1" applyAlignment="1">
      <alignment horizontal="center" vertical="center"/>
    </xf>
    <xf numFmtId="17" fontId="17" fillId="2" borderId="19" xfId="0" quotePrefix="1" applyNumberFormat="1" applyFont="1" applyFill="1" applyBorder="1" applyAlignment="1">
      <alignment horizontal="center" vertical="center"/>
    </xf>
    <xf numFmtId="0" fontId="57" fillId="2" borderId="0" xfId="2" applyFont="1" applyFill="1"/>
    <xf numFmtId="0" fontId="54" fillId="2" borderId="0" xfId="0" applyFont="1" applyFill="1" applyAlignment="1">
      <alignment vertical="center"/>
    </xf>
    <xf numFmtId="0" fontId="54" fillId="2" borderId="0" xfId="0" applyFont="1" applyFill="1" applyAlignment="1">
      <alignment horizontal="left" vertical="center" wrapText="1"/>
    </xf>
    <xf numFmtId="17" fontId="17" fillId="2" borderId="19" xfId="0" quotePrefix="1" applyNumberFormat="1" applyFont="1" applyFill="1" applyBorder="1" applyAlignment="1">
      <alignment horizontal="right" vertical="center" wrapText="1"/>
    </xf>
    <xf numFmtId="0" fontId="17" fillId="2" borderId="19" xfId="0" applyFont="1" applyFill="1" applyBorder="1" applyAlignment="1">
      <alignment horizontal="right" vertical="center"/>
    </xf>
    <xf numFmtId="0" fontId="53" fillId="2" borderId="0" xfId="0" applyFont="1" applyFill="1"/>
    <xf numFmtId="0" fontId="24" fillId="2" borderId="0" xfId="2" applyNumberFormat="1" applyFont="1" applyFill="1" applyAlignment="1">
      <alignment horizontal="left" wrapText="1"/>
    </xf>
    <xf numFmtId="17" fontId="17" fillId="2" borderId="26" xfId="0" quotePrefix="1" applyNumberFormat="1" applyFont="1" applyFill="1" applyBorder="1" applyAlignment="1">
      <alignment horizontal="center" vertical="center"/>
    </xf>
    <xf numFmtId="17" fontId="17" fillId="0" borderId="3" xfId="0" quotePrefix="1" applyNumberFormat="1" applyFont="1" applyFill="1" applyBorder="1" applyAlignment="1">
      <alignment horizontal="center" vertical="center"/>
    </xf>
    <xf numFmtId="17" fontId="17" fillId="0" borderId="2" xfId="0" quotePrefix="1" applyNumberFormat="1" applyFont="1" applyFill="1" applyBorder="1" applyAlignment="1">
      <alignment horizontal="center" vertical="center"/>
    </xf>
    <xf numFmtId="17" fontId="17" fillId="0" borderId="14" xfId="0" quotePrefix="1" applyNumberFormat="1" applyFont="1" applyFill="1" applyBorder="1" applyAlignment="1">
      <alignment horizontal="center" vertical="center"/>
    </xf>
    <xf numFmtId="17" fontId="17" fillId="0" borderId="18" xfId="0" quotePrefix="1" applyNumberFormat="1" applyFont="1" applyFill="1" applyBorder="1" applyAlignment="1">
      <alignment horizontal="center" vertical="center"/>
    </xf>
    <xf numFmtId="17" fontId="17" fillId="0" borderId="4" xfId="0" quotePrefix="1" applyNumberFormat="1" applyFont="1" applyFill="1" applyBorder="1" applyAlignment="1">
      <alignment horizontal="center" vertical="center"/>
    </xf>
    <xf numFmtId="17" fontId="17" fillId="0" borderId="17" xfId="0" quotePrefix="1" applyNumberFormat="1"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54" fillId="2" borderId="0" xfId="0" applyFont="1" applyFill="1" applyBorder="1" applyAlignment="1">
      <alignment vertical="center"/>
    </xf>
    <xf numFmtId="0" fontId="24" fillId="2" borderId="0" xfId="2" applyNumberFormat="1" applyFont="1" applyFill="1" applyBorder="1" applyAlignment="1">
      <alignment horizontal="left" wrapText="1"/>
    </xf>
    <xf numFmtId="0" fontId="54" fillId="2" borderId="0" xfId="0" applyFont="1" applyFill="1" applyBorder="1" applyAlignment="1">
      <alignment horizontal="left" vertical="center"/>
    </xf>
    <xf numFmtId="17" fontId="58" fillId="2" borderId="0" xfId="0" quotePrefix="1" applyNumberFormat="1" applyFont="1" applyFill="1" applyBorder="1" applyAlignment="1"/>
    <xf numFmtId="3" fontId="58" fillId="2" borderId="0" xfId="0" quotePrefix="1" applyNumberFormat="1" applyFont="1" applyFill="1" applyBorder="1"/>
    <xf numFmtId="17" fontId="17" fillId="2" borderId="3" xfId="0" quotePrefix="1" applyNumberFormat="1" applyFont="1" applyFill="1" applyBorder="1" applyAlignment="1">
      <alignment horizontal="center"/>
    </xf>
    <xf numFmtId="17" fontId="17" fillId="2" borderId="2" xfId="0" quotePrefix="1" applyNumberFormat="1" applyFont="1" applyFill="1" applyBorder="1" applyAlignment="1">
      <alignment horizontal="center"/>
    </xf>
    <xf numFmtId="17" fontId="17" fillId="2" borderId="14" xfId="0" quotePrefix="1" applyNumberFormat="1" applyFont="1" applyFill="1" applyBorder="1" applyAlignment="1">
      <alignment horizontal="center"/>
    </xf>
    <xf numFmtId="169" fontId="58" fillId="2" borderId="0" xfId="0" quotePrefix="1" applyNumberFormat="1" applyFont="1" applyFill="1" applyBorder="1"/>
    <xf numFmtId="0" fontId="53" fillId="2" borderId="0" xfId="0" applyFont="1" applyFill="1" applyBorder="1"/>
    <xf numFmtId="0" fontId="28" fillId="2" borderId="0" xfId="2" applyFont="1" applyFill="1" applyBorder="1"/>
    <xf numFmtId="17" fontId="53" fillId="2" borderId="18" xfId="0" quotePrefix="1" applyNumberFormat="1" applyFont="1" applyFill="1" applyBorder="1" applyAlignment="1">
      <alignment horizontal="center"/>
    </xf>
    <xf numFmtId="17" fontId="53" fillId="2" borderId="4" xfId="0" quotePrefix="1" applyNumberFormat="1" applyFont="1" applyFill="1" applyBorder="1" applyAlignment="1">
      <alignment horizontal="center"/>
    </xf>
    <xf numFmtId="17" fontId="53" fillId="2" borderId="17" xfId="0" quotePrefix="1" applyNumberFormat="1" applyFont="1" applyFill="1" applyBorder="1" applyAlignment="1">
      <alignment horizontal="center"/>
    </xf>
    <xf numFmtId="17" fontId="17" fillId="2" borderId="18" xfId="0" quotePrefix="1" applyNumberFormat="1" applyFont="1" applyFill="1" applyBorder="1" applyAlignment="1">
      <alignment horizontal="center"/>
    </xf>
    <xf numFmtId="17" fontId="17" fillId="2" borderId="4" xfId="0" quotePrefix="1" applyNumberFormat="1" applyFont="1" applyFill="1" applyBorder="1" applyAlignment="1">
      <alignment horizontal="center"/>
    </xf>
    <xf numFmtId="17" fontId="17" fillId="2" borderId="17" xfId="0" quotePrefix="1" applyNumberFormat="1" applyFont="1" applyFill="1" applyBorder="1" applyAlignment="1">
      <alignment horizontal="center"/>
    </xf>
    <xf numFmtId="0" fontId="54" fillId="2" borderId="0" xfId="0" applyNumberFormat="1" applyFont="1" applyFill="1" applyAlignment="1">
      <alignment horizontal="left"/>
    </xf>
    <xf numFmtId="0" fontId="17" fillId="2" borderId="3" xfId="0" applyNumberFormat="1" applyFont="1" applyFill="1" applyBorder="1" applyAlignment="1">
      <alignment horizontal="center"/>
    </xf>
    <xf numFmtId="0" fontId="17" fillId="2" borderId="2" xfId="0" applyNumberFormat="1" applyFont="1" applyFill="1" applyBorder="1" applyAlignment="1">
      <alignment horizontal="center"/>
    </xf>
    <xf numFmtId="0" fontId="17" fillId="2" borderId="14" xfId="0" applyNumberFormat="1" applyFont="1" applyFill="1" applyBorder="1" applyAlignment="1">
      <alignment horizontal="center"/>
    </xf>
    <xf numFmtId="0" fontId="54" fillId="2" borderId="0" xfId="0" applyFont="1" applyFill="1" applyAlignment="1">
      <alignment horizontal="left" wrapText="1"/>
    </xf>
    <xf numFmtId="0" fontId="54" fillId="2" borderId="0" xfId="0" applyNumberFormat="1" applyFont="1" applyFill="1" applyAlignment="1">
      <alignment horizontal="left" wrapText="1"/>
    </xf>
    <xf numFmtId="0" fontId="17" fillId="2" borderId="18" xfId="0" applyNumberFormat="1" applyFont="1" applyFill="1" applyBorder="1" applyAlignment="1">
      <alignment horizontal="center"/>
    </xf>
    <xf numFmtId="0" fontId="54" fillId="2" borderId="0" xfId="0" applyNumberFormat="1" applyFont="1" applyFill="1" applyAlignment="1">
      <alignment wrapText="1"/>
    </xf>
    <xf numFmtId="0" fontId="54" fillId="2" borderId="0" xfId="0" applyFont="1" applyFill="1"/>
    <xf numFmtId="0" fontId="47" fillId="2" borderId="0" xfId="2" applyFont="1" applyFill="1"/>
    <xf numFmtId="0" fontId="47" fillId="2" borderId="0" xfId="2" applyFont="1" applyFill="1" applyAlignment="1">
      <alignment horizontal="left"/>
    </xf>
    <xf numFmtId="0" fontId="47" fillId="0" borderId="0" xfId="2" applyFont="1"/>
    <xf numFmtId="0" fontId="17" fillId="2" borderId="4" xfId="0" applyNumberFormat="1" applyFont="1" applyFill="1" applyBorder="1" applyAlignment="1">
      <alignment horizontal="center"/>
    </xf>
    <xf numFmtId="0" fontId="17" fillId="2" borderId="3" xfId="0" applyNumberFormat="1" applyFont="1" applyFill="1" applyBorder="1" applyAlignment="1">
      <alignment horizontal="center" vertical="center"/>
    </xf>
    <xf numFmtId="0" fontId="17" fillId="2" borderId="1" xfId="0" applyNumberFormat="1" applyFont="1" applyFill="1" applyBorder="1" applyAlignment="1">
      <alignment horizontal="center" vertical="center"/>
    </xf>
    <xf numFmtId="0" fontId="17" fillId="2" borderId="18" xfId="0" applyNumberFormat="1" applyFont="1" applyFill="1" applyBorder="1" applyAlignment="1">
      <alignment horizontal="center" vertical="center"/>
    </xf>
    <xf numFmtId="0" fontId="53" fillId="2" borderId="0" xfId="0" applyFont="1" applyFill="1" applyAlignment="1">
      <alignment horizontal="left" wrapText="1"/>
    </xf>
    <xf numFmtId="0" fontId="24" fillId="2" borderId="0" xfId="0" applyFont="1" applyFill="1" applyAlignment="1">
      <alignment wrapText="1"/>
    </xf>
    <xf numFmtId="0" fontId="24" fillId="2" borderId="0" xfId="2" applyFont="1" applyFill="1" applyAlignment="1">
      <alignment wrapText="1"/>
    </xf>
    <xf numFmtId="0" fontId="19" fillId="2" borderId="0" xfId="2" applyFont="1" applyFill="1" applyAlignment="1">
      <alignment wrapText="1"/>
    </xf>
    <xf numFmtId="0" fontId="24" fillId="2" borderId="0" xfId="0" applyFont="1" applyFill="1"/>
    <xf numFmtId="0" fontId="23" fillId="2" borderId="3" xfId="0" applyNumberFormat="1" applyFont="1" applyFill="1" applyBorder="1" applyAlignment="1">
      <alignment horizontal="center"/>
    </xf>
    <xf numFmtId="0" fontId="23" fillId="2" borderId="2" xfId="0" applyNumberFormat="1" applyFont="1" applyFill="1" applyBorder="1" applyAlignment="1">
      <alignment horizontal="center"/>
    </xf>
    <xf numFmtId="0" fontId="23" fillId="2" borderId="14" xfId="0" applyNumberFormat="1" applyFont="1" applyFill="1" applyBorder="1" applyAlignment="1">
      <alignment horizontal="center"/>
    </xf>
    <xf numFmtId="0" fontId="23" fillId="2" borderId="3" xfId="0" applyNumberFormat="1" applyFont="1" applyFill="1" applyBorder="1" applyAlignment="1">
      <alignment horizontal="center" vertical="center"/>
    </xf>
    <xf numFmtId="0" fontId="23" fillId="2" borderId="1" xfId="0" applyNumberFormat="1" applyFont="1" applyFill="1" applyBorder="1" applyAlignment="1">
      <alignment horizontal="center" vertical="center"/>
    </xf>
    <xf numFmtId="0" fontId="23" fillId="2" borderId="18" xfId="0" applyNumberFormat="1" applyFont="1" applyFill="1" applyBorder="1" applyAlignment="1">
      <alignment horizontal="center" vertical="center"/>
    </xf>
    <xf numFmtId="0" fontId="23" fillId="2" borderId="3" xfId="0" applyNumberFormat="1" applyFont="1" applyFill="1" applyBorder="1" applyAlignment="1">
      <alignment horizontal="left"/>
    </xf>
    <xf numFmtId="0" fontId="23" fillId="2" borderId="1" xfId="0" applyNumberFormat="1" applyFont="1" applyFill="1" applyBorder="1" applyAlignment="1">
      <alignment horizontal="left"/>
    </xf>
    <xf numFmtId="0" fontId="23" fillId="2" borderId="2" xfId="0" applyNumberFormat="1" applyFont="1" applyFill="1" applyBorder="1" applyAlignment="1">
      <alignment wrapText="1"/>
    </xf>
    <xf numFmtId="0" fontId="23" fillId="2" borderId="0" xfId="0" applyNumberFormat="1" applyFont="1" applyFill="1" applyBorder="1" applyAlignment="1">
      <alignment wrapText="1"/>
    </xf>
    <xf numFmtId="0" fontId="54" fillId="2" borderId="0" xfId="2" applyFont="1" applyFill="1"/>
    <xf numFmtId="0" fontId="24" fillId="2" borderId="0" xfId="0" applyFont="1" applyFill="1" applyBorder="1" applyAlignment="1">
      <alignment wrapText="1"/>
    </xf>
    <xf numFmtId="0" fontId="28" fillId="2" borderId="0" xfId="2" applyFont="1" applyFill="1"/>
    <xf numFmtId="0" fontId="23" fillId="2" borderId="3" xfId="0" applyFont="1" applyFill="1" applyBorder="1" applyAlignment="1">
      <alignment horizontal="center"/>
    </xf>
    <xf numFmtId="0" fontId="23" fillId="2" borderId="2" xfId="0" applyFont="1" applyFill="1" applyBorder="1" applyAlignment="1">
      <alignment horizontal="center"/>
    </xf>
    <xf numFmtId="0" fontId="23" fillId="2" borderId="14" xfId="0" applyFont="1" applyFill="1" applyBorder="1" applyAlignment="1">
      <alignment horizontal="center"/>
    </xf>
    <xf numFmtId="166" fontId="13" fillId="2" borderId="14" xfId="0" applyNumberFormat="1" applyFont="1" applyFill="1" applyBorder="1" applyAlignment="1">
      <alignment horizontal="center" vertical="center" wrapText="1"/>
    </xf>
    <xf numFmtId="166" fontId="13" fillId="2" borderId="15" xfId="0" applyNumberFormat="1" applyFont="1" applyFill="1" applyBorder="1" applyAlignment="1">
      <alignment horizontal="center" vertical="center" wrapText="1"/>
    </xf>
    <xf numFmtId="166" fontId="13" fillId="2" borderId="17" xfId="0" applyNumberFormat="1" applyFont="1" applyFill="1" applyBorder="1" applyAlignment="1">
      <alignment horizontal="center" vertical="center" wrapText="1"/>
    </xf>
    <xf numFmtId="166" fontId="13" fillId="2" borderId="0" xfId="0" applyNumberFormat="1" applyFont="1" applyFill="1" applyBorder="1" applyAlignment="1">
      <alignment horizontal="center" vertical="center" wrapText="1"/>
    </xf>
    <xf numFmtId="166" fontId="13" fillId="2" borderId="4" xfId="0" applyNumberFormat="1" applyFont="1" applyFill="1" applyBorder="1" applyAlignment="1">
      <alignment horizontal="center" vertical="center" wrapText="1"/>
    </xf>
    <xf numFmtId="0" fontId="54" fillId="2" borderId="0" xfId="2" applyFont="1" applyFill="1" applyAlignment="1">
      <alignment wrapText="1"/>
    </xf>
    <xf numFmtId="0" fontId="12" fillId="2" borderId="24" xfId="0" applyFont="1" applyFill="1" applyBorder="1" applyAlignment="1">
      <alignment vertical="center"/>
    </xf>
    <xf numFmtId="0" fontId="12" fillId="2" borderId="25" xfId="0" applyFont="1" applyFill="1" applyBorder="1" applyAlignment="1">
      <alignment vertical="center"/>
    </xf>
    <xf numFmtId="0" fontId="12" fillId="2" borderId="1" xfId="0" applyFont="1" applyFill="1" applyBorder="1" applyAlignment="1">
      <alignment vertical="center"/>
    </xf>
    <xf numFmtId="0" fontId="12" fillId="2" borderId="18" xfId="0" applyFont="1" applyFill="1" applyBorder="1" applyAlignment="1">
      <alignment vertical="center"/>
    </xf>
    <xf numFmtId="17" fontId="58" fillId="2" borderId="3" xfId="0" quotePrefix="1" applyNumberFormat="1" applyFont="1" applyFill="1" applyBorder="1" applyAlignment="1">
      <alignment wrapText="1"/>
    </xf>
    <xf numFmtId="17" fontId="58" fillId="2" borderId="1" xfId="0" quotePrefix="1" applyNumberFormat="1" applyFont="1" applyFill="1" applyBorder="1" applyAlignment="1">
      <alignment wrapText="1"/>
    </xf>
    <xf numFmtId="0" fontId="23" fillId="2" borderId="18" xfId="0" applyFont="1" applyFill="1" applyBorder="1" applyAlignment="1">
      <alignment horizontal="center"/>
    </xf>
    <xf numFmtId="0" fontId="23" fillId="2" borderId="4" xfId="0" applyFont="1" applyFill="1" applyBorder="1" applyAlignment="1">
      <alignment horizontal="center"/>
    </xf>
    <xf numFmtId="0" fontId="23" fillId="2" borderId="17" xfId="0" applyFont="1" applyFill="1" applyBorder="1" applyAlignment="1">
      <alignment horizontal="center"/>
    </xf>
    <xf numFmtId="0" fontId="23" fillId="2" borderId="19" xfId="0" applyFont="1" applyFill="1" applyBorder="1" applyAlignment="1">
      <alignment horizontal="center"/>
    </xf>
    <xf numFmtId="0" fontId="23" fillId="2" borderId="20" xfId="0" applyFont="1" applyFill="1" applyBorder="1" applyAlignment="1">
      <alignment horizontal="center"/>
    </xf>
    <xf numFmtId="0" fontId="23" fillId="2" borderId="26" xfId="0" applyFont="1" applyFill="1" applyBorder="1" applyAlignment="1">
      <alignment horizontal="center"/>
    </xf>
    <xf numFmtId="166" fontId="13" fillId="2" borderId="2" xfId="0" applyNumberFormat="1" applyFont="1" applyFill="1" applyBorder="1" applyAlignment="1">
      <alignment horizontal="center" vertical="center" wrapText="1"/>
    </xf>
    <xf numFmtId="0" fontId="24" fillId="2" borderId="0" xfId="0" applyFont="1" applyFill="1" applyAlignment="1">
      <alignment horizontal="left" wrapText="1"/>
    </xf>
    <xf numFmtId="0" fontId="54" fillId="2" borderId="0" xfId="0" applyFont="1" applyFill="1" applyAlignment="1">
      <alignment vertical="center" wrapText="1"/>
    </xf>
    <xf numFmtId="0" fontId="65" fillId="2" borderId="0" xfId="2" applyFont="1" applyFill="1" applyAlignment="1">
      <alignment vertical="center"/>
    </xf>
    <xf numFmtId="0" fontId="21" fillId="2" borderId="0" xfId="0" applyFont="1" applyFill="1" applyAlignment="1">
      <alignment horizontal="left" wrapText="1"/>
    </xf>
    <xf numFmtId="0" fontId="17" fillId="2" borderId="0" xfId="0" applyFont="1" applyFill="1" applyBorder="1" applyAlignment="1">
      <alignment horizontal="center" vertical="center"/>
    </xf>
    <xf numFmtId="0" fontId="23" fillId="2" borderId="0" xfId="0" applyFont="1" applyFill="1" applyBorder="1" applyAlignment="1">
      <alignment horizontal="center"/>
    </xf>
    <xf numFmtId="0" fontId="24" fillId="2" borderId="0" xfId="0" applyFont="1" applyFill="1" applyAlignment="1"/>
    <xf numFmtId="0" fontId="28" fillId="2" borderId="0" xfId="2" applyFont="1" applyFill="1" applyAlignment="1">
      <alignment horizontal="left"/>
    </xf>
    <xf numFmtId="0" fontId="13" fillId="2" borderId="0" xfId="0" applyFont="1" applyFill="1" applyBorder="1" applyAlignment="1">
      <alignment horizontal="center" wrapText="1"/>
    </xf>
    <xf numFmtId="0" fontId="13" fillId="2" borderId="4" xfId="0" applyFont="1" applyFill="1" applyBorder="1" applyAlignment="1">
      <alignment horizontal="center" wrapText="1"/>
    </xf>
    <xf numFmtId="0" fontId="19" fillId="2" borderId="0" xfId="0" applyFont="1" applyFill="1" applyBorder="1"/>
    <xf numFmtId="0" fontId="19" fillId="2" borderId="4" xfId="0" applyFont="1" applyFill="1" applyBorder="1"/>
    <xf numFmtId="0" fontId="13" fillId="2" borderId="0" xfId="0" applyFont="1" applyFill="1" applyBorder="1" applyAlignment="1">
      <alignment horizontal="center" vertical="center"/>
    </xf>
    <xf numFmtId="0" fontId="13" fillId="2" borderId="4" xfId="0" applyFont="1" applyFill="1" applyBorder="1" applyAlignment="1">
      <alignment horizontal="center" vertical="center"/>
    </xf>
    <xf numFmtId="0" fontId="63" fillId="2" borderId="0" xfId="2" applyFont="1" applyFill="1" applyAlignment="1">
      <alignment horizontal="left"/>
    </xf>
    <xf numFmtId="0" fontId="65" fillId="2" borderId="0" xfId="2" applyFont="1" applyFill="1"/>
    <xf numFmtId="0" fontId="7" fillId="2" borderId="0" xfId="0" applyFont="1" applyFill="1" applyBorder="1" applyAlignment="1">
      <alignment vertical="center" wrapText="1"/>
    </xf>
    <xf numFmtId="0" fontId="7" fillId="2" borderId="4" xfId="0" applyFont="1" applyFill="1" applyBorder="1" applyAlignment="1">
      <alignment vertical="center" wrapText="1"/>
    </xf>
    <xf numFmtId="0" fontId="7" fillId="2" borderId="0" xfId="0" applyFont="1" applyFill="1" applyBorder="1" applyAlignment="1">
      <alignment vertical="center"/>
    </xf>
    <xf numFmtId="0" fontId="7" fillId="2" borderId="4" xfId="0" applyFont="1" applyFill="1" applyBorder="1" applyAlignment="1">
      <alignment vertical="center"/>
    </xf>
    <xf numFmtId="0" fontId="13" fillId="2" borderId="0" xfId="0" applyFont="1" applyFill="1" applyBorder="1" applyAlignment="1">
      <alignment horizontal="right" vertical="center" wrapText="1"/>
    </xf>
    <xf numFmtId="0" fontId="13" fillId="2" borderId="4" xfId="0" applyFont="1" applyFill="1" applyBorder="1" applyAlignment="1">
      <alignment horizontal="right" vertical="center" wrapText="1"/>
    </xf>
    <xf numFmtId="0" fontId="5" fillId="2" borderId="0" xfId="0" applyFont="1" applyFill="1" applyBorder="1" applyAlignment="1">
      <alignment horizontal="right" vertical="center" wrapText="1"/>
    </xf>
    <xf numFmtId="0" fontId="65" fillId="2" borderId="0" xfId="2" applyFont="1" applyFill="1" applyAlignment="1">
      <alignment wrapText="1"/>
    </xf>
    <xf numFmtId="0" fontId="28" fillId="0" borderId="0" xfId="2" applyFont="1" applyFill="1" applyBorder="1" applyAlignment="1">
      <alignment horizontal="left"/>
    </xf>
    <xf numFmtId="0" fontId="72" fillId="0" borderId="0" xfId="54" applyFont="1" applyFill="1" applyBorder="1" applyAlignment="1">
      <alignment horizontal="left" wrapText="1"/>
    </xf>
    <xf numFmtId="0" fontId="72" fillId="0" borderId="4" xfId="54" applyFont="1" applyFill="1" applyBorder="1" applyAlignment="1">
      <alignment horizontal="left" wrapText="1"/>
    </xf>
    <xf numFmtId="0" fontId="59" fillId="0" borderId="0" xfId="54" applyFont="1" applyFill="1" applyBorder="1" applyAlignment="1">
      <alignment horizontal="left" wrapText="1"/>
    </xf>
    <xf numFmtId="0" fontId="59" fillId="0" borderId="0" xfId="54" applyFont="1" applyFill="1" applyBorder="1" applyAlignment="1">
      <alignment horizontal="left"/>
    </xf>
    <xf numFmtId="0" fontId="51" fillId="0" borderId="0" xfId="54" applyFont="1" applyFill="1" applyBorder="1" applyAlignment="1">
      <alignment horizontal="left"/>
    </xf>
    <xf numFmtId="0" fontId="21" fillId="0" borderId="0" xfId="0" applyFont="1" applyAlignment="1">
      <alignment horizontal="left"/>
    </xf>
    <xf numFmtId="174" fontId="54" fillId="2" borderId="0" xfId="48" applyFont="1" applyFill="1" applyAlignment="1">
      <alignment wrapText="1"/>
    </xf>
    <xf numFmtId="14" fontId="79" fillId="0" borderId="0" xfId="0" applyNumberFormat="1" applyFont="1" applyFill="1" applyBorder="1" applyAlignment="1">
      <alignment horizontal="left" wrapText="1"/>
    </xf>
    <xf numFmtId="14" fontId="79" fillId="0" borderId="4" xfId="0" applyNumberFormat="1" applyFont="1" applyFill="1" applyBorder="1" applyAlignment="1">
      <alignment horizontal="left" wrapText="1"/>
    </xf>
    <xf numFmtId="3" fontId="79" fillId="0" borderId="0" xfId="51" applyNumberFormat="1" applyFont="1" applyFill="1" applyBorder="1" applyAlignment="1">
      <alignment horizontal="right" wrapText="1"/>
    </xf>
    <xf numFmtId="3" fontId="79" fillId="0" borderId="4" xfId="51" applyNumberFormat="1" applyFont="1" applyFill="1" applyBorder="1" applyAlignment="1">
      <alignment horizontal="right" wrapText="1"/>
    </xf>
    <xf numFmtId="0" fontId="57" fillId="0" borderId="0" xfId="49" applyFont="1" applyAlignment="1" applyProtection="1">
      <alignment horizontal="left"/>
    </xf>
    <xf numFmtId="0" fontId="23" fillId="0" borderId="15" xfId="0" applyFont="1" applyBorder="1" applyAlignment="1">
      <alignment horizontal="left" vertical="center"/>
    </xf>
    <xf numFmtId="0" fontId="23" fillId="0" borderId="17" xfId="0" applyFont="1" applyBorder="1" applyAlignment="1">
      <alignment horizontal="left"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3" fontId="23" fillId="2" borderId="0" xfId="51" applyNumberFormat="1"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7" xfId="0" applyFont="1" applyFill="1" applyBorder="1" applyAlignment="1">
      <alignment horizontal="center" vertical="center"/>
    </xf>
    <xf numFmtId="0" fontId="51" fillId="2" borderId="0" xfId="0" applyFont="1" applyFill="1" applyAlignment="1">
      <alignment readingOrder="1"/>
    </xf>
    <xf numFmtId="0" fontId="72" fillId="2" borderId="15" xfId="53" applyFont="1" applyFill="1" applyBorder="1" applyAlignment="1">
      <alignment horizontal="center" vertical="center"/>
    </xf>
    <xf numFmtId="0" fontId="72" fillId="2" borderId="17" xfId="53" applyFont="1" applyFill="1" applyBorder="1" applyAlignment="1">
      <alignment horizontal="center" vertical="center"/>
    </xf>
    <xf numFmtId="0" fontId="72" fillId="2" borderId="0" xfId="53" applyFont="1" applyFill="1" applyBorder="1" applyAlignment="1">
      <alignment horizontal="center" wrapText="1"/>
    </xf>
    <xf numFmtId="0" fontId="72" fillId="2" borderId="4" xfId="53" applyFont="1" applyFill="1" applyBorder="1" applyAlignment="1">
      <alignment horizontal="center" wrapText="1"/>
    </xf>
    <xf numFmtId="0" fontId="13" fillId="2" borderId="0" xfId="0" applyFont="1" applyFill="1" applyAlignment="1">
      <alignment horizontal="center"/>
    </xf>
    <xf numFmtId="0" fontId="26" fillId="2" borderId="0" xfId="0" applyFont="1" applyFill="1" applyAlignment="1">
      <alignment horizontal="center"/>
    </xf>
    <xf numFmtId="0" fontId="66" fillId="2" borderId="0" xfId="0" applyFont="1" applyFill="1" applyAlignment="1">
      <alignment horizontal="center"/>
    </xf>
    <xf numFmtId="0" fontId="48" fillId="2" borderId="0" xfId="0" applyFont="1" applyFill="1" applyAlignment="1">
      <alignment horizontal="center"/>
    </xf>
    <xf numFmtId="0" fontId="12" fillId="2" borderId="0" xfId="0" applyFont="1" applyFill="1" applyBorder="1" applyAlignment="1">
      <alignment horizontal="right" vertical="center" wrapText="1"/>
    </xf>
    <xf numFmtId="0" fontId="12" fillId="2" borderId="4" xfId="0" applyFont="1" applyFill="1" applyBorder="1" applyAlignment="1">
      <alignment horizontal="right" vertical="center" wrapText="1"/>
    </xf>
    <xf numFmtId="0" fontId="24" fillId="2" borderId="0" xfId="0" applyFont="1" applyFill="1" applyAlignment="1">
      <alignment vertical="center"/>
    </xf>
    <xf numFmtId="17" fontId="23" fillId="2" borderId="14" xfId="0" quotePrefix="1" applyNumberFormat="1" applyFont="1" applyFill="1" applyBorder="1" applyAlignment="1">
      <alignment horizontal="left" vertical="center" wrapText="1"/>
    </xf>
    <xf numFmtId="17" fontId="23" fillId="2" borderId="15" xfId="0" quotePrefix="1" applyNumberFormat="1" applyFont="1" applyFill="1" applyBorder="1" applyAlignment="1">
      <alignment horizontal="left" vertical="center" wrapText="1"/>
    </xf>
    <xf numFmtId="0" fontId="24" fillId="2" borderId="0" xfId="0" applyFont="1" applyFill="1" applyAlignment="1">
      <alignment horizontal="left" vertical="center" wrapText="1"/>
    </xf>
    <xf numFmtId="17" fontId="17" fillId="2" borderId="14" xfId="0" quotePrefix="1" applyNumberFormat="1" applyFont="1" applyFill="1" applyBorder="1" applyAlignment="1">
      <alignment horizontal="left" vertical="center" wrapText="1"/>
    </xf>
    <xf numFmtId="17" fontId="17" fillId="2" borderId="15" xfId="0" quotePrefix="1" applyNumberFormat="1" applyFont="1" applyFill="1" applyBorder="1" applyAlignment="1">
      <alignment horizontal="left" vertical="center" wrapText="1"/>
    </xf>
    <xf numFmtId="0" fontId="54" fillId="2" borderId="0" xfId="2" applyNumberFormat="1" applyFont="1" applyFill="1" applyAlignment="1">
      <alignment wrapText="1"/>
    </xf>
    <xf numFmtId="0" fontId="17" fillId="2" borderId="0"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7" fillId="2" borderId="15"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0" xfId="0" applyFont="1" applyFill="1" applyBorder="1" applyAlignment="1">
      <alignment vertical="center"/>
    </xf>
    <xf numFmtId="0" fontId="17" fillId="2" borderId="4" xfId="0" applyFont="1" applyFill="1" applyBorder="1" applyAlignment="1">
      <alignment vertical="center"/>
    </xf>
    <xf numFmtId="49" fontId="13" fillId="2" borderId="2" xfId="0" applyNumberFormat="1" applyFont="1" applyFill="1" applyBorder="1" applyAlignment="1">
      <alignment horizontal="center" vertical="center" wrapText="1"/>
    </xf>
    <xf numFmtId="49" fontId="13" fillId="2" borderId="0" xfId="0" applyNumberFormat="1" applyFont="1" applyFill="1" applyBorder="1" applyAlignment="1">
      <alignment horizontal="center" vertical="center" wrapText="1"/>
    </xf>
    <xf numFmtId="49" fontId="13" fillId="2" borderId="14" xfId="0" applyNumberFormat="1" applyFont="1" applyFill="1" applyBorder="1" applyAlignment="1">
      <alignment horizontal="center" vertical="center" wrapText="1"/>
    </xf>
    <xf numFmtId="49" fontId="13" fillId="2" borderId="15" xfId="0" applyNumberFormat="1" applyFont="1" applyFill="1" applyBorder="1" applyAlignment="1">
      <alignment horizontal="center" vertical="center" wrapText="1"/>
    </xf>
    <xf numFmtId="49" fontId="13" fillId="2" borderId="17"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13" fillId="2" borderId="2" xfId="0" applyNumberFormat="1" applyFont="1" applyFill="1" applyBorder="1" applyAlignment="1">
      <alignment horizontal="center" vertical="center"/>
    </xf>
    <xf numFmtId="49" fontId="13" fillId="2" borderId="0" xfId="0" applyNumberFormat="1"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2" borderId="0"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15"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0" xfId="0" applyFont="1" applyFill="1" applyBorder="1" applyAlignment="1">
      <alignment horizontal="center" vertical="center"/>
    </xf>
    <xf numFmtId="0" fontId="4"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59" fillId="0" borderId="0" xfId="0" applyFont="1"/>
    <xf numFmtId="0" fontId="7" fillId="2" borderId="14" xfId="0" applyFont="1" applyFill="1" applyBorder="1" applyAlignment="1">
      <alignment horizontal="center" vertical="center"/>
    </xf>
    <xf numFmtId="0" fontId="4" fillId="2" borderId="14" xfId="0" applyFont="1" applyFill="1" applyBorder="1" applyAlignment="1">
      <alignment horizontal="center" vertical="center"/>
    </xf>
    <xf numFmtId="0" fontId="24" fillId="2" borderId="0" xfId="0" applyNumberFormat="1" applyFont="1" applyFill="1" applyAlignment="1">
      <alignment horizontal="left"/>
    </xf>
    <xf numFmtId="0" fontId="23" fillId="2" borderId="2" xfId="0" applyFont="1" applyFill="1" applyBorder="1" applyAlignment="1">
      <alignment horizontal="center" vertical="center"/>
    </xf>
    <xf numFmtId="0" fontId="24" fillId="2" borderId="0" xfId="0" applyNumberFormat="1" applyFont="1" applyFill="1" applyAlignment="1">
      <alignment horizontal="left" wrapText="1"/>
    </xf>
    <xf numFmtId="0" fontId="24" fillId="2" borderId="0" xfId="0" applyNumberFormat="1" applyFont="1" applyFill="1"/>
    <xf numFmtId="0" fontId="47" fillId="2" borderId="0" xfId="2" applyNumberFormat="1" applyFont="1" applyFill="1" applyAlignment="1">
      <alignment horizontal="left" wrapText="1"/>
    </xf>
    <xf numFmtId="0" fontId="23" fillId="2" borderId="2" xfId="0" applyNumberFormat="1" applyFont="1" applyFill="1" applyBorder="1" applyAlignment="1">
      <alignment horizontal="center" vertical="center"/>
    </xf>
    <xf numFmtId="0" fontId="23" fillId="2" borderId="0" xfId="0" applyNumberFormat="1" applyFont="1" applyFill="1" applyBorder="1" applyAlignment="1">
      <alignment horizontal="center" vertical="center"/>
    </xf>
  </cellXfs>
  <cellStyles count="5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3" xfId="54"/>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9"/>
    </tableStyle>
    <tableStyle name="PivotTable Style 2" table="0" count="1">
      <tableStyleElement type="pageFieldLabels" dxfId="8"/>
    </tableStyle>
    <tableStyle name="PivotTable Style 3" table="0" count="0"/>
    <tableStyle name="PivotTable Style 4" table="0" count="1">
      <tableStyleElement type="wholeTable" dxfId="7"/>
    </tableStyle>
    <tableStyle name="PivotTable Style 5" table="0" count="1">
      <tableStyleElement type="pageFieldLabels" dxfId="6"/>
    </tableStyle>
  </tableStyles>
  <colors>
    <mruColors>
      <color rgb="FF0000FF"/>
      <color rgb="FF93A7CC"/>
      <color rgb="FF203F7A"/>
      <color rgb="FF284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hartsheet" Target="chartsheets/sheet1.xml"/><Relationship Id="rId26" Type="http://schemas.openxmlformats.org/officeDocument/2006/relationships/chartsheet" Target="chartsheets/sheet5.xml"/><Relationship Id="rId39" Type="http://schemas.openxmlformats.org/officeDocument/2006/relationships/chartsheet" Target="chartsheets/sheet12.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worksheet" Target="worksheets/sheet25.xml"/><Relationship Id="rId42" Type="http://schemas.openxmlformats.org/officeDocument/2006/relationships/worksheet" Target="worksheets/sheet29.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1.xml"/><Relationship Id="rId33" Type="http://schemas.openxmlformats.org/officeDocument/2006/relationships/chartsheet" Target="chartsheets/sheet9.xml"/><Relationship Id="rId38" Type="http://schemas.openxmlformats.org/officeDocument/2006/relationships/worksheet" Target="worksheets/sheet27.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2.xml"/><Relationship Id="rId29" Type="http://schemas.openxmlformats.org/officeDocument/2006/relationships/chartsheet" Target="chartsheets/sheet7.xml"/><Relationship Id="rId41" Type="http://schemas.openxmlformats.org/officeDocument/2006/relationships/chartsheet" Target="chartsheets/sheet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4.xml"/><Relationship Id="rId32" Type="http://schemas.openxmlformats.org/officeDocument/2006/relationships/worksheet" Target="worksheets/sheet24.xml"/><Relationship Id="rId37" Type="http://schemas.openxmlformats.org/officeDocument/2006/relationships/chartsheet" Target="chartsheets/sheet11.xml"/><Relationship Id="rId40" Type="http://schemas.openxmlformats.org/officeDocument/2006/relationships/worksheet" Target="worksheets/sheet28.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0.xml"/><Relationship Id="rId28" Type="http://schemas.openxmlformats.org/officeDocument/2006/relationships/worksheet" Target="worksheets/sheet22.xml"/><Relationship Id="rId36" Type="http://schemas.openxmlformats.org/officeDocument/2006/relationships/worksheet" Target="worksheets/sheet26.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hartsheet" Target="chartsheets/sheet8.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3.xml"/><Relationship Id="rId27" Type="http://schemas.openxmlformats.org/officeDocument/2006/relationships/chartsheet" Target="chartsheets/sheet6.xml"/><Relationship Id="rId30" Type="http://schemas.openxmlformats.org/officeDocument/2006/relationships/worksheet" Target="worksheets/sheet23.xml"/><Relationship Id="rId35" Type="http://schemas.openxmlformats.org/officeDocument/2006/relationships/chartsheet" Target="chartsheets/sheet10.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74639116446414"/>
          <c:y val="5.8764682232485557E-2"/>
          <c:w val="0.81779859227370133"/>
          <c:h val="0.75571008742017487"/>
        </c:manualLayout>
      </c:layout>
      <c:barChart>
        <c:barDir val="col"/>
        <c:grouping val="clustered"/>
        <c:varyColors val="0"/>
        <c:ser>
          <c:idx val="0"/>
          <c:order val="0"/>
          <c:tx>
            <c:v>nrs</c:v>
          </c:tx>
          <c:spPr>
            <a:solidFill>
              <a:srgbClr val="284F99"/>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3EE-4AC0-BCB4-73F58382B227}"/>
                </c:ext>
              </c:extLst>
            </c:dLbl>
            <c:dLbl>
              <c:idx val="2"/>
              <c:layout>
                <c:manualLayout>
                  <c:x val="-8.2111440742209836E-3"/>
                  <c:y val="-2.102102251219095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3EE-4AC0-BCB4-73F58382B227}"/>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3EE-4AC0-BCB4-73F58382B227}"/>
                </c:ext>
              </c:extLst>
            </c:dLbl>
            <c:dLbl>
              <c:idx val="9"/>
              <c:layout>
                <c:manualLayout>
                  <c:x val="8.171603677221655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3EE-4AC0-BCB4-73F58382B227}"/>
                </c:ext>
              </c:extLst>
            </c:dLbl>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3EE-4AC0-BCB4-73F58382B227}"/>
                </c:ext>
              </c:extLst>
            </c:dLbl>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3EE-4AC0-BCB4-73F58382B227}"/>
                </c:ext>
              </c:extLst>
            </c:dLbl>
            <c:dLbl>
              <c:idx val="3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3EE-4AC0-BCB4-73F58382B227}"/>
                </c:ext>
              </c:extLst>
            </c:dLbl>
            <c:dLbl>
              <c:idx val="4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3EE-4AC0-BCB4-73F58382B227}"/>
                </c:ext>
              </c:extLst>
            </c:dLbl>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F3EE-4AC0-BCB4-73F58382B227}"/>
                </c:ext>
              </c:extLst>
            </c:dLbl>
            <c:dLbl>
              <c:idx val="48"/>
              <c:layout>
                <c:manualLayout>
                  <c:x val="8.171603677221655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3EE-4AC0-BCB4-73F58382B227}"/>
                </c:ext>
              </c:extLst>
            </c:dLbl>
            <c:dLbl>
              <c:idx val="51"/>
              <c:layout>
                <c:manualLayout>
                  <c:x val="1.3619339462035093E-3"/>
                  <c:y val="-7.6507549494204655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F3EE-4AC0-BCB4-73F58382B227}"/>
                </c:ext>
              </c:extLst>
            </c:dLbl>
            <c:dLbl>
              <c:idx val="5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F3EE-4AC0-BCB4-73F58382B227}"/>
                </c:ext>
              </c:extLst>
            </c:dLbl>
            <c:dLbl>
              <c:idx val="5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F3EE-4AC0-BCB4-73F58382B227}"/>
                </c:ext>
              </c:extLst>
            </c:dLbl>
            <c:dLbl>
              <c:idx val="6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F3EE-4AC0-BCB4-73F58382B227}"/>
                </c:ext>
              </c:extLst>
            </c:dLbl>
            <c:dLbl>
              <c:idx val="6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F3EE-4AC0-BCB4-73F58382B227}"/>
                </c:ext>
              </c:extLst>
            </c:dLbl>
            <c:dLbl>
              <c:idx val="6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F3EE-4AC0-BCB4-73F58382B227}"/>
                </c:ext>
              </c:extLst>
            </c:dLbl>
            <c:dLbl>
              <c:idx val="6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F3EE-4AC0-BCB4-73F58382B22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data'!$C$6:$C$110</c15:sqref>
                  </c15:fullRef>
                </c:ext>
              </c:extLst>
              <c:f>'Figure 1 data'!$C$17:$C$110</c:f>
              <c:numCache>
                <c:formatCode>General</c:formatCode>
                <c:ptCount val="6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numCache>
            </c:numRef>
          </c:cat>
          <c:val>
            <c:numRef>
              <c:extLst>
                <c:ext xmlns:c15="http://schemas.microsoft.com/office/drawing/2012/chart" uri="{02D57815-91ED-43cb-92C2-25804820EDAC}">
                  <c15:fullRef>
                    <c15:sqref>'Figure 1 data'!$D$6:$D$85</c15:sqref>
                  </c15:fullRef>
                </c:ext>
              </c:extLst>
              <c:f>'Figure 1 data'!$D$17:$D$85</c:f>
              <c:numCache>
                <c:formatCode>#,##0</c:formatCode>
                <c:ptCount val="69"/>
                <c:pt idx="0">
                  <c:v>11</c:v>
                </c:pt>
                <c:pt idx="1">
                  <c:v>62</c:v>
                </c:pt>
                <c:pt idx="2">
                  <c:v>282</c:v>
                </c:pt>
                <c:pt idx="3">
                  <c:v>609</c:v>
                </c:pt>
                <c:pt idx="4">
                  <c:v>650</c:v>
                </c:pt>
                <c:pt idx="5">
                  <c:v>663</c:v>
                </c:pt>
                <c:pt idx="6">
                  <c:v>527</c:v>
                </c:pt>
                <c:pt idx="7">
                  <c:v>414</c:v>
                </c:pt>
                <c:pt idx="8">
                  <c:v>336</c:v>
                </c:pt>
                <c:pt idx="9">
                  <c:v>230</c:v>
                </c:pt>
                <c:pt idx="10">
                  <c:v>131</c:v>
                </c:pt>
                <c:pt idx="11">
                  <c:v>91</c:v>
                </c:pt>
                <c:pt idx="12">
                  <c:v>67</c:v>
                </c:pt>
                <c:pt idx="13">
                  <c:v>49</c:v>
                </c:pt>
                <c:pt idx="14" formatCode="###########0">
                  <c:v>36</c:v>
                </c:pt>
                <c:pt idx="15" formatCode="###########0">
                  <c:v>19</c:v>
                </c:pt>
                <c:pt idx="16" formatCode="###########0">
                  <c:v>13</c:v>
                </c:pt>
                <c:pt idx="17" formatCode="###########0">
                  <c:v>6</c:v>
                </c:pt>
                <c:pt idx="18" formatCode="###########0">
                  <c:v>8</c:v>
                </c:pt>
                <c:pt idx="19" formatCode="###########0">
                  <c:v>6</c:v>
                </c:pt>
                <c:pt idx="20" formatCode="###########0">
                  <c:v>5</c:v>
                </c:pt>
                <c:pt idx="21" formatCode="###########0">
                  <c:v>3</c:v>
                </c:pt>
                <c:pt idx="22" formatCode="###########0">
                  <c:v>5</c:v>
                </c:pt>
                <c:pt idx="23" formatCode="###########0">
                  <c:v>7</c:v>
                </c:pt>
                <c:pt idx="24" formatCode="###########0">
                  <c:v>2</c:v>
                </c:pt>
                <c:pt idx="25" formatCode="###########0">
                  <c:v>5</c:v>
                </c:pt>
                <c:pt idx="26">
                  <c:v>11</c:v>
                </c:pt>
                <c:pt idx="27">
                  <c:v>10</c:v>
                </c:pt>
                <c:pt idx="28">
                  <c:v>20</c:v>
                </c:pt>
                <c:pt idx="29">
                  <c:v>25</c:v>
                </c:pt>
                <c:pt idx="30">
                  <c:v>76</c:v>
                </c:pt>
                <c:pt idx="31">
                  <c:v>107</c:v>
                </c:pt>
                <c:pt idx="32">
                  <c:v>168</c:v>
                </c:pt>
                <c:pt idx="33">
                  <c:v>209</c:v>
                </c:pt>
                <c:pt idx="34">
                  <c:v>280</c:v>
                </c:pt>
                <c:pt idx="35">
                  <c:v>249</c:v>
                </c:pt>
                <c:pt idx="36">
                  <c:v>252</c:v>
                </c:pt>
                <c:pt idx="37">
                  <c:v>233</c:v>
                </c:pt>
                <c:pt idx="38">
                  <c:v>227</c:v>
                </c:pt>
                <c:pt idx="39">
                  <c:v>208</c:v>
                </c:pt>
                <c:pt idx="40">
                  <c:v>203</c:v>
                </c:pt>
                <c:pt idx="41">
                  <c:v>187</c:v>
                </c:pt>
                <c:pt idx="42">
                  <c:v>392</c:v>
                </c:pt>
                <c:pt idx="43">
                  <c:v>373</c:v>
                </c:pt>
                <c:pt idx="44">
                  <c:v>452</c:v>
                </c:pt>
                <c:pt idx="45">
                  <c:v>443</c:v>
                </c:pt>
                <c:pt idx="46">
                  <c:v>377</c:v>
                </c:pt>
                <c:pt idx="47">
                  <c:v>325</c:v>
                </c:pt>
                <c:pt idx="48" formatCode="General">
                  <c:v>291</c:v>
                </c:pt>
                <c:pt idx="49" formatCode="General">
                  <c:v>230</c:v>
                </c:pt>
                <c:pt idx="50" formatCode="General">
                  <c:v>142</c:v>
                </c:pt>
                <c:pt idx="51" formatCode="General">
                  <c:v>104</c:v>
                </c:pt>
                <c:pt idx="52" formatCode="General">
                  <c:v>67</c:v>
                </c:pt>
                <c:pt idx="53" formatCode="General">
                  <c:v>62</c:v>
                </c:pt>
                <c:pt idx="54" formatCode="General">
                  <c:v>38</c:v>
                </c:pt>
                <c:pt idx="55" formatCode="General">
                  <c:v>34</c:v>
                </c:pt>
                <c:pt idx="56" formatCode="General">
                  <c:v>24</c:v>
                </c:pt>
                <c:pt idx="57" formatCode="General">
                  <c:v>23</c:v>
                </c:pt>
                <c:pt idx="58" formatCode="General">
                  <c:v>19</c:v>
                </c:pt>
                <c:pt idx="59" formatCode="General">
                  <c:v>7</c:v>
                </c:pt>
                <c:pt idx="60" formatCode="General">
                  <c:v>6</c:v>
                </c:pt>
                <c:pt idx="61" formatCode="General">
                  <c:v>4</c:v>
                </c:pt>
                <c:pt idx="62" formatCode="General">
                  <c:v>8</c:v>
                </c:pt>
                <c:pt idx="63" formatCode="General">
                  <c:v>8</c:v>
                </c:pt>
                <c:pt idx="64" formatCode="General">
                  <c:v>7</c:v>
                </c:pt>
                <c:pt idx="65" formatCode="General">
                  <c:v>13</c:v>
                </c:pt>
                <c:pt idx="66" formatCode="General">
                  <c:v>17</c:v>
                </c:pt>
                <c:pt idx="67" formatCode="General">
                  <c:v>22</c:v>
                </c:pt>
                <c:pt idx="68" formatCode="General">
                  <c:v>30</c:v>
                </c:pt>
              </c:numCache>
            </c:numRef>
          </c:val>
          <c:extLst>
            <c:ext xmlns:c16="http://schemas.microsoft.com/office/drawing/2014/chart" uri="{C3380CC4-5D6E-409C-BE32-E72D297353CC}">
              <c16:uniqueId val="{0000000A-F3EE-4AC0-BCB4-73F58382B227}"/>
            </c:ext>
          </c:extLst>
        </c:ser>
        <c:dLbls>
          <c:showLegendKey val="0"/>
          <c:showVal val="0"/>
          <c:showCatName val="0"/>
          <c:showSerName val="0"/>
          <c:showPercent val="0"/>
          <c:showBubbleSize val="0"/>
        </c:dLbls>
        <c:gapWidth val="18"/>
        <c:overlap val="-27"/>
        <c:axId val="643798048"/>
        <c:axId val="643803296"/>
      </c:barChart>
      <c:barChart>
        <c:barDir val="col"/>
        <c:grouping val="clustered"/>
        <c:varyColors val="0"/>
        <c:ser>
          <c:idx val="1"/>
          <c:order val="1"/>
          <c:tx>
            <c:v>second axis</c:v>
          </c:tx>
          <c:spPr>
            <a:noFill/>
            <a:ln>
              <a:noFill/>
            </a:ln>
            <a:effectLst/>
          </c:spPr>
          <c:invertIfNegative val="0"/>
          <c:cat>
            <c:numRef>
              <c:extLst>
                <c:ext xmlns:c15="http://schemas.microsoft.com/office/drawing/2012/chart" uri="{02D57815-91ED-43cb-92C2-25804820EDAC}">
                  <c15:fullRef>
                    <c15:sqref>'Figure 1 data'!$B$6:$B$85</c15:sqref>
                  </c15:fullRef>
                </c:ext>
              </c:extLst>
              <c:f>'Figure 1 data'!$B$17:$B$85</c:f>
              <c:numCache>
                <c:formatCode>d\-mmm\-yy</c:formatCode>
                <c:ptCount val="69"/>
                <c:pt idx="0">
                  <c:v>43906</c:v>
                </c:pt>
                <c:pt idx="1">
                  <c:v>43913</c:v>
                </c:pt>
                <c:pt idx="2">
                  <c:v>43920</c:v>
                </c:pt>
                <c:pt idx="3">
                  <c:v>43927</c:v>
                </c:pt>
                <c:pt idx="4">
                  <c:v>43934</c:v>
                </c:pt>
                <c:pt idx="5">
                  <c:v>43941</c:v>
                </c:pt>
                <c:pt idx="6">
                  <c:v>43948</c:v>
                </c:pt>
                <c:pt idx="7">
                  <c:v>43955</c:v>
                </c:pt>
                <c:pt idx="8">
                  <c:v>43962</c:v>
                </c:pt>
                <c:pt idx="9">
                  <c:v>43969</c:v>
                </c:pt>
                <c:pt idx="10">
                  <c:v>43976</c:v>
                </c:pt>
                <c:pt idx="11">
                  <c:v>43983</c:v>
                </c:pt>
                <c:pt idx="12">
                  <c:v>43990</c:v>
                </c:pt>
                <c:pt idx="13">
                  <c:v>43997</c:v>
                </c:pt>
                <c:pt idx="14">
                  <c:v>44004</c:v>
                </c:pt>
                <c:pt idx="15">
                  <c:v>44011</c:v>
                </c:pt>
                <c:pt idx="16">
                  <c:v>44018</c:v>
                </c:pt>
                <c:pt idx="17">
                  <c:v>44025</c:v>
                </c:pt>
                <c:pt idx="18">
                  <c:v>44032</c:v>
                </c:pt>
                <c:pt idx="19">
                  <c:v>44039</c:v>
                </c:pt>
                <c:pt idx="20">
                  <c:v>44046</c:v>
                </c:pt>
                <c:pt idx="21">
                  <c:v>44053</c:v>
                </c:pt>
                <c:pt idx="22">
                  <c:v>44060</c:v>
                </c:pt>
                <c:pt idx="23">
                  <c:v>44067</c:v>
                </c:pt>
                <c:pt idx="24">
                  <c:v>44074</c:v>
                </c:pt>
                <c:pt idx="25">
                  <c:v>44081</c:v>
                </c:pt>
                <c:pt idx="26">
                  <c:v>44088</c:v>
                </c:pt>
                <c:pt idx="27">
                  <c:v>44095</c:v>
                </c:pt>
                <c:pt idx="28">
                  <c:v>44102</c:v>
                </c:pt>
                <c:pt idx="29">
                  <c:v>44109</c:v>
                </c:pt>
                <c:pt idx="30">
                  <c:v>44116</c:v>
                </c:pt>
                <c:pt idx="31">
                  <c:v>44123</c:v>
                </c:pt>
                <c:pt idx="32">
                  <c:v>44130</c:v>
                </c:pt>
                <c:pt idx="33">
                  <c:v>44137</c:v>
                </c:pt>
                <c:pt idx="34">
                  <c:v>44144</c:v>
                </c:pt>
                <c:pt idx="35">
                  <c:v>44151</c:v>
                </c:pt>
                <c:pt idx="36">
                  <c:v>44158</c:v>
                </c:pt>
                <c:pt idx="37">
                  <c:v>44165</c:v>
                </c:pt>
                <c:pt idx="38">
                  <c:v>44172</c:v>
                </c:pt>
                <c:pt idx="39">
                  <c:v>44179</c:v>
                </c:pt>
                <c:pt idx="40">
                  <c:v>44186</c:v>
                </c:pt>
                <c:pt idx="41">
                  <c:v>44193</c:v>
                </c:pt>
                <c:pt idx="42">
                  <c:v>44200</c:v>
                </c:pt>
                <c:pt idx="43">
                  <c:v>44207</c:v>
                </c:pt>
                <c:pt idx="44">
                  <c:v>44214</c:v>
                </c:pt>
                <c:pt idx="45">
                  <c:v>44221</c:v>
                </c:pt>
                <c:pt idx="46">
                  <c:v>44228</c:v>
                </c:pt>
                <c:pt idx="47">
                  <c:v>44235</c:v>
                </c:pt>
                <c:pt idx="48">
                  <c:v>44242</c:v>
                </c:pt>
                <c:pt idx="49">
                  <c:v>44249</c:v>
                </c:pt>
                <c:pt idx="50">
                  <c:v>44256</c:v>
                </c:pt>
                <c:pt idx="51">
                  <c:v>44263</c:v>
                </c:pt>
                <c:pt idx="52">
                  <c:v>44270</c:v>
                </c:pt>
                <c:pt idx="53">
                  <c:v>44277</c:v>
                </c:pt>
                <c:pt idx="54">
                  <c:v>44284</c:v>
                </c:pt>
                <c:pt idx="55">
                  <c:v>44291</c:v>
                </c:pt>
                <c:pt idx="56">
                  <c:v>44298</c:v>
                </c:pt>
                <c:pt idx="57">
                  <c:v>44305</c:v>
                </c:pt>
                <c:pt idx="58">
                  <c:v>44312</c:v>
                </c:pt>
                <c:pt idx="59">
                  <c:v>44319</c:v>
                </c:pt>
                <c:pt idx="60">
                  <c:v>44326</c:v>
                </c:pt>
                <c:pt idx="61">
                  <c:v>44333</c:v>
                </c:pt>
                <c:pt idx="62">
                  <c:v>44340</c:v>
                </c:pt>
                <c:pt idx="63">
                  <c:v>44347</c:v>
                </c:pt>
                <c:pt idx="64">
                  <c:v>44354</c:v>
                </c:pt>
                <c:pt idx="65">
                  <c:v>44361</c:v>
                </c:pt>
                <c:pt idx="66">
                  <c:v>44368</c:v>
                </c:pt>
                <c:pt idx="67">
                  <c:v>44375</c:v>
                </c:pt>
                <c:pt idx="68">
                  <c:v>44382</c:v>
                </c:pt>
              </c:numCache>
            </c:numRef>
          </c:cat>
          <c:val>
            <c:numRef>
              <c:extLst>
                <c:ext xmlns:c15="http://schemas.microsoft.com/office/drawing/2012/chart" uri="{02D57815-91ED-43cb-92C2-25804820EDAC}">
                  <c15:fullRef>
                    <c15:sqref>'Figure 1 data'!$C$6:$C$85</c15:sqref>
                  </c15:fullRef>
                </c:ext>
              </c:extLst>
              <c:f>'Figure 1 data'!$C$17:$C$85</c:f>
              <c:numCache>
                <c:formatCode>General</c:formatCode>
                <c:ptCount val="6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numCache>
            </c:numRef>
          </c:val>
          <c:extLst>
            <c:ext xmlns:c16="http://schemas.microsoft.com/office/drawing/2014/chart" uri="{C3380CC4-5D6E-409C-BE32-E72D297353CC}">
              <c16:uniqueId val="{0000000B-F3EE-4AC0-BCB4-73F58382B227}"/>
            </c:ext>
          </c:extLst>
        </c:ser>
        <c:dLbls>
          <c:showLegendKey val="0"/>
          <c:showVal val="0"/>
          <c:showCatName val="0"/>
          <c:showSerName val="0"/>
          <c:showPercent val="0"/>
          <c:showBubbleSize val="0"/>
        </c:dLbls>
        <c:gapWidth val="18"/>
        <c:overlap val="-27"/>
        <c:axId val="492551704"/>
        <c:axId val="492538912"/>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7.1649236304334313E-3"/>
              <c:y val="0.8233388302479602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tickLblSkip val="3"/>
        <c:noMultiLvlLbl val="1"/>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2.6738157499010515E-2"/>
              <c:y val="0.3783608601140332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valAx>
        <c:axId val="492538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2551704"/>
        <c:crosses val="max"/>
        <c:crossBetween val="between"/>
      </c:valAx>
      <c:catAx>
        <c:axId val="492551704"/>
        <c:scaling>
          <c:orientation val="minMax"/>
        </c:scaling>
        <c:delete val="0"/>
        <c:axPos val="t"/>
        <c:numFmt formatCode="d\-mmm\-yy" sourceLinked="1"/>
        <c:majorTickMark val="out"/>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2538912"/>
        <c:crosses val="max"/>
        <c:auto val="0"/>
        <c:lblAlgn val="ctr"/>
        <c:lblOffset val="100"/>
        <c:tickLblSkip val="3"/>
        <c:tickMarkSkip val="3"/>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9 data'!$A$34</c:f>
          <c:strCache>
            <c:ptCount val="1"/>
            <c:pt idx="0">
              <c:v>Figure 9: COVID-19 death rate by SIMD quintile between 1st March 2020 and 30th June 2021</c:v>
            </c:pt>
          </c:strCache>
        </c:strRef>
      </c:tx>
      <c:layout>
        <c:manualLayout>
          <c:xMode val="edge"/>
          <c:yMode val="edge"/>
          <c:x val="0.16956939646849323"/>
          <c:y val="6.2683083194976412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data'!$F$4,'Figure 9 data'!$F$9)</c:f>
                <c:numCache>
                  <c:formatCode>General</c:formatCode>
                  <c:ptCount val="2"/>
                  <c:pt idx="0">
                    <c:v>22.400000000000091</c:v>
                  </c:pt>
                  <c:pt idx="1">
                    <c:v>8.9000000000000057</c:v>
                  </c:pt>
                </c:numCache>
              </c:numRef>
            </c:plus>
            <c:minus>
              <c:numRef>
                <c:f>('Figure 9 data'!$F$4,'Figure 9 data'!$F$9)</c:f>
                <c:numCache>
                  <c:formatCode>General</c:formatCode>
                  <c:ptCount val="2"/>
                  <c:pt idx="0">
                    <c:v>22.400000000000091</c:v>
                  </c:pt>
                  <c:pt idx="1">
                    <c:v>8.9000000000000057</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9 data'!$C$4,'Figure 9 data'!$C$9)</c:f>
              <c:numCache>
                <c:formatCode>#,##0.0</c:formatCode>
                <c:ptCount val="2"/>
                <c:pt idx="0">
                  <c:v>1698.4</c:v>
                </c:pt>
                <c:pt idx="1">
                  <c:v>239.9</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data'!$F$5,'Figure 9 data'!$F$10)</c:f>
                <c:numCache>
                  <c:formatCode>General</c:formatCode>
                  <c:ptCount val="2"/>
                  <c:pt idx="0">
                    <c:v>18.899999999999864</c:v>
                  </c:pt>
                  <c:pt idx="1">
                    <c:v>7</c:v>
                  </c:pt>
                </c:numCache>
              </c:numRef>
            </c:plus>
            <c:minus>
              <c:numRef>
                <c:f>('Figure 9 data'!$F$5,'Figure 9 data'!$F$10)</c:f>
                <c:numCache>
                  <c:formatCode>General</c:formatCode>
                  <c:ptCount val="2"/>
                  <c:pt idx="0">
                    <c:v>18.899999999999864</c:v>
                  </c:pt>
                  <c:pt idx="1">
                    <c:v>7</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data'!$C$5,'Figure 9 data'!$C$10)</c:f>
              <c:numCache>
                <c:formatCode>#,##0.0</c:formatCode>
                <c:ptCount val="2"/>
                <c:pt idx="0">
                  <c:v>1373.6</c:v>
                </c:pt>
                <c:pt idx="1">
                  <c:v>170.8</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data'!$F$6,'Figure 9 data'!$F$11)</c:f>
                <c:numCache>
                  <c:formatCode>General</c:formatCode>
                  <c:ptCount val="2"/>
                  <c:pt idx="0">
                    <c:v>16.700000000000045</c:v>
                  </c:pt>
                  <c:pt idx="1">
                    <c:v>5.7999999999999972</c:v>
                  </c:pt>
                </c:numCache>
              </c:numRef>
            </c:plus>
            <c:minus>
              <c:numRef>
                <c:f>('Figure 9 data'!$F$6,'Figure 9 data'!$F$11)</c:f>
                <c:numCache>
                  <c:formatCode>General</c:formatCode>
                  <c:ptCount val="2"/>
                  <c:pt idx="0">
                    <c:v>16.700000000000045</c:v>
                  </c:pt>
                  <c:pt idx="1">
                    <c:v>5.7999999999999972</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data'!$C$6,'Figure 9 data'!$C$11)</c:f>
              <c:numCache>
                <c:formatCode>#,##0.0</c:formatCode>
                <c:ptCount val="2"/>
                <c:pt idx="0">
                  <c:v>1172.7</c:v>
                </c:pt>
                <c:pt idx="1">
                  <c:v>127.6</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data'!$F$7,'Figure 9 data'!$F$12)</c:f>
                <c:numCache>
                  <c:formatCode>General</c:formatCode>
                  <c:ptCount val="2"/>
                  <c:pt idx="0">
                    <c:v>15.5</c:v>
                  </c:pt>
                  <c:pt idx="1">
                    <c:v>5.5</c:v>
                  </c:pt>
                </c:numCache>
              </c:numRef>
            </c:plus>
            <c:minus>
              <c:numRef>
                <c:f>('Figure 9 data'!$F$7,'Figure 9 data'!$F$12)</c:f>
                <c:numCache>
                  <c:formatCode>General</c:formatCode>
                  <c:ptCount val="2"/>
                  <c:pt idx="0">
                    <c:v>15.5</c:v>
                  </c:pt>
                  <c:pt idx="1">
                    <c:v>5.5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data'!$C$7,'Figure 9 data'!$C$12)</c:f>
              <c:numCache>
                <c:formatCode>#,##0.0</c:formatCode>
                <c:ptCount val="2"/>
                <c:pt idx="0">
                  <c:v>1027.5</c:v>
                </c:pt>
                <c:pt idx="1">
                  <c:v>117.1</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data'!$F$8,'Figure 9 data'!$F$13)</c:f>
                <c:numCache>
                  <c:formatCode>General</c:formatCode>
                  <c:ptCount val="2"/>
                  <c:pt idx="0">
                    <c:v>14.5</c:v>
                  </c:pt>
                  <c:pt idx="1">
                    <c:v>5.1000000000000085</c:v>
                  </c:pt>
                </c:numCache>
              </c:numRef>
            </c:plus>
            <c:minus>
              <c:numRef>
                <c:f>('Figure 9 data'!$F$8,'Figure 9 data'!$F$13)</c:f>
                <c:numCache>
                  <c:formatCode>General</c:formatCode>
                  <c:ptCount val="2"/>
                  <c:pt idx="0">
                    <c:v>14.5</c:v>
                  </c:pt>
                  <c:pt idx="1">
                    <c:v>5.1000000000000085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data'!$C$8,'Figure 9 data'!$C$13)</c:f>
              <c:numCache>
                <c:formatCode>#,##0.0</c:formatCode>
                <c:ptCount val="2"/>
                <c:pt idx="0">
                  <c:v>894.4</c:v>
                </c:pt>
                <c:pt idx="1">
                  <c:v>101.2</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800"/>
          <c:min val="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10 data'!$A$31</c:f>
          <c:strCache>
            <c:ptCount val="1"/>
            <c:pt idx="0">
              <c:v>Figure 10: Age standardised death rates by urban rural classification between 1st March 2020 and 30th June 2021</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88482793022806749"/>
          <c:h val="0.47944750382193874"/>
        </c:manualLayout>
      </c:layout>
      <c:barChart>
        <c:barDir val="col"/>
        <c:grouping val="clustered"/>
        <c:varyColors val="0"/>
        <c:ser>
          <c:idx val="0"/>
          <c:order val="0"/>
          <c:tx>
            <c:strRef>
              <c:f>'Figure 10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10 data'!$F$4:$F$9</c:f>
                <c:numCache>
                  <c:formatCode>General</c:formatCode>
                  <c:ptCount val="6"/>
                  <c:pt idx="0">
                    <c:v>14.579999999999927</c:v>
                  </c:pt>
                  <c:pt idx="1">
                    <c:v>13.259999999999991</c:v>
                  </c:pt>
                  <c:pt idx="2">
                    <c:v>24.869999999999891</c:v>
                  </c:pt>
                  <c:pt idx="3">
                    <c:v>36.710000000000036</c:v>
                  </c:pt>
                  <c:pt idx="4">
                    <c:v>21.350000000000023</c:v>
                  </c:pt>
                  <c:pt idx="5">
                    <c:v>26.460000000000036</c:v>
                  </c:pt>
                </c:numCache>
              </c:numRef>
            </c:plus>
            <c:minus>
              <c:numRef>
                <c:f>'Figure 10 data'!$F$4:$F$9</c:f>
                <c:numCache>
                  <c:formatCode>General</c:formatCode>
                  <c:ptCount val="6"/>
                  <c:pt idx="0">
                    <c:v>14.579999999999927</c:v>
                  </c:pt>
                  <c:pt idx="1">
                    <c:v>13.259999999999991</c:v>
                  </c:pt>
                  <c:pt idx="2">
                    <c:v>24.869999999999891</c:v>
                  </c:pt>
                  <c:pt idx="3">
                    <c:v>36.710000000000036</c:v>
                  </c:pt>
                  <c:pt idx="4">
                    <c:v>21.350000000000023</c:v>
                  </c:pt>
                  <c:pt idx="5">
                    <c:v>26.460000000000036</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data'!$C$4:$C$9</c:f>
              <c:numCache>
                <c:formatCode>#,##0.0</c:formatCode>
                <c:ptCount val="6"/>
                <c:pt idx="0">
                  <c:v>1292.21</c:v>
                </c:pt>
                <c:pt idx="1">
                  <c:v>1275.3499999999999</c:v>
                </c:pt>
                <c:pt idx="2">
                  <c:v>1129.27</c:v>
                </c:pt>
                <c:pt idx="3">
                  <c:v>1190.1500000000001</c:v>
                </c:pt>
                <c:pt idx="4">
                  <c:v>1040.5</c:v>
                </c:pt>
                <c:pt idx="5">
                  <c:v>988.22</c:v>
                </c:pt>
              </c:numCache>
            </c:numRef>
          </c:val>
          <c:extLst>
            <c:ext xmlns:c16="http://schemas.microsoft.com/office/drawing/2014/chart" uri="{C3380CC4-5D6E-409C-BE32-E72D297353CC}">
              <c16:uniqueId val="{00000000-52FD-479B-A03A-56794F3A2D59}"/>
            </c:ext>
          </c:extLst>
        </c:ser>
        <c:ser>
          <c:idx val="1"/>
          <c:order val="1"/>
          <c:tx>
            <c:strRef>
              <c:f>'Figure 10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10 data'!$F$10:$F$15</c:f>
                <c:numCache>
                  <c:formatCode>General</c:formatCode>
                  <c:ptCount val="6"/>
                  <c:pt idx="1">
                    <c:v>4.9399999999999977</c:v>
                  </c:pt>
                  <c:pt idx="2">
                    <c:v>8.3199999999999932</c:v>
                  </c:pt>
                  <c:pt idx="3">
                    <c:v>9.4599999999999937</c:v>
                  </c:pt>
                  <c:pt idx="4">
                    <c:v>6.8100000000000023</c:v>
                  </c:pt>
                  <c:pt idx="5">
                    <c:v>6.3900000000000006</c:v>
                  </c:pt>
                </c:numCache>
              </c:numRef>
            </c:plus>
            <c:minus>
              <c:numRef>
                <c:f>'Figure 10 data'!$F$10:$F$15</c:f>
                <c:numCache>
                  <c:formatCode>General</c:formatCode>
                  <c:ptCount val="6"/>
                  <c:pt idx="1">
                    <c:v>4.9399999999999977</c:v>
                  </c:pt>
                  <c:pt idx="2">
                    <c:v>8.3199999999999932</c:v>
                  </c:pt>
                  <c:pt idx="3">
                    <c:v>9.4599999999999937</c:v>
                  </c:pt>
                  <c:pt idx="4">
                    <c:v>6.8100000000000023</c:v>
                  </c:pt>
                  <c:pt idx="5">
                    <c:v>6.3900000000000006</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data'!$C$10:$C$15</c:f>
              <c:numCache>
                <c:formatCode>#,##0.0</c:formatCode>
                <c:ptCount val="6"/>
                <c:pt idx="0">
                  <c:v>193.22</c:v>
                </c:pt>
                <c:pt idx="1">
                  <c:v>161.47999999999999</c:v>
                </c:pt>
                <c:pt idx="2">
                  <c:v>114.49</c:v>
                </c:pt>
                <c:pt idx="3">
                  <c:v>74.739999999999995</c:v>
                </c:pt>
                <c:pt idx="4">
                  <c:v>94.66</c:v>
                </c:pt>
                <c:pt idx="5">
                  <c:v>52.2</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11 data'!$A$35</c:f>
          <c:strCache>
            <c:ptCount val="1"/>
            <c:pt idx="0">
              <c:v>Figure 11: Age standardised rates for deaths involving COVID-19 between 1st March 2020 and 30th June 2021 in NHS health boards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407238945268089E-2"/>
          <c:y val="0.10902256998668486"/>
          <c:w val="0.93996540497850689"/>
          <c:h val="0.80185832034153626"/>
        </c:manualLayout>
      </c:layout>
      <c:barChart>
        <c:barDir val="col"/>
        <c:grouping val="clustered"/>
        <c:varyColors val="0"/>
        <c:ser>
          <c:idx val="0"/>
          <c:order val="0"/>
          <c:tx>
            <c:strRef>
              <c:f>'Figure 11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11 data'!$E$6:$E$17</c:f>
                <c:numCache>
                  <c:formatCode>General</c:formatCode>
                  <c:ptCount val="12"/>
                  <c:pt idx="0">
                    <c:v>10.799999999999983</c:v>
                  </c:pt>
                  <c:pt idx="1">
                    <c:v>13.200000000000003</c:v>
                  </c:pt>
                  <c:pt idx="2">
                    <c:v>10.100000000000001</c:v>
                  </c:pt>
                  <c:pt idx="3">
                    <c:v>8.6000000000000085</c:v>
                  </c:pt>
                  <c:pt idx="4">
                    <c:v>12.400000000000006</c:v>
                  </c:pt>
                  <c:pt idx="5">
                    <c:v>6.7000000000000028</c:v>
                  </c:pt>
                  <c:pt idx="6">
                    <c:v>7.9000000000000057</c:v>
                  </c:pt>
                  <c:pt idx="7">
                    <c:v>6.0999999999999943</c:v>
                  </c:pt>
                  <c:pt idx="8">
                    <c:v>10.299999999999983</c:v>
                  </c:pt>
                  <c:pt idx="9">
                    <c:v>7.3000000000000114</c:v>
                  </c:pt>
                  <c:pt idx="10">
                    <c:v>22.1</c:v>
                  </c:pt>
                  <c:pt idx="11">
                    <c:v>8.5</c:v>
                  </c:pt>
                </c:numCache>
              </c:numRef>
            </c:plus>
            <c:minus>
              <c:numRef>
                <c:f>'Figure 11 data'!$E$6:$E$17</c:f>
                <c:numCache>
                  <c:formatCode>General</c:formatCode>
                  <c:ptCount val="12"/>
                  <c:pt idx="0">
                    <c:v>10.799999999999983</c:v>
                  </c:pt>
                  <c:pt idx="1">
                    <c:v>13.200000000000003</c:v>
                  </c:pt>
                  <c:pt idx="2">
                    <c:v>10.100000000000001</c:v>
                  </c:pt>
                  <c:pt idx="3">
                    <c:v>8.6000000000000085</c:v>
                  </c:pt>
                  <c:pt idx="4">
                    <c:v>12.400000000000006</c:v>
                  </c:pt>
                  <c:pt idx="5">
                    <c:v>6.7000000000000028</c:v>
                  </c:pt>
                  <c:pt idx="6">
                    <c:v>7.9000000000000057</c:v>
                  </c:pt>
                  <c:pt idx="7">
                    <c:v>6.0999999999999943</c:v>
                  </c:pt>
                  <c:pt idx="8">
                    <c:v>10.299999999999983</c:v>
                  </c:pt>
                  <c:pt idx="9">
                    <c:v>7.3000000000000114</c:v>
                  </c:pt>
                  <c:pt idx="10">
                    <c:v>22.1</c:v>
                  </c:pt>
                  <c:pt idx="11">
                    <c:v>8.5</c:v>
                  </c:pt>
                </c:numCache>
              </c:numRef>
            </c:minus>
            <c:spPr>
              <a:noFill/>
              <a:ln w="15875" cap="flat" cmpd="sng" algn="ctr">
                <a:solidFill>
                  <a:schemeClr val="bg2">
                    <a:lumMod val="50000"/>
                  </a:schemeClr>
                </a:solidFill>
                <a:round/>
              </a:ln>
              <a:effectLst/>
            </c:spPr>
          </c:errBars>
          <c:cat>
            <c:strRef>
              <c:f>'Figure 11 data'!$A$6:$A$17</c:f>
              <c:strCache>
                <c:ptCount val="12"/>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Shetland</c:v>
                </c:pt>
                <c:pt idx="11">
                  <c:v>Tayside</c:v>
                </c:pt>
              </c:strCache>
            </c:strRef>
          </c:cat>
          <c:val>
            <c:numRef>
              <c:f>'Figure 11 data'!$B$6:$B$17</c:f>
              <c:numCache>
                <c:formatCode>0.0</c:formatCode>
                <c:ptCount val="12"/>
                <c:pt idx="0">
                  <c:v>166.6</c:v>
                </c:pt>
                <c:pt idx="1">
                  <c:v>82</c:v>
                </c:pt>
                <c:pt idx="2">
                  <c:v>66</c:v>
                </c:pt>
                <c:pt idx="3">
                  <c:v>98.4</c:v>
                </c:pt>
                <c:pt idx="4">
                  <c:v>154.80000000000001</c:v>
                </c:pt>
                <c:pt idx="5">
                  <c:v>84.8</c:v>
                </c:pt>
                <c:pt idx="6">
                  <c:v>223.6</c:v>
                </c:pt>
                <c:pt idx="7">
                  <c:v>47.3</c:v>
                </c:pt>
                <c:pt idx="8">
                  <c:v>215.6</c:v>
                </c:pt>
                <c:pt idx="9">
                  <c:v>142.30000000000001</c:v>
                </c:pt>
                <c:pt idx="10">
                  <c:v>37</c:v>
                </c:pt>
                <c:pt idx="11">
                  <c:v>118.5</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12 data'!$A$53</c:f>
          <c:strCache>
            <c:ptCount val="1"/>
            <c:pt idx="0">
              <c:v>Figure 12: Age standardised rates for deaths involving COVID-19 between 1st March 2020 and 30th June 2021 in council areas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12 data'!$E$6:$E$35</c:f>
                <c:numCache>
                  <c:formatCode>General</c:formatCode>
                  <c:ptCount val="30"/>
                  <c:pt idx="0">
                    <c:v>13.899999999999991</c:v>
                  </c:pt>
                  <c:pt idx="1">
                    <c:v>9.5</c:v>
                  </c:pt>
                  <c:pt idx="2">
                    <c:v>13.799999999999997</c:v>
                  </c:pt>
                  <c:pt idx="3">
                    <c:v>13.999999999999993</c:v>
                  </c:pt>
                  <c:pt idx="4">
                    <c:v>9.7000000000000171</c:v>
                  </c:pt>
                  <c:pt idx="5">
                    <c:v>32.299999999999983</c:v>
                  </c:pt>
                  <c:pt idx="6">
                    <c:v>10.100000000000001</c:v>
                  </c:pt>
                  <c:pt idx="7">
                    <c:v>18.700000000000017</c:v>
                  </c:pt>
                  <c:pt idx="8">
                    <c:v>19.900000000000006</c:v>
                  </c:pt>
                  <c:pt idx="9">
                    <c:v>18.599999999999994</c:v>
                  </c:pt>
                  <c:pt idx="10">
                    <c:v>16</c:v>
                  </c:pt>
                  <c:pt idx="11">
                    <c:v>20.700000000000017</c:v>
                  </c:pt>
                  <c:pt idx="12">
                    <c:v>17.699999999999989</c:v>
                  </c:pt>
                  <c:pt idx="13">
                    <c:v>8.6000000000000085</c:v>
                  </c:pt>
                  <c:pt idx="14">
                    <c:v>12.899999999999977</c:v>
                  </c:pt>
                  <c:pt idx="15">
                    <c:v>6.3000000000000043</c:v>
                  </c:pt>
                  <c:pt idx="16">
                    <c:v>25.099999999999994</c:v>
                  </c:pt>
                  <c:pt idx="17">
                    <c:v>25.900000000000006</c:v>
                  </c:pt>
                  <c:pt idx="18">
                    <c:v>9</c:v>
                  </c:pt>
                  <c:pt idx="19">
                    <c:v>18.900000000000006</c:v>
                  </c:pt>
                  <c:pt idx="20">
                    <c:v>15.299999999999983</c:v>
                  </c:pt>
                  <c:pt idx="21">
                    <c:v>12.399999999999991</c:v>
                  </c:pt>
                  <c:pt idx="22">
                    <c:v>19.300000000000011</c:v>
                  </c:pt>
                  <c:pt idx="23">
                    <c:v>13.200000000000003</c:v>
                  </c:pt>
                  <c:pt idx="24">
                    <c:v>22.1</c:v>
                  </c:pt>
                  <c:pt idx="25">
                    <c:v>17.100000000000023</c:v>
                  </c:pt>
                  <c:pt idx="26">
                    <c:v>13.800000000000011</c:v>
                  </c:pt>
                  <c:pt idx="27">
                    <c:v>20.000000000000014</c:v>
                  </c:pt>
                  <c:pt idx="28">
                    <c:v>28.600000000000023</c:v>
                  </c:pt>
                  <c:pt idx="29">
                    <c:v>17.599999999999994</c:v>
                  </c:pt>
                </c:numCache>
              </c:numRef>
            </c:plus>
            <c:minus>
              <c:numRef>
                <c:f>'Figure 12 data'!$E$6:$E$35</c:f>
                <c:numCache>
                  <c:formatCode>General</c:formatCode>
                  <c:ptCount val="30"/>
                  <c:pt idx="0">
                    <c:v>13.899999999999991</c:v>
                  </c:pt>
                  <c:pt idx="1">
                    <c:v>9.5</c:v>
                  </c:pt>
                  <c:pt idx="2">
                    <c:v>13.799999999999997</c:v>
                  </c:pt>
                  <c:pt idx="3">
                    <c:v>13.999999999999993</c:v>
                  </c:pt>
                  <c:pt idx="4">
                    <c:v>9.7000000000000171</c:v>
                  </c:pt>
                  <c:pt idx="5">
                    <c:v>32.299999999999983</c:v>
                  </c:pt>
                  <c:pt idx="6">
                    <c:v>10.100000000000001</c:v>
                  </c:pt>
                  <c:pt idx="7">
                    <c:v>18.700000000000017</c:v>
                  </c:pt>
                  <c:pt idx="8">
                    <c:v>19.900000000000006</c:v>
                  </c:pt>
                  <c:pt idx="9">
                    <c:v>18.599999999999994</c:v>
                  </c:pt>
                  <c:pt idx="10">
                    <c:v>16</c:v>
                  </c:pt>
                  <c:pt idx="11">
                    <c:v>20.700000000000017</c:v>
                  </c:pt>
                  <c:pt idx="12">
                    <c:v>17.699999999999989</c:v>
                  </c:pt>
                  <c:pt idx="13">
                    <c:v>8.6000000000000085</c:v>
                  </c:pt>
                  <c:pt idx="14">
                    <c:v>12.899999999999977</c:v>
                  </c:pt>
                  <c:pt idx="15">
                    <c:v>6.3000000000000043</c:v>
                  </c:pt>
                  <c:pt idx="16">
                    <c:v>25.099999999999994</c:v>
                  </c:pt>
                  <c:pt idx="17">
                    <c:v>25.900000000000006</c:v>
                  </c:pt>
                  <c:pt idx="18">
                    <c:v>9</c:v>
                  </c:pt>
                  <c:pt idx="19">
                    <c:v>18.900000000000006</c:v>
                  </c:pt>
                  <c:pt idx="20">
                    <c:v>15.299999999999983</c:v>
                  </c:pt>
                  <c:pt idx="21">
                    <c:v>12.399999999999991</c:v>
                  </c:pt>
                  <c:pt idx="22">
                    <c:v>19.300000000000011</c:v>
                  </c:pt>
                  <c:pt idx="23">
                    <c:v>13.200000000000003</c:v>
                  </c:pt>
                  <c:pt idx="24">
                    <c:v>22.1</c:v>
                  </c:pt>
                  <c:pt idx="25">
                    <c:v>17.100000000000023</c:v>
                  </c:pt>
                  <c:pt idx="26">
                    <c:v>13.800000000000011</c:v>
                  </c:pt>
                  <c:pt idx="27">
                    <c:v>20.000000000000014</c:v>
                  </c:pt>
                  <c:pt idx="28">
                    <c:v>28.600000000000023</c:v>
                  </c:pt>
                  <c:pt idx="29">
                    <c:v>17.599999999999994</c:v>
                  </c:pt>
                </c:numCache>
              </c:numRef>
            </c:minus>
            <c:spPr>
              <a:noFill/>
              <a:ln w="15875" cap="flat" cmpd="sng" algn="ctr">
                <a:solidFill>
                  <a:schemeClr val="bg2">
                    <a:lumMod val="50000"/>
                  </a:schemeClr>
                </a:solidFill>
                <a:round/>
              </a:ln>
              <a:effectLst/>
            </c:spPr>
          </c:errBars>
          <c:cat>
            <c:strRef>
              <c:f>'Figure 12 data'!$A$6:$A$35</c:f>
              <c:strCache>
                <c:ptCount val="30"/>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Shetland Islands</c:v>
                </c:pt>
                <c:pt idx="25">
                  <c:v>South Ayrshire</c:v>
                </c:pt>
                <c:pt idx="26">
                  <c:v>South Lanarkshire</c:v>
                </c:pt>
                <c:pt idx="27">
                  <c:v>Stirling</c:v>
                </c:pt>
                <c:pt idx="28">
                  <c:v>West Dunbartonshire</c:v>
                </c:pt>
                <c:pt idx="29">
                  <c:v>West Lothian</c:v>
                </c:pt>
              </c:strCache>
            </c:strRef>
          </c:cat>
          <c:val>
            <c:numRef>
              <c:f>'Figure 12 data'!$B$6:$B$35</c:f>
              <c:numCache>
                <c:formatCode>0.0</c:formatCode>
                <c:ptCount val="30"/>
                <c:pt idx="0">
                  <c:v>126.8</c:v>
                </c:pt>
                <c:pt idx="1">
                  <c:v>76.8</c:v>
                </c:pt>
                <c:pt idx="2">
                  <c:v>93.6</c:v>
                </c:pt>
                <c:pt idx="3">
                  <c:v>73.099999999999994</c:v>
                </c:pt>
                <c:pt idx="4">
                  <c:v>141.30000000000001</c:v>
                </c:pt>
                <c:pt idx="5">
                  <c:v>176.6</c:v>
                </c:pt>
                <c:pt idx="6">
                  <c:v>66</c:v>
                </c:pt>
                <c:pt idx="7">
                  <c:v>167.9</c:v>
                </c:pt>
                <c:pt idx="8">
                  <c:v>167.9</c:v>
                </c:pt>
                <c:pt idx="9">
                  <c:v>160.9</c:v>
                </c:pt>
                <c:pt idx="10">
                  <c:v>97</c:v>
                </c:pt>
                <c:pt idx="11">
                  <c:v>159.80000000000001</c:v>
                </c:pt>
                <c:pt idx="12">
                  <c:v>162.1</c:v>
                </c:pt>
                <c:pt idx="13">
                  <c:v>98.4</c:v>
                </c:pt>
                <c:pt idx="14">
                  <c:v>260.39999999999998</c:v>
                </c:pt>
                <c:pt idx="15">
                  <c:v>36.700000000000003</c:v>
                </c:pt>
                <c:pt idx="16">
                  <c:v>188.9</c:v>
                </c:pt>
                <c:pt idx="17">
                  <c:v>188.4</c:v>
                </c:pt>
                <c:pt idx="18">
                  <c:v>28.8</c:v>
                </c:pt>
                <c:pt idx="19">
                  <c:v>182.3</c:v>
                </c:pt>
                <c:pt idx="20">
                  <c:v>226.1</c:v>
                </c:pt>
                <c:pt idx="21">
                  <c:v>101.6</c:v>
                </c:pt>
                <c:pt idx="22">
                  <c:v>227</c:v>
                </c:pt>
                <c:pt idx="23">
                  <c:v>82</c:v>
                </c:pt>
                <c:pt idx="24">
                  <c:v>37</c:v>
                </c:pt>
                <c:pt idx="25">
                  <c:v>147.30000000000001</c:v>
                </c:pt>
                <c:pt idx="26">
                  <c:v>204.5</c:v>
                </c:pt>
                <c:pt idx="27">
                  <c:v>131.30000000000001</c:v>
                </c:pt>
                <c:pt idx="28">
                  <c:v>226.3</c:v>
                </c:pt>
                <c:pt idx="29">
                  <c:v>153.4</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2: Deaths by week of registration, Scotland,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7606573793660403"/>
          <c:h val="0.73501110300875716"/>
        </c:manualLayout>
      </c:layout>
      <c:lineChart>
        <c:grouping val="standard"/>
        <c:varyColors val="0"/>
        <c:ser>
          <c:idx val="0"/>
          <c:order val="0"/>
          <c:tx>
            <c:v>All deaths</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8A58-453A-83D1-BD16598B0D4C}"/>
              </c:ext>
            </c:extLst>
          </c:dPt>
          <c:dPt>
            <c:idx val="18"/>
            <c:marker>
              <c:symbol val="none"/>
            </c:marker>
            <c:bubble3D val="0"/>
            <c:extLst>
              <c:ext xmlns:c16="http://schemas.microsoft.com/office/drawing/2014/chart" uri="{C3380CC4-5D6E-409C-BE32-E72D297353CC}">
                <c16:uniqueId val="{00000001-8A58-453A-83D1-BD16598B0D4C}"/>
              </c:ext>
            </c:extLst>
          </c:dPt>
          <c:dPt>
            <c:idx val="19"/>
            <c:marker>
              <c:symbol val="none"/>
            </c:marker>
            <c:bubble3D val="0"/>
            <c:extLst>
              <c:ext xmlns:c16="http://schemas.microsoft.com/office/drawing/2014/chart" uri="{C3380CC4-5D6E-409C-BE32-E72D297353CC}">
                <c16:uniqueId val="{00000002-8A58-453A-83D1-BD16598B0D4C}"/>
              </c:ext>
            </c:extLst>
          </c:dPt>
          <c:dPt>
            <c:idx val="20"/>
            <c:marker>
              <c:symbol val="none"/>
            </c:marker>
            <c:bubble3D val="0"/>
            <c:extLst>
              <c:ext xmlns:c16="http://schemas.microsoft.com/office/drawing/2014/chart" uri="{C3380CC4-5D6E-409C-BE32-E72D297353CC}">
                <c16:uniqueId val="{00000003-8A58-453A-83D1-BD16598B0D4C}"/>
              </c:ext>
            </c:extLst>
          </c:dPt>
          <c:dPt>
            <c:idx val="21"/>
            <c:marker>
              <c:symbol val="none"/>
            </c:marker>
            <c:bubble3D val="0"/>
            <c:extLst>
              <c:ext xmlns:c16="http://schemas.microsoft.com/office/drawing/2014/chart" uri="{C3380CC4-5D6E-409C-BE32-E72D297353CC}">
                <c16:uniqueId val="{00000004-8A58-453A-83D1-BD16598B0D4C}"/>
              </c:ext>
            </c:extLst>
          </c:dPt>
          <c:dPt>
            <c:idx val="22"/>
            <c:marker>
              <c:symbol val="none"/>
            </c:marker>
            <c:bubble3D val="0"/>
            <c:extLst>
              <c:ext xmlns:c16="http://schemas.microsoft.com/office/drawing/2014/chart" uri="{C3380CC4-5D6E-409C-BE32-E72D297353CC}">
                <c16:uniqueId val="{00000005-8A58-453A-83D1-BD16598B0D4C}"/>
              </c:ext>
            </c:extLst>
          </c:dPt>
          <c:dPt>
            <c:idx val="23"/>
            <c:marker>
              <c:symbol val="none"/>
            </c:marker>
            <c:bubble3D val="0"/>
            <c:extLst>
              <c:ext xmlns:c16="http://schemas.microsoft.com/office/drawing/2014/chart" uri="{C3380CC4-5D6E-409C-BE32-E72D297353CC}">
                <c16:uniqueId val="{00000006-8A58-453A-83D1-BD16598B0D4C}"/>
              </c:ext>
            </c:extLst>
          </c:dPt>
          <c:dPt>
            <c:idx val="25"/>
            <c:marker>
              <c:symbol val="none"/>
            </c:marker>
            <c:bubble3D val="0"/>
            <c:extLst>
              <c:ext xmlns:c16="http://schemas.microsoft.com/office/drawing/2014/chart" uri="{C3380CC4-5D6E-409C-BE32-E72D297353CC}">
                <c16:uniqueId val="{00000007-8A58-453A-83D1-BD16598B0D4C}"/>
              </c:ext>
            </c:extLst>
          </c:dPt>
          <c:dPt>
            <c:idx val="26"/>
            <c:marker>
              <c:symbol val="none"/>
            </c:marker>
            <c:bubble3D val="0"/>
            <c:extLst>
              <c:ext xmlns:c16="http://schemas.microsoft.com/office/drawing/2014/chart" uri="{C3380CC4-5D6E-409C-BE32-E72D297353CC}">
                <c16:uniqueId val="{00000008-8A58-453A-83D1-BD16598B0D4C}"/>
              </c:ext>
            </c:extLst>
          </c:dPt>
          <c:dPt>
            <c:idx val="27"/>
            <c:marker>
              <c:symbol val="none"/>
            </c:marker>
            <c:bubble3D val="0"/>
            <c:extLst>
              <c:ext xmlns:c16="http://schemas.microsoft.com/office/drawing/2014/chart" uri="{C3380CC4-5D6E-409C-BE32-E72D297353CC}">
                <c16:uniqueId val="{00000009-8A58-453A-83D1-BD16598B0D4C}"/>
              </c:ext>
            </c:extLst>
          </c:dPt>
          <c:dPt>
            <c:idx val="28"/>
            <c:marker>
              <c:symbol val="none"/>
            </c:marker>
            <c:bubble3D val="0"/>
            <c:extLst>
              <c:ext xmlns:c16="http://schemas.microsoft.com/office/drawing/2014/chart" uri="{C3380CC4-5D6E-409C-BE32-E72D297353CC}">
                <c16:uniqueId val="{0000000A-8A58-453A-83D1-BD16598B0D4C}"/>
              </c:ext>
            </c:extLst>
          </c:dPt>
          <c:dPt>
            <c:idx val="29"/>
            <c:marker>
              <c:symbol val="none"/>
            </c:marker>
            <c:bubble3D val="0"/>
            <c:extLst>
              <c:ext xmlns:c16="http://schemas.microsoft.com/office/drawing/2014/chart" uri="{C3380CC4-5D6E-409C-BE32-E72D297353CC}">
                <c16:uniqueId val="{0000000B-8A58-453A-83D1-BD16598B0D4C}"/>
              </c:ext>
            </c:extLst>
          </c:dPt>
          <c:dPt>
            <c:idx val="30"/>
            <c:marker>
              <c:symbol val="none"/>
            </c:marker>
            <c:bubble3D val="0"/>
            <c:extLst>
              <c:ext xmlns:c16="http://schemas.microsoft.com/office/drawing/2014/chart" uri="{C3380CC4-5D6E-409C-BE32-E72D297353CC}">
                <c16:uniqueId val="{0000000C-8A58-453A-83D1-BD16598B0D4C}"/>
              </c:ext>
            </c:extLst>
          </c:dPt>
          <c:dPt>
            <c:idx val="31"/>
            <c:marker>
              <c:symbol val="none"/>
            </c:marker>
            <c:bubble3D val="0"/>
            <c:extLst>
              <c:ext xmlns:c16="http://schemas.microsoft.com/office/drawing/2014/chart" uri="{C3380CC4-5D6E-409C-BE32-E72D297353CC}">
                <c16:uniqueId val="{0000000D-8A58-453A-83D1-BD16598B0D4C}"/>
              </c:ext>
            </c:extLst>
          </c:dPt>
          <c:dPt>
            <c:idx val="36"/>
            <c:marker>
              <c:symbol val="none"/>
            </c:marker>
            <c:bubble3D val="0"/>
            <c:extLst>
              <c:ext xmlns:c16="http://schemas.microsoft.com/office/drawing/2014/chart" uri="{C3380CC4-5D6E-409C-BE32-E72D297353CC}">
                <c16:uniqueId val="{0000000E-8A58-453A-83D1-BD16598B0D4C}"/>
              </c:ext>
            </c:extLst>
          </c:dPt>
          <c:dPt>
            <c:idx val="40"/>
            <c:marker>
              <c:symbol val="none"/>
            </c:marker>
            <c:bubble3D val="0"/>
            <c:extLst>
              <c:ext xmlns:c16="http://schemas.microsoft.com/office/drawing/2014/chart" uri="{C3380CC4-5D6E-409C-BE32-E72D297353CC}">
                <c16:uniqueId val="{0000000F-8A58-453A-83D1-BD16598B0D4C}"/>
              </c:ext>
            </c:extLst>
          </c:dPt>
          <c:dPt>
            <c:idx val="44"/>
            <c:marker>
              <c:symbol val="none"/>
            </c:marker>
            <c:bubble3D val="0"/>
            <c:extLst>
              <c:ext xmlns:c16="http://schemas.microsoft.com/office/drawing/2014/chart" uri="{C3380CC4-5D6E-409C-BE32-E72D297353CC}">
                <c16:uniqueId val="{00000033-8A58-453A-83D1-BD16598B0D4C}"/>
              </c:ext>
            </c:extLst>
          </c:dPt>
          <c:dPt>
            <c:idx val="54"/>
            <c:marker>
              <c:symbol val="none"/>
            </c:marker>
            <c:bubble3D val="0"/>
            <c:extLst>
              <c:ext xmlns:c16="http://schemas.microsoft.com/office/drawing/2014/chart" uri="{C3380CC4-5D6E-409C-BE32-E72D297353CC}">
                <c16:uniqueId val="{00000033-E854-4720-AFF6-06D1E092470E}"/>
              </c:ext>
            </c:extLst>
          </c:dPt>
          <c:dPt>
            <c:idx val="58"/>
            <c:marker>
              <c:symbol val="none"/>
            </c:marker>
            <c:bubble3D val="0"/>
            <c:extLst>
              <c:ext xmlns:c16="http://schemas.microsoft.com/office/drawing/2014/chart" uri="{C3380CC4-5D6E-409C-BE32-E72D297353CC}">
                <c16:uniqueId val="{00000036-1847-428D-BE66-727F2E4E00E9}"/>
              </c:ext>
            </c:extLst>
          </c:dPt>
          <c:dPt>
            <c:idx val="62"/>
            <c:marker>
              <c:symbol val="none"/>
            </c:marker>
            <c:bubble3D val="0"/>
            <c:extLst>
              <c:ext xmlns:c16="http://schemas.microsoft.com/office/drawing/2014/chart" uri="{C3380CC4-5D6E-409C-BE32-E72D297353CC}">
                <c16:uniqueId val="{0000003A-069A-4408-A238-19A0D76D6EE3}"/>
              </c:ext>
            </c:extLst>
          </c:dPt>
          <c:dPt>
            <c:idx val="66"/>
            <c:marker>
              <c:symbol val="none"/>
            </c:marker>
            <c:bubble3D val="0"/>
            <c:extLst>
              <c:ext xmlns:c16="http://schemas.microsoft.com/office/drawing/2014/chart" uri="{C3380CC4-5D6E-409C-BE32-E72D297353CC}">
                <c16:uniqueId val="{0000003D-30DA-43A0-AC10-3D6DFEC73863}"/>
              </c:ext>
            </c:extLst>
          </c:dPt>
          <c:dPt>
            <c:idx val="75"/>
            <c:marker>
              <c:symbol val="none"/>
            </c:marker>
            <c:bubble3D val="0"/>
            <c:extLst>
              <c:ext xmlns:c16="http://schemas.microsoft.com/office/drawing/2014/chart" uri="{C3380CC4-5D6E-409C-BE32-E72D297353CC}">
                <c16:uniqueId val="{00000041-8655-4FB2-B4F3-6F36F528F09A}"/>
              </c:ext>
            </c:extLst>
          </c:dPt>
          <c:dPt>
            <c:idx val="79"/>
            <c:marker>
              <c:symbol val="circle"/>
              <c:size val="7"/>
              <c:spPr>
                <a:solidFill>
                  <a:srgbClr val="93A7CC"/>
                </a:solidFill>
                <a:ln w="9525">
                  <a:noFill/>
                </a:ln>
                <a:effectLst/>
              </c:spPr>
            </c:marker>
            <c:bubble3D val="0"/>
            <c:extLst>
              <c:ext xmlns:c16="http://schemas.microsoft.com/office/drawing/2014/chart" uri="{C3380CC4-5D6E-409C-BE32-E72D297353CC}">
                <c16:uniqueId val="{00000044-7EE0-4D6E-90E5-04B6602A7559}"/>
              </c:ext>
            </c:extLst>
          </c:dPt>
          <c:dLbls>
            <c:dLbl>
              <c:idx val="7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4-7EE0-4D6E-90E5-04B6602A755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data'!$B$3:$CC$3</c:f>
              <c:strCache>
                <c:ptCount val="8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strCache>
            </c:strRef>
          </c:cat>
          <c:val>
            <c:numRef>
              <c:f>'Figure 2 data'!$B$5:$CC$5</c:f>
              <c:numCache>
                <c:formatCode>#,##0</c:formatCode>
                <c:ptCount val="80"/>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1678</c:v>
                </c:pt>
                <c:pt idx="18">
                  <c:v>1435</c:v>
                </c:pt>
                <c:pt idx="19">
                  <c:v>1421</c:v>
                </c:pt>
                <c:pt idx="20">
                  <c:v>1226</c:v>
                </c:pt>
                <c:pt idx="21">
                  <c:v>1128</c:v>
                </c:pt>
                <c:pt idx="22">
                  <c:v>1093</c:v>
                </c:pt>
                <c:pt idx="23">
                  <c:v>1034</c:v>
                </c:pt>
                <c:pt idx="24">
                  <c:v>1065</c:v>
                </c:pt>
                <c:pt idx="25">
                  <c:v>1008</c:v>
                </c:pt>
                <c:pt idx="26">
                  <c:v>983</c:v>
                </c:pt>
                <c:pt idx="27">
                  <c:v>977</c:v>
                </c:pt>
                <c:pt idx="28">
                  <c:v>1033</c:v>
                </c:pt>
                <c:pt idx="29">
                  <c:v>962</c:v>
                </c:pt>
                <c:pt idx="30">
                  <c:v>1043</c:v>
                </c:pt>
                <c:pt idx="31">
                  <c:v>1011</c:v>
                </c:pt>
                <c:pt idx="32">
                  <c:v>928</c:v>
                </c:pt>
                <c:pt idx="33">
                  <c:v>1046</c:v>
                </c:pt>
                <c:pt idx="34">
                  <c:v>1030</c:v>
                </c:pt>
                <c:pt idx="35">
                  <c:v>1050</c:v>
                </c:pt>
                <c:pt idx="36">
                  <c:v>1069</c:v>
                </c:pt>
                <c:pt idx="37">
                  <c:v>952</c:v>
                </c:pt>
                <c:pt idx="38">
                  <c:v>933</c:v>
                </c:pt>
                <c:pt idx="39">
                  <c:v>1196</c:v>
                </c:pt>
                <c:pt idx="40">
                  <c:v>1072</c:v>
                </c:pt>
                <c:pt idx="41">
                  <c:v>1134</c:v>
                </c:pt>
                <c:pt idx="42">
                  <c:v>1187</c:v>
                </c:pt>
                <c:pt idx="43">
                  <c:v>1262</c:v>
                </c:pt>
                <c:pt idx="44">
                  <c:v>1250</c:v>
                </c:pt>
                <c:pt idx="45">
                  <c:v>1338</c:v>
                </c:pt>
                <c:pt idx="46">
                  <c:v>1360</c:v>
                </c:pt>
                <c:pt idx="47">
                  <c:v>1329</c:v>
                </c:pt>
                <c:pt idx="48">
                  <c:v>1296</c:v>
                </c:pt>
                <c:pt idx="49">
                  <c:v>1284</c:v>
                </c:pt>
                <c:pt idx="50">
                  <c:v>1297</c:v>
                </c:pt>
                <c:pt idx="51">
                  <c:v>1205</c:v>
                </c:pt>
                <c:pt idx="52">
                  <c:v>1178</c:v>
                </c:pt>
                <c:pt idx="53">
                  <c:v>1720</c:v>
                </c:pt>
                <c:pt idx="54">
                  <c:v>1550</c:v>
                </c:pt>
                <c:pt idx="55">
                  <c:v>1559</c:v>
                </c:pt>
                <c:pt idx="56">
                  <c:v>1604</c:v>
                </c:pt>
                <c:pt idx="57">
                  <c:v>1506</c:v>
                </c:pt>
                <c:pt idx="58">
                  <c:v>1412</c:v>
                </c:pt>
                <c:pt idx="59">
                  <c:v>1422</c:v>
                </c:pt>
                <c:pt idx="60">
                  <c:v>1325</c:v>
                </c:pt>
                <c:pt idx="61">
                  <c:v>1204</c:v>
                </c:pt>
                <c:pt idx="62">
                  <c:v>1145</c:v>
                </c:pt>
                <c:pt idx="63">
                  <c:v>1114</c:v>
                </c:pt>
                <c:pt idx="64">
                  <c:v>1097</c:v>
                </c:pt>
                <c:pt idx="65">
                  <c:v>972</c:v>
                </c:pt>
                <c:pt idx="66">
                  <c:v>1058</c:v>
                </c:pt>
                <c:pt idx="67">
                  <c:v>1131</c:v>
                </c:pt>
                <c:pt idx="68">
                  <c:v>1112</c:v>
                </c:pt>
                <c:pt idx="69">
                  <c:v>1040</c:v>
                </c:pt>
                <c:pt idx="70">
                  <c:v>954</c:v>
                </c:pt>
                <c:pt idx="71">
                  <c:v>1076</c:v>
                </c:pt>
                <c:pt idx="72">
                  <c:v>1042</c:v>
                </c:pt>
                <c:pt idx="73">
                  <c:v>1098</c:v>
                </c:pt>
                <c:pt idx="74">
                  <c:v>1055</c:v>
                </c:pt>
                <c:pt idx="75">
                  <c:v>1150</c:v>
                </c:pt>
                <c:pt idx="76">
                  <c:v>1054</c:v>
                </c:pt>
                <c:pt idx="77">
                  <c:v>1055</c:v>
                </c:pt>
                <c:pt idx="78">
                  <c:v>1095</c:v>
                </c:pt>
                <c:pt idx="79">
                  <c:v>1082</c:v>
                </c:pt>
              </c:numCache>
            </c:numRef>
          </c:val>
          <c:smooth val="0"/>
          <c:extLst>
            <c:ext xmlns:c16="http://schemas.microsoft.com/office/drawing/2014/chart" uri="{C3380CC4-5D6E-409C-BE32-E72D297353CC}">
              <c16:uniqueId val="{00000010-8A58-453A-83D1-BD16598B0D4C}"/>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11-8A58-453A-83D1-BD16598B0D4C}"/>
              </c:ext>
            </c:extLst>
          </c:dPt>
          <c:dPt>
            <c:idx val="18"/>
            <c:marker>
              <c:symbol val="none"/>
            </c:marker>
            <c:bubble3D val="0"/>
            <c:extLst>
              <c:ext xmlns:c16="http://schemas.microsoft.com/office/drawing/2014/chart" uri="{C3380CC4-5D6E-409C-BE32-E72D297353CC}">
                <c16:uniqueId val="{00000012-8A58-453A-83D1-BD16598B0D4C}"/>
              </c:ext>
            </c:extLst>
          </c:dPt>
          <c:dPt>
            <c:idx val="19"/>
            <c:marker>
              <c:symbol val="none"/>
            </c:marker>
            <c:bubble3D val="0"/>
            <c:extLst>
              <c:ext xmlns:c16="http://schemas.microsoft.com/office/drawing/2014/chart" uri="{C3380CC4-5D6E-409C-BE32-E72D297353CC}">
                <c16:uniqueId val="{00000013-8A58-453A-83D1-BD16598B0D4C}"/>
              </c:ext>
            </c:extLst>
          </c:dPt>
          <c:dPt>
            <c:idx val="20"/>
            <c:marker>
              <c:symbol val="none"/>
            </c:marker>
            <c:bubble3D val="0"/>
            <c:extLst>
              <c:ext xmlns:c16="http://schemas.microsoft.com/office/drawing/2014/chart" uri="{C3380CC4-5D6E-409C-BE32-E72D297353CC}">
                <c16:uniqueId val="{00000014-8A58-453A-83D1-BD16598B0D4C}"/>
              </c:ext>
            </c:extLst>
          </c:dPt>
          <c:dPt>
            <c:idx val="21"/>
            <c:marker>
              <c:symbol val="none"/>
            </c:marker>
            <c:bubble3D val="0"/>
            <c:extLst>
              <c:ext xmlns:c16="http://schemas.microsoft.com/office/drawing/2014/chart" uri="{C3380CC4-5D6E-409C-BE32-E72D297353CC}">
                <c16:uniqueId val="{00000015-8A58-453A-83D1-BD16598B0D4C}"/>
              </c:ext>
            </c:extLst>
          </c:dPt>
          <c:dPt>
            <c:idx val="22"/>
            <c:marker>
              <c:symbol val="none"/>
            </c:marker>
            <c:bubble3D val="0"/>
            <c:extLst>
              <c:ext xmlns:c16="http://schemas.microsoft.com/office/drawing/2014/chart" uri="{C3380CC4-5D6E-409C-BE32-E72D297353CC}">
                <c16:uniqueId val="{00000016-8A58-453A-83D1-BD16598B0D4C}"/>
              </c:ext>
            </c:extLst>
          </c:dPt>
          <c:dPt>
            <c:idx val="23"/>
            <c:marker>
              <c:symbol val="none"/>
            </c:marker>
            <c:bubble3D val="0"/>
            <c:extLst>
              <c:ext xmlns:c16="http://schemas.microsoft.com/office/drawing/2014/chart" uri="{C3380CC4-5D6E-409C-BE32-E72D297353CC}">
                <c16:uniqueId val="{00000017-8A58-453A-83D1-BD16598B0D4C}"/>
              </c:ext>
            </c:extLst>
          </c:dPt>
          <c:dPt>
            <c:idx val="25"/>
            <c:marker>
              <c:symbol val="none"/>
            </c:marker>
            <c:bubble3D val="0"/>
            <c:extLst>
              <c:ext xmlns:c16="http://schemas.microsoft.com/office/drawing/2014/chart" uri="{C3380CC4-5D6E-409C-BE32-E72D297353CC}">
                <c16:uniqueId val="{00000018-8A58-453A-83D1-BD16598B0D4C}"/>
              </c:ext>
            </c:extLst>
          </c:dPt>
          <c:dPt>
            <c:idx val="26"/>
            <c:marker>
              <c:symbol val="none"/>
            </c:marker>
            <c:bubble3D val="0"/>
            <c:extLst>
              <c:ext xmlns:c16="http://schemas.microsoft.com/office/drawing/2014/chart" uri="{C3380CC4-5D6E-409C-BE32-E72D297353CC}">
                <c16:uniqueId val="{00000019-8A58-453A-83D1-BD16598B0D4C}"/>
              </c:ext>
            </c:extLst>
          </c:dPt>
          <c:dPt>
            <c:idx val="27"/>
            <c:marker>
              <c:symbol val="none"/>
            </c:marker>
            <c:bubble3D val="0"/>
            <c:extLst>
              <c:ext xmlns:c16="http://schemas.microsoft.com/office/drawing/2014/chart" uri="{C3380CC4-5D6E-409C-BE32-E72D297353CC}">
                <c16:uniqueId val="{0000001A-8A58-453A-83D1-BD16598B0D4C}"/>
              </c:ext>
            </c:extLst>
          </c:dPt>
          <c:dPt>
            <c:idx val="28"/>
            <c:marker>
              <c:symbol val="none"/>
            </c:marker>
            <c:bubble3D val="0"/>
            <c:extLst>
              <c:ext xmlns:c16="http://schemas.microsoft.com/office/drawing/2014/chart" uri="{C3380CC4-5D6E-409C-BE32-E72D297353CC}">
                <c16:uniqueId val="{0000001B-8A58-453A-83D1-BD16598B0D4C}"/>
              </c:ext>
            </c:extLst>
          </c:dPt>
          <c:dPt>
            <c:idx val="29"/>
            <c:marker>
              <c:symbol val="none"/>
            </c:marker>
            <c:bubble3D val="0"/>
            <c:extLst>
              <c:ext xmlns:c16="http://schemas.microsoft.com/office/drawing/2014/chart" uri="{C3380CC4-5D6E-409C-BE32-E72D297353CC}">
                <c16:uniqueId val="{0000001C-8A58-453A-83D1-BD16598B0D4C}"/>
              </c:ext>
            </c:extLst>
          </c:dPt>
          <c:dPt>
            <c:idx val="30"/>
            <c:marker>
              <c:symbol val="none"/>
            </c:marker>
            <c:bubble3D val="0"/>
            <c:extLst>
              <c:ext xmlns:c16="http://schemas.microsoft.com/office/drawing/2014/chart" uri="{C3380CC4-5D6E-409C-BE32-E72D297353CC}">
                <c16:uniqueId val="{0000001D-8A58-453A-83D1-BD16598B0D4C}"/>
              </c:ext>
            </c:extLst>
          </c:dPt>
          <c:dPt>
            <c:idx val="31"/>
            <c:marker>
              <c:symbol val="none"/>
            </c:marker>
            <c:bubble3D val="0"/>
            <c:extLst>
              <c:ext xmlns:c16="http://schemas.microsoft.com/office/drawing/2014/chart" uri="{C3380CC4-5D6E-409C-BE32-E72D297353CC}">
                <c16:uniqueId val="{0000001E-8A58-453A-83D1-BD16598B0D4C}"/>
              </c:ext>
            </c:extLst>
          </c:dPt>
          <c:dPt>
            <c:idx val="36"/>
            <c:marker>
              <c:symbol val="none"/>
            </c:marker>
            <c:bubble3D val="0"/>
            <c:extLst>
              <c:ext xmlns:c16="http://schemas.microsoft.com/office/drawing/2014/chart" uri="{C3380CC4-5D6E-409C-BE32-E72D297353CC}">
                <c16:uniqueId val="{0000001F-8A58-453A-83D1-BD16598B0D4C}"/>
              </c:ext>
            </c:extLst>
          </c:dPt>
          <c:dPt>
            <c:idx val="40"/>
            <c:marker>
              <c:symbol val="none"/>
            </c:marker>
            <c:bubble3D val="0"/>
            <c:extLst>
              <c:ext xmlns:c16="http://schemas.microsoft.com/office/drawing/2014/chart" uri="{C3380CC4-5D6E-409C-BE32-E72D297353CC}">
                <c16:uniqueId val="{00000020-8A58-453A-83D1-BD16598B0D4C}"/>
              </c:ext>
            </c:extLst>
          </c:dPt>
          <c:dPt>
            <c:idx val="44"/>
            <c:marker>
              <c:symbol val="none"/>
            </c:marker>
            <c:bubble3D val="0"/>
            <c:extLst>
              <c:ext xmlns:c16="http://schemas.microsoft.com/office/drawing/2014/chart" uri="{C3380CC4-5D6E-409C-BE32-E72D297353CC}">
                <c16:uniqueId val="{00000034-8A58-453A-83D1-BD16598B0D4C}"/>
              </c:ext>
            </c:extLst>
          </c:dPt>
          <c:dPt>
            <c:idx val="54"/>
            <c:marker>
              <c:symbol val="none"/>
            </c:marker>
            <c:bubble3D val="0"/>
            <c:extLst>
              <c:ext xmlns:c16="http://schemas.microsoft.com/office/drawing/2014/chart" uri="{C3380CC4-5D6E-409C-BE32-E72D297353CC}">
                <c16:uniqueId val="{00000034-E854-4720-AFF6-06D1E092470E}"/>
              </c:ext>
            </c:extLst>
          </c:dPt>
          <c:dPt>
            <c:idx val="58"/>
            <c:marker>
              <c:symbol val="none"/>
            </c:marker>
            <c:bubble3D val="0"/>
            <c:extLst>
              <c:ext xmlns:c16="http://schemas.microsoft.com/office/drawing/2014/chart" uri="{C3380CC4-5D6E-409C-BE32-E72D297353CC}">
                <c16:uniqueId val="{00000037-1847-428D-BE66-727F2E4E00E9}"/>
              </c:ext>
            </c:extLst>
          </c:dPt>
          <c:dPt>
            <c:idx val="62"/>
            <c:marker>
              <c:symbol val="none"/>
            </c:marker>
            <c:bubble3D val="0"/>
            <c:extLst>
              <c:ext xmlns:c16="http://schemas.microsoft.com/office/drawing/2014/chart" uri="{C3380CC4-5D6E-409C-BE32-E72D297353CC}">
                <c16:uniqueId val="{00000039-069A-4408-A238-19A0D76D6EE3}"/>
              </c:ext>
            </c:extLst>
          </c:dPt>
          <c:dPt>
            <c:idx val="66"/>
            <c:marker>
              <c:symbol val="none"/>
            </c:marker>
            <c:bubble3D val="0"/>
            <c:extLst>
              <c:ext xmlns:c16="http://schemas.microsoft.com/office/drawing/2014/chart" uri="{C3380CC4-5D6E-409C-BE32-E72D297353CC}">
                <c16:uniqueId val="{0000003C-30DA-43A0-AC10-3D6DFEC73863}"/>
              </c:ext>
            </c:extLst>
          </c:dPt>
          <c:dPt>
            <c:idx val="71"/>
            <c:marker>
              <c:symbol val="none"/>
            </c:marker>
            <c:bubble3D val="0"/>
            <c:extLst>
              <c:ext xmlns:c16="http://schemas.microsoft.com/office/drawing/2014/chart" uri="{C3380CC4-5D6E-409C-BE32-E72D297353CC}">
                <c16:uniqueId val="{0000003F-3DEF-44AE-872C-A789CBE5C477}"/>
              </c:ext>
            </c:extLst>
          </c:dPt>
          <c:dPt>
            <c:idx val="75"/>
            <c:marker>
              <c:symbol val="none"/>
            </c:marker>
            <c:bubble3D val="0"/>
            <c:extLst>
              <c:ext xmlns:c16="http://schemas.microsoft.com/office/drawing/2014/chart" uri="{C3380CC4-5D6E-409C-BE32-E72D297353CC}">
                <c16:uniqueId val="{00000042-8655-4FB2-B4F3-6F36F528F09A}"/>
              </c:ext>
            </c:extLst>
          </c:dPt>
          <c:dPt>
            <c:idx val="79"/>
            <c:marker>
              <c:symbol val="circle"/>
              <c:size val="7"/>
              <c:spPr>
                <a:solidFill>
                  <a:schemeClr val="bg1">
                    <a:lumMod val="50000"/>
                  </a:schemeClr>
                </a:solidFill>
                <a:ln w="9525">
                  <a:noFill/>
                </a:ln>
                <a:effectLst/>
              </c:spPr>
            </c:marker>
            <c:bubble3D val="0"/>
            <c:extLst>
              <c:ext xmlns:c16="http://schemas.microsoft.com/office/drawing/2014/chart" uri="{C3380CC4-5D6E-409C-BE32-E72D297353CC}">
                <c16:uniqueId val="{00000046-7EE0-4D6E-90E5-04B6602A7559}"/>
              </c:ext>
            </c:extLst>
          </c:dPt>
          <c:dLbls>
            <c:dLbl>
              <c:idx val="7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6-7EE0-4D6E-90E5-04B6602A755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data'!$B$3:$CC$3</c:f>
              <c:strCache>
                <c:ptCount val="8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strCache>
            </c:strRef>
          </c:cat>
          <c:val>
            <c:numRef>
              <c:f>'Figure 2 data'!$B$6:$CC$6</c:f>
              <c:numCache>
                <c:formatCode>#,##0</c:formatCode>
                <c:ptCount val="80"/>
                <c:pt idx="0">
                  <c:v>1276</c:v>
                </c:pt>
                <c:pt idx="1">
                  <c:v>1560</c:v>
                </c:pt>
                <c:pt idx="2">
                  <c:v>1382</c:v>
                </c:pt>
                <c:pt idx="3">
                  <c:v>1317</c:v>
                </c:pt>
                <c:pt idx="4">
                  <c:v>1280</c:v>
                </c:pt>
                <c:pt idx="5">
                  <c:v>1254</c:v>
                </c:pt>
                <c:pt idx="6">
                  <c:v>1259</c:v>
                </c:pt>
                <c:pt idx="7">
                  <c:v>1247</c:v>
                </c:pt>
                <c:pt idx="8">
                  <c:v>1165</c:v>
                </c:pt>
                <c:pt idx="9">
                  <c:v>1229</c:v>
                </c:pt>
                <c:pt idx="10">
                  <c:v>1169</c:v>
                </c:pt>
                <c:pt idx="11">
                  <c:v>1120</c:v>
                </c:pt>
                <c:pt idx="12">
                  <c:v>1118</c:v>
                </c:pt>
                <c:pt idx="13">
                  <c:v>1098</c:v>
                </c:pt>
                <c:pt idx="14">
                  <c:v>1100</c:v>
                </c:pt>
                <c:pt idx="15">
                  <c:v>1067</c:v>
                </c:pt>
                <c:pt idx="16">
                  <c:v>1087</c:v>
                </c:pt>
                <c:pt idx="17">
                  <c:v>1079</c:v>
                </c:pt>
                <c:pt idx="18">
                  <c:v>1034</c:v>
                </c:pt>
                <c:pt idx="19">
                  <c:v>1064</c:v>
                </c:pt>
                <c:pt idx="20">
                  <c:v>1045</c:v>
                </c:pt>
                <c:pt idx="21">
                  <c:v>1017</c:v>
                </c:pt>
                <c:pt idx="22">
                  <c:v>1056</c:v>
                </c:pt>
                <c:pt idx="23">
                  <c:v>1000</c:v>
                </c:pt>
                <c:pt idx="24">
                  <c:v>1019</c:v>
                </c:pt>
                <c:pt idx="25">
                  <c:v>1026</c:v>
                </c:pt>
                <c:pt idx="26">
                  <c:v>1018</c:v>
                </c:pt>
                <c:pt idx="27">
                  <c:v>1025</c:v>
                </c:pt>
                <c:pt idx="28">
                  <c:v>996</c:v>
                </c:pt>
                <c:pt idx="29">
                  <c:v>977</c:v>
                </c:pt>
                <c:pt idx="30">
                  <c:v>994</c:v>
                </c:pt>
                <c:pt idx="31">
                  <c:v>1003</c:v>
                </c:pt>
                <c:pt idx="32">
                  <c:v>992</c:v>
                </c:pt>
                <c:pt idx="33">
                  <c:v>999</c:v>
                </c:pt>
                <c:pt idx="34">
                  <c:v>983</c:v>
                </c:pt>
                <c:pt idx="35">
                  <c:v>988</c:v>
                </c:pt>
                <c:pt idx="36">
                  <c:v>1008</c:v>
                </c:pt>
                <c:pt idx="37">
                  <c:v>1007</c:v>
                </c:pt>
                <c:pt idx="38">
                  <c:v>1046</c:v>
                </c:pt>
                <c:pt idx="39">
                  <c:v>1038</c:v>
                </c:pt>
                <c:pt idx="40">
                  <c:v>1079</c:v>
                </c:pt>
                <c:pt idx="41">
                  <c:v>1062</c:v>
                </c:pt>
                <c:pt idx="42">
                  <c:v>1052</c:v>
                </c:pt>
                <c:pt idx="43">
                  <c:v>1079</c:v>
                </c:pt>
                <c:pt idx="44">
                  <c:v>1105</c:v>
                </c:pt>
                <c:pt idx="45">
                  <c:v>1139</c:v>
                </c:pt>
                <c:pt idx="46">
                  <c:v>1130</c:v>
                </c:pt>
                <c:pt idx="47">
                  <c:v>1130</c:v>
                </c:pt>
                <c:pt idx="48">
                  <c:v>1140</c:v>
                </c:pt>
                <c:pt idx="49">
                  <c:v>1236</c:v>
                </c:pt>
                <c:pt idx="50">
                  <c:v>1272</c:v>
                </c:pt>
                <c:pt idx="51">
                  <c:v>1061</c:v>
                </c:pt>
                <c:pt idx="52">
                  <c:v>1018</c:v>
                </c:pt>
                <c:pt idx="53">
                  <c:v>1276</c:v>
                </c:pt>
                <c:pt idx="54">
                  <c:v>1560</c:v>
                </c:pt>
                <c:pt idx="55">
                  <c:v>1382</c:v>
                </c:pt>
                <c:pt idx="56">
                  <c:v>1317</c:v>
                </c:pt>
                <c:pt idx="57">
                  <c:v>1280</c:v>
                </c:pt>
                <c:pt idx="58">
                  <c:v>1254</c:v>
                </c:pt>
                <c:pt idx="59">
                  <c:v>1259</c:v>
                </c:pt>
                <c:pt idx="60">
                  <c:v>1247</c:v>
                </c:pt>
                <c:pt idx="61">
                  <c:v>1165</c:v>
                </c:pt>
                <c:pt idx="62">
                  <c:v>1229</c:v>
                </c:pt>
                <c:pt idx="63">
                  <c:v>1169</c:v>
                </c:pt>
                <c:pt idx="64">
                  <c:v>1120</c:v>
                </c:pt>
                <c:pt idx="65">
                  <c:v>1118</c:v>
                </c:pt>
                <c:pt idx="66">
                  <c:v>1098</c:v>
                </c:pt>
                <c:pt idx="67">
                  <c:v>1100</c:v>
                </c:pt>
                <c:pt idx="68">
                  <c:v>1067</c:v>
                </c:pt>
                <c:pt idx="69">
                  <c:v>1087</c:v>
                </c:pt>
                <c:pt idx="70">
                  <c:v>1079</c:v>
                </c:pt>
                <c:pt idx="71">
                  <c:v>1034</c:v>
                </c:pt>
                <c:pt idx="72">
                  <c:v>1064</c:v>
                </c:pt>
                <c:pt idx="73">
                  <c:v>1045</c:v>
                </c:pt>
                <c:pt idx="74">
                  <c:v>1017</c:v>
                </c:pt>
                <c:pt idx="75">
                  <c:v>1056</c:v>
                </c:pt>
                <c:pt idx="76">
                  <c:v>1000</c:v>
                </c:pt>
                <c:pt idx="77">
                  <c:v>1019</c:v>
                </c:pt>
                <c:pt idx="78">
                  <c:v>1026</c:v>
                </c:pt>
                <c:pt idx="79">
                  <c:v>1018</c:v>
                </c:pt>
              </c:numCache>
            </c:numRef>
          </c:val>
          <c:smooth val="0"/>
          <c:extLst>
            <c:ext xmlns:c16="http://schemas.microsoft.com/office/drawing/2014/chart" uri="{C3380CC4-5D6E-409C-BE32-E72D297353CC}">
              <c16:uniqueId val="{00000021-8A58-453A-83D1-BD16598B0D4C}"/>
            </c:ext>
          </c:extLst>
        </c:ser>
        <c:ser>
          <c:idx val="1"/>
          <c:order val="2"/>
          <c:tx>
            <c:v>COVID-19 deaths</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22-8A58-453A-83D1-BD16598B0D4C}"/>
              </c:ext>
            </c:extLst>
          </c:dPt>
          <c:dPt>
            <c:idx val="18"/>
            <c:marker>
              <c:symbol val="none"/>
            </c:marker>
            <c:bubble3D val="0"/>
            <c:extLst>
              <c:ext xmlns:c16="http://schemas.microsoft.com/office/drawing/2014/chart" uri="{C3380CC4-5D6E-409C-BE32-E72D297353CC}">
                <c16:uniqueId val="{00000023-8A58-453A-83D1-BD16598B0D4C}"/>
              </c:ext>
            </c:extLst>
          </c:dPt>
          <c:dPt>
            <c:idx val="19"/>
            <c:marker>
              <c:symbol val="none"/>
            </c:marker>
            <c:bubble3D val="0"/>
            <c:extLst>
              <c:ext xmlns:c16="http://schemas.microsoft.com/office/drawing/2014/chart" uri="{C3380CC4-5D6E-409C-BE32-E72D297353CC}">
                <c16:uniqueId val="{00000024-8A58-453A-83D1-BD16598B0D4C}"/>
              </c:ext>
            </c:extLst>
          </c:dPt>
          <c:dPt>
            <c:idx val="20"/>
            <c:marker>
              <c:symbol val="none"/>
            </c:marker>
            <c:bubble3D val="0"/>
            <c:extLst>
              <c:ext xmlns:c16="http://schemas.microsoft.com/office/drawing/2014/chart" uri="{C3380CC4-5D6E-409C-BE32-E72D297353CC}">
                <c16:uniqueId val="{00000025-8A58-453A-83D1-BD16598B0D4C}"/>
              </c:ext>
            </c:extLst>
          </c:dPt>
          <c:dPt>
            <c:idx val="21"/>
            <c:marker>
              <c:symbol val="none"/>
            </c:marker>
            <c:bubble3D val="0"/>
            <c:extLst>
              <c:ext xmlns:c16="http://schemas.microsoft.com/office/drawing/2014/chart" uri="{C3380CC4-5D6E-409C-BE32-E72D297353CC}">
                <c16:uniqueId val="{00000026-8A58-453A-83D1-BD16598B0D4C}"/>
              </c:ext>
            </c:extLst>
          </c:dPt>
          <c:dPt>
            <c:idx val="22"/>
            <c:marker>
              <c:symbol val="none"/>
            </c:marker>
            <c:bubble3D val="0"/>
            <c:extLst>
              <c:ext xmlns:c16="http://schemas.microsoft.com/office/drawing/2014/chart" uri="{C3380CC4-5D6E-409C-BE32-E72D297353CC}">
                <c16:uniqueId val="{00000027-8A58-453A-83D1-BD16598B0D4C}"/>
              </c:ext>
            </c:extLst>
          </c:dPt>
          <c:dPt>
            <c:idx val="23"/>
            <c:marker>
              <c:symbol val="none"/>
            </c:marker>
            <c:bubble3D val="0"/>
            <c:extLst>
              <c:ext xmlns:c16="http://schemas.microsoft.com/office/drawing/2014/chart" uri="{C3380CC4-5D6E-409C-BE32-E72D297353CC}">
                <c16:uniqueId val="{00000028-8A58-453A-83D1-BD16598B0D4C}"/>
              </c:ext>
            </c:extLst>
          </c:dPt>
          <c:dPt>
            <c:idx val="25"/>
            <c:marker>
              <c:symbol val="none"/>
            </c:marker>
            <c:bubble3D val="0"/>
            <c:extLst>
              <c:ext xmlns:c16="http://schemas.microsoft.com/office/drawing/2014/chart" uri="{C3380CC4-5D6E-409C-BE32-E72D297353CC}">
                <c16:uniqueId val="{00000029-8A58-453A-83D1-BD16598B0D4C}"/>
              </c:ext>
            </c:extLst>
          </c:dPt>
          <c:dPt>
            <c:idx val="26"/>
            <c:marker>
              <c:symbol val="none"/>
            </c:marker>
            <c:bubble3D val="0"/>
            <c:extLst>
              <c:ext xmlns:c16="http://schemas.microsoft.com/office/drawing/2014/chart" uri="{C3380CC4-5D6E-409C-BE32-E72D297353CC}">
                <c16:uniqueId val="{0000002A-8A58-453A-83D1-BD16598B0D4C}"/>
              </c:ext>
            </c:extLst>
          </c:dPt>
          <c:dPt>
            <c:idx val="27"/>
            <c:marker>
              <c:symbol val="none"/>
            </c:marker>
            <c:bubble3D val="0"/>
            <c:extLst>
              <c:ext xmlns:c16="http://schemas.microsoft.com/office/drawing/2014/chart" uri="{C3380CC4-5D6E-409C-BE32-E72D297353CC}">
                <c16:uniqueId val="{0000002B-8A58-453A-83D1-BD16598B0D4C}"/>
              </c:ext>
            </c:extLst>
          </c:dPt>
          <c:dPt>
            <c:idx val="28"/>
            <c:marker>
              <c:symbol val="none"/>
            </c:marker>
            <c:bubble3D val="0"/>
            <c:extLst>
              <c:ext xmlns:c16="http://schemas.microsoft.com/office/drawing/2014/chart" uri="{C3380CC4-5D6E-409C-BE32-E72D297353CC}">
                <c16:uniqueId val="{0000002C-8A58-453A-83D1-BD16598B0D4C}"/>
              </c:ext>
            </c:extLst>
          </c:dPt>
          <c:dPt>
            <c:idx val="29"/>
            <c:marker>
              <c:symbol val="none"/>
            </c:marker>
            <c:bubble3D val="0"/>
            <c:extLst>
              <c:ext xmlns:c16="http://schemas.microsoft.com/office/drawing/2014/chart" uri="{C3380CC4-5D6E-409C-BE32-E72D297353CC}">
                <c16:uniqueId val="{0000002D-8A58-453A-83D1-BD16598B0D4C}"/>
              </c:ext>
            </c:extLst>
          </c:dPt>
          <c:dPt>
            <c:idx val="30"/>
            <c:marker>
              <c:symbol val="none"/>
            </c:marker>
            <c:bubble3D val="0"/>
            <c:extLst>
              <c:ext xmlns:c16="http://schemas.microsoft.com/office/drawing/2014/chart" uri="{C3380CC4-5D6E-409C-BE32-E72D297353CC}">
                <c16:uniqueId val="{0000002E-8A58-453A-83D1-BD16598B0D4C}"/>
              </c:ext>
            </c:extLst>
          </c:dPt>
          <c:dPt>
            <c:idx val="31"/>
            <c:marker>
              <c:symbol val="none"/>
            </c:marker>
            <c:bubble3D val="0"/>
            <c:extLst>
              <c:ext xmlns:c16="http://schemas.microsoft.com/office/drawing/2014/chart" uri="{C3380CC4-5D6E-409C-BE32-E72D297353CC}">
                <c16:uniqueId val="{0000002F-8A58-453A-83D1-BD16598B0D4C}"/>
              </c:ext>
            </c:extLst>
          </c:dPt>
          <c:dPt>
            <c:idx val="36"/>
            <c:marker>
              <c:symbol val="none"/>
            </c:marker>
            <c:bubble3D val="0"/>
            <c:extLst>
              <c:ext xmlns:c16="http://schemas.microsoft.com/office/drawing/2014/chart" uri="{C3380CC4-5D6E-409C-BE32-E72D297353CC}">
                <c16:uniqueId val="{00000030-8A58-453A-83D1-BD16598B0D4C}"/>
              </c:ext>
            </c:extLst>
          </c:dPt>
          <c:dPt>
            <c:idx val="40"/>
            <c:marker>
              <c:symbol val="none"/>
            </c:marker>
            <c:bubble3D val="0"/>
            <c:extLst>
              <c:ext xmlns:c16="http://schemas.microsoft.com/office/drawing/2014/chart" uri="{C3380CC4-5D6E-409C-BE32-E72D297353CC}">
                <c16:uniqueId val="{00000031-8A58-453A-83D1-BD16598B0D4C}"/>
              </c:ext>
            </c:extLst>
          </c:dPt>
          <c:dPt>
            <c:idx val="44"/>
            <c:marker>
              <c:symbol val="none"/>
            </c:marker>
            <c:bubble3D val="0"/>
            <c:extLst>
              <c:ext xmlns:c16="http://schemas.microsoft.com/office/drawing/2014/chart" uri="{C3380CC4-5D6E-409C-BE32-E72D297353CC}">
                <c16:uniqueId val="{00000035-8A58-453A-83D1-BD16598B0D4C}"/>
              </c:ext>
            </c:extLst>
          </c:dPt>
          <c:dPt>
            <c:idx val="54"/>
            <c:marker>
              <c:symbol val="none"/>
            </c:marker>
            <c:bubble3D val="0"/>
            <c:extLst>
              <c:ext xmlns:c16="http://schemas.microsoft.com/office/drawing/2014/chart" uri="{C3380CC4-5D6E-409C-BE32-E72D297353CC}">
                <c16:uniqueId val="{00000035-E854-4720-AFF6-06D1E092470E}"/>
              </c:ext>
            </c:extLst>
          </c:dPt>
          <c:dPt>
            <c:idx val="58"/>
            <c:marker>
              <c:symbol val="none"/>
            </c:marker>
            <c:bubble3D val="0"/>
            <c:extLst>
              <c:ext xmlns:c16="http://schemas.microsoft.com/office/drawing/2014/chart" uri="{C3380CC4-5D6E-409C-BE32-E72D297353CC}">
                <c16:uniqueId val="{00000038-1847-428D-BE66-727F2E4E00E9}"/>
              </c:ext>
            </c:extLst>
          </c:dPt>
          <c:dPt>
            <c:idx val="62"/>
            <c:marker>
              <c:symbol val="none"/>
            </c:marker>
            <c:bubble3D val="0"/>
            <c:extLst>
              <c:ext xmlns:c16="http://schemas.microsoft.com/office/drawing/2014/chart" uri="{C3380CC4-5D6E-409C-BE32-E72D297353CC}">
                <c16:uniqueId val="{0000003B-069A-4408-A238-19A0D76D6EE3}"/>
              </c:ext>
            </c:extLst>
          </c:dPt>
          <c:dPt>
            <c:idx val="66"/>
            <c:marker>
              <c:symbol val="none"/>
            </c:marker>
            <c:bubble3D val="0"/>
            <c:extLst>
              <c:ext xmlns:c16="http://schemas.microsoft.com/office/drawing/2014/chart" uri="{C3380CC4-5D6E-409C-BE32-E72D297353CC}">
                <c16:uniqueId val="{0000003E-30DA-43A0-AC10-3D6DFEC73863}"/>
              </c:ext>
            </c:extLst>
          </c:dPt>
          <c:dPt>
            <c:idx val="71"/>
            <c:marker>
              <c:symbol val="none"/>
            </c:marker>
            <c:bubble3D val="0"/>
            <c:extLst>
              <c:ext xmlns:c16="http://schemas.microsoft.com/office/drawing/2014/chart" uri="{C3380CC4-5D6E-409C-BE32-E72D297353CC}">
                <c16:uniqueId val="{00000040-3DEF-44AE-872C-A789CBE5C477}"/>
              </c:ext>
            </c:extLst>
          </c:dPt>
          <c:dPt>
            <c:idx val="75"/>
            <c:marker>
              <c:symbol val="none"/>
            </c:marker>
            <c:bubble3D val="0"/>
            <c:extLst>
              <c:ext xmlns:c16="http://schemas.microsoft.com/office/drawing/2014/chart" uri="{C3380CC4-5D6E-409C-BE32-E72D297353CC}">
                <c16:uniqueId val="{00000043-8655-4FB2-B4F3-6F36F528F09A}"/>
              </c:ext>
            </c:extLst>
          </c:dPt>
          <c:dPt>
            <c:idx val="79"/>
            <c:marker>
              <c:symbol val="circle"/>
              <c:size val="7"/>
              <c:spPr>
                <a:solidFill>
                  <a:srgbClr val="203F7A"/>
                </a:solidFill>
                <a:ln w="9525">
                  <a:noFill/>
                </a:ln>
                <a:effectLst/>
              </c:spPr>
            </c:marker>
            <c:bubble3D val="0"/>
            <c:extLst>
              <c:ext xmlns:c16="http://schemas.microsoft.com/office/drawing/2014/chart" uri="{C3380CC4-5D6E-409C-BE32-E72D297353CC}">
                <c16:uniqueId val="{00000045-7EE0-4D6E-90E5-04B6602A7559}"/>
              </c:ext>
            </c:extLst>
          </c:dPt>
          <c:dLbls>
            <c:dLbl>
              <c:idx val="7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5-7EE0-4D6E-90E5-04B6602A755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data'!$B$3:$CC$3</c:f>
              <c:strCache>
                <c:ptCount val="8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strCache>
            </c:strRef>
          </c:cat>
          <c:val>
            <c:numRef>
              <c:f>'Figure 2 data'!$B$7:$CC$7</c:f>
              <c:numCache>
                <c:formatCode>#,##0</c:formatCode>
                <c:ptCount val="80"/>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663</c:v>
                </c:pt>
                <c:pt idx="17">
                  <c:v>527</c:v>
                </c:pt>
                <c:pt idx="18">
                  <c:v>414</c:v>
                </c:pt>
                <c:pt idx="19">
                  <c:v>336</c:v>
                </c:pt>
                <c:pt idx="20">
                  <c:v>230</c:v>
                </c:pt>
                <c:pt idx="21">
                  <c:v>131</c:v>
                </c:pt>
                <c:pt idx="22">
                  <c:v>91</c:v>
                </c:pt>
                <c:pt idx="23">
                  <c:v>67</c:v>
                </c:pt>
                <c:pt idx="24">
                  <c:v>49</c:v>
                </c:pt>
                <c:pt idx="25">
                  <c:v>36</c:v>
                </c:pt>
                <c:pt idx="26">
                  <c:v>19</c:v>
                </c:pt>
                <c:pt idx="27">
                  <c:v>13</c:v>
                </c:pt>
                <c:pt idx="28">
                  <c:v>6</c:v>
                </c:pt>
                <c:pt idx="29">
                  <c:v>8</c:v>
                </c:pt>
                <c:pt idx="30">
                  <c:v>6</c:v>
                </c:pt>
                <c:pt idx="31">
                  <c:v>5</c:v>
                </c:pt>
                <c:pt idx="32">
                  <c:v>3</c:v>
                </c:pt>
                <c:pt idx="33">
                  <c:v>5</c:v>
                </c:pt>
                <c:pt idx="34">
                  <c:v>7</c:v>
                </c:pt>
                <c:pt idx="35">
                  <c:v>2</c:v>
                </c:pt>
                <c:pt idx="36">
                  <c:v>5</c:v>
                </c:pt>
                <c:pt idx="37">
                  <c:v>11</c:v>
                </c:pt>
                <c:pt idx="38">
                  <c:v>10</c:v>
                </c:pt>
                <c:pt idx="39">
                  <c:v>20</c:v>
                </c:pt>
                <c:pt idx="40">
                  <c:v>25</c:v>
                </c:pt>
                <c:pt idx="41">
                  <c:v>76</c:v>
                </c:pt>
                <c:pt idx="42">
                  <c:v>107</c:v>
                </c:pt>
                <c:pt idx="43">
                  <c:v>168</c:v>
                </c:pt>
                <c:pt idx="44">
                  <c:v>209</c:v>
                </c:pt>
                <c:pt idx="45">
                  <c:v>280</c:v>
                </c:pt>
                <c:pt idx="46">
                  <c:v>249</c:v>
                </c:pt>
                <c:pt idx="47">
                  <c:v>252</c:v>
                </c:pt>
                <c:pt idx="48">
                  <c:v>233</c:v>
                </c:pt>
                <c:pt idx="49">
                  <c:v>227</c:v>
                </c:pt>
                <c:pt idx="50">
                  <c:v>208</c:v>
                </c:pt>
                <c:pt idx="51">
                  <c:v>203</c:v>
                </c:pt>
                <c:pt idx="52">
                  <c:v>187</c:v>
                </c:pt>
                <c:pt idx="53">
                  <c:v>392</c:v>
                </c:pt>
                <c:pt idx="54">
                  <c:v>373</c:v>
                </c:pt>
                <c:pt idx="55">
                  <c:v>452</c:v>
                </c:pt>
                <c:pt idx="56">
                  <c:v>443</c:v>
                </c:pt>
                <c:pt idx="57">
                  <c:v>377</c:v>
                </c:pt>
                <c:pt idx="58">
                  <c:v>325</c:v>
                </c:pt>
                <c:pt idx="59">
                  <c:v>291</c:v>
                </c:pt>
                <c:pt idx="60">
                  <c:v>230</c:v>
                </c:pt>
                <c:pt idx="61">
                  <c:v>142</c:v>
                </c:pt>
                <c:pt idx="62">
                  <c:v>104</c:v>
                </c:pt>
                <c:pt idx="63">
                  <c:v>67</c:v>
                </c:pt>
                <c:pt idx="64">
                  <c:v>62</c:v>
                </c:pt>
                <c:pt idx="65">
                  <c:v>38</c:v>
                </c:pt>
                <c:pt idx="66">
                  <c:v>34</c:v>
                </c:pt>
                <c:pt idx="67">
                  <c:v>24</c:v>
                </c:pt>
                <c:pt idx="68">
                  <c:v>23</c:v>
                </c:pt>
                <c:pt idx="69">
                  <c:v>19</c:v>
                </c:pt>
                <c:pt idx="70">
                  <c:v>7</c:v>
                </c:pt>
                <c:pt idx="71">
                  <c:v>6</c:v>
                </c:pt>
                <c:pt idx="72">
                  <c:v>4</c:v>
                </c:pt>
                <c:pt idx="73">
                  <c:v>8</c:v>
                </c:pt>
                <c:pt idx="74">
                  <c:v>8</c:v>
                </c:pt>
                <c:pt idx="75">
                  <c:v>7</c:v>
                </c:pt>
                <c:pt idx="76">
                  <c:v>13</c:v>
                </c:pt>
                <c:pt idx="77">
                  <c:v>17</c:v>
                </c:pt>
                <c:pt idx="78">
                  <c:v>22</c:v>
                </c:pt>
                <c:pt idx="79">
                  <c:v>30</c:v>
                </c:pt>
              </c:numCache>
            </c:numRef>
          </c:val>
          <c:smooth val="0"/>
          <c:extLst>
            <c:ext xmlns:c16="http://schemas.microsoft.com/office/drawing/2014/chart" uri="{C3380CC4-5D6E-409C-BE32-E72D297353CC}">
              <c16:uniqueId val="{00000032-8A58-453A-83D1-BD16598B0D4C}"/>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76365688135136955"/>
          <c:y val="7.1592121850910365E-2"/>
          <c:w val="0.19583584359647352"/>
          <c:h val="0.24499357265381197"/>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3 data'!$A$21</c:f>
          <c:strCache>
            <c:ptCount val="1"/>
            <c:pt idx="0">
              <c:v>Figure 3: Deaths involving COVID-19 by location of death, week 12 2020 to week 27 2021</c:v>
            </c:pt>
          </c:strCache>
        </c:strRef>
      </c:tx>
      <c:layout>
        <c:manualLayout>
          <c:xMode val="edge"/>
          <c:yMode val="edge"/>
          <c:x val="0.17859741986686628"/>
          <c:y val="4.174894551039400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3 data'!$A$7</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A025-4CC3-8E54-6FE01E76909C}"/>
              </c:ext>
            </c:extLst>
          </c:dPt>
          <c:dLbls>
            <c:dLbl>
              <c:idx val="5"/>
              <c:layout>
                <c:manualLayout>
                  <c:x val="-2.8198290598290623E-2"/>
                  <c:y val="-3.3595800524934383E-2"/>
                </c:manualLayout>
              </c:layout>
              <c:dLblPos val="r"/>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 data'!$B$4:$BR$4</c:f>
              <c:strCache>
                <c:ptCount val="6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strCache>
            </c:strRef>
          </c:cat>
          <c:val>
            <c:numRef>
              <c:f>'Figure 3 data'!$B$7:$BR$7</c:f>
              <c:numCache>
                <c:formatCode>#,##0</c:formatCode>
                <c:ptCount val="69"/>
                <c:pt idx="0">
                  <c:v>1</c:v>
                </c:pt>
                <c:pt idx="1">
                  <c:v>5</c:v>
                </c:pt>
                <c:pt idx="2">
                  <c:v>49</c:v>
                </c:pt>
                <c:pt idx="3">
                  <c:v>189</c:v>
                </c:pt>
                <c:pt idx="4">
                  <c:v>302</c:v>
                </c:pt>
                <c:pt idx="5">
                  <c:v>342</c:v>
                </c:pt>
                <c:pt idx="6">
                  <c:v>316</c:v>
                </c:pt>
                <c:pt idx="7">
                  <c:v>239</c:v>
                </c:pt>
                <c:pt idx="8">
                  <c:v>187</c:v>
                </c:pt>
                <c:pt idx="9">
                  <c:v>124</c:v>
                </c:pt>
                <c:pt idx="10">
                  <c:v>69</c:v>
                </c:pt>
                <c:pt idx="11">
                  <c:v>43</c:v>
                </c:pt>
                <c:pt idx="12">
                  <c:v>34</c:v>
                </c:pt>
                <c:pt idx="13">
                  <c:v>20</c:v>
                </c:pt>
                <c:pt idx="14">
                  <c:v>17</c:v>
                </c:pt>
                <c:pt idx="15">
                  <c:v>6</c:v>
                </c:pt>
                <c:pt idx="16">
                  <c:v>7</c:v>
                </c:pt>
                <c:pt idx="17">
                  <c:v>3</c:v>
                </c:pt>
                <c:pt idx="18">
                  <c:v>2</c:v>
                </c:pt>
                <c:pt idx="19">
                  <c:v>2</c:v>
                </c:pt>
                <c:pt idx="20">
                  <c:v>2</c:v>
                </c:pt>
                <c:pt idx="21">
                  <c:v>1</c:v>
                </c:pt>
                <c:pt idx="22">
                  <c:v>3</c:v>
                </c:pt>
                <c:pt idx="23">
                  <c:v>3</c:v>
                </c:pt>
                <c:pt idx="24">
                  <c:v>0</c:v>
                </c:pt>
                <c:pt idx="25">
                  <c:v>2</c:v>
                </c:pt>
                <c:pt idx="26">
                  <c:v>3</c:v>
                </c:pt>
                <c:pt idx="27">
                  <c:v>4</c:v>
                </c:pt>
                <c:pt idx="28">
                  <c:v>6</c:v>
                </c:pt>
                <c:pt idx="29">
                  <c:v>7</c:v>
                </c:pt>
                <c:pt idx="30">
                  <c:v>13</c:v>
                </c:pt>
                <c:pt idx="31">
                  <c:v>18</c:v>
                </c:pt>
                <c:pt idx="32">
                  <c:v>31</c:v>
                </c:pt>
                <c:pt idx="33">
                  <c:v>53</c:v>
                </c:pt>
                <c:pt idx="34">
                  <c:v>72</c:v>
                </c:pt>
                <c:pt idx="35">
                  <c:v>67</c:v>
                </c:pt>
                <c:pt idx="36">
                  <c:v>75</c:v>
                </c:pt>
                <c:pt idx="37">
                  <c:v>78</c:v>
                </c:pt>
                <c:pt idx="38">
                  <c:v>63</c:v>
                </c:pt>
                <c:pt idx="39">
                  <c:v>74</c:v>
                </c:pt>
                <c:pt idx="40">
                  <c:v>61</c:v>
                </c:pt>
                <c:pt idx="41">
                  <c:v>63</c:v>
                </c:pt>
                <c:pt idx="42">
                  <c:v>116</c:v>
                </c:pt>
                <c:pt idx="43">
                  <c:v>99</c:v>
                </c:pt>
                <c:pt idx="44">
                  <c:v>111</c:v>
                </c:pt>
                <c:pt idx="45">
                  <c:v>98</c:v>
                </c:pt>
                <c:pt idx="46">
                  <c:v>69</c:v>
                </c:pt>
                <c:pt idx="47">
                  <c:v>42</c:v>
                </c:pt>
                <c:pt idx="48">
                  <c:v>34</c:v>
                </c:pt>
                <c:pt idx="49">
                  <c:v>26</c:v>
                </c:pt>
                <c:pt idx="50">
                  <c:v>14</c:v>
                </c:pt>
                <c:pt idx="51">
                  <c:v>14</c:v>
                </c:pt>
                <c:pt idx="52">
                  <c:v>6</c:v>
                </c:pt>
                <c:pt idx="53">
                  <c:v>5</c:v>
                </c:pt>
                <c:pt idx="54">
                  <c:v>4</c:v>
                </c:pt>
                <c:pt idx="55">
                  <c:v>5</c:v>
                </c:pt>
                <c:pt idx="56">
                  <c:v>6</c:v>
                </c:pt>
                <c:pt idx="57">
                  <c:v>3</c:v>
                </c:pt>
                <c:pt idx="58">
                  <c:v>7</c:v>
                </c:pt>
                <c:pt idx="59">
                  <c:v>1</c:v>
                </c:pt>
                <c:pt idx="60">
                  <c:v>1</c:v>
                </c:pt>
                <c:pt idx="61">
                  <c:v>1</c:v>
                </c:pt>
                <c:pt idx="62">
                  <c:v>0</c:v>
                </c:pt>
                <c:pt idx="63">
                  <c:v>1</c:v>
                </c:pt>
                <c:pt idx="64">
                  <c:v>4</c:v>
                </c:pt>
                <c:pt idx="65">
                  <c:v>1</c:v>
                </c:pt>
                <c:pt idx="66">
                  <c:v>0</c:v>
                </c:pt>
                <c:pt idx="67">
                  <c:v>4</c:v>
                </c:pt>
                <c:pt idx="68">
                  <c:v>2</c:v>
                </c:pt>
              </c:numCache>
            </c:numRef>
          </c:val>
          <c:smooth val="0"/>
          <c:extLst>
            <c:ext xmlns:c16="http://schemas.microsoft.com/office/drawing/2014/chart" uri="{C3380CC4-5D6E-409C-BE32-E72D297353CC}">
              <c16:uniqueId val="{00000001-A025-4CC3-8E54-6FE01E76909C}"/>
            </c:ext>
          </c:extLst>
        </c:ser>
        <c:ser>
          <c:idx val="1"/>
          <c:order val="1"/>
          <c:tx>
            <c:strRef>
              <c:f>'Figure 3 data'!$A$8</c:f>
              <c:strCache>
                <c:ptCount val="1"/>
                <c:pt idx="0">
                  <c:v>Home / Non-institution</c:v>
                </c:pt>
              </c:strCache>
            </c:strRef>
          </c:tx>
          <c:spPr>
            <a:ln w="28575" cap="rnd">
              <a:solidFill>
                <a:schemeClr val="bg2">
                  <a:lumMod val="50000"/>
                </a:schemeClr>
              </a:solidFill>
              <a:round/>
            </a:ln>
            <a:effectLst/>
          </c:spPr>
          <c:marker>
            <c:symbol val="none"/>
          </c:marker>
          <c:cat>
            <c:strRef>
              <c:f>'Figure 3 data'!$B$4:$BR$4</c:f>
              <c:strCache>
                <c:ptCount val="6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strCache>
            </c:strRef>
          </c:cat>
          <c:val>
            <c:numRef>
              <c:f>'Figure 3 data'!$B$8:$BR$8</c:f>
              <c:numCache>
                <c:formatCode>#,##0</c:formatCode>
                <c:ptCount val="69"/>
                <c:pt idx="0">
                  <c:v>2</c:v>
                </c:pt>
                <c:pt idx="1">
                  <c:v>14</c:v>
                </c:pt>
                <c:pt idx="2">
                  <c:v>39</c:v>
                </c:pt>
                <c:pt idx="3">
                  <c:v>63</c:v>
                </c:pt>
                <c:pt idx="4">
                  <c:v>37</c:v>
                </c:pt>
                <c:pt idx="5">
                  <c:v>44</c:v>
                </c:pt>
                <c:pt idx="6">
                  <c:v>18</c:v>
                </c:pt>
                <c:pt idx="7">
                  <c:v>21</c:v>
                </c:pt>
                <c:pt idx="8">
                  <c:v>19</c:v>
                </c:pt>
                <c:pt idx="9">
                  <c:v>9</c:v>
                </c:pt>
                <c:pt idx="10">
                  <c:v>7</c:v>
                </c:pt>
                <c:pt idx="11">
                  <c:v>8</c:v>
                </c:pt>
                <c:pt idx="12">
                  <c:v>7</c:v>
                </c:pt>
                <c:pt idx="13">
                  <c:v>1</c:v>
                </c:pt>
                <c:pt idx="14">
                  <c:v>3</c:v>
                </c:pt>
                <c:pt idx="15">
                  <c:v>1</c:v>
                </c:pt>
                <c:pt idx="16">
                  <c:v>1</c:v>
                </c:pt>
                <c:pt idx="17">
                  <c:v>0</c:v>
                </c:pt>
                <c:pt idx="18">
                  <c:v>2</c:v>
                </c:pt>
                <c:pt idx="19">
                  <c:v>1</c:v>
                </c:pt>
                <c:pt idx="20">
                  <c:v>1</c:v>
                </c:pt>
                <c:pt idx="21">
                  <c:v>0</c:v>
                </c:pt>
                <c:pt idx="22">
                  <c:v>0</c:v>
                </c:pt>
                <c:pt idx="23">
                  <c:v>1</c:v>
                </c:pt>
                <c:pt idx="24">
                  <c:v>0</c:v>
                </c:pt>
                <c:pt idx="25">
                  <c:v>0</c:v>
                </c:pt>
                <c:pt idx="26">
                  <c:v>0</c:v>
                </c:pt>
                <c:pt idx="27">
                  <c:v>1</c:v>
                </c:pt>
                <c:pt idx="28">
                  <c:v>0</c:v>
                </c:pt>
                <c:pt idx="29">
                  <c:v>1</c:v>
                </c:pt>
                <c:pt idx="30">
                  <c:v>5</c:v>
                </c:pt>
                <c:pt idx="31">
                  <c:v>7</c:v>
                </c:pt>
                <c:pt idx="32">
                  <c:v>9</c:v>
                </c:pt>
                <c:pt idx="33">
                  <c:v>11</c:v>
                </c:pt>
                <c:pt idx="34">
                  <c:v>9</c:v>
                </c:pt>
                <c:pt idx="35">
                  <c:v>20</c:v>
                </c:pt>
                <c:pt idx="36">
                  <c:v>11</c:v>
                </c:pt>
                <c:pt idx="37">
                  <c:v>10</c:v>
                </c:pt>
                <c:pt idx="38">
                  <c:v>8</c:v>
                </c:pt>
                <c:pt idx="39">
                  <c:v>8</c:v>
                </c:pt>
                <c:pt idx="40">
                  <c:v>11</c:v>
                </c:pt>
                <c:pt idx="41">
                  <c:v>9</c:v>
                </c:pt>
                <c:pt idx="42">
                  <c:v>19</c:v>
                </c:pt>
                <c:pt idx="43">
                  <c:v>26</c:v>
                </c:pt>
                <c:pt idx="44">
                  <c:v>35</c:v>
                </c:pt>
                <c:pt idx="45">
                  <c:v>39</c:v>
                </c:pt>
                <c:pt idx="46">
                  <c:v>23</c:v>
                </c:pt>
                <c:pt idx="47">
                  <c:v>14</c:v>
                </c:pt>
                <c:pt idx="48">
                  <c:v>20</c:v>
                </c:pt>
                <c:pt idx="49">
                  <c:v>14</c:v>
                </c:pt>
                <c:pt idx="50">
                  <c:v>8</c:v>
                </c:pt>
                <c:pt idx="51">
                  <c:v>4</c:v>
                </c:pt>
                <c:pt idx="52">
                  <c:v>8</c:v>
                </c:pt>
                <c:pt idx="53">
                  <c:v>13</c:v>
                </c:pt>
                <c:pt idx="54">
                  <c:v>5</c:v>
                </c:pt>
                <c:pt idx="55">
                  <c:v>3</c:v>
                </c:pt>
                <c:pt idx="56">
                  <c:v>3</c:v>
                </c:pt>
                <c:pt idx="57">
                  <c:v>2</c:v>
                </c:pt>
                <c:pt idx="58">
                  <c:v>1</c:v>
                </c:pt>
                <c:pt idx="59">
                  <c:v>1</c:v>
                </c:pt>
                <c:pt idx="60">
                  <c:v>1</c:v>
                </c:pt>
                <c:pt idx="61">
                  <c:v>1</c:v>
                </c:pt>
                <c:pt idx="62">
                  <c:v>2</c:v>
                </c:pt>
                <c:pt idx="63">
                  <c:v>0</c:v>
                </c:pt>
                <c:pt idx="64">
                  <c:v>0</c:v>
                </c:pt>
                <c:pt idx="65">
                  <c:v>2</c:v>
                </c:pt>
                <c:pt idx="66">
                  <c:v>3</c:v>
                </c:pt>
                <c:pt idx="67">
                  <c:v>2</c:v>
                </c:pt>
                <c:pt idx="68">
                  <c:v>3</c:v>
                </c:pt>
              </c:numCache>
            </c:numRef>
          </c:val>
          <c:smooth val="0"/>
          <c:extLst>
            <c:ext xmlns:c16="http://schemas.microsoft.com/office/drawing/2014/chart" uri="{C3380CC4-5D6E-409C-BE32-E72D297353CC}">
              <c16:uniqueId val="{00000002-A025-4CC3-8E54-6FE01E76909C}"/>
            </c:ext>
          </c:extLst>
        </c:ser>
        <c:ser>
          <c:idx val="2"/>
          <c:order val="2"/>
          <c:tx>
            <c:strRef>
              <c:f>'Figure 3 data'!$A$9</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A025-4CC3-8E54-6FE01E76909C}"/>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3 data'!$B$4:$BR$4</c:f>
              <c:strCache>
                <c:ptCount val="6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strCache>
            </c:strRef>
          </c:cat>
          <c:val>
            <c:numRef>
              <c:f>'Figure 3 data'!$B$9:$BR$9</c:f>
              <c:numCache>
                <c:formatCode>#,##0</c:formatCode>
                <c:ptCount val="69"/>
                <c:pt idx="0">
                  <c:v>8</c:v>
                </c:pt>
                <c:pt idx="1">
                  <c:v>43</c:v>
                </c:pt>
                <c:pt idx="2">
                  <c:v>193</c:v>
                </c:pt>
                <c:pt idx="3">
                  <c:v>357</c:v>
                </c:pt>
                <c:pt idx="4">
                  <c:v>311</c:v>
                </c:pt>
                <c:pt idx="5">
                  <c:v>277</c:v>
                </c:pt>
                <c:pt idx="6">
                  <c:v>193</c:v>
                </c:pt>
                <c:pt idx="7">
                  <c:v>153</c:v>
                </c:pt>
                <c:pt idx="8">
                  <c:v>128</c:v>
                </c:pt>
                <c:pt idx="9">
                  <c:v>95</c:v>
                </c:pt>
                <c:pt idx="10">
                  <c:v>55</c:v>
                </c:pt>
                <c:pt idx="11">
                  <c:v>39</c:v>
                </c:pt>
                <c:pt idx="12">
                  <c:v>26</c:v>
                </c:pt>
                <c:pt idx="13">
                  <c:v>28</c:v>
                </c:pt>
                <c:pt idx="14">
                  <c:v>16</c:v>
                </c:pt>
                <c:pt idx="15">
                  <c:v>12</c:v>
                </c:pt>
                <c:pt idx="16">
                  <c:v>5</c:v>
                </c:pt>
                <c:pt idx="17">
                  <c:v>3</c:v>
                </c:pt>
                <c:pt idx="18">
                  <c:v>4</c:v>
                </c:pt>
                <c:pt idx="19">
                  <c:v>3</c:v>
                </c:pt>
                <c:pt idx="20">
                  <c:v>2</c:v>
                </c:pt>
                <c:pt idx="21">
                  <c:v>2</c:v>
                </c:pt>
                <c:pt idx="22">
                  <c:v>2</c:v>
                </c:pt>
                <c:pt idx="23">
                  <c:v>3</c:v>
                </c:pt>
                <c:pt idx="24">
                  <c:v>2</c:v>
                </c:pt>
                <c:pt idx="25">
                  <c:v>3</c:v>
                </c:pt>
                <c:pt idx="26">
                  <c:v>8</c:v>
                </c:pt>
                <c:pt idx="27">
                  <c:v>5</c:v>
                </c:pt>
                <c:pt idx="28">
                  <c:v>13</c:v>
                </c:pt>
                <c:pt idx="29">
                  <c:v>17</c:v>
                </c:pt>
                <c:pt idx="30">
                  <c:v>58</c:v>
                </c:pt>
                <c:pt idx="31">
                  <c:v>82</c:v>
                </c:pt>
                <c:pt idx="32">
                  <c:v>128</c:v>
                </c:pt>
                <c:pt idx="33">
                  <c:v>144</c:v>
                </c:pt>
                <c:pt idx="34">
                  <c:v>199</c:v>
                </c:pt>
                <c:pt idx="35">
                  <c:v>162</c:v>
                </c:pt>
                <c:pt idx="36">
                  <c:v>165</c:v>
                </c:pt>
                <c:pt idx="37">
                  <c:v>145</c:v>
                </c:pt>
                <c:pt idx="38">
                  <c:v>156</c:v>
                </c:pt>
                <c:pt idx="39">
                  <c:v>126</c:v>
                </c:pt>
                <c:pt idx="40">
                  <c:v>130</c:v>
                </c:pt>
                <c:pt idx="41">
                  <c:v>115</c:v>
                </c:pt>
                <c:pt idx="42">
                  <c:v>256</c:v>
                </c:pt>
                <c:pt idx="43">
                  <c:v>244</c:v>
                </c:pt>
                <c:pt idx="44">
                  <c:v>298</c:v>
                </c:pt>
                <c:pt idx="45">
                  <c:v>302</c:v>
                </c:pt>
                <c:pt idx="46">
                  <c:v>282</c:v>
                </c:pt>
                <c:pt idx="47">
                  <c:v>269</c:v>
                </c:pt>
                <c:pt idx="48">
                  <c:v>236</c:v>
                </c:pt>
                <c:pt idx="49">
                  <c:v>190</c:v>
                </c:pt>
                <c:pt idx="50">
                  <c:v>120</c:v>
                </c:pt>
                <c:pt idx="51">
                  <c:v>86</c:v>
                </c:pt>
                <c:pt idx="52">
                  <c:v>53</c:v>
                </c:pt>
                <c:pt idx="53">
                  <c:v>44</c:v>
                </c:pt>
                <c:pt idx="54">
                  <c:v>29</c:v>
                </c:pt>
                <c:pt idx="55">
                  <c:v>26</c:v>
                </c:pt>
                <c:pt idx="56">
                  <c:v>15</c:v>
                </c:pt>
                <c:pt idx="57">
                  <c:v>18</c:v>
                </c:pt>
                <c:pt idx="58">
                  <c:v>11</c:v>
                </c:pt>
                <c:pt idx="59">
                  <c:v>5</c:v>
                </c:pt>
                <c:pt idx="60">
                  <c:v>4</c:v>
                </c:pt>
                <c:pt idx="61">
                  <c:v>2</c:v>
                </c:pt>
                <c:pt idx="62">
                  <c:v>6</c:v>
                </c:pt>
                <c:pt idx="63">
                  <c:v>7</c:v>
                </c:pt>
                <c:pt idx="64">
                  <c:v>3</c:v>
                </c:pt>
                <c:pt idx="65">
                  <c:v>10</c:v>
                </c:pt>
                <c:pt idx="66">
                  <c:v>14</c:v>
                </c:pt>
                <c:pt idx="67">
                  <c:v>16</c:v>
                </c:pt>
                <c:pt idx="68">
                  <c:v>25</c:v>
                </c:pt>
              </c:numCache>
            </c:numRef>
          </c:val>
          <c:smooth val="0"/>
          <c:extLst>
            <c:ext xmlns:c16="http://schemas.microsoft.com/office/drawing/2014/chart" uri="{C3380CC4-5D6E-409C-BE32-E72D297353CC}">
              <c16:uniqueId val="{00000004-A025-4CC3-8E54-6FE01E76909C}"/>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81503498216569092"/>
          <c:y val="8.3018662037324054E-2"/>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4: Deaths involving COVID-19, Date of Occurrence vs Date of Registration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977104784978814E-2"/>
          <c:y val="6.2219338156602001E-2"/>
          <c:w val="0.88966869910491964"/>
          <c:h val="0.65125532726741509"/>
        </c:manualLayout>
      </c:layout>
      <c:lineChart>
        <c:grouping val="standard"/>
        <c:varyColors val="0"/>
        <c:ser>
          <c:idx val="0"/>
          <c:order val="0"/>
          <c:tx>
            <c:strRef>
              <c:f>'Figure 4 data'!$E$3:$E$5</c:f>
              <c:strCache>
                <c:ptCount val="3"/>
                <c:pt idx="0">
                  <c:v>7 day average by date of registration</c:v>
                </c:pt>
              </c:strCache>
            </c:strRef>
          </c:tx>
          <c:spPr>
            <a:ln w="31750" cap="rnd">
              <a:solidFill>
                <a:schemeClr val="accent5">
                  <a:lumMod val="40000"/>
                  <a:lumOff val="60000"/>
                </a:schemeClr>
              </a:solidFill>
              <a:round/>
            </a:ln>
            <a:effectLst/>
          </c:spPr>
          <c:marker>
            <c:symbol val="none"/>
          </c:marker>
          <c:cat>
            <c:numRef>
              <c:f>'Figure 4 data'!$A$7:$A$493</c:f>
              <c:numCache>
                <c:formatCode>m/d/yyyy</c:formatCode>
                <c:ptCount val="487"/>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numCache>
            </c:numRef>
          </c:cat>
          <c:val>
            <c:numRef>
              <c:f>'Figure 4 data'!$E$7:$E$493</c:f>
              <c:numCache>
                <c:formatCode>#,##0</c:formatCode>
                <c:ptCount val="487"/>
                <c:pt idx="3" formatCode="#,##0.00">
                  <c:v>0.7142857142857143</c:v>
                </c:pt>
                <c:pt idx="4" formatCode="#,##0.00">
                  <c:v>0.8571428571428571</c:v>
                </c:pt>
                <c:pt idx="5" formatCode="#,##0.00">
                  <c:v>1.5714285714285714</c:v>
                </c:pt>
                <c:pt idx="6" formatCode="#,##0.00">
                  <c:v>1.5714285714285714</c:v>
                </c:pt>
                <c:pt idx="7" formatCode="#,##0.00">
                  <c:v>1.5714285714285714</c:v>
                </c:pt>
                <c:pt idx="8" formatCode="#,##0.00">
                  <c:v>1.8571428571428572</c:v>
                </c:pt>
                <c:pt idx="9" formatCode="#,##0.00">
                  <c:v>1.8571428571428572</c:v>
                </c:pt>
                <c:pt idx="10" formatCode="#,##0.00">
                  <c:v>1.5714285714285714</c:v>
                </c:pt>
                <c:pt idx="11" formatCode="#,##0.00">
                  <c:v>3.5714285714285716</c:v>
                </c:pt>
                <c:pt idx="12" formatCode="#,##0.00">
                  <c:v>7.8571428571428568</c:v>
                </c:pt>
                <c:pt idx="13" formatCode="#,##0.00">
                  <c:v>8.8571428571428577</c:v>
                </c:pt>
                <c:pt idx="14" formatCode="#,##0.00">
                  <c:v>8.8571428571428577</c:v>
                </c:pt>
                <c:pt idx="15" formatCode="#,##0.00">
                  <c:v>14.714285714285714</c:v>
                </c:pt>
                <c:pt idx="16" formatCode="#,##0.00">
                  <c:v>21.571428571428573</c:v>
                </c:pt>
                <c:pt idx="17" formatCode="#,##0.00">
                  <c:v>28.428571428571427</c:v>
                </c:pt>
                <c:pt idx="18" formatCode="#,##0.00">
                  <c:v>35.285714285714285</c:v>
                </c:pt>
                <c:pt idx="19" formatCode="#,##0.00">
                  <c:v>40.428571428571431</c:v>
                </c:pt>
                <c:pt idx="20" formatCode="#,##0.00">
                  <c:v>39.714285714285715</c:v>
                </c:pt>
                <c:pt idx="21" formatCode="#,##0.00">
                  <c:v>40.285714285714285</c:v>
                </c:pt>
                <c:pt idx="22" formatCode="#,##0.00">
                  <c:v>51.571428571428569</c:v>
                </c:pt>
                <c:pt idx="23" formatCode="#,##0.00">
                  <c:v>61.142857142857146</c:v>
                </c:pt>
                <c:pt idx="24" formatCode="#,##0.00">
                  <c:v>71.857142857142861</c:v>
                </c:pt>
                <c:pt idx="25" formatCode="#,##0.00">
                  <c:v>77.285714285714292</c:v>
                </c:pt>
                <c:pt idx="26" formatCode="#,##0.00">
                  <c:v>79.285714285714292</c:v>
                </c:pt>
                <c:pt idx="27" formatCode="#,##0.00">
                  <c:v>86.142857142857139</c:v>
                </c:pt>
                <c:pt idx="28" formatCode="#,##0.00">
                  <c:v>87</c:v>
                </c:pt>
                <c:pt idx="29" formatCode="#,##0.00">
                  <c:v>80.571428571428569</c:v>
                </c:pt>
                <c:pt idx="30" formatCode="#,##0.00">
                  <c:v>84.285714285714292</c:v>
                </c:pt>
                <c:pt idx="31" formatCode="#,##0.00">
                  <c:v>87.857142857142861</c:v>
                </c:pt>
                <c:pt idx="32" formatCode="#,##0.00">
                  <c:v>91.714285714285708</c:v>
                </c:pt>
                <c:pt idx="33" formatCode="#,##0.00">
                  <c:v>95.428571428571431</c:v>
                </c:pt>
                <c:pt idx="34" formatCode="#,##0.00">
                  <c:v>91.857142857142861</c:v>
                </c:pt>
                <c:pt idx="35" formatCode="#,##0.00">
                  <c:v>92.857142857142861</c:v>
                </c:pt>
                <c:pt idx="36" formatCode="#,##0.00">
                  <c:v>99.571428571428569</c:v>
                </c:pt>
                <c:pt idx="37" formatCode="#,##0.00">
                  <c:v>102.14285714285714</c:v>
                </c:pt>
                <c:pt idx="38" formatCode="#,##0.00">
                  <c:v>98.428571428571431</c:v>
                </c:pt>
                <c:pt idx="39" formatCode="#,##0.00">
                  <c:v>96.857142857142861</c:v>
                </c:pt>
                <c:pt idx="40" formatCode="#,##0.00">
                  <c:v>93</c:v>
                </c:pt>
                <c:pt idx="41" formatCode="#,##0.00">
                  <c:v>95.142857142857139</c:v>
                </c:pt>
                <c:pt idx="42" formatCode="#,##0.00">
                  <c:v>94.714285714285708</c:v>
                </c:pt>
                <c:pt idx="43" formatCode="#,##0.00">
                  <c:v>92.428571428571431</c:v>
                </c:pt>
                <c:pt idx="44" formatCode="#,##0.00">
                  <c:v>88.714285714285708</c:v>
                </c:pt>
                <c:pt idx="45" formatCode="#,##0.00">
                  <c:v>87.142857142857139</c:v>
                </c:pt>
                <c:pt idx="46" formatCode="#,##0.00">
                  <c:v>81.142857142857139</c:v>
                </c:pt>
                <c:pt idx="47" formatCode="#,##0.00">
                  <c:v>80</c:v>
                </c:pt>
                <c:pt idx="48" formatCode="#,##0.00">
                  <c:v>76.285714285714292</c:v>
                </c:pt>
                <c:pt idx="49" formatCode="#,##0.00">
                  <c:v>75.285714285714292</c:v>
                </c:pt>
                <c:pt idx="50" formatCode="#,##0.00">
                  <c:v>69.142857142857139</c:v>
                </c:pt>
                <c:pt idx="51" formatCode="#,##0.00">
                  <c:v>67.142857142857139</c:v>
                </c:pt>
                <c:pt idx="52" formatCode="#,##0.00">
                  <c:v>63.285714285714285</c:v>
                </c:pt>
                <c:pt idx="53" formatCode="#,##0.00">
                  <c:v>62.857142857142854</c:v>
                </c:pt>
                <c:pt idx="54" formatCode="#,##0.00">
                  <c:v>59</c:v>
                </c:pt>
                <c:pt idx="55" formatCode="#,##0.00">
                  <c:v>59.428571428571431</c:v>
                </c:pt>
                <c:pt idx="56" formatCode="#,##0.00">
                  <c:v>59.142857142857146</c:v>
                </c:pt>
                <c:pt idx="57" formatCode="#,##0.00">
                  <c:v>60.285714285714285</c:v>
                </c:pt>
                <c:pt idx="58" formatCode="#,##0.00">
                  <c:v>55.857142857142854</c:v>
                </c:pt>
                <c:pt idx="59" formatCode="#,##0.00">
                  <c:v>50</c:v>
                </c:pt>
                <c:pt idx="60" formatCode="#,##0.00">
                  <c:v>47.714285714285715</c:v>
                </c:pt>
                <c:pt idx="61" formatCode="#,##0.00">
                  <c:v>49.285714285714285</c:v>
                </c:pt>
                <c:pt idx="62" formatCode="#,##0.00">
                  <c:v>48.285714285714285</c:v>
                </c:pt>
                <c:pt idx="63" formatCode="#,##0.00">
                  <c:v>48</c:v>
                </c:pt>
                <c:pt idx="64" formatCode="#,##0.00">
                  <c:v>44.142857142857146</c:v>
                </c:pt>
                <c:pt idx="65" formatCode="#,##0.00">
                  <c:v>40.714285714285715</c:v>
                </c:pt>
                <c:pt idx="66" formatCode="#,##0.00">
                  <c:v>41.285714285714285</c:v>
                </c:pt>
                <c:pt idx="67" formatCode="#,##0.00">
                  <c:v>37.285714285714285</c:v>
                </c:pt>
                <c:pt idx="68" formatCode="#,##0.00">
                  <c:v>32.714285714285715</c:v>
                </c:pt>
                <c:pt idx="69" formatCode="#,##0.00">
                  <c:v>32.857142857142854</c:v>
                </c:pt>
                <c:pt idx="70" formatCode="#,##0.00">
                  <c:v>32.857142857142854</c:v>
                </c:pt>
                <c:pt idx="71" formatCode="#,##0.00">
                  <c:v>29.428571428571427</c:v>
                </c:pt>
                <c:pt idx="72" formatCode="#,##0.00">
                  <c:v>22.857142857142858</c:v>
                </c:pt>
                <c:pt idx="73" formatCode="#,##0.00">
                  <c:v>19</c:v>
                </c:pt>
                <c:pt idx="74" formatCode="#,##0.00">
                  <c:v>18.571428571428573</c:v>
                </c:pt>
                <c:pt idx="75" formatCode="#,##0.00">
                  <c:v>19</c:v>
                </c:pt>
                <c:pt idx="76" formatCode="#,##0.00">
                  <c:v>18.857142857142858</c:v>
                </c:pt>
                <c:pt idx="77" formatCode="#,##0.00">
                  <c:v>18.714285714285715</c:v>
                </c:pt>
                <c:pt idx="78" formatCode="#,##0.00">
                  <c:v>18.571428571428573</c:v>
                </c:pt>
                <c:pt idx="79" formatCode="#,##0.00">
                  <c:v>18</c:v>
                </c:pt>
                <c:pt idx="80" formatCode="#,##0.00">
                  <c:v>17.857142857142858</c:v>
                </c:pt>
                <c:pt idx="81" formatCode="#,##0.00">
                  <c:v>17</c:v>
                </c:pt>
                <c:pt idx="82" formatCode="#,##0.00">
                  <c:v>14.142857142857142</c:v>
                </c:pt>
                <c:pt idx="83" formatCode="#,##0.00">
                  <c:v>13.142857142857142</c:v>
                </c:pt>
                <c:pt idx="84" formatCode="#,##0.00">
                  <c:v>13</c:v>
                </c:pt>
                <c:pt idx="85" formatCode="#,##0.00">
                  <c:v>12.142857142857142</c:v>
                </c:pt>
                <c:pt idx="86" formatCode="#,##0.00">
                  <c:v>12.428571428571429</c:v>
                </c:pt>
                <c:pt idx="87" formatCode="#,##0.00">
                  <c:v>11.428571428571429</c:v>
                </c:pt>
                <c:pt idx="88" formatCode="#,##0.00">
                  <c:v>9.5714285714285712</c:v>
                </c:pt>
                <c:pt idx="89" formatCode="#,##0.00">
                  <c:v>9.7142857142857135</c:v>
                </c:pt>
                <c:pt idx="90" formatCode="#,##0.00">
                  <c:v>9.7142857142857135</c:v>
                </c:pt>
                <c:pt idx="91" formatCode="#,##0.00">
                  <c:v>9.5714285714285712</c:v>
                </c:pt>
                <c:pt idx="92" formatCode="#,##0.00">
                  <c:v>8.5714285714285712</c:v>
                </c:pt>
                <c:pt idx="93" formatCode="#,##0.00">
                  <c:v>8.4285714285714288</c:v>
                </c:pt>
                <c:pt idx="94" formatCode="#,##0.00">
                  <c:v>7.5714285714285712</c:v>
                </c:pt>
                <c:pt idx="95" formatCode="#,##0.00">
                  <c:v>7.8571428571428568</c:v>
                </c:pt>
                <c:pt idx="96" formatCode="#,##0.00">
                  <c:v>7.4285714285714288</c:v>
                </c:pt>
                <c:pt idx="97" formatCode="#,##0.00">
                  <c:v>7</c:v>
                </c:pt>
                <c:pt idx="98" formatCode="#,##0.00">
                  <c:v>7</c:v>
                </c:pt>
                <c:pt idx="99" formatCode="#,##0.00">
                  <c:v>7</c:v>
                </c:pt>
                <c:pt idx="100" formatCode="#,##0.00">
                  <c:v>6.4285714285714288</c:v>
                </c:pt>
                <c:pt idx="101" formatCode="#,##0.00">
                  <c:v>6.7142857142857144</c:v>
                </c:pt>
                <c:pt idx="102" formatCode="#,##0.00">
                  <c:v>6.1428571428571432</c:v>
                </c:pt>
                <c:pt idx="103" formatCode="#,##0.00">
                  <c:v>5.1428571428571432</c:v>
                </c:pt>
                <c:pt idx="104" formatCode="#,##0.00">
                  <c:v>5.1428571428571432</c:v>
                </c:pt>
                <c:pt idx="105" formatCode="#,##0.00">
                  <c:v>5.1428571428571432</c:v>
                </c:pt>
                <c:pt idx="106" formatCode="#,##0.00">
                  <c:v>4.5714285714285712</c:v>
                </c:pt>
                <c:pt idx="107" formatCode="#,##0.00">
                  <c:v>3.5714285714285716</c:v>
                </c:pt>
                <c:pt idx="108" formatCode="#,##0.00">
                  <c:v>2.8571428571428572</c:v>
                </c:pt>
                <c:pt idx="109" formatCode="#,##0.00">
                  <c:v>2.8571428571428572</c:v>
                </c:pt>
                <c:pt idx="110" formatCode="#,##0.00">
                  <c:v>2.7142857142857144</c:v>
                </c:pt>
                <c:pt idx="111" formatCode="#,##0.00">
                  <c:v>2.7142857142857144</c:v>
                </c:pt>
                <c:pt idx="112" formatCode="#,##0.00">
                  <c:v>2.7142857142857144</c:v>
                </c:pt>
                <c:pt idx="113" formatCode="#,##0.00">
                  <c:v>2.7142857142857144</c:v>
                </c:pt>
                <c:pt idx="114" formatCode="#,##0.00">
                  <c:v>2.7142857142857144</c:v>
                </c:pt>
                <c:pt idx="115" formatCode="#,##0.00">
                  <c:v>2.1428571428571428</c:v>
                </c:pt>
                <c:pt idx="116" formatCode="#,##0.00">
                  <c:v>1.7142857142857142</c:v>
                </c:pt>
                <c:pt idx="117" formatCode="#,##0.00">
                  <c:v>1.8571428571428572</c:v>
                </c:pt>
                <c:pt idx="118" formatCode="#,##0.00">
                  <c:v>1.8571428571428572</c:v>
                </c:pt>
                <c:pt idx="119" formatCode="#,##0.00">
                  <c:v>1.8571428571428572</c:v>
                </c:pt>
                <c:pt idx="120" formatCode="#,##0.00">
                  <c:v>1.4285714285714286</c:v>
                </c:pt>
                <c:pt idx="121" formatCode="#,##0.00">
                  <c:v>0.7142857142857143</c:v>
                </c:pt>
                <c:pt idx="122" formatCode="#,##0.00">
                  <c:v>1.1428571428571428</c:v>
                </c:pt>
                <c:pt idx="123" formatCode="#,##0.00">
                  <c:v>1.1428571428571428</c:v>
                </c:pt>
                <c:pt idx="124" formatCode="#,##0.00">
                  <c:v>0.8571428571428571</c:v>
                </c:pt>
                <c:pt idx="125" formatCode="#,##0.00">
                  <c:v>0.8571428571428571</c:v>
                </c:pt>
                <c:pt idx="126" formatCode="#,##0.00">
                  <c:v>0.8571428571428571</c:v>
                </c:pt>
                <c:pt idx="127" formatCode="#,##0.00">
                  <c:v>0.8571428571428571</c:v>
                </c:pt>
                <c:pt idx="128" formatCode="#,##0.00">
                  <c:v>1.2857142857142858</c:v>
                </c:pt>
                <c:pt idx="129" formatCode="#,##0.00">
                  <c:v>1</c:v>
                </c:pt>
                <c:pt idx="130" formatCode="#,##0.00">
                  <c:v>1</c:v>
                </c:pt>
                <c:pt idx="131" formatCode="#,##0.00">
                  <c:v>1.1428571428571428</c:v>
                </c:pt>
                <c:pt idx="132" formatCode="#,##0.00">
                  <c:v>1.1428571428571428</c:v>
                </c:pt>
                <c:pt idx="133" formatCode="#,##0.00">
                  <c:v>1.1428571428571428</c:v>
                </c:pt>
                <c:pt idx="134" formatCode="#,##0.00">
                  <c:v>1</c:v>
                </c:pt>
                <c:pt idx="135" formatCode="#,##0.00">
                  <c:v>0.5714285714285714</c:v>
                </c:pt>
                <c:pt idx="136" formatCode="#,##0.00">
                  <c:v>0.5714285714285714</c:v>
                </c:pt>
                <c:pt idx="137" formatCode="#,##0.00">
                  <c:v>0.7142857142857143</c:v>
                </c:pt>
                <c:pt idx="138" formatCode="#,##0.00">
                  <c:v>0.8571428571428571</c:v>
                </c:pt>
                <c:pt idx="139" formatCode="#,##0.00">
                  <c:v>0.8571428571428571</c:v>
                </c:pt>
                <c:pt idx="140" formatCode="#,##0.00">
                  <c:v>0.8571428571428571</c:v>
                </c:pt>
                <c:pt idx="141" formatCode="#,##0.00">
                  <c:v>1</c:v>
                </c:pt>
                <c:pt idx="142" formatCode="#,##0.00">
                  <c:v>0.8571428571428571</c:v>
                </c:pt>
                <c:pt idx="143" formatCode="#,##0.00">
                  <c:v>0.8571428571428571</c:v>
                </c:pt>
                <c:pt idx="144" formatCode="#,##0.00">
                  <c:v>0.8571428571428571</c:v>
                </c:pt>
                <c:pt idx="145" formatCode="#,##0.00">
                  <c:v>0.7142857142857143</c:v>
                </c:pt>
                <c:pt idx="146" formatCode="#,##0.00">
                  <c:v>0.7142857142857143</c:v>
                </c:pt>
                <c:pt idx="147" formatCode="#,##0.00">
                  <c:v>0.7142857142857143</c:v>
                </c:pt>
                <c:pt idx="148" formatCode="#,##0.00">
                  <c:v>0.7142857142857143</c:v>
                </c:pt>
                <c:pt idx="149" formatCode="#,##0.00">
                  <c:v>0.8571428571428571</c:v>
                </c:pt>
                <c:pt idx="150" formatCode="#,##0.00">
                  <c:v>0.7142857142857143</c:v>
                </c:pt>
                <c:pt idx="151" formatCode="#,##0.00">
                  <c:v>0.5714285714285714</c:v>
                </c:pt>
                <c:pt idx="152" formatCode="#,##0.00">
                  <c:v>0.42857142857142855</c:v>
                </c:pt>
                <c:pt idx="153" formatCode="#,##0.00">
                  <c:v>0.42857142857142855</c:v>
                </c:pt>
                <c:pt idx="154" formatCode="#,##0.00">
                  <c:v>0.42857142857142855</c:v>
                </c:pt>
                <c:pt idx="155" formatCode="#,##0.00">
                  <c:v>0.5714285714285714</c:v>
                </c:pt>
                <c:pt idx="156" formatCode="#,##0.00">
                  <c:v>0.5714285714285714</c:v>
                </c:pt>
                <c:pt idx="157" formatCode="#,##0.00">
                  <c:v>0.7142857142857143</c:v>
                </c:pt>
                <c:pt idx="158" formatCode="#,##0.00">
                  <c:v>0.5714285714285714</c:v>
                </c:pt>
                <c:pt idx="159" formatCode="#,##0.00">
                  <c:v>0.7142857142857143</c:v>
                </c:pt>
                <c:pt idx="160" formatCode="#,##0.00">
                  <c:v>0.7142857142857143</c:v>
                </c:pt>
                <c:pt idx="161" formatCode="#,##0.00">
                  <c:v>0.7142857142857143</c:v>
                </c:pt>
                <c:pt idx="162" formatCode="#,##0.00">
                  <c:v>0.5714285714285714</c:v>
                </c:pt>
                <c:pt idx="163" formatCode="#,##0.00">
                  <c:v>0.7142857142857143</c:v>
                </c:pt>
                <c:pt idx="164" formatCode="#,##0.00">
                  <c:v>0.7142857142857143</c:v>
                </c:pt>
                <c:pt idx="165" formatCode="#,##0.00">
                  <c:v>0.8571428571428571</c:v>
                </c:pt>
                <c:pt idx="166" formatCode="#,##0.00">
                  <c:v>1</c:v>
                </c:pt>
                <c:pt idx="167" formatCode="#,##0.00">
                  <c:v>1</c:v>
                </c:pt>
                <c:pt idx="168" formatCode="#,##0.00">
                  <c:v>1</c:v>
                </c:pt>
                <c:pt idx="169" formatCode="#,##0.00">
                  <c:v>1</c:v>
                </c:pt>
                <c:pt idx="170" formatCode="#,##0.00">
                  <c:v>0.8571428571428571</c:v>
                </c:pt>
                <c:pt idx="171" formatCode="#,##0.00">
                  <c:v>0.7142857142857143</c:v>
                </c:pt>
                <c:pt idx="172" formatCode="#,##0.00">
                  <c:v>0.5714285714285714</c:v>
                </c:pt>
                <c:pt idx="173" formatCode="#,##0.00">
                  <c:v>0.2857142857142857</c:v>
                </c:pt>
                <c:pt idx="174" formatCode="#,##0.00">
                  <c:v>0.2857142857142857</c:v>
                </c:pt>
                <c:pt idx="175" formatCode="#,##0.00">
                  <c:v>0.2857142857142857</c:v>
                </c:pt>
                <c:pt idx="176" formatCode="#,##0.00">
                  <c:v>0.42857142857142855</c:v>
                </c:pt>
                <c:pt idx="177" formatCode="#,##0.00">
                  <c:v>0.42857142857142855</c:v>
                </c:pt>
                <c:pt idx="178" formatCode="#,##0.00">
                  <c:v>0.5714285714285714</c:v>
                </c:pt>
                <c:pt idx="179" formatCode="#,##0.00">
                  <c:v>0.7142857142857143</c:v>
                </c:pt>
                <c:pt idx="180" formatCode="#,##0.00">
                  <c:v>0.7142857142857143</c:v>
                </c:pt>
                <c:pt idx="181" formatCode="#,##0.00">
                  <c:v>0.7142857142857143</c:v>
                </c:pt>
                <c:pt idx="182" formatCode="#,##0.00">
                  <c:v>0.7142857142857143</c:v>
                </c:pt>
                <c:pt idx="183" formatCode="#,##0.00">
                  <c:v>0.8571428571428571</c:v>
                </c:pt>
                <c:pt idx="184" formatCode="#,##0.00">
                  <c:v>1</c:v>
                </c:pt>
                <c:pt idx="185" formatCode="#,##0.00">
                  <c:v>0.8571428571428571</c:v>
                </c:pt>
                <c:pt idx="186" formatCode="#,##0.00">
                  <c:v>1.1428571428571428</c:v>
                </c:pt>
                <c:pt idx="187" formatCode="#,##0.00">
                  <c:v>1.5714285714285714</c:v>
                </c:pt>
                <c:pt idx="188" formatCode="#,##0.00">
                  <c:v>1.5714285714285714</c:v>
                </c:pt>
                <c:pt idx="189" formatCode="#,##0.00">
                  <c:v>1.5714285714285714</c:v>
                </c:pt>
                <c:pt idx="190" formatCode="#,##0.00">
                  <c:v>1.2857142857142858</c:v>
                </c:pt>
                <c:pt idx="191" formatCode="#,##0.00">
                  <c:v>1.4285714285714286</c:v>
                </c:pt>
                <c:pt idx="192" formatCode="#,##0.00">
                  <c:v>1.8571428571428572</c:v>
                </c:pt>
                <c:pt idx="193" formatCode="#,##0.00">
                  <c:v>1.7142857142857142</c:v>
                </c:pt>
                <c:pt idx="194" formatCode="#,##0.00">
                  <c:v>1.2857142857142858</c:v>
                </c:pt>
                <c:pt idx="195" formatCode="#,##0.00">
                  <c:v>1.4285714285714286</c:v>
                </c:pt>
                <c:pt idx="196" formatCode="#,##0.00">
                  <c:v>1.4285714285714286</c:v>
                </c:pt>
                <c:pt idx="197" formatCode="#,##0.00">
                  <c:v>1.7142857142857142</c:v>
                </c:pt>
                <c:pt idx="198" formatCode="#,##0.00">
                  <c:v>2</c:v>
                </c:pt>
                <c:pt idx="199" formatCode="#,##0.00">
                  <c:v>2.1428571428571428</c:v>
                </c:pt>
                <c:pt idx="200" formatCode="#,##0.00">
                  <c:v>2.4285714285714284</c:v>
                </c:pt>
                <c:pt idx="201" formatCode="#,##0.00">
                  <c:v>3</c:v>
                </c:pt>
                <c:pt idx="202" formatCode="#,##0.00">
                  <c:v>2.8571428571428572</c:v>
                </c:pt>
                <c:pt idx="203" formatCode="#,##0.00">
                  <c:v>2.8571428571428572</c:v>
                </c:pt>
                <c:pt idx="204" formatCode="#,##0.00">
                  <c:v>2.7142857142857144</c:v>
                </c:pt>
                <c:pt idx="205" formatCode="#,##0.00">
                  <c:v>2.2857142857142856</c:v>
                </c:pt>
                <c:pt idx="206" formatCode="#,##0.00">
                  <c:v>2.8571428571428572</c:v>
                </c:pt>
                <c:pt idx="207" formatCode="#,##0.00">
                  <c:v>3.2857142857142856</c:v>
                </c:pt>
                <c:pt idx="208" formatCode="#,##0.00">
                  <c:v>3.5714285714285716</c:v>
                </c:pt>
                <c:pt idx="209" formatCode="#,##0.00">
                  <c:v>3.5714285714285716</c:v>
                </c:pt>
                <c:pt idx="210" formatCode="#,##0.00">
                  <c:v>3.5714285714285716</c:v>
                </c:pt>
                <c:pt idx="211" formatCode="#,##0.00">
                  <c:v>4.4285714285714288</c:v>
                </c:pt>
                <c:pt idx="212" formatCode="#,##0.00">
                  <c:v>7</c:v>
                </c:pt>
                <c:pt idx="213" formatCode="#,##0.00">
                  <c:v>8</c:v>
                </c:pt>
                <c:pt idx="214" formatCode="#,##0.00">
                  <c:v>9.2857142857142865</c:v>
                </c:pt>
                <c:pt idx="215" formatCode="#,##0.00">
                  <c:v>10.714285714285714</c:v>
                </c:pt>
                <c:pt idx="216" formatCode="#,##0.00">
                  <c:v>10.714285714285714</c:v>
                </c:pt>
                <c:pt idx="217" formatCode="#,##0.00">
                  <c:v>10.857142857142858</c:v>
                </c:pt>
                <c:pt idx="218" formatCode="#,##0.00">
                  <c:v>12.142857142857142</c:v>
                </c:pt>
                <c:pt idx="219" formatCode="#,##0.00">
                  <c:v>13.428571428571429</c:v>
                </c:pt>
                <c:pt idx="220" formatCode="#,##0.00">
                  <c:v>13.857142857142858</c:v>
                </c:pt>
                <c:pt idx="221" formatCode="#,##0.00">
                  <c:v>15.428571428571429</c:v>
                </c:pt>
                <c:pt idx="222" formatCode="#,##0.00">
                  <c:v>15</c:v>
                </c:pt>
                <c:pt idx="223" formatCode="#,##0.00">
                  <c:v>15.285714285714286</c:v>
                </c:pt>
                <c:pt idx="224" formatCode="#,##0.00">
                  <c:v>15.285714285714286</c:v>
                </c:pt>
                <c:pt idx="225" formatCode="#,##0.00">
                  <c:v>16.857142857142858</c:v>
                </c:pt>
                <c:pt idx="226" formatCode="#,##0.00">
                  <c:v>17.142857142857142</c:v>
                </c:pt>
                <c:pt idx="227" formatCode="#,##0.00">
                  <c:v>20.857142857142858</c:v>
                </c:pt>
                <c:pt idx="228" formatCode="#,##0.00">
                  <c:v>21.714285714285715</c:v>
                </c:pt>
                <c:pt idx="229" formatCode="#,##0.00">
                  <c:v>23.857142857142858</c:v>
                </c:pt>
                <c:pt idx="230" formatCode="#,##0.00">
                  <c:v>24.142857142857142</c:v>
                </c:pt>
                <c:pt idx="231" formatCode="#,##0.00">
                  <c:v>24</c:v>
                </c:pt>
                <c:pt idx="232" formatCode="#,##0.00">
                  <c:v>24.857142857142858</c:v>
                </c:pt>
                <c:pt idx="233" formatCode="#,##0.00">
                  <c:v>27.428571428571427</c:v>
                </c:pt>
                <c:pt idx="234" formatCode="#,##0.00">
                  <c:v>27.571428571428573</c:v>
                </c:pt>
                <c:pt idx="235" formatCode="#,##0.00">
                  <c:v>28.285714285714285</c:v>
                </c:pt>
                <c:pt idx="236" formatCode="#,##0.00">
                  <c:v>29.857142857142858</c:v>
                </c:pt>
                <c:pt idx="237" formatCode="#,##0.00">
                  <c:v>29.714285714285715</c:v>
                </c:pt>
                <c:pt idx="238" formatCode="#,##0.00">
                  <c:v>29.857142857142858</c:v>
                </c:pt>
                <c:pt idx="239" formatCode="#,##0.00">
                  <c:v>30.857142857142858</c:v>
                </c:pt>
                <c:pt idx="240" formatCode="#,##0.00">
                  <c:v>34.428571428571431</c:v>
                </c:pt>
                <c:pt idx="241" formatCode="#,##0.00">
                  <c:v>35.285714285714285</c:v>
                </c:pt>
                <c:pt idx="242" formatCode="#,##0.00">
                  <c:v>38.571428571428569</c:v>
                </c:pt>
                <c:pt idx="243" formatCode="#,##0.00">
                  <c:v>39.142857142857146</c:v>
                </c:pt>
                <c:pt idx="244" formatCode="#,##0.00">
                  <c:v>39.285714285714285</c:v>
                </c:pt>
                <c:pt idx="245" formatCode="#,##0.00">
                  <c:v>40</c:v>
                </c:pt>
                <c:pt idx="246" formatCode="#,##0.00">
                  <c:v>40.571428571428569</c:v>
                </c:pt>
                <c:pt idx="247" formatCode="#,##0.00">
                  <c:v>37.857142857142854</c:v>
                </c:pt>
                <c:pt idx="248" formatCode="#,##0.00">
                  <c:v>39.142857142857146</c:v>
                </c:pt>
                <c:pt idx="249" formatCode="#,##0.00">
                  <c:v>36.285714285714285</c:v>
                </c:pt>
                <c:pt idx="250" formatCode="#,##0.00">
                  <c:v>36</c:v>
                </c:pt>
                <c:pt idx="251" formatCode="#,##0.00">
                  <c:v>36.428571428571431</c:v>
                </c:pt>
                <c:pt idx="252" formatCode="#,##0.00">
                  <c:v>35.571428571428569</c:v>
                </c:pt>
                <c:pt idx="253" formatCode="#,##0.00">
                  <c:v>35.714285714285715</c:v>
                </c:pt>
                <c:pt idx="254" formatCode="#,##0.00">
                  <c:v>34.857142857142854</c:v>
                </c:pt>
                <c:pt idx="255" formatCode="#,##0.00">
                  <c:v>34.714285714285715</c:v>
                </c:pt>
                <c:pt idx="256" formatCode="#,##0.00">
                  <c:v>34.857142857142854</c:v>
                </c:pt>
                <c:pt idx="257" formatCode="#,##0.00">
                  <c:v>36.142857142857146</c:v>
                </c:pt>
                <c:pt idx="258" formatCode="#,##0.00">
                  <c:v>35.571428571428569</c:v>
                </c:pt>
                <c:pt idx="259" formatCode="#,##0.00">
                  <c:v>36</c:v>
                </c:pt>
                <c:pt idx="260" formatCode="#,##0.00">
                  <c:v>35.285714285714285</c:v>
                </c:pt>
                <c:pt idx="261" formatCode="#,##0.00">
                  <c:v>35.714285714285715</c:v>
                </c:pt>
                <c:pt idx="262" formatCode="#,##0.00">
                  <c:v>35.857142857142854</c:v>
                </c:pt>
                <c:pt idx="263" formatCode="#,##0.00">
                  <c:v>37.285714285714285</c:v>
                </c:pt>
                <c:pt idx="264" formatCode="#,##0.00">
                  <c:v>33.428571428571431</c:v>
                </c:pt>
                <c:pt idx="265" formatCode="#,##0.00">
                  <c:v>33.714285714285715</c:v>
                </c:pt>
                <c:pt idx="266" formatCode="#,##0.00">
                  <c:v>33.285714285714285</c:v>
                </c:pt>
                <c:pt idx="267" formatCode="#,##0.00">
                  <c:v>33.142857142857146</c:v>
                </c:pt>
                <c:pt idx="268" formatCode="#,##0.00">
                  <c:v>32.142857142857146</c:v>
                </c:pt>
                <c:pt idx="269" formatCode="#,##0.00">
                  <c:v>31.714285714285715</c:v>
                </c:pt>
                <c:pt idx="270" formatCode="#,##0.00">
                  <c:v>30</c:v>
                </c:pt>
                <c:pt idx="271" formatCode="#,##0.00">
                  <c:v>32.714285714285715</c:v>
                </c:pt>
                <c:pt idx="272" formatCode="#,##0.00">
                  <c:v>32.285714285714285</c:v>
                </c:pt>
                <c:pt idx="273" formatCode="#,##0.00">
                  <c:v>32.428571428571431</c:v>
                </c:pt>
                <c:pt idx="274" formatCode="#,##0.00">
                  <c:v>31.714285714285715</c:v>
                </c:pt>
                <c:pt idx="275" formatCode="#,##0.00">
                  <c:v>32.428571428571431</c:v>
                </c:pt>
                <c:pt idx="276" formatCode="#,##0.00">
                  <c:v>29.285714285714285</c:v>
                </c:pt>
                <c:pt idx="277" formatCode="#,##0.00">
                  <c:v>28.714285714285715</c:v>
                </c:pt>
                <c:pt idx="278" formatCode="#,##0.00">
                  <c:v>29.714285714285715</c:v>
                </c:pt>
                <c:pt idx="279" formatCode="#,##0.00">
                  <c:v>29.714285714285715</c:v>
                </c:pt>
                <c:pt idx="280" formatCode="#,##0.00">
                  <c:v>29.714285714285715</c:v>
                </c:pt>
                <c:pt idx="281" formatCode="#,##0.00">
                  <c:v>31.714285714285715</c:v>
                </c:pt>
                <c:pt idx="282" formatCode="#,##0.00">
                  <c:v>32.571428571428569</c:v>
                </c:pt>
                <c:pt idx="283" formatCode="#,##0.00">
                  <c:v>34.857142857142854</c:v>
                </c:pt>
                <c:pt idx="284" formatCode="#,##0.00">
                  <c:v>36.285714285714285</c:v>
                </c:pt>
                <c:pt idx="285" formatCode="#,##0.00">
                  <c:v>29.285714285714285</c:v>
                </c:pt>
                <c:pt idx="286" formatCode="#,##0.00">
                  <c:v>29.142857142857142</c:v>
                </c:pt>
                <c:pt idx="287" formatCode="#,##0.00">
                  <c:v>29</c:v>
                </c:pt>
                <c:pt idx="288" formatCode="#,##0.00">
                  <c:v>23</c:v>
                </c:pt>
                <c:pt idx="289" formatCode="#,##0.00">
                  <c:v>22.428571428571427</c:v>
                </c:pt>
                <c:pt idx="290" formatCode="#,##0.00">
                  <c:v>26.714285714285715</c:v>
                </c:pt>
                <c:pt idx="291" formatCode="#,##0.00">
                  <c:v>26.714285714285715</c:v>
                </c:pt>
                <c:pt idx="292" formatCode="#,##0.00">
                  <c:v>26.714285714285715</c:v>
                </c:pt>
                <c:pt idx="293" formatCode="#,##0.00">
                  <c:v>26.714285714285715</c:v>
                </c:pt>
                <c:pt idx="294" formatCode="#,##0.00">
                  <c:v>26.714285714285715</c:v>
                </c:pt>
                <c:pt idx="295" formatCode="#,##0.00">
                  <c:v>27.714285714285715</c:v>
                </c:pt>
                <c:pt idx="296" formatCode="#,##0.00">
                  <c:v>33.428571428571431</c:v>
                </c:pt>
                <c:pt idx="297" formatCode="#,##0.00">
                  <c:v>33.571428571428569</c:v>
                </c:pt>
                <c:pt idx="298" formatCode="#,##0.00">
                  <c:v>41.571428571428569</c:v>
                </c:pt>
                <c:pt idx="299" formatCode="#,##0.00">
                  <c:v>55.571428571428569</c:v>
                </c:pt>
                <c:pt idx="300" formatCode="#,##0.00">
                  <c:v>55.714285714285715</c:v>
                </c:pt>
                <c:pt idx="301" formatCode="#,##0.00">
                  <c:v>56</c:v>
                </c:pt>
                <c:pt idx="302" formatCode="#,##0.00">
                  <c:v>62.428571428571431</c:v>
                </c:pt>
                <c:pt idx="303" formatCode="#,##0.00">
                  <c:v>60.857142857142854</c:v>
                </c:pt>
                <c:pt idx="304" formatCode="#,##0.00">
                  <c:v>59.428571428571431</c:v>
                </c:pt>
                <c:pt idx="305" formatCode="#,##0.00">
                  <c:v>55.285714285714285</c:v>
                </c:pt>
                <c:pt idx="306" formatCode="#,##0.00">
                  <c:v>53.571428571428569</c:v>
                </c:pt>
                <c:pt idx="307" formatCode="#,##0.00">
                  <c:v>53.428571428571431</c:v>
                </c:pt>
                <c:pt idx="308" formatCode="#,##0.00">
                  <c:v>53.285714285714285</c:v>
                </c:pt>
                <c:pt idx="309" formatCode="#,##0.00">
                  <c:v>56.714285714285715</c:v>
                </c:pt>
                <c:pt idx="310" formatCode="#,##0.00">
                  <c:v>59.428571428571431</c:v>
                </c:pt>
                <c:pt idx="311" formatCode="#,##0.00">
                  <c:v>63.714285714285715</c:v>
                </c:pt>
                <c:pt idx="312" formatCode="#,##0.00">
                  <c:v>64.142857142857139</c:v>
                </c:pt>
                <c:pt idx="313" formatCode="#,##0.00">
                  <c:v>63.857142857142854</c:v>
                </c:pt>
                <c:pt idx="314" formatCode="#,##0.00">
                  <c:v>64.142857142857139</c:v>
                </c:pt>
                <c:pt idx="315" formatCode="#,##0.00">
                  <c:v>64.571428571428569</c:v>
                </c:pt>
                <c:pt idx="316" formatCode="#,##0.00">
                  <c:v>67.571428571428569</c:v>
                </c:pt>
                <c:pt idx="317" formatCode="#,##0.00">
                  <c:v>67.285714285714292</c:v>
                </c:pt>
                <c:pt idx="318" formatCode="#,##0.00">
                  <c:v>65.142857142857139</c:v>
                </c:pt>
                <c:pt idx="319" formatCode="#,##0.00">
                  <c:v>65.714285714285708</c:v>
                </c:pt>
                <c:pt idx="320" formatCode="#,##0.00">
                  <c:v>63</c:v>
                </c:pt>
                <c:pt idx="321" formatCode="#,##0.00">
                  <c:v>63.142857142857146</c:v>
                </c:pt>
                <c:pt idx="322" formatCode="#,##0.00">
                  <c:v>63.285714285714285</c:v>
                </c:pt>
                <c:pt idx="323" formatCode="#,##0.00">
                  <c:v>60.571428571428569</c:v>
                </c:pt>
                <c:pt idx="324" formatCode="#,##0.00">
                  <c:v>59.285714285714285</c:v>
                </c:pt>
                <c:pt idx="325" formatCode="#,##0.00">
                  <c:v>55.714285714285715</c:v>
                </c:pt>
                <c:pt idx="326" formatCode="#,##0.00">
                  <c:v>54.857142857142854</c:v>
                </c:pt>
                <c:pt idx="327" formatCode="#,##0.00">
                  <c:v>53.428571428571431</c:v>
                </c:pt>
                <c:pt idx="328" formatCode="#,##0.00">
                  <c:v>53.857142857142854</c:v>
                </c:pt>
                <c:pt idx="329" formatCode="#,##0.00">
                  <c:v>53.857142857142854</c:v>
                </c:pt>
                <c:pt idx="330" formatCode="#,##0.00">
                  <c:v>51.714285714285715</c:v>
                </c:pt>
                <c:pt idx="331" formatCode="#,##0.00">
                  <c:v>48.571428571428569</c:v>
                </c:pt>
                <c:pt idx="332" formatCode="#,##0.00">
                  <c:v>49</c:v>
                </c:pt>
                <c:pt idx="333" formatCode="#,##0.00">
                  <c:v>47.714285714285715</c:v>
                </c:pt>
                <c:pt idx="334" formatCode="#,##0.00">
                  <c:v>47.285714285714285</c:v>
                </c:pt>
                <c:pt idx="335" formatCode="#,##0.00">
                  <c:v>47.142857142857146</c:v>
                </c:pt>
                <c:pt idx="336" formatCode="#,##0.00">
                  <c:v>46.428571428571431</c:v>
                </c:pt>
                <c:pt idx="337" formatCode="#,##0.00">
                  <c:v>45.285714285714285</c:v>
                </c:pt>
                <c:pt idx="338" formatCode="#,##0.00">
                  <c:v>47.428571428571431</c:v>
                </c:pt>
                <c:pt idx="339" formatCode="#,##0.00">
                  <c:v>46.857142857142854</c:v>
                </c:pt>
                <c:pt idx="340" formatCode="#,##0.00">
                  <c:v>43.428571428571431</c:v>
                </c:pt>
                <c:pt idx="341" formatCode="#,##0.00">
                  <c:v>41.714285714285715</c:v>
                </c:pt>
                <c:pt idx="342" formatCode="#,##0.00">
                  <c:v>41.571428571428569</c:v>
                </c:pt>
                <c:pt idx="343" formatCode="#,##0.00">
                  <c:v>41.571428571428569</c:v>
                </c:pt>
                <c:pt idx="344" formatCode="#,##0.00">
                  <c:v>42.428571428571431</c:v>
                </c:pt>
                <c:pt idx="345" formatCode="#,##0.00">
                  <c:v>38.857142857142854</c:v>
                </c:pt>
                <c:pt idx="346" formatCode="#,##0.00">
                  <c:v>35.857142857142854</c:v>
                </c:pt>
                <c:pt idx="347" formatCode="#,##0.00">
                  <c:v>35</c:v>
                </c:pt>
                <c:pt idx="348" formatCode="#,##0.00">
                  <c:v>33.285714285714285</c:v>
                </c:pt>
                <c:pt idx="349" formatCode="#,##0.00">
                  <c:v>32.857142857142854</c:v>
                </c:pt>
                <c:pt idx="350" formatCode="#,##0.00">
                  <c:v>32.857142857142854</c:v>
                </c:pt>
                <c:pt idx="351" formatCode="#,##0.00">
                  <c:v>28.571428571428573</c:v>
                </c:pt>
                <c:pt idx="352" formatCode="#,##0.00">
                  <c:v>25.714285714285715</c:v>
                </c:pt>
                <c:pt idx="353" formatCode="#,##0.00">
                  <c:v>24.142857142857142</c:v>
                </c:pt>
                <c:pt idx="354" formatCode="#,##0.00">
                  <c:v>21.714285714285715</c:v>
                </c:pt>
                <c:pt idx="355" formatCode="#,##0.00">
                  <c:v>20.428571428571427</c:v>
                </c:pt>
                <c:pt idx="356" formatCode="#,##0.00">
                  <c:v>20.142857142857142</c:v>
                </c:pt>
                <c:pt idx="357" formatCode="#,##0.00">
                  <c:v>20.285714285714285</c:v>
                </c:pt>
                <c:pt idx="358" formatCode="#,##0.00">
                  <c:v>17.857142857142858</c:v>
                </c:pt>
                <c:pt idx="359" formatCode="#,##0.00">
                  <c:v>16.714285714285715</c:v>
                </c:pt>
                <c:pt idx="360" formatCode="#,##0.00">
                  <c:v>15.428571428571429</c:v>
                </c:pt>
                <c:pt idx="361" formatCode="#,##0.00">
                  <c:v>15.714285714285714</c:v>
                </c:pt>
                <c:pt idx="362" formatCode="#,##0.00">
                  <c:v>14.714285714285714</c:v>
                </c:pt>
                <c:pt idx="363" formatCode="#,##0.00">
                  <c:v>15</c:v>
                </c:pt>
                <c:pt idx="364" formatCode="#,##0.00">
                  <c:v>14.857142857142858</c:v>
                </c:pt>
                <c:pt idx="365" formatCode="#,##0.00">
                  <c:v>13.142857142857142</c:v>
                </c:pt>
                <c:pt idx="366" formatCode="#,##0.00">
                  <c:v>11.571428571428571</c:v>
                </c:pt>
                <c:pt idx="367" formatCode="#,##0.00">
                  <c:v>10.857142857142858</c:v>
                </c:pt>
                <c:pt idx="368" formatCode="#,##0.00">
                  <c:v>9.5714285714285712</c:v>
                </c:pt>
                <c:pt idx="369" formatCode="#,##0.00">
                  <c:v>9.5714285714285712</c:v>
                </c:pt>
                <c:pt idx="370" formatCode="#,##0.00">
                  <c:v>9.4285714285714288</c:v>
                </c:pt>
                <c:pt idx="371" formatCode="#,##0.00">
                  <c:v>9.5714285714285712</c:v>
                </c:pt>
                <c:pt idx="372" formatCode="#,##0.00">
                  <c:v>10.142857142857142</c:v>
                </c:pt>
                <c:pt idx="373" formatCode="#,##0.00">
                  <c:v>9</c:v>
                </c:pt>
                <c:pt idx="374" formatCode="#,##0.00">
                  <c:v>9.2857142857142865</c:v>
                </c:pt>
                <c:pt idx="375" formatCode="#,##0.00">
                  <c:v>9.1428571428571423</c:v>
                </c:pt>
                <c:pt idx="376" formatCode="#,##0.00">
                  <c:v>8.8571428571428577</c:v>
                </c:pt>
                <c:pt idx="377" formatCode="#,##0.00">
                  <c:v>8.8571428571428577</c:v>
                </c:pt>
                <c:pt idx="378" formatCode="#,##0.00">
                  <c:v>8.8571428571428577</c:v>
                </c:pt>
                <c:pt idx="379" formatCode="#,##0.00">
                  <c:v>9</c:v>
                </c:pt>
                <c:pt idx="380" formatCode="#,##0.00">
                  <c:v>8.4285714285714288</c:v>
                </c:pt>
                <c:pt idx="381" formatCode="#,##0.00">
                  <c:v>7.5714285714285712</c:v>
                </c:pt>
                <c:pt idx="382" formatCode="#,##0.00">
                  <c:v>7.1428571428571432</c:v>
                </c:pt>
                <c:pt idx="383" formatCode="#,##0.00">
                  <c:v>5.7142857142857144</c:v>
                </c:pt>
                <c:pt idx="384" formatCode="#,##0.00">
                  <c:v>5.5714285714285712</c:v>
                </c:pt>
                <c:pt idx="385" formatCode="#,##0.00">
                  <c:v>5.4285714285714288</c:v>
                </c:pt>
                <c:pt idx="386" formatCode="#,##0.00">
                  <c:v>3.4285714285714284</c:v>
                </c:pt>
                <c:pt idx="387" formatCode="#,##0.00">
                  <c:v>4</c:v>
                </c:pt>
                <c:pt idx="388" formatCode="#,##0.00">
                  <c:v>3.5714285714285716</c:v>
                </c:pt>
                <c:pt idx="389" formatCode="#,##0.00">
                  <c:v>3.8571428571428572</c:v>
                </c:pt>
                <c:pt idx="390" formatCode="#,##0.00">
                  <c:v>4.8571428571428568</c:v>
                </c:pt>
                <c:pt idx="391" formatCode="#,##0.00">
                  <c:v>4.8571428571428568</c:v>
                </c:pt>
                <c:pt idx="392" formatCode="#,##0.00">
                  <c:v>4.8571428571428568</c:v>
                </c:pt>
                <c:pt idx="393" formatCode="#,##0.00">
                  <c:v>5.5714285714285712</c:v>
                </c:pt>
                <c:pt idx="394" formatCode="#,##0.00">
                  <c:v>4.7142857142857144</c:v>
                </c:pt>
                <c:pt idx="395" formatCode="#,##0.00">
                  <c:v>4</c:v>
                </c:pt>
                <c:pt idx="396" formatCode="#,##0.00">
                  <c:v>3.8571428571428572</c:v>
                </c:pt>
                <c:pt idx="397" formatCode="#,##0.00">
                  <c:v>3.4285714285714284</c:v>
                </c:pt>
                <c:pt idx="398" formatCode="#,##0.00">
                  <c:v>3.4285714285714284</c:v>
                </c:pt>
                <c:pt idx="399" formatCode="#,##0.00">
                  <c:v>3.4285714285714284</c:v>
                </c:pt>
                <c:pt idx="400" formatCode="#,##0.00">
                  <c:v>3</c:v>
                </c:pt>
                <c:pt idx="401" formatCode="#,##0.00">
                  <c:v>2.8571428571428572</c:v>
                </c:pt>
                <c:pt idx="402" formatCode="#,##0.00">
                  <c:v>3.2857142857142856</c:v>
                </c:pt>
                <c:pt idx="403" formatCode="#,##0.00">
                  <c:v>2.2857142857142856</c:v>
                </c:pt>
                <c:pt idx="404" formatCode="#,##0.00">
                  <c:v>3.1428571428571428</c:v>
                </c:pt>
                <c:pt idx="405" formatCode="#,##0.00">
                  <c:v>3.2857142857142856</c:v>
                </c:pt>
                <c:pt idx="406" formatCode="#,##0.00">
                  <c:v>3.2857142857142856</c:v>
                </c:pt>
                <c:pt idx="407" formatCode="#,##0.00">
                  <c:v>4</c:v>
                </c:pt>
                <c:pt idx="408" formatCode="#,##0.00">
                  <c:v>3.8571428571428572</c:v>
                </c:pt>
                <c:pt idx="409" formatCode="#,##0.00">
                  <c:v>4</c:v>
                </c:pt>
                <c:pt idx="410" formatCode="#,##0.00">
                  <c:v>3.8571428571428572</c:v>
                </c:pt>
                <c:pt idx="411" formatCode="#,##0.00">
                  <c:v>2.8571428571428572</c:v>
                </c:pt>
                <c:pt idx="412" formatCode="#,##0.00">
                  <c:v>2.7142857142857144</c:v>
                </c:pt>
                <c:pt idx="413" formatCode="#,##0.00">
                  <c:v>2.7142857142857144</c:v>
                </c:pt>
                <c:pt idx="414" formatCode="#,##0.00">
                  <c:v>1.7142857142857142</c:v>
                </c:pt>
                <c:pt idx="415" formatCode="#,##0.00">
                  <c:v>1.4285714285714286</c:v>
                </c:pt>
                <c:pt idx="416" formatCode="#,##0.00">
                  <c:v>1</c:v>
                </c:pt>
                <c:pt idx="417" formatCode="#,##0.00">
                  <c:v>1.1428571428571428</c:v>
                </c:pt>
                <c:pt idx="418" formatCode="#,##0.00">
                  <c:v>0.8571428571428571</c:v>
                </c:pt>
                <c:pt idx="419" formatCode="#,##0.00">
                  <c:v>1</c:v>
                </c:pt>
                <c:pt idx="420" formatCode="#,##0.00">
                  <c:v>1</c:v>
                </c:pt>
                <c:pt idx="421" formatCode="#,##0.00">
                  <c:v>1</c:v>
                </c:pt>
                <c:pt idx="422" formatCode="#,##0.00">
                  <c:v>1</c:v>
                </c:pt>
                <c:pt idx="423" formatCode="#,##0.00">
                  <c:v>0.5714285714285714</c:v>
                </c:pt>
                <c:pt idx="424" formatCode="#,##0.00">
                  <c:v>0.8571428571428571</c:v>
                </c:pt>
                <c:pt idx="425" formatCode="#,##0.00">
                  <c:v>1</c:v>
                </c:pt>
                <c:pt idx="426" formatCode="#,##0.00">
                  <c:v>0.8571428571428571</c:v>
                </c:pt>
                <c:pt idx="427" formatCode="#,##0.00">
                  <c:v>0.8571428571428571</c:v>
                </c:pt>
                <c:pt idx="428" formatCode="#,##0.00">
                  <c:v>1</c:v>
                </c:pt>
                <c:pt idx="429" formatCode="#,##0.00">
                  <c:v>1</c:v>
                </c:pt>
                <c:pt idx="430" formatCode="#,##0.00">
                  <c:v>1</c:v>
                </c:pt>
                <c:pt idx="431" formatCode="#,##0.00">
                  <c:v>0.5714285714285714</c:v>
                </c:pt>
                <c:pt idx="432" formatCode="#,##0.00">
                  <c:v>0.42857142857142855</c:v>
                </c:pt>
                <c:pt idx="433" formatCode="#,##0.00">
                  <c:v>0.5714285714285714</c:v>
                </c:pt>
                <c:pt idx="434" formatCode="#,##0.00">
                  <c:v>0.5714285714285714</c:v>
                </c:pt>
                <c:pt idx="435" formatCode="#,##0.00">
                  <c:v>0.7142857142857143</c:v>
                </c:pt>
                <c:pt idx="436" formatCode="#,##0.00">
                  <c:v>0.7142857142857143</c:v>
                </c:pt>
                <c:pt idx="437" formatCode="#,##0.00">
                  <c:v>1</c:v>
                </c:pt>
                <c:pt idx="438" formatCode="#,##0.00">
                  <c:v>1.2857142857142858</c:v>
                </c:pt>
                <c:pt idx="439" formatCode="#,##0.00">
                  <c:v>1.1428571428571428</c:v>
                </c:pt>
                <c:pt idx="440" formatCode="#,##0.00">
                  <c:v>1</c:v>
                </c:pt>
                <c:pt idx="441" formatCode="#,##0.00">
                  <c:v>1.1428571428571428</c:v>
                </c:pt>
                <c:pt idx="442" formatCode="#,##0.00">
                  <c:v>0.8571428571428571</c:v>
                </c:pt>
                <c:pt idx="443" formatCode="#,##0.00">
                  <c:v>0.8571428571428571</c:v>
                </c:pt>
                <c:pt idx="444" formatCode="#,##0.00">
                  <c:v>1</c:v>
                </c:pt>
                <c:pt idx="445" formatCode="#,##0.00">
                  <c:v>1</c:v>
                </c:pt>
                <c:pt idx="446" formatCode="#,##0.00">
                  <c:v>1.2857142857142858</c:v>
                </c:pt>
                <c:pt idx="447" formatCode="#,##0.00">
                  <c:v>1.2857142857142858</c:v>
                </c:pt>
                <c:pt idx="448" formatCode="#,##0.00">
                  <c:v>1.1428571428571428</c:v>
                </c:pt>
                <c:pt idx="449" formatCode="#,##0.00">
                  <c:v>1.1428571428571428</c:v>
                </c:pt>
                <c:pt idx="450" formatCode="#,##0.00">
                  <c:v>1.2857142857142858</c:v>
                </c:pt>
                <c:pt idx="451" formatCode="#,##0.00">
                  <c:v>1.2857142857142858</c:v>
                </c:pt>
                <c:pt idx="452" formatCode="#,##0.00">
                  <c:v>1</c:v>
                </c:pt>
                <c:pt idx="453" formatCode="#,##0.00">
                  <c:v>1</c:v>
                </c:pt>
                <c:pt idx="454" formatCode="#,##0.00">
                  <c:v>1</c:v>
                </c:pt>
                <c:pt idx="455" formatCode="#,##0.00">
                  <c:v>1</c:v>
                </c:pt>
                <c:pt idx="456" formatCode="#,##0.00">
                  <c:v>1.1428571428571428</c:v>
                </c:pt>
                <c:pt idx="457" formatCode="#,##0.00">
                  <c:v>1.1428571428571428</c:v>
                </c:pt>
                <c:pt idx="458" formatCode="#,##0.00">
                  <c:v>1.1428571428571428</c:v>
                </c:pt>
                <c:pt idx="459" formatCode="#,##0.00">
                  <c:v>1.4285714285714286</c:v>
                </c:pt>
                <c:pt idx="460" formatCode="#,##0.00">
                  <c:v>1.8571428571428572</c:v>
                </c:pt>
                <c:pt idx="461" formatCode="#,##0.00">
                  <c:v>1.8571428571428572</c:v>
                </c:pt>
                <c:pt idx="462" formatCode="#,##0.00">
                  <c:v>1.8571428571428572</c:v>
                </c:pt>
                <c:pt idx="463" formatCode="#,##0.00">
                  <c:v>2.1428571428571428</c:v>
                </c:pt>
                <c:pt idx="464" formatCode="#,##0.00">
                  <c:v>2.8571428571428572</c:v>
                </c:pt>
                <c:pt idx="465" formatCode="#,##0.00">
                  <c:v>2.5714285714285716</c:v>
                </c:pt>
                <c:pt idx="466" formatCode="#,##0.00">
                  <c:v>2.5714285714285716</c:v>
                </c:pt>
                <c:pt idx="467" formatCode="#,##0.00">
                  <c:v>2.2857142857142856</c:v>
                </c:pt>
                <c:pt idx="468" formatCode="#,##0.00">
                  <c:v>2.4285714285714284</c:v>
                </c:pt>
                <c:pt idx="469" formatCode="#,##0.00">
                  <c:v>2.4285714285714284</c:v>
                </c:pt>
                <c:pt idx="470" formatCode="#,##0.00">
                  <c:v>2.2857142857142856</c:v>
                </c:pt>
                <c:pt idx="471" formatCode="#,##0.00">
                  <c:v>1.7142857142857142</c:v>
                </c:pt>
                <c:pt idx="472" formatCode="#,##0.00">
                  <c:v>2.7142857142857144</c:v>
                </c:pt>
                <c:pt idx="473" formatCode="#,##0.00">
                  <c:v>3</c:v>
                </c:pt>
                <c:pt idx="474" formatCode="#,##0.00">
                  <c:v>3.1428571428571428</c:v>
                </c:pt>
                <c:pt idx="475" formatCode="#,##0.00">
                  <c:v>3.1428571428571428</c:v>
                </c:pt>
                <c:pt idx="476" formatCode="#,##0.00">
                  <c:v>3.1428571428571428</c:v>
                </c:pt>
                <c:pt idx="477" formatCode="#,##0.00">
                  <c:v>3.8571428571428572</c:v>
                </c:pt>
                <c:pt idx="478" formatCode="#,##0.00">
                  <c:v>4</c:v>
                </c:pt>
                <c:pt idx="479" formatCode="#,##0.00">
                  <c:v>3.4285714285714284</c:v>
                </c:pt>
                <c:pt idx="480" formatCode="#,##0.00">
                  <c:v>3.7142857142857144</c:v>
                </c:pt>
                <c:pt idx="481" formatCode="#,##0.00">
                  <c:v>4.4285714285714288</c:v>
                </c:pt>
                <c:pt idx="482" formatCode="#,##0.00">
                  <c:v>4.2857142857142856</c:v>
                </c:pt>
                <c:pt idx="483" formatCode="#,##0.00">
                  <c:v>4.2857142857142856</c:v>
                </c:pt>
              </c:numCache>
            </c:numRef>
          </c:val>
          <c:smooth val="0"/>
          <c:extLst>
            <c:ext xmlns:c16="http://schemas.microsoft.com/office/drawing/2014/chart" uri="{C3380CC4-5D6E-409C-BE32-E72D297353CC}">
              <c16:uniqueId val="{00000000-6540-4FA6-80F9-49E721F4A01F}"/>
            </c:ext>
          </c:extLst>
        </c:ser>
        <c:ser>
          <c:idx val="1"/>
          <c:order val="1"/>
          <c:tx>
            <c:strRef>
              <c:f>'Figure 4 data'!$D$3:$D$5</c:f>
              <c:strCache>
                <c:ptCount val="3"/>
                <c:pt idx="0">
                  <c:v>7 day average by date of occurrence</c:v>
                </c:pt>
              </c:strCache>
            </c:strRef>
          </c:tx>
          <c:spPr>
            <a:ln w="31750" cap="rnd">
              <a:solidFill>
                <a:srgbClr val="284F99"/>
              </a:solidFill>
              <a:round/>
            </a:ln>
            <a:effectLst/>
          </c:spPr>
          <c:marker>
            <c:symbol val="none"/>
          </c:marker>
          <c:cat>
            <c:numRef>
              <c:f>'Figure 4 data'!$A$7:$A$493</c:f>
              <c:numCache>
                <c:formatCode>m/d/yyyy</c:formatCode>
                <c:ptCount val="487"/>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numCache>
            </c:numRef>
          </c:cat>
          <c:val>
            <c:numRef>
              <c:f>'Figure 4 data'!$D$7:$D$493</c:f>
              <c:numCache>
                <c:formatCode>#,##0</c:formatCode>
                <c:ptCount val="487"/>
                <c:pt idx="3" formatCode="#,##0.00">
                  <c:v>2.1428571428571428</c:v>
                </c:pt>
                <c:pt idx="4" formatCode="#,##0.00">
                  <c:v>2.4285714285714284</c:v>
                </c:pt>
                <c:pt idx="5" formatCode="#,##0.00">
                  <c:v>3.1428571428571428</c:v>
                </c:pt>
                <c:pt idx="6" formatCode="#,##0.00">
                  <c:v>3.8571428571428572</c:v>
                </c:pt>
                <c:pt idx="7" formatCode="#,##0.00">
                  <c:v>4.5714285714285712</c:v>
                </c:pt>
                <c:pt idx="8" formatCode="#,##0.00">
                  <c:v>5.1428571428571432</c:v>
                </c:pt>
                <c:pt idx="9" formatCode="#,##0.00">
                  <c:v>6.4285714285714288</c:v>
                </c:pt>
                <c:pt idx="10" formatCode="#,##0.00">
                  <c:v>9</c:v>
                </c:pt>
                <c:pt idx="11" formatCode="#,##0.00">
                  <c:v>11.857142857142858</c:v>
                </c:pt>
                <c:pt idx="12" formatCode="#,##0.00">
                  <c:v>14.428571428571429</c:v>
                </c:pt>
                <c:pt idx="13" formatCode="#,##0.00">
                  <c:v>18.714285714285715</c:v>
                </c:pt>
                <c:pt idx="14" formatCode="#,##0.00">
                  <c:v>21.714285714285715</c:v>
                </c:pt>
                <c:pt idx="15" formatCode="#,##0.00">
                  <c:v>28</c:v>
                </c:pt>
                <c:pt idx="16" formatCode="#,##0.00">
                  <c:v>34.428571428571431</c:v>
                </c:pt>
                <c:pt idx="17" formatCode="#,##0.00">
                  <c:v>40.571428571428569</c:v>
                </c:pt>
                <c:pt idx="18" formatCode="#,##0.00">
                  <c:v>45.857142857142854</c:v>
                </c:pt>
                <c:pt idx="19" formatCode="#,##0.00">
                  <c:v>53.285714285714285</c:v>
                </c:pt>
                <c:pt idx="20" formatCode="#,##0.00">
                  <c:v>56</c:v>
                </c:pt>
                <c:pt idx="21" formatCode="#,##0.00">
                  <c:v>64.428571428571431</c:v>
                </c:pt>
                <c:pt idx="22" formatCode="#,##0.00">
                  <c:v>70.142857142857139</c:v>
                </c:pt>
                <c:pt idx="23" formatCode="#,##0.00">
                  <c:v>74.142857142857139</c:v>
                </c:pt>
                <c:pt idx="24" formatCode="#,##0.00">
                  <c:v>78</c:v>
                </c:pt>
                <c:pt idx="25" formatCode="#,##0.00">
                  <c:v>84.714285714285708</c:v>
                </c:pt>
                <c:pt idx="26" formatCode="#,##0.00">
                  <c:v>88</c:v>
                </c:pt>
                <c:pt idx="27" formatCode="#,##0.00">
                  <c:v>93.428571428571431</c:v>
                </c:pt>
                <c:pt idx="28" formatCode="#,##0.00">
                  <c:v>91.857142857142861</c:v>
                </c:pt>
                <c:pt idx="29" formatCode="#,##0.00">
                  <c:v>90.428571428571431</c:v>
                </c:pt>
                <c:pt idx="30" formatCode="#,##0.00">
                  <c:v>92.571428571428569</c:v>
                </c:pt>
                <c:pt idx="31" formatCode="#,##0.00">
                  <c:v>92.857142857142861</c:v>
                </c:pt>
                <c:pt idx="32" formatCode="#,##0.00">
                  <c:v>91.857142857142861</c:v>
                </c:pt>
                <c:pt idx="33" formatCode="#,##0.00">
                  <c:v>89.857142857142861</c:v>
                </c:pt>
                <c:pt idx="34" formatCode="#,##0.00">
                  <c:v>90</c:v>
                </c:pt>
                <c:pt idx="35" formatCode="#,##0.00">
                  <c:v>92.142857142857139</c:v>
                </c:pt>
                <c:pt idx="36" formatCode="#,##0.00">
                  <c:v>95.571428571428569</c:v>
                </c:pt>
                <c:pt idx="37" formatCode="#,##0.00">
                  <c:v>95</c:v>
                </c:pt>
                <c:pt idx="38" formatCode="#,##0.00">
                  <c:v>94.142857142857139</c:v>
                </c:pt>
                <c:pt idx="39" formatCode="#,##0.00">
                  <c:v>90</c:v>
                </c:pt>
                <c:pt idx="40" formatCode="#,##0.00">
                  <c:v>88.857142857142861</c:v>
                </c:pt>
                <c:pt idx="41" formatCode="#,##0.00">
                  <c:v>86.571428571428569</c:v>
                </c:pt>
                <c:pt idx="42" formatCode="#,##0.00">
                  <c:v>84.857142857142861</c:v>
                </c:pt>
                <c:pt idx="43" formatCode="#,##0.00">
                  <c:v>82</c:v>
                </c:pt>
                <c:pt idx="44" formatCode="#,##0.00">
                  <c:v>76.714285714285708</c:v>
                </c:pt>
                <c:pt idx="45" formatCode="#,##0.00">
                  <c:v>74</c:v>
                </c:pt>
                <c:pt idx="46" formatCode="#,##0.00">
                  <c:v>73.428571428571431</c:v>
                </c:pt>
                <c:pt idx="47" formatCode="#,##0.00">
                  <c:v>72.142857142857139</c:v>
                </c:pt>
                <c:pt idx="48" formatCode="#,##0.00">
                  <c:v>69.428571428571431</c:v>
                </c:pt>
                <c:pt idx="49" formatCode="#,##0.00">
                  <c:v>66.857142857142861</c:v>
                </c:pt>
                <c:pt idx="50" formatCode="#,##0.00">
                  <c:v>63.571428571428569</c:v>
                </c:pt>
                <c:pt idx="51" formatCode="#,##0.00">
                  <c:v>64.714285714285708</c:v>
                </c:pt>
                <c:pt idx="52" formatCode="#,##0.00">
                  <c:v>63.285714285714285</c:v>
                </c:pt>
                <c:pt idx="53" formatCode="#,##0.00">
                  <c:v>62.285714285714285</c:v>
                </c:pt>
                <c:pt idx="54" formatCode="#,##0.00">
                  <c:v>61</c:v>
                </c:pt>
                <c:pt idx="55" formatCode="#,##0.00">
                  <c:v>59.571428571428569</c:v>
                </c:pt>
                <c:pt idx="56" formatCode="#,##0.00">
                  <c:v>56.428571428571431</c:v>
                </c:pt>
                <c:pt idx="57" formatCode="#,##0.00">
                  <c:v>54</c:v>
                </c:pt>
                <c:pt idx="58" formatCode="#,##0.00">
                  <c:v>49.428571428571431</c:v>
                </c:pt>
                <c:pt idx="59" formatCode="#,##0.00">
                  <c:v>48.571428571428569</c:v>
                </c:pt>
                <c:pt idx="60" formatCode="#,##0.00">
                  <c:v>47</c:v>
                </c:pt>
                <c:pt idx="61" formatCode="#,##0.00">
                  <c:v>43.571428571428569</c:v>
                </c:pt>
                <c:pt idx="62" formatCode="#,##0.00">
                  <c:v>41.714285714285715</c:v>
                </c:pt>
                <c:pt idx="63" formatCode="#,##0.00">
                  <c:v>41.142857142857146</c:v>
                </c:pt>
                <c:pt idx="64" formatCode="#,##0.00">
                  <c:v>39.571428571428569</c:v>
                </c:pt>
                <c:pt idx="65" formatCode="#,##0.00">
                  <c:v>39</c:v>
                </c:pt>
                <c:pt idx="66" formatCode="#,##0.00">
                  <c:v>35.571428571428569</c:v>
                </c:pt>
                <c:pt idx="67" formatCode="#,##0.00">
                  <c:v>33.285714285714285</c:v>
                </c:pt>
                <c:pt idx="68" formatCode="#,##0.00">
                  <c:v>31.142857142857142</c:v>
                </c:pt>
                <c:pt idx="69" formatCode="#,##0.00">
                  <c:v>28</c:v>
                </c:pt>
                <c:pt idx="70" formatCode="#,##0.00">
                  <c:v>25.142857142857142</c:v>
                </c:pt>
                <c:pt idx="71" formatCode="#,##0.00">
                  <c:v>23.428571428571427</c:v>
                </c:pt>
                <c:pt idx="72" formatCode="#,##0.00">
                  <c:v>22</c:v>
                </c:pt>
                <c:pt idx="73" formatCode="#,##0.00">
                  <c:v>21.142857142857142</c:v>
                </c:pt>
                <c:pt idx="74" formatCode="#,##0.00">
                  <c:v>19.428571428571427</c:v>
                </c:pt>
                <c:pt idx="75" formatCode="#,##0.00">
                  <c:v>19.428571428571427</c:v>
                </c:pt>
                <c:pt idx="76" formatCode="#,##0.00">
                  <c:v>19</c:v>
                </c:pt>
                <c:pt idx="77" formatCode="#,##0.00">
                  <c:v>18.571428571428573</c:v>
                </c:pt>
                <c:pt idx="78" formatCode="#,##0.00">
                  <c:v>16.285714285714285</c:v>
                </c:pt>
                <c:pt idx="79" formatCode="#,##0.00">
                  <c:v>15.285714285714286</c:v>
                </c:pt>
                <c:pt idx="80" formatCode="#,##0.00">
                  <c:v>13.714285714285714</c:v>
                </c:pt>
                <c:pt idx="81" formatCode="#,##0.00">
                  <c:v>11.285714285714286</c:v>
                </c:pt>
                <c:pt idx="82" formatCode="#,##0.00">
                  <c:v>10.714285714285714</c:v>
                </c:pt>
                <c:pt idx="83" formatCode="#,##0.00">
                  <c:v>10.142857142857142</c:v>
                </c:pt>
                <c:pt idx="84" formatCode="#,##0.00">
                  <c:v>10</c:v>
                </c:pt>
                <c:pt idx="85" formatCode="#,##0.00">
                  <c:v>10.428571428571429</c:v>
                </c:pt>
                <c:pt idx="86" formatCode="#,##0.00">
                  <c:v>9.1428571428571423</c:v>
                </c:pt>
                <c:pt idx="87" formatCode="#,##0.00">
                  <c:v>9.1428571428571423</c:v>
                </c:pt>
                <c:pt idx="88" formatCode="#,##0.00">
                  <c:v>9</c:v>
                </c:pt>
                <c:pt idx="89" formatCode="#,##0.00">
                  <c:v>7.4285714285714288</c:v>
                </c:pt>
                <c:pt idx="90" formatCode="#,##0.00">
                  <c:v>7.1428571428571432</c:v>
                </c:pt>
                <c:pt idx="91" formatCode="#,##0.00">
                  <c:v>6.7142857142857144</c:v>
                </c:pt>
                <c:pt idx="92" formatCode="#,##0.00">
                  <c:v>6.7142857142857144</c:v>
                </c:pt>
                <c:pt idx="93" formatCode="#,##0.00">
                  <c:v>7.1428571428571432</c:v>
                </c:pt>
                <c:pt idx="94" formatCode="#,##0.00">
                  <c:v>6.8571428571428568</c:v>
                </c:pt>
                <c:pt idx="95" formatCode="#,##0.00">
                  <c:v>7.5714285714285712</c:v>
                </c:pt>
                <c:pt idx="96" formatCode="#,##0.00">
                  <c:v>7.2857142857142856</c:v>
                </c:pt>
                <c:pt idx="97" formatCode="#,##0.00">
                  <c:v>7.4285714285714288</c:v>
                </c:pt>
                <c:pt idx="98" formatCode="#,##0.00">
                  <c:v>7.5714285714285712</c:v>
                </c:pt>
                <c:pt idx="99" formatCode="#,##0.00">
                  <c:v>7.1428571428571432</c:v>
                </c:pt>
                <c:pt idx="100" formatCode="#,##0.00">
                  <c:v>6.4285714285714288</c:v>
                </c:pt>
                <c:pt idx="101" formatCode="#,##0.00">
                  <c:v>5.4285714285714288</c:v>
                </c:pt>
                <c:pt idx="102" formatCode="#,##0.00">
                  <c:v>4.4285714285714288</c:v>
                </c:pt>
                <c:pt idx="103" formatCode="#,##0.00">
                  <c:v>4.5714285714285712</c:v>
                </c:pt>
                <c:pt idx="104" formatCode="#,##0.00">
                  <c:v>4.2857142857142856</c:v>
                </c:pt>
                <c:pt idx="105" formatCode="#,##0.00">
                  <c:v>3.2857142857142856</c:v>
                </c:pt>
                <c:pt idx="106" formatCode="#,##0.00">
                  <c:v>2.7142857142857144</c:v>
                </c:pt>
                <c:pt idx="107" formatCode="#,##0.00">
                  <c:v>2.5714285714285716</c:v>
                </c:pt>
                <c:pt idx="108" formatCode="#,##0.00">
                  <c:v>2.7142857142857144</c:v>
                </c:pt>
                <c:pt idx="109" formatCode="#,##0.00">
                  <c:v>2.5714285714285716</c:v>
                </c:pt>
                <c:pt idx="110" formatCode="#,##0.00">
                  <c:v>2.2857142857142856</c:v>
                </c:pt>
                <c:pt idx="111" formatCode="#,##0.00">
                  <c:v>2</c:v>
                </c:pt>
                <c:pt idx="112" formatCode="#,##0.00">
                  <c:v>2</c:v>
                </c:pt>
                <c:pt idx="113" formatCode="#,##0.00">
                  <c:v>2.1428571428571428</c:v>
                </c:pt>
                <c:pt idx="114" formatCode="#,##0.00">
                  <c:v>1.8571428571428572</c:v>
                </c:pt>
                <c:pt idx="115" formatCode="#,##0.00">
                  <c:v>1.4285714285714286</c:v>
                </c:pt>
                <c:pt idx="116" formatCode="#,##0.00">
                  <c:v>1.2857142857142858</c:v>
                </c:pt>
                <c:pt idx="117" formatCode="#,##0.00">
                  <c:v>1.1428571428571428</c:v>
                </c:pt>
                <c:pt idx="118" formatCode="#,##0.00">
                  <c:v>1.1428571428571428</c:v>
                </c:pt>
                <c:pt idx="119" formatCode="#,##0.00">
                  <c:v>1</c:v>
                </c:pt>
                <c:pt idx="120" formatCode="#,##0.00">
                  <c:v>0.7142857142857143</c:v>
                </c:pt>
                <c:pt idx="121" formatCode="#,##0.00">
                  <c:v>1.1428571428571428</c:v>
                </c:pt>
                <c:pt idx="122" formatCode="#,##0.00">
                  <c:v>1.2857142857142858</c:v>
                </c:pt>
                <c:pt idx="123" formatCode="#,##0.00">
                  <c:v>1.2857142857142858</c:v>
                </c:pt>
                <c:pt idx="124" formatCode="#,##0.00">
                  <c:v>1.2857142857142858</c:v>
                </c:pt>
                <c:pt idx="125" formatCode="#,##0.00">
                  <c:v>1.1428571428571428</c:v>
                </c:pt>
                <c:pt idx="126" formatCode="#,##0.00">
                  <c:v>1.4285714285714286</c:v>
                </c:pt>
                <c:pt idx="127" formatCode="#,##0.00">
                  <c:v>1.4285714285714286</c:v>
                </c:pt>
                <c:pt idx="128" formatCode="#,##0.00">
                  <c:v>1</c:v>
                </c:pt>
                <c:pt idx="129" formatCode="#,##0.00">
                  <c:v>0.7142857142857143</c:v>
                </c:pt>
                <c:pt idx="130" formatCode="#,##0.00">
                  <c:v>0.7142857142857143</c:v>
                </c:pt>
                <c:pt idx="131" formatCode="#,##0.00">
                  <c:v>0.8571428571428571</c:v>
                </c:pt>
                <c:pt idx="132" formatCode="#,##0.00">
                  <c:v>0.7142857142857143</c:v>
                </c:pt>
                <c:pt idx="133" formatCode="#,##0.00">
                  <c:v>0.5714285714285714</c:v>
                </c:pt>
                <c:pt idx="134" formatCode="#,##0.00">
                  <c:v>0.42857142857142855</c:v>
                </c:pt>
                <c:pt idx="135" formatCode="#,##0.00">
                  <c:v>1</c:v>
                </c:pt>
                <c:pt idx="136" formatCode="#,##0.00">
                  <c:v>1.2857142857142858</c:v>
                </c:pt>
                <c:pt idx="137" formatCode="#,##0.00">
                  <c:v>1.2857142857142858</c:v>
                </c:pt>
                <c:pt idx="138" formatCode="#,##0.00">
                  <c:v>1.1428571428571428</c:v>
                </c:pt>
                <c:pt idx="139" formatCode="#,##0.00">
                  <c:v>1</c:v>
                </c:pt>
                <c:pt idx="140" formatCode="#,##0.00">
                  <c:v>0.8571428571428571</c:v>
                </c:pt>
                <c:pt idx="141" formatCode="#,##0.00">
                  <c:v>1</c:v>
                </c:pt>
                <c:pt idx="142" formatCode="#,##0.00">
                  <c:v>0.5714285714285714</c:v>
                </c:pt>
                <c:pt idx="143" formatCode="#,##0.00">
                  <c:v>0.5714285714285714</c:v>
                </c:pt>
                <c:pt idx="144" formatCode="#,##0.00">
                  <c:v>0.7142857142857143</c:v>
                </c:pt>
                <c:pt idx="145" formatCode="#,##0.00">
                  <c:v>0.7142857142857143</c:v>
                </c:pt>
                <c:pt idx="146" formatCode="#,##0.00">
                  <c:v>0.7142857142857143</c:v>
                </c:pt>
                <c:pt idx="147" formatCode="#,##0.00">
                  <c:v>0.7142857142857143</c:v>
                </c:pt>
                <c:pt idx="148" formatCode="#,##0.00">
                  <c:v>0.5714285714285714</c:v>
                </c:pt>
                <c:pt idx="149" formatCode="#,##0.00">
                  <c:v>0.42857142857142855</c:v>
                </c:pt>
                <c:pt idx="150" formatCode="#,##0.00">
                  <c:v>0.14285714285714285</c:v>
                </c:pt>
                <c:pt idx="151" formatCode="#,##0.00">
                  <c:v>0.14285714285714285</c:v>
                </c:pt>
                <c:pt idx="152" formatCode="#,##0.00">
                  <c:v>0.14285714285714285</c:v>
                </c:pt>
                <c:pt idx="153" formatCode="#,##0.00">
                  <c:v>0.2857142857142857</c:v>
                </c:pt>
                <c:pt idx="154" formatCode="#,##0.00">
                  <c:v>0.42857142857142855</c:v>
                </c:pt>
                <c:pt idx="155" formatCode="#,##0.00">
                  <c:v>0.5714285714285714</c:v>
                </c:pt>
                <c:pt idx="156" formatCode="#,##0.00">
                  <c:v>0.7142857142857143</c:v>
                </c:pt>
                <c:pt idx="157" formatCode="#,##0.00">
                  <c:v>1</c:v>
                </c:pt>
                <c:pt idx="158" formatCode="#,##0.00">
                  <c:v>0.8571428571428571</c:v>
                </c:pt>
                <c:pt idx="159" formatCode="#,##0.00">
                  <c:v>0.8571428571428571</c:v>
                </c:pt>
                <c:pt idx="160" formatCode="#,##0.00">
                  <c:v>0.8571428571428571</c:v>
                </c:pt>
                <c:pt idx="161" formatCode="#,##0.00">
                  <c:v>0.8571428571428571</c:v>
                </c:pt>
                <c:pt idx="162" formatCode="#,##0.00">
                  <c:v>0.7142857142857143</c:v>
                </c:pt>
                <c:pt idx="163" formatCode="#,##0.00">
                  <c:v>0.7142857142857143</c:v>
                </c:pt>
                <c:pt idx="164" formatCode="#,##0.00">
                  <c:v>0.5714285714285714</c:v>
                </c:pt>
                <c:pt idx="165" formatCode="#,##0.00">
                  <c:v>0.7142857142857143</c:v>
                </c:pt>
                <c:pt idx="166" formatCode="#,##0.00">
                  <c:v>0.8571428571428571</c:v>
                </c:pt>
                <c:pt idx="167" formatCode="#,##0.00">
                  <c:v>0.7142857142857143</c:v>
                </c:pt>
                <c:pt idx="168" formatCode="#,##0.00">
                  <c:v>0.7142857142857143</c:v>
                </c:pt>
                <c:pt idx="169" formatCode="#,##0.00">
                  <c:v>0.7142857142857143</c:v>
                </c:pt>
                <c:pt idx="170" formatCode="#,##0.00">
                  <c:v>0.5714285714285714</c:v>
                </c:pt>
                <c:pt idx="171" formatCode="#,##0.00">
                  <c:v>0.5714285714285714</c:v>
                </c:pt>
                <c:pt idx="172" formatCode="#,##0.00">
                  <c:v>0.5714285714285714</c:v>
                </c:pt>
                <c:pt idx="173" formatCode="#,##0.00">
                  <c:v>0.5714285714285714</c:v>
                </c:pt>
                <c:pt idx="174" formatCode="#,##0.00">
                  <c:v>0.7142857142857143</c:v>
                </c:pt>
                <c:pt idx="175" formatCode="#,##0.00">
                  <c:v>0.5714285714285714</c:v>
                </c:pt>
                <c:pt idx="176" formatCode="#,##0.00">
                  <c:v>0.5714285714285714</c:v>
                </c:pt>
                <c:pt idx="177" formatCode="#,##0.00">
                  <c:v>0.5714285714285714</c:v>
                </c:pt>
                <c:pt idx="178" formatCode="#,##0.00">
                  <c:v>0.8571428571428571</c:v>
                </c:pt>
                <c:pt idx="179" formatCode="#,##0.00">
                  <c:v>0.7142857142857143</c:v>
                </c:pt>
                <c:pt idx="180" formatCode="#,##0.00">
                  <c:v>0.7142857142857143</c:v>
                </c:pt>
                <c:pt idx="181" formatCode="#,##0.00">
                  <c:v>0.8571428571428571</c:v>
                </c:pt>
                <c:pt idx="182" formatCode="#,##0.00">
                  <c:v>1</c:v>
                </c:pt>
                <c:pt idx="183" formatCode="#,##0.00">
                  <c:v>1.4285714285714286</c:v>
                </c:pt>
                <c:pt idx="184" formatCode="#,##0.00">
                  <c:v>1.4285714285714286</c:v>
                </c:pt>
                <c:pt idx="185" formatCode="#,##0.00">
                  <c:v>1</c:v>
                </c:pt>
                <c:pt idx="186" formatCode="#,##0.00">
                  <c:v>1.1428571428571428</c:v>
                </c:pt>
                <c:pt idx="187" formatCode="#,##0.00">
                  <c:v>1.4285714285714286</c:v>
                </c:pt>
                <c:pt idx="188" formatCode="#,##0.00">
                  <c:v>1.1428571428571428</c:v>
                </c:pt>
                <c:pt idx="189" formatCode="#,##0.00">
                  <c:v>1.5714285714285714</c:v>
                </c:pt>
                <c:pt idx="190" formatCode="#,##0.00">
                  <c:v>1.4285714285714286</c:v>
                </c:pt>
                <c:pt idx="191" formatCode="#,##0.00">
                  <c:v>1.8571428571428572</c:v>
                </c:pt>
                <c:pt idx="192" formatCode="#,##0.00">
                  <c:v>2.1428571428571428</c:v>
                </c:pt>
                <c:pt idx="193" formatCode="#,##0.00">
                  <c:v>2.1428571428571428</c:v>
                </c:pt>
                <c:pt idx="194" formatCode="#,##0.00">
                  <c:v>1.8571428571428572</c:v>
                </c:pt>
                <c:pt idx="195" formatCode="#,##0.00">
                  <c:v>2.1428571428571428</c:v>
                </c:pt>
                <c:pt idx="196" formatCode="#,##0.00">
                  <c:v>2</c:v>
                </c:pt>
                <c:pt idx="197" formatCode="#,##0.00">
                  <c:v>2.1428571428571428</c:v>
                </c:pt>
                <c:pt idx="198" formatCode="#,##0.00">
                  <c:v>1.8571428571428572</c:v>
                </c:pt>
                <c:pt idx="199" formatCode="#,##0.00">
                  <c:v>2.1428571428571428</c:v>
                </c:pt>
                <c:pt idx="200" formatCode="#,##0.00">
                  <c:v>2.8571428571428572</c:v>
                </c:pt>
                <c:pt idx="201" formatCode="#,##0.00">
                  <c:v>2.8571428571428572</c:v>
                </c:pt>
                <c:pt idx="202" formatCode="#,##0.00">
                  <c:v>3</c:v>
                </c:pt>
                <c:pt idx="203" formatCode="#,##0.00">
                  <c:v>3</c:v>
                </c:pt>
                <c:pt idx="204" formatCode="#,##0.00">
                  <c:v>2.7142857142857144</c:v>
                </c:pt>
                <c:pt idx="205" formatCode="#,##0.00">
                  <c:v>3.5714285714285716</c:v>
                </c:pt>
                <c:pt idx="206" formatCode="#,##0.00">
                  <c:v>4.4285714285714288</c:v>
                </c:pt>
                <c:pt idx="207" formatCode="#,##0.00">
                  <c:v>5.1428571428571432</c:v>
                </c:pt>
                <c:pt idx="208" formatCode="#,##0.00">
                  <c:v>6</c:v>
                </c:pt>
                <c:pt idx="209" formatCode="#,##0.00">
                  <c:v>7.5714285714285712</c:v>
                </c:pt>
                <c:pt idx="210" formatCode="#,##0.00">
                  <c:v>8.8571428571428577</c:v>
                </c:pt>
                <c:pt idx="211" formatCode="#,##0.00">
                  <c:v>10.285714285714286</c:v>
                </c:pt>
                <c:pt idx="212" formatCode="#,##0.00">
                  <c:v>11.285714285714286</c:v>
                </c:pt>
                <c:pt idx="213" formatCode="#,##0.00">
                  <c:v>10.714285714285714</c:v>
                </c:pt>
                <c:pt idx="214" formatCode="#,##0.00">
                  <c:v>11.428571428571429</c:v>
                </c:pt>
                <c:pt idx="215" formatCode="#,##0.00">
                  <c:v>13.857142857142858</c:v>
                </c:pt>
                <c:pt idx="216" formatCode="#,##0.00">
                  <c:v>13.285714285714286</c:v>
                </c:pt>
                <c:pt idx="217" formatCode="#,##0.00">
                  <c:v>14.571428571428571</c:v>
                </c:pt>
                <c:pt idx="218" formatCode="#,##0.00">
                  <c:v>15.571428571428571</c:v>
                </c:pt>
                <c:pt idx="219" formatCode="#,##0.00">
                  <c:v>16.285714285714285</c:v>
                </c:pt>
                <c:pt idx="220" formatCode="#,##0.00">
                  <c:v>17.571428571428573</c:v>
                </c:pt>
                <c:pt idx="221" formatCode="#,##0.00">
                  <c:v>18.142857142857142</c:v>
                </c:pt>
                <c:pt idx="222" formatCode="#,##0.00">
                  <c:v>17.428571428571427</c:v>
                </c:pt>
                <c:pt idx="223" formatCode="#,##0.00">
                  <c:v>19</c:v>
                </c:pt>
                <c:pt idx="224" formatCode="#,##0.00">
                  <c:v>19.142857142857142</c:v>
                </c:pt>
                <c:pt idx="225" formatCode="#,##0.00">
                  <c:v>21.142857142857142</c:v>
                </c:pt>
                <c:pt idx="226" formatCode="#,##0.00">
                  <c:v>21.428571428571427</c:v>
                </c:pt>
                <c:pt idx="227" formatCode="#,##0.00">
                  <c:v>23.571428571428573</c:v>
                </c:pt>
                <c:pt idx="228" formatCode="#,##0.00">
                  <c:v>25</c:v>
                </c:pt>
                <c:pt idx="229" formatCode="#,##0.00">
                  <c:v>27.428571428571427</c:v>
                </c:pt>
                <c:pt idx="230" formatCode="#,##0.00">
                  <c:v>28.285714285714285</c:v>
                </c:pt>
                <c:pt idx="231" formatCode="#,##0.00">
                  <c:v>30.571428571428573</c:v>
                </c:pt>
                <c:pt idx="232" formatCode="#,##0.00">
                  <c:v>30.142857142857142</c:v>
                </c:pt>
                <c:pt idx="233" formatCode="#,##0.00">
                  <c:v>31.857142857142858</c:v>
                </c:pt>
                <c:pt idx="234" formatCode="#,##0.00">
                  <c:v>30.714285714285715</c:v>
                </c:pt>
                <c:pt idx="235" formatCode="#,##0.00">
                  <c:v>32.857142857142854</c:v>
                </c:pt>
                <c:pt idx="236" formatCode="#,##0.00">
                  <c:v>32</c:v>
                </c:pt>
                <c:pt idx="237" formatCode="#,##0.00">
                  <c:v>33.571428571428569</c:v>
                </c:pt>
                <c:pt idx="238" formatCode="#,##0.00">
                  <c:v>33.857142857142854</c:v>
                </c:pt>
                <c:pt idx="239" formatCode="#,##0.00">
                  <c:v>35.857142857142854</c:v>
                </c:pt>
                <c:pt idx="240" formatCode="#,##0.00">
                  <c:v>37</c:v>
                </c:pt>
                <c:pt idx="241" formatCode="#,##0.00">
                  <c:v>39.428571428571431</c:v>
                </c:pt>
                <c:pt idx="242" formatCode="#,##0.00">
                  <c:v>37.714285714285715</c:v>
                </c:pt>
                <c:pt idx="243" formatCode="#,##0.00">
                  <c:v>39.285714285714285</c:v>
                </c:pt>
                <c:pt idx="244" formatCode="#,##0.00">
                  <c:v>40.428571428571431</c:v>
                </c:pt>
                <c:pt idx="245" formatCode="#,##0.00">
                  <c:v>39.857142857142854</c:v>
                </c:pt>
                <c:pt idx="246" formatCode="#,##0.00">
                  <c:v>38.571428571428569</c:v>
                </c:pt>
                <c:pt idx="247" formatCode="#,##0.00">
                  <c:v>38.142857142857146</c:v>
                </c:pt>
                <c:pt idx="248" formatCode="#,##0.00">
                  <c:v>36.571428571428569</c:v>
                </c:pt>
                <c:pt idx="249" formatCode="#,##0.00">
                  <c:v>36</c:v>
                </c:pt>
                <c:pt idx="250" formatCode="#,##0.00">
                  <c:v>34.857142857142854</c:v>
                </c:pt>
                <c:pt idx="251" formatCode="#,##0.00">
                  <c:v>33.428571428571431</c:v>
                </c:pt>
                <c:pt idx="252" formatCode="#,##0.00">
                  <c:v>34.285714285714285</c:v>
                </c:pt>
                <c:pt idx="253" formatCode="#,##0.00">
                  <c:v>34.714285714285715</c:v>
                </c:pt>
                <c:pt idx="254" formatCode="#,##0.00">
                  <c:v>34</c:v>
                </c:pt>
                <c:pt idx="255" formatCode="#,##0.00">
                  <c:v>35.428571428571431</c:v>
                </c:pt>
                <c:pt idx="256" formatCode="#,##0.00">
                  <c:v>35.428571428571431</c:v>
                </c:pt>
                <c:pt idx="257" formatCode="#,##0.00">
                  <c:v>35</c:v>
                </c:pt>
                <c:pt idx="258" formatCode="#,##0.00">
                  <c:v>36</c:v>
                </c:pt>
                <c:pt idx="259" formatCode="#,##0.00">
                  <c:v>34.428571428571431</c:v>
                </c:pt>
                <c:pt idx="260" formatCode="#,##0.00">
                  <c:v>35</c:v>
                </c:pt>
                <c:pt idx="261" formatCode="#,##0.00">
                  <c:v>34.285714285714285</c:v>
                </c:pt>
                <c:pt idx="262" formatCode="#,##0.00">
                  <c:v>32.571428571428569</c:v>
                </c:pt>
                <c:pt idx="263" formatCode="#,##0.00">
                  <c:v>34.142857142857146</c:v>
                </c:pt>
                <c:pt idx="264" formatCode="#,##0.00">
                  <c:v>34.571428571428569</c:v>
                </c:pt>
                <c:pt idx="265" formatCode="#,##0.00">
                  <c:v>31.428571428571427</c:v>
                </c:pt>
                <c:pt idx="266" formatCode="#,##0.00">
                  <c:v>31.142857142857142</c:v>
                </c:pt>
                <c:pt idx="267" formatCode="#,##0.00">
                  <c:v>30.142857142857142</c:v>
                </c:pt>
                <c:pt idx="268" formatCode="#,##0.00">
                  <c:v>30.857142857142858</c:v>
                </c:pt>
                <c:pt idx="269" formatCode="#,##0.00">
                  <c:v>31</c:v>
                </c:pt>
                <c:pt idx="270" formatCode="#,##0.00">
                  <c:v>29.857142857142858</c:v>
                </c:pt>
                <c:pt idx="271" formatCode="#,##0.00">
                  <c:v>28.428571428571427</c:v>
                </c:pt>
                <c:pt idx="272" formatCode="#,##0.00">
                  <c:v>29.142857142857142</c:v>
                </c:pt>
                <c:pt idx="273" formatCode="#,##0.00">
                  <c:v>28.714285714285715</c:v>
                </c:pt>
                <c:pt idx="274" formatCode="#,##0.00">
                  <c:v>29.285714285714285</c:v>
                </c:pt>
                <c:pt idx="275" formatCode="#,##0.00">
                  <c:v>30</c:v>
                </c:pt>
                <c:pt idx="276" formatCode="#,##0.00">
                  <c:v>31</c:v>
                </c:pt>
                <c:pt idx="277" formatCode="#,##0.00">
                  <c:v>32</c:v>
                </c:pt>
                <c:pt idx="278" formatCode="#,##0.00">
                  <c:v>32.285714285714285</c:v>
                </c:pt>
                <c:pt idx="279" formatCode="#,##0.00">
                  <c:v>33</c:v>
                </c:pt>
                <c:pt idx="280" formatCode="#,##0.00">
                  <c:v>33.857142857142854</c:v>
                </c:pt>
                <c:pt idx="281" formatCode="#,##0.00">
                  <c:v>32.714285714285715</c:v>
                </c:pt>
                <c:pt idx="282" formatCode="#,##0.00">
                  <c:v>31.714285714285715</c:v>
                </c:pt>
                <c:pt idx="283" formatCode="#,##0.00">
                  <c:v>32</c:v>
                </c:pt>
                <c:pt idx="284" formatCode="#,##0.00">
                  <c:v>32.428571428571431</c:v>
                </c:pt>
                <c:pt idx="285" formatCode="#,##0.00">
                  <c:v>34.857142857142854</c:v>
                </c:pt>
                <c:pt idx="286" formatCode="#,##0.00">
                  <c:v>35.428571428571431</c:v>
                </c:pt>
                <c:pt idx="287" formatCode="#,##0.00">
                  <c:v>36.714285714285715</c:v>
                </c:pt>
                <c:pt idx="288" formatCode="#,##0.00">
                  <c:v>37</c:v>
                </c:pt>
                <c:pt idx="289" formatCode="#,##0.00">
                  <c:v>37.142857142857146</c:v>
                </c:pt>
                <c:pt idx="290" formatCode="#,##0.00">
                  <c:v>37.142857142857146</c:v>
                </c:pt>
                <c:pt idx="291" formatCode="#,##0.00">
                  <c:v>37.142857142857146</c:v>
                </c:pt>
                <c:pt idx="292" formatCode="#,##0.00">
                  <c:v>36.428571428571431</c:v>
                </c:pt>
                <c:pt idx="293" formatCode="#,##0.00">
                  <c:v>38.428571428571431</c:v>
                </c:pt>
                <c:pt idx="294" formatCode="#,##0.00">
                  <c:v>39.428571428571431</c:v>
                </c:pt>
                <c:pt idx="295" formatCode="#,##0.00">
                  <c:v>40.714285714285715</c:v>
                </c:pt>
                <c:pt idx="296" formatCode="#,##0.00">
                  <c:v>42.428571428571431</c:v>
                </c:pt>
                <c:pt idx="297" formatCode="#,##0.00">
                  <c:v>45.142857142857146</c:v>
                </c:pt>
                <c:pt idx="298" formatCode="#,##0.00">
                  <c:v>46</c:v>
                </c:pt>
                <c:pt idx="299" formatCode="#,##0.00">
                  <c:v>47.857142857142854</c:v>
                </c:pt>
                <c:pt idx="300" formatCode="#,##0.00">
                  <c:v>46.428571428571431</c:v>
                </c:pt>
                <c:pt idx="301" formatCode="#,##0.00">
                  <c:v>48.571428571428569</c:v>
                </c:pt>
                <c:pt idx="302" formatCode="#,##0.00">
                  <c:v>50.428571428571431</c:v>
                </c:pt>
                <c:pt idx="303" formatCode="#,##0.00">
                  <c:v>52.142857142857146</c:v>
                </c:pt>
                <c:pt idx="304" formatCode="#,##0.00">
                  <c:v>51.857142857142854</c:v>
                </c:pt>
                <c:pt idx="305" formatCode="#,##0.00">
                  <c:v>54.142857142857146</c:v>
                </c:pt>
                <c:pt idx="306" formatCode="#,##0.00">
                  <c:v>56.142857142857146</c:v>
                </c:pt>
                <c:pt idx="307" formatCode="#,##0.00">
                  <c:v>61.571428571428569</c:v>
                </c:pt>
                <c:pt idx="308" formatCode="#,##0.00">
                  <c:v>59.571428571428569</c:v>
                </c:pt>
                <c:pt idx="309" formatCode="#,##0.00">
                  <c:v>62.285714285714285</c:v>
                </c:pt>
                <c:pt idx="310" formatCode="#,##0.00">
                  <c:v>65.285714285714292</c:v>
                </c:pt>
                <c:pt idx="311" formatCode="#,##0.00">
                  <c:v>67.285714285714292</c:v>
                </c:pt>
                <c:pt idx="312" formatCode="#,##0.00">
                  <c:v>67.571428571428569</c:v>
                </c:pt>
                <c:pt idx="313" formatCode="#,##0.00">
                  <c:v>69.428571428571431</c:v>
                </c:pt>
                <c:pt idx="314" formatCode="#,##0.00">
                  <c:v>66.571428571428569</c:v>
                </c:pt>
                <c:pt idx="315" formatCode="#,##0.00">
                  <c:v>70</c:v>
                </c:pt>
                <c:pt idx="316" formatCode="#,##0.00">
                  <c:v>67.428571428571431</c:v>
                </c:pt>
                <c:pt idx="317" formatCode="#,##0.00">
                  <c:v>64.142857142857139</c:v>
                </c:pt>
                <c:pt idx="318" formatCode="#,##0.00">
                  <c:v>63.571428571428569</c:v>
                </c:pt>
                <c:pt idx="319" formatCode="#,##0.00">
                  <c:v>61.428571428571431</c:v>
                </c:pt>
                <c:pt idx="320" formatCode="#,##0.00">
                  <c:v>59.285714285714285</c:v>
                </c:pt>
                <c:pt idx="321" formatCode="#,##0.00">
                  <c:v>58.142857142857146</c:v>
                </c:pt>
                <c:pt idx="322" formatCode="#,##0.00">
                  <c:v>55</c:v>
                </c:pt>
                <c:pt idx="323" formatCode="#,##0.00">
                  <c:v>54.142857142857146</c:v>
                </c:pt>
                <c:pt idx="324" formatCode="#,##0.00">
                  <c:v>53.714285714285715</c:v>
                </c:pt>
                <c:pt idx="325" formatCode="#,##0.00">
                  <c:v>52.142857142857146</c:v>
                </c:pt>
                <c:pt idx="326" formatCode="#,##0.00">
                  <c:v>50.571428571428569</c:v>
                </c:pt>
                <c:pt idx="327" formatCode="#,##0.00">
                  <c:v>48.857142857142854</c:v>
                </c:pt>
                <c:pt idx="328" formatCode="#,##0.00">
                  <c:v>49.285714285714285</c:v>
                </c:pt>
                <c:pt idx="329" formatCode="#,##0.00">
                  <c:v>48.857142857142854</c:v>
                </c:pt>
                <c:pt idx="330" formatCode="#,##0.00">
                  <c:v>48.142857142857146</c:v>
                </c:pt>
                <c:pt idx="331" formatCode="#,##0.00">
                  <c:v>49.142857142857146</c:v>
                </c:pt>
                <c:pt idx="332" formatCode="#,##0.00">
                  <c:v>47.571428571428569</c:v>
                </c:pt>
                <c:pt idx="333" formatCode="#,##0.00">
                  <c:v>48.142857142857146</c:v>
                </c:pt>
                <c:pt idx="334" formatCode="#,##0.00">
                  <c:v>47.714285714285715</c:v>
                </c:pt>
                <c:pt idx="335" formatCode="#,##0.00">
                  <c:v>45.285714285714285</c:v>
                </c:pt>
                <c:pt idx="336" formatCode="#,##0.00">
                  <c:v>44.428571428571431</c:v>
                </c:pt>
                <c:pt idx="337" formatCode="#,##0.00">
                  <c:v>43.714285714285715</c:v>
                </c:pt>
                <c:pt idx="338" formatCode="#,##0.00">
                  <c:v>40.285714285714285</c:v>
                </c:pt>
                <c:pt idx="339" formatCode="#,##0.00">
                  <c:v>39.428571428571431</c:v>
                </c:pt>
                <c:pt idx="340" formatCode="#,##0.00">
                  <c:v>39</c:v>
                </c:pt>
                <c:pt idx="341" formatCode="#,##0.00">
                  <c:v>39.285714285714285</c:v>
                </c:pt>
                <c:pt idx="342" formatCode="#,##0.00">
                  <c:v>39.428571428571431</c:v>
                </c:pt>
                <c:pt idx="343" formatCode="#,##0.00">
                  <c:v>37.428571428571431</c:v>
                </c:pt>
                <c:pt idx="344" formatCode="#,##0.00">
                  <c:v>35.571428571428569</c:v>
                </c:pt>
                <c:pt idx="345" formatCode="#,##0.00">
                  <c:v>33.857142857142854</c:v>
                </c:pt>
                <c:pt idx="346" formatCode="#,##0.00">
                  <c:v>32.142857142857146</c:v>
                </c:pt>
                <c:pt idx="347" formatCode="#,##0.00">
                  <c:v>29.428571428571427</c:v>
                </c:pt>
                <c:pt idx="348" formatCode="#,##0.00">
                  <c:v>25.142857142857142</c:v>
                </c:pt>
                <c:pt idx="349" formatCode="#,##0.00">
                  <c:v>23.857142857142858</c:v>
                </c:pt>
                <c:pt idx="350" formatCode="#,##0.00">
                  <c:v>21.571428571428573</c:v>
                </c:pt>
                <c:pt idx="351" formatCode="#,##0.00">
                  <c:v>21.142857142857142</c:v>
                </c:pt>
                <c:pt idx="352" formatCode="#,##0.00">
                  <c:v>20.428571428571427</c:v>
                </c:pt>
                <c:pt idx="353" formatCode="#,##0.00">
                  <c:v>19.142857142857142</c:v>
                </c:pt>
                <c:pt idx="354" formatCode="#,##0.00">
                  <c:v>18.285714285714285</c:v>
                </c:pt>
                <c:pt idx="355" formatCode="#,##0.00">
                  <c:v>17.285714285714285</c:v>
                </c:pt>
                <c:pt idx="356" formatCode="#,##0.00">
                  <c:v>15.142857142857142</c:v>
                </c:pt>
                <c:pt idx="357" formatCode="#,##0.00">
                  <c:v>15</c:v>
                </c:pt>
                <c:pt idx="358" formatCode="#,##0.00">
                  <c:v>14.714285714285714</c:v>
                </c:pt>
                <c:pt idx="359" formatCode="#,##0.00">
                  <c:v>14.285714285714286</c:v>
                </c:pt>
                <c:pt idx="360" formatCode="#,##0.00">
                  <c:v>13</c:v>
                </c:pt>
                <c:pt idx="361" formatCode="#,##0.00">
                  <c:v>12.285714285714286</c:v>
                </c:pt>
                <c:pt idx="362" formatCode="#,##0.00">
                  <c:v>11.857142857142858</c:v>
                </c:pt>
                <c:pt idx="363" formatCode="#,##0.00">
                  <c:v>11</c:v>
                </c:pt>
                <c:pt idx="364" formatCode="#,##0.00">
                  <c:v>11.571428571428571</c:v>
                </c:pt>
                <c:pt idx="365" formatCode="#,##0.00">
                  <c:v>9.5714285714285712</c:v>
                </c:pt>
                <c:pt idx="366" formatCode="#,##0.00">
                  <c:v>9.4285714285714288</c:v>
                </c:pt>
                <c:pt idx="367" formatCode="#,##0.00">
                  <c:v>10.428571428571429</c:v>
                </c:pt>
                <c:pt idx="368" formatCode="#,##0.00">
                  <c:v>9.7142857142857135</c:v>
                </c:pt>
                <c:pt idx="369" formatCode="#,##0.00">
                  <c:v>10</c:v>
                </c:pt>
                <c:pt idx="370" formatCode="#,##0.00">
                  <c:v>10.285714285714286</c:v>
                </c:pt>
                <c:pt idx="371" formatCode="#,##0.00">
                  <c:v>9.5714285714285712</c:v>
                </c:pt>
                <c:pt idx="372" formatCode="#,##0.00">
                  <c:v>9.8571428571428577</c:v>
                </c:pt>
                <c:pt idx="373" formatCode="#,##0.00">
                  <c:v>9.2857142857142865</c:v>
                </c:pt>
                <c:pt idx="374" formatCode="#,##0.00">
                  <c:v>8.4285714285714288</c:v>
                </c:pt>
                <c:pt idx="375" formatCode="#,##0.00">
                  <c:v>8.8571428571428577</c:v>
                </c:pt>
                <c:pt idx="376" formatCode="#,##0.00">
                  <c:v>8.4285714285714288</c:v>
                </c:pt>
                <c:pt idx="377" formatCode="#,##0.00">
                  <c:v>8</c:v>
                </c:pt>
                <c:pt idx="378" formatCode="#,##0.00">
                  <c:v>7.4285714285714288</c:v>
                </c:pt>
                <c:pt idx="379" formatCode="#,##0.00">
                  <c:v>7.1428571428571432</c:v>
                </c:pt>
                <c:pt idx="380" formatCode="#,##0.00">
                  <c:v>6.5714285714285712</c:v>
                </c:pt>
                <c:pt idx="381" formatCode="#,##0.00">
                  <c:v>6.5714285714285712</c:v>
                </c:pt>
                <c:pt idx="382" formatCode="#,##0.00">
                  <c:v>6.1428571428571432</c:v>
                </c:pt>
                <c:pt idx="383" formatCode="#,##0.00">
                  <c:v>5.7142857142857144</c:v>
                </c:pt>
                <c:pt idx="384" formatCode="#,##0.00">
                  <c:v>5.5714285714285712</c:v>
                </c:pt>
                <c:pt idx="385" formatCode="#,##0.00">
                  <c:v>4.7142857142857144</c:v>
                </c:pt>
                <c:pt idx="386" formatCode="#,##0.00">
                  <c:v>4.4285714285714288</c:v>
                </c:pt>
                <c:pt idx="387" formatCode="#,##0.00">
                  <c:v>4.1428571428571432</c:v>
                </c:pt>
                <c:pt idx="388" formatCode="#,##0.00">
                  <c:v>4</c:v>
                </c:pt>
                <c:pt idx="389" formatCode="#,##0.00">
                  <c:v>3.7142857142857144</c:v>
                </c:pt>
                <c:pt idx="390" formatCode="#,##0.00">
                  <c:v>3.2857142857142856</c:v>
                </c:pt>
                <c:pt idx="391" formatCode="#,##0.00">
                  <c:v>3.4285714285714284</c:v>
                </c:pt>
                <c:pt idx="392" formatCode="#,##0.00">
                  <c:v>4</c:v>
                </c:pt>
                <c:pt idx="393" formatCode="#,##0.00">
                  <c:v>3.2857142857142856</c:v>
                </c:pt>
                <c:pt idx="394" formatCode="#,##0.00">
                  <c:v>3.7142857142857144</c:v>
                </c:pt>
                <c:pt idx="395" formatCode="#,##0.00">
                  <c:v>3.2857142857142856</c:v>
                </c:pt>
                <c:pt idx="396" formatCode="#,##0.00">
                  <c:v>3.2857142857142856</c:v>
                </c:pt>
                <c:pt idx="397" formatCode="#,##0.00">
                  <c:v>3.1428571428571428</c:v>
                </c:pt>
                <c:pt idx="398" formatCode="#,##0.00">
                  <c:v>3</c:v>
                </c:pt>
                <c:pt idx="399" formatCode="#,##0.00">
                  <c:v>2.5714285714285716</c:v>
                </c:pt>
                <c:pt idx="400" formatCode="#,##0.00">
                  <c:v>3</c:v>
                </c:pt>
                <c:pt idx="401" formatCode="#,##0.00">
                  <c:v>2.5714285714285716</c:v>
                </c:pt>
                <c:pt idx="402" formatCode="#,##0.00">
                  <c:v>3.2857142857142856</c:v>
                </c:pt>
                <c:pt idx="403" formatCode="#,##0.00">
                  <c:v>3</c:v>
                </c:pt>
                <c:pt idx="404" formatCode="#,##0.00">
                  <c:v>3.2857142857142856</c:v>
                </c:pt>
                <c:pt idx="405" formatCode="#,##0.00">
                  <c:v>3</c:v>
                </c:pt>
                <c:pt idx="406" formatCode="#,##0.00">
                  <c:v>3.2857142857142856</c:v>
                </c:pt>
                <c:pt idx="407" formatCode="#,##0.00">
                  <c:v>3.1428571428571428</c:v>
                </c:pt>
                <c:pt idx="408" formatCode="#,##0.00">
                  <c:v>2.8571428571428572</c:v>
                </c:pt>
                <c:pt idx="409" formatCode="#,##0.00">
                  <c:v>2.1428571428571428</c:v>
                </c:pt>
                <c:pt idx="410" formatCode="#,##0.00">
                  <c:v>2.1428571428571428</c:v>
                </c:pt>
                <c:pt idx="411" formatCode="#,##0.00">
                  <c:v>1.7142857142857142</c:v>
                </c:pt>
                <c:pt idx="412" formatCode="#,##0.00">
                  <c:v>1.5714285714285714</c:v>
                </c:pt>
                <c:pt idx="413" formatCode="#,##0.00">
                  <c:v>1.4285714285714286</c:v>
                </c:pt>
                <c:pt idx="414" formatCode="#,##0.00">
                  <c:v>1.1428571428571428</c:v>
                </c:pt>
                <c:pt idx="415" formatCode="#,##0.00">
                  <c:v>1.1428571428571428</c:v>
                </c:pt>
                <c:pt idx="416" formatCode="#,##0.00">
                  <c:v>1</c:v>
                </c:pt>
                <c:pt idx="417" formatCode="#,##0.00">
                  <c:v>0.8571428571428571</c:v>
                </c:pt>
                <c:pt idx="418" formatCode="#,##0.00">
                  <c:v>0.8571428571428571</c:v>
                </c:pt>
                <c:pt idx="419" formatCode="#,##0.00">
                  <c:v>0.7142857142857143</c:v>
                </c:pt>
                <c:pt idx="420" formatCode="#,##0.00">
                  <c:v>0.42857142857142855</c:v>
                </c:pt>
                <c:pt idx="421" formatCode="#,##0.00">
                  <c:v>0.5714285714285714</c:v>
                </c:pt>
                <c:pt idx="422" formatCode="#,##0.00">
                  <c:v>0.42857142857142855</c:v>
                </c:pt>
                <c:pt idx="423" formatCode="#,##0.00">
                  <c:v>0.5714285714285714</c:v>
                </c:pt>
                <c:pt idx="424" formatCode="#,##0.00">
                  <c:v>0.7142857142857143</c:v>
                </c:pt>
                <c:pt idx="425" formatCode="#,##0.00">
                  <c:v>1</c:v>
                </c:pt>
                <c:pt idx="426" formatCode="#,##0.00">
                  <c:v>1</c:v>
                </c:pt>
                <c:pt idx="427" formatCode="#,##0.00">
                  <c:v>1.1428571428571428</c:v>
                </c:pt>
                <c:pt idx="428" formatCode="#,##0.00">
                  <c:v>1.2857142857142858</c:v>
                </c:pt>
                <c:pt idx="429" formatCode="#,##0.00">
                  <c:v>1.2857142857142858</c:v>
                </c:pt>
                <c:pt idx="430" formatCode="#,##0.00">
                  <c:v>1</c:v>
                </c:pt>
                <c:pt idx="431" formatCode="#,##0.00">
                  <c:v>0.8571428571428571</c:v>
                </c:pt>
                <c:pt idx="432" formatCode="#,##0.00">
                  <c:v>0.5714285714285714</c:v>
                </c:pt>
                <c:pt idx="433" formatCode="#,##0.00">
                  <c:v>0.7142857142857143</c:v>
                </c:pt>
                <c:pt idx="434" formatCode="#,##0.00">
                  <c:v>0.7142857142857143</c:v>
                </c:pt>
                <c:pt idx="435" formatCode="#,##0.00">
                  <c:v>0.5714285714285714</c:v>
                </c:pt>
                <c:pt idx="436" formatCode="#,##0.00">
                  <c:v>0.8571428571428571</c:v>
                </c:pt>
                <c:pt idx="437" formatCode="#,##0.00">
                  <c:v>1</c:v>
                </c:pt>
                <c:pt idx="438" formatCode="#,##0.00">
                  <c:v>0.8571428571428571</c:v>
                </c:pt>
                <c:pt idx="439" formatCode="#,##0.00">
                  <c:v>1</c:v>
                </c:pt>
                <c:pt idx="440" formatCode="#,##0.00">
                  <c:v>1.2857142857142858</c:v>
                </c:pt>
                <c:pt idx="441" formatCode="#,##0.00">
                  <c:v>1.2857142857142858</c:v>
                </c:pt>
                <c:pt idx="442" formatCode="#,##0.00">
                  <c:v>1.1428571428571428</c:v>
                </c:pt>
                <c:pt idx="443" formatCode="#,##0.00">
                  <c:v>1</c:v>
                </c:pt>
                <c:pt idx="444" formatCode="#,##0.00">
                  <c:v>1</c:v>
                </c:pt>
                <c:pt idx="445" formatCode="#,##0.00">
                  <c:v>1.2857142857142858</c:v>
                </c:pt>
                <c:pt idx="446" formatCode="#,##0.00">
                  <c:v>1.2857142857142858</c:v>
                </c:pt>
                <c:pt idx="447" formatCode="#,##0.00">
                  <c:v>1</c:v>
                </c:pt>
                <c:pt idx="448" formatCode="#,##0.00">
                  <c:v>1</c:v>
                </c:pt>
                <c:pt idx="449" formatCode="#,##0.00">
                  <c:v>1.1428571428571428</c:v>
                </c:pt>
                <c:pt idx="450" formatCode="#,##0.00">
                  <c:v>1.1428571428571428</c:v>
                </c:pt>
                <c:pt idx="451" formatCode="#,##0.00">
                  <c:v>1.4285714285714286</c:v>
                </c:pt>
                <c:pt idx="452" formatCode="#,##0.00">
                  <c:v>1.1428571428571428</c:v>
                </c:pt>
                <c:pt idx="453" formatCode="#,##0.00">
                  <c:v>1.1428571428571428</c:v>
                </c:pt>
                <c:pt idx="454" formatCode="#,##0.00">
                  <c:v>1</c:v>
                </c:pt>
                <c:pt idx="455" formatCode="#,##0.00">
                  <c:v>1.2857142857142858</c:v>
                </c:pt>
                <c:pt idx="456" formatCode="#,##0.00">
                  <c:v>1.2857142857142858</c:v>
                </c:pt>
                <c:pt idx="457" formatCode="#,##0.00">
                  <c:v>2</c:v>
                </c:pt>
                <c:pt idx="458" formatCode="#,##0.00">
                  <c:v>1.7142857142857142</c:v>
                </c:pt>
                <c:pt idx="459" formatCode="#,##0.00">
                  <c:v>2</c:v>
                </c:pt>
                <c:pt idx="460" formatCode="#,##0.00">
                  <c:v>2.2857142857142856</c:v>
                </c:pt>
                <c:pt idx="461" formatCode="#,##0.00">
                  <c:v>2.5714285714285716</c:v>
                </c:pt>
                <c:pt idx="462" formatCode="#,##0.00">
                  <c:v>2.4285714285714284</c:v>
                </c:pt>
                <c:pt idx="463" formatCode="#,##0.00">
                  <c:v>2.4285714285714284</c:v>
                </c:pt>
                <c:pt idx="464" formatCode="#,##0.00">
                  <c:v>2.2857142857142856</c:v>
                </c:pt>
                <c:pt idx="465" formatCode="#,##0.00">
                  <c:v>2.2857142857142856</c:v>
                </c:pt>
                <c:pt idx="466" formatCode="#,##0.00">
                  <c:v>2.4285714285714284</c:v>
                </c:pt>
                <c:pt idx="467" formatCode="#,##0.00">
                  <c:v>2.1428571428571428</c:v>
                </c:pt>
                <c:pt idx="468" formatCode="#,##0.00">
                  <c:v>2.8571428571428572</c:v>
                </c:pt>
                <c:pt idx="469" formatCode="#,##0.00">
                  <c:v>3.1428571428571428</c:v>
                </c:pt>
                <c:pt idx="470" formatCode="#,##0.00">
                  <c:v>3.7142857142857144</c:v>
                </c:pt>
                <c:pt idx="471" formatCode="#,##0.00">
                  <c:v>3.4285714285714284</c:v>
                </c:pt>
                <c:pt idx="472" formatCode="#,##0.00">
                  <c:v>3.7142857142857144</c:v>
                </c:pt>
                <c:pt idx="473" formatCode="#,##0.00">
                  <c:v>3.4285714285714284</c:v>
                </c:pt>
                <c:pt idx="474" formatCode="#,##0.00">
                  <c:v>3.7142857142857144</c:v>
                </c:pt>
                <c:pt idx="475" formatCode="#,##0.00">
                  <c:v>3</c:v>
                </c:pt>
                <c:pt idx="476" formatCode="#,##0.00">
                  <c:v>3.1428571428571428</c:v>
                </c:pt>
              </c:numCache>
            </c:numRef>
          </c:val>
          <c:smooth val="0"/>
          <c:extLst>
            <c:ext xmlns:c16="http://schemas.microsoft.com/office/drawing/2014/chart" uri="{C3380CC4-5D6E-409C-BE32-E72D297353CC}">
              <c16:uniqueId val="{00000001-6540-4FA6-80F9-49E721F4A01F}"/>
            </c:ext>
          </c:extLst>
        </c:ser>
        <c:dLbls>
          <c:showLegendKey val="0"/>
          <c:showVal val="0"/>
          <c:showCatName val="0"/>
          <c:showSerName val="0"/>
          <c:showPercent val="0"/>
          <c:showBubbleSize val="0"/>
        </c:dLbls>
        <c:smooth val="0"/>
        <c:axId val="683191320"/>
        <c:axId val="683186400"/>
      </c:lineChart>
      <c:dateAx>
        <c:axId val="683191320"/>
        <c:scaling>
          <c:orientation val="minMax"/>
          <c:min val="43891"/>
        </c:scaling>
        <c:delete val="0"/>
        <c:axPos val="b"/>
        <c:numFmt formatCode="[$-F800]dddd\,\ mmmm\ dd\,\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86400"/>
        <c:crosses val="autoZero"/>
        <c:auto val="1"/>
        <c:lblOffset val="100"/>
        <c:baseTimeUnit val="days"/>
        <c:majorUnit val="1"/>
        <c:majorTimeUnit val="months"/>
      </c:dateAx>
      <c:valAx>
        <c:axId val="6831864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t>Number of deaths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91320"/>
        <c:crosses val="autoZero"/>
        <c:crossBetween val="between"/>
      </c:valAx>
      <c:spPr>
        <a:noFill/>
        <a:ln>
          <a:noFill/>
        </a:ln>
        <a:effectLst/>
      </c:spPr>
    </c:plotArea>
    <c:legend>
      <c:legendPos val="r"/>
      <c:layout>
        <c:manualLayout>
          <c:xMode val="edge"/>
          <c:yMode val="edge"/>
          <c:x val="0.14752292886466115"/>
          <c:y val="6.8327744996362266E-2"/>
          <c:w val="0.74717792583619358"/>
          <c:h val="5.56750658640209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data'!$A$33</c:f>
          <c:strCache>
            <c:ptCount val="1"/>
            <c:pt idx="0">
              <c:v>Figure 5a: Age standardised rates for deaths involving COVID-19 by sex, between 1st March 2020 and 30th June 2021</c:v>
            </c:pt>
          </c:strCache>
        </c:strRef>
      </c:tx>
      <c:layout>
        <c:manualLayout>
          <c:xMode val="edge"/>
          <c:yMode val="edge"/>
          <c:x val="0.14037117294943036"/>
          <c:y val="8.350730688935281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'Figure 5 data'!$BC$7:$BC$22</c:f>
                <c:numCache>
                  <c:formatCode>General</c:formatCode>
                  <c:ptCount val="16"/>
                  <c:pt idx="0">
                    <c:v>7.5</c:v>
                  </c:pt>
                  <c:pt idx="1">
                    <c:v>22.300000000000068</c:v>
                  </c:pt>
                  <c:pt idx="2">
                    <c:v>15.100000000000023</c:v>
                  </c:pt>
                  <c:pt idx="3">
                    <c:v>6.5</c:v>
                  </c:pt>
                  <c:pt idx="4">
                    <c:v>2.6999999999999993</c:v>
                  </c:pt>
                  <c:pt idx="5">
                    <c:v>2</c:v>
                  </c:pt>
                  <c:pt idx="6">
                    <c:v>3</c:v>
                  </c:pt>
                  <c:pt idx="7">
                    <c:v>9.3999999999999915</c:v>
                  </c:pt>
                  <c:pt idx="8">
                    <c:v>14.699999999999989</c:v>
                  </c:pt>
                  <c:pt idx="9">
                    <c:v>13.700000000000017</c:v>
                  </c:pt>
                  <c:pt idx="10">
                    <c:v>17.900000000000034</c:v>
                  </c:pt>
                  <c:pt idx="11">
                    <c:v>15.400000000000034</c:v>
                  </c:pt>
                  <c:pt idx="12">
                    <c:v>7.5999999999999943</c:v>
                  </c:pt>
                  <c:pt idx="13">
                    <c:v>4.2999999999999972</c:v>
                  </c:pt>
                  <c:pt idx="14">
                    <c:v>2.2000000000000011</c:v>
                  </c:pt>
                  <c:pt idx="15">
                    <c:v>2.7999999999999829</c:v>
                  </c:pt>
                </c:numCache>
              </c:numRef>
            </c:plus>
            <c:minus>
              <c:numRef>
                <c:f>'Figure 5 data'!$BC$7:$BC$22</c:f>
                <c:numCache>
                  <c:formatCode>General</c:formatCode>
                  <c:ptCount val="16"/>
                  <c:pt idx="0">
                    <c:v>7.5</c:v>
                  </c:pt>
                  <c:pt idx="1">
                    <c:v>22.300000000000068</c:v>
                  </c:pt>
                  <c:pt idx="2">
                    <c:v>15.100000000000023</c:v>
                  </c:pt>
                  <c:pt idx="3">
                    <c:v>6.5</c:v>
                  </c:pt>
                  <c:pt idx="4">
                    <c:v>2.6999999999999993</c:v>
                  </c:pt>
                  <c:pt idx="5">
                    <c:v>2</c:v>
                  </c:pt>
                  <c:pt idx="6">
                    <c:v>3</c:v>
                  </c:pt>
                  <c:pt idx="7">
                    <c:v>9.3999999999999915</c:v>
                  </c:pt>
                  <c:pt idx="8">
                    <c:v>14.699999999999989</c:v>
                  </c:pt>
                  <c:pt idx="9">
                    <c:v>13.700000000000017</c:v>
                  </c:pt>
                  <c:pt idx="10">
                    <c:v>17.900000000000034</c:v>
                  </c:pt>
                  <c:pt idx="11">
                    <c:v>15.400000000000034</c:v>
                  </c:pt>
                  <c:pt idx="12">
                    <c:v>7.5999999999999943</c:v>
                  </c:pt>
                  <c:pt idx="13">
                    <c:v>4.2999999999999972</c:v>
                  </c:pt>
                  <c:pt idx="14">
                    <c:v>2.2000000000000011</c:v>
                  </c:pt>
                  <c:pt idx="15">
                    <c:v>2.7999999999999829</c:v>
                  </c:pt>
                </c:numCache>
              </c:numRef>
            </c:minus>
            <c:spPr>
              <a:noFill/>
              <a:ln w="9525" cap="flat" cmpd="sng" algn="ctr">
                <a:solidFill>
                  <a:schemeClr val="tx1">
                    <a:lumMod val="65000"/>
                    <a:lumOff val="35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data'!$B$10,'Figure 5 data'!$E$10,'Figure 5 data'!$H$10,'Figure 5 data'!$K$10,'Figure 5 data'!$N$10,'Figure 5 data'!$Q$10,'Figure 5 data'!$T$10,'Figure 5 data'!$W$10,'Figure 5 data'!$Z$10,'Figure 5 data'!$AC$10,'Figure 5 data'!$AF$10,'Figure 5 data'!$AI$10,'Figure 5 data'!$AL$10,'Figure 5 data'!$AO$10,'Figure 5 data'!$AR$10,'Figure 5 data'!$AU$10,'Figure 5 data'!$AX$10)</c:f>
              <c:numCache>
                <c:formatCode>0.0</c:formatCode>
                <c:ptCount val="17"/>
                <c:pt idx="0">
                  <c:v>65.3</c:v>
                </c:pt>
                <c:pt idx="1">
                  <c:v>584.9</c:v>
                </c:pt>
                <c:pt idx="2">
                  <c:v>268.7</c:v>
                </c:pt>
                <c:pt idx="3">
                  <c:v>46.7</c:v>
                </c:pt>
                <c:pt idx="4">
                  <c:v>8.4</c:v>
                </c:pt>
                <c:pt idx="5">
                  <c:v>4.3</c:v>
                </c:pt>
                <c:pt idx="6">
                  <c:v>10.1</c:v>
                </c:pt>
                <c:pt idx="7">
                  <c:v>106.2</c:v>
                </c:pt>
                <c:pt idx="8">
                  <c:v>247.7</c:v>
                </c:pt>
                <c:pt idx="9">
                  <c:v>224.2</c:v>
                </c:pt>
                <c:pt idx="10">
                  <c:v>390.4</c:v>
                </c:pt>
                <c:pt idx="11">
                  <c:v>259.2</c:v>
                </c:pt>
                <c:pt idx="12">
                  <c:v>70.2</c:v>
                </c:pt>
                <c:pt idx="13">
                  <c:v>20.6</c:v>
                </c:pt>
                <c:pt idx="14">
                  <c:v>6.1</c:v>
                </c:pt>
                <c:pt idx="15">
                  <c:v>14.7</c:v>
                </c:pt>
                <c:pt idx="16">
                  <c:v>144.4</c:v>
                </c:pt>
              </c:numCache>
            </c:numRef>
          </c:val>
          <c:extLst>
            <c:ext xmlns:c16="http://schemas.microsoft.com/office/drawing/2014/chart" uri="{C3380CC4-5D6E-409C-BE32-E72D297353CC}">
              <c16:uniqueId val="{00000000-52ED-4311-B07D-CBB740931BCD}"/>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5 data'!$BE$7:$BE$22</c:f>
                <c:numCache>
                  <c:formatCode>General</c:formatCode>
                  <c:ptCount val="16"/>
                  <c:pt idx="0">
                    <c:v>8.3999999999999986</c:v>
                  </c:pt>
                  <c:pt idx="1">
                    <c:v>26.100000000000023</c:v>
                  </c:pt>
                  <c:pt idx="2">
                    <c:v>18.299999999999983</c:v>
                  </c:pt>
                  <c:pt idx="3">
                    <c:v>8.1999999999999957</c:v>
                  </c:pt>
                  <c:pt idx="4">
                    <c:v>3.5999999999999996</c:v>
                  </c:pt>
                  <c:pt idx="5">
                    <c:v>2.6999999999999993</c:v>
                  </c:pt>
                  <c:pt idx="6">
                    <c:v>2.9999999999999991</c:v>
                  </c:pt>
                  <c:pt idx="7">
                    <c:v>11</c:v>
                  </c:pt>
                  <c:pt idx="8">
                    <c:v>17</c:v>
                  </c:pt>
                  <c:pt idx="9">
                    <c:v>16.199999999999989</c:v>
                  </c:pt>
                  <c:pt idx="10">
                    <c:v>21.699999999999989</c:v>
                  </c:pt>
                  <c:pt idx="11">
                    <c:v>18.699999999999989</c:v>
                  </c:pt>
                  <c:pt idx="12">
                    <c:v>9.6000000000000085</c:v>
                  </c:pt>
                  <c:pt idx="13">
                    <c:v>5.1000000000000014</c:v>
                  </c:pt>
                  <c:pt idx="14">
                    <c:v>3</c:v>
                  </c:pt>
                  <c:pt idx="15">
                    <c:v>3.3000000000000114</c:v>
                  </c:pt>
                </c:numCache>
              </c:numRef>
            </c:plus>
            <c:minus>
              <c:numRef>
                <c:f>'Figure 5 data'!$BE$7:$BE$22</c:f>
                <c:numCache>
                  <c:formatCode>General</c:formatCode>
                  <c:ptCount val="16"/>
                  <c:pt idx="0">
                    <c:v>8.3999999999999986</c:v>
                  </c:pt>
                  <c:pt idx="1">
                    <c:v>26.100000000000023</c:v>
                  </c:pt>
                  <c:pt idx="2">
                    <c:v>18.299999999999983</c:v>
                  </c:pt>
                  <c:pt idx="3">
                    <c:v>8.1999999999999957</c:v>
                  </c:pt>
                  <c:pt idx="4">
                    <c:v>3.5999999999999996</c:v>
                  </c:pt>
                  <c:pt idx="5">
                    <c:v>2.6999999999999993</c:v>
                  </c:pt>
                  <c:pt idx="6">
                    <c:v>2.9999999999999991</c:v>
                  </c:pt>
                  <c:pt idx="7">
                    <c:v>11</c:v>
                  </c:pt>
                  <c:pt idx="8">
                    <c:v>17</c:v>
                  </c:pt>
                  <c:pt idx="9">
                    <c:v>16.199999999999989</c:v>
                  </c:pt>
                  <c:pt idx="10">
                    <c:v>21.699999999999989</c:v>
                  </c:pt>
                  <c:pt idx="11">
                    <c:v>18.699999999999989</c:v>
                  </c:pt>
                  <c:pt idx="12">
                    <c:v>9.6000000000000085</c:v>
                  </c:pt>
                  <c:pt idx="13">
                    <c:v>5.1000000000000014</c:v>
                  </c:pt>
                  <c:pt idx="14">
                    <c:v>3</c:v>
                  </c:pt>
                  <c:pt idx="15">
                    <c:v>3.3000000000000114</c:v>
                  </c:pt>
                </c:numCache>
              </c:numRef>
            </c:minus>
            <c:spPr>
              <a:noFill/>
              <a:ln w="9525" cap="flat" cmpd="sng" algn="ctr">
                <a:solidFill>
                  <a:schemeClr val="tx1">
                    <a:lumMod val="65000"/>
                    <a:lumOff val="35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data'!$B$11,'Figure 5 data'!$E$11,'Figure 5 data'!$H$11,'Figure 5 data'!$K$11,'Figure 5 data'!$N$11,'Figure 5 data'!$Q$11,'Figure 5 data'!$T$11,'Figure 5 data'!$W$11,'Figure 5 data'!$Z$11,'Figure 5 data'!$AC$11,'Figure 5 data'!$AF$11,'Figure 5 data'!$AI$11,'Figure 5 data'!$AL$11,'Figure 5 data'!$AO$11,'Figure 5 data'!$AR$11,'Figure 5 data'!$AU$11,'Figure 5 data'!$AX$11)</c:f>
              <c:numCache>
                <c:formatCode>0.0</c:formatCode>
                <c:ptCount val="17"/>
                <c:pt idx="0">
                  <c:v>47.7</c:v>
                </c:pt>
                <c:pt idx="1">
                  <c:v>479.7</c:v>
                </c:pt>
                <c:pt idx="2">
                  <c:v>239.4</c:v>
                </c:pt>
                <c:pt idx="3">
                  <c:v>44.8</c:v>
                </c:pt>
                <c:pt idx="4">
                  <c:v>9.1</c:v>
                </c:pt>
                <c:pt idx="5">
                  <c:v>4.9000000000000004</c:v>
                </c:pt>
                <c:pt idx="6">
                  <c:v>6.2</c:v>
                </c:pt>
                <c:pt idx="7">
                  <c:v>82</c:v>
                </c:pt>
                <c:pt idx="8">
                  <c:v>195.3</c:v>
                </c:pt>
                <c:pt idx="9">
                  <c:v>183.5</c:v>
                </c:pt>
                <c:pt idx="10">
                  <c:v>332.7</c:v>
                </c:pt>
                <c:pt idx="11">
                  <c:v>220.5</c:v>
                </c:pt>
                <c:pt idx="12">
                  <c:v>62.3</c:v>
                </c:pt>
                <c:pt idx="13">
                  <c:v>17.399999999999999</c:v>
                </c:pt>
                <c:pt idx="14">
                  <c:v>6.4</c:v>
                </c:pt>
                <c:pt idx="15">
                  <c:v>10.6</c:v>
                </c:pt>
                <c:pt idx="16">
                  <c:v>120.6</c:v>
                </c:pt>
              </c:numCache>
            </c:numRef>
          </c:val>
          <c:extLst>
            <c:ext xmlns:c16="http://schemas.microsoft.com/office/drawing/2014/chart" uri="{C3380CC4-5D6E-409C-BE32-E72D297353CC}">
              <c16:uniqueId val="{00000001-52ED-4311-B07D-CBB740931BCD}"/>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Ref>
                <c:f>'Figure 5 data'!$BG$7:$BG$22</c:f>
                <c:numCache>
                  <c:formatCode>General</c:formatCode>
                  <c:ptCount val="16"/>
                  <c:pt idx="0">
                    <c:v>13.400000000000006</c:v>
                  </c:pt>
                  <c:pt idx="1">
                    <c:v>39</c:v>
                  </c:pt>
                  <c:pt idx="2">
                    <c:v>26.099999999999966</c:v>
                  </c:pt>
                  <c:pt idx="3">
                    <c:v>11</c:v>
                  </c:pt>
                  <c:pt idx="4">
                    <c:v>3.9999999999999991</c:v>
                  </c:pt>
                  <c:pt idx="5">
                    <c:v>2.7</c:v>
                  </c:pt>
                  <c:pt idx="6">
                    <c:v>5.8000000000000007</c:v>
                  </c:pt>
                  <c:pt idx="7">
                    <c:v>16.900000000000006</c:v>
                  </c:pt>
                  <c:pt idx="8">
                    <c:v>26.300000000000011</c:v>
                  </c:pt>
                  <c:pt idx="9">
                    <c:v>24.199999999999989</c:v>
                  </c:pt>
                  <c:pt idx="10">
                    <c:v>30.800000000000011</c:v>
                  </c:pt>
                  <c:pt idx="11">
                    <c:v>26.5</c:v>
                  </c:pt>
                  <c:pt idx="12">
                    <c:v>12.900000000000006</c:v>
                  </c:pt>
                  <c:pt idx="13">
                    <c:v>7.2999999999999972</c:v>
                  </c:pt>
                  <c:pt idx="14">
                    <c:v>3.4000000000000004</c:v>
                  </c:pt>
                  <c:pt idx="15">
                    <c:v>4.9000000000000057</c:v>
                  </c:pt>
                </c:numCache>
              </c:numRef>
            </c:plus>
            <c:minus>
              <c:numRef>
                <c:f>'Figure 5 data'!$BG$7:$BG$22</c:f>
                <c:numCache>
                  <c:formatCode>General</c:formatCode>
                  <c:ptCount val="16"/>
                  <c:pt idx="0">
                    <c:v>13.400000000000006</c:v>
                  </c:pt>
                  <c:pt idx="1">
                    <c:v>39</c:v>
                  </c:pt>
                  <c:pt idx="2">
                    <c:v>26.099999999999966</c:v>
                  </c:pt>
                  <c:pt idx="3">
                    <c:v>11</c:v>
                  </c:pt>
                  <c:pt idx="4">
                    <c:v>3.9999999999999991</c:v>
                  </c:pt>
                  <c:pt idx="5">
                    <c:v>2.7</c:v>
                  </c:pt>
                  <c:pt idx="6">
                    <c:v>5.8000000000000007</c:v>
                  </c:pt>
                  <c:pt idx="7">
                    <c:v>16.900000000000006</c:v>
                  </c:pt>
                  <c:pt idx="8">
                    <c:v>26.300000000000011</c:v>
                  </c:pt>
                  <c:pt idx="9">
                    <c:v>24.199999999999989</c:v>
                  </c:pt>
                  <c:pt idx="10">
                    <c:v>30.800000000000011</c:v>
                  </c:pt>
                  <c:pt idx="11">
                    <c:v>26.5</c:v>
                  </c:pt>
                  <c:pt idx="12">
                    <c:v>12.900000000000006</c:v>
                  </c:pt>
                  <c:pt idx="13">
                    <c:v>7.2999999999999972</c:v>
                  </c:pt>
                  <c:pt idx="14">
                    <c:v>3.4000000000000004</c:v>
                  </c:pt>
                  <c:pt idx="15">
                    <c:v>4.9000000000000057</c:v>
                  </c:pt>
                </c:numCache>
              </c:numRef>
            </c:minus>
            <c:spPr>
              <a:noFill/>
              <a:ln w="9525" cap="flat" cmpd="sng" algn="ctr">
                <a:solidFill>
                  <a:schemeClr val="tx1">
                    <a:lumMod val="65000"/>
                    <a:lumOff val="35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data'!$B$12,'Figure 5 data'!$E$12,'Figure 5 data'!$H$12,'Figure 5 data'!$K$12,'Figure 5 data'!$N$12,'Figure 5 data'!$Q$12,'Figure 5 data'!$T$12,'Figure 5 data'!$W$12,'Figure 5 data'!$Z$12,'Figure 5 data'!$AC$12,'Figure 5 data'!$AF$12,'Figure 5 data'!$AI$12,'Figure 5 data'!$AL$12,'Figure 5 data'!$AO$12,'Figure 5 data'!$AR$12,'Figure 5 data'!$AU$12,'Figure 5 data'!$AX$12)</c:f>
              <c:numCache>
                <c:formatCode>0.0</c:formatCode>
                <c:ptCount val="17"/>
                <c:pt idx="0">
                  <c:v>87.5</c:v>
                </c:pt>
                <c:pt idx="1">
                  <c:v>723.3</c:v>
                </c:pt>
                <c:pt idx="2">
                  <c:v>307.8</c:v>
                </c:pt>
                <c:pt idx="3">
                  <c:v>49.3</c:v>
                </c:pt>
                <c:pt idx="4">
                  <c:v>7.2</c:v>
                </c:pt>
                <c:pt idx="5">
                  <c:v>3.2</c:v>
                </c:pt>
                <c:pt idx="6">
                  <c:v>15.3</c:v>
                </c:pt>
                <c:pt idx="7">
                  <c:v>139.19999999999999</c:v>
                </c:pt>
                <c:pt idx="8">
                  <c:v>319.2</c:v>
                </c:pt>
                <c:pt idx="9">
                  <c:v>280.5</c:v>
                </c:pt>
                <c:pt idx="10">
                  <c:v>467.8</c:v>
                </c:pt>
                <c:pt idx="11">
                  <c:v>309.2</c:v>
                </c:pt>
                <c:pt idx="12">
                  <c:v>81</c:v>
                </c:pt>
                <c:pt idx="13">
                  <c:v>25</c:v>
                </c:pt>
                <c:pt idx="14">
                  <c:v>5.6</c:v>
                </c:pt>
                <c:pt idx="15">
                  <c:v>20.8</c:v>
                </c:pt>
                <c:pt idx="16">
                  <c:v>176.1</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tickLblSkip val="1"/>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data'!$A$34</c:f>
          <c:strCache>
            <c:ptCount val="1"/>
            <c:pt idx="0">
              <c:v>Figure 5b: Age standardised rates for deaths where COVID-19 was the underlying cause by sex, between 1st March 2020 and 30th June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'Figure 5 data'!$BI$7:$BI$22</c:f>
                <c:numCache>
                  <c:formatCode>General</c:formatCode>
                  <c:ptCount val="16"/>
                  <c:pt idx="0">
                    <c:v>7.0999999999999943</c:v>
                  </c:pt>
                  <c:pt idx="1">
                    <c:v>21.799999999999955</c:v>
                  </c:pt>
                  <c:pt idx="2">
                    <c:v>14.5</c:v>
                  </c:pt>
                  <c:pt idx="3">
                    <c:v>5.8000000000000043</c:v>
                  </c:pt>
                  <c:pt idx="4">
                    <c:v>1.8000000000000003</c:v>
                  </c:pt>
                  <c:pt idx="5">
                    <c:v>1.4</c:v>
                  </c:pt>
                  <c:pt idx="6">
                    <c:v>2.7000000000000011</c:v>
                  </c:pt>
                  <c:pt idx="7">
                    <c:v>9</c:v>
                  </c:pt>
                  <c:pt idx="8">
                    <c:v>13.699999999999989</c:v>
                  </c:pt>
                  <c:pt idx="9">
                    <c:v>12.600000000000023</c:v>
                  </c:pt>
                  <c:pt idx="10">
                    <c:v>16.699999999999989</c:v>
                  </c:pt>
                  <c:pt idx="11">
                    <c:v>14.199999999999989</c:v>
                  </c:pt>
                  <c:pt idx="12">
                    <c:v>6.6000000000000014</c:v>
                  </c:pt>
                  <c:pt idx="13">
                    <c:v>3.2000000000000011</c:v>
                  </c:pt>
                  <c:pt idx="14">
                    <c:v>1.7999999999999998</c:v>
                  </c:pt>
                  <c:pt idx="15">
                    <c:v>2.5999999999999943</c:v>
                  </c:pt>
                </c:numCache>
              </c:numRef>
            </c:plus>
            <c:minus>
              <c:numRef>
                <c:f>'Figure 5 data'!$BI$7:$BI$22</c:f>
                <c:numCache>
                  <c:formatCode>General</c:formatCode>
                  <c:ptCount val="16"/>
                  <c:pt idx="0">
                    <c:v>7.0999999999999943</c:v>
                  </c:pt>
                  <c:pt idx="1">
                    <c:v>21.799999999999955</c:v>
                  </c:pt>
                  <c:pt idx="2">
                    <c:v>14.5</c:v>
                  </c:pt>
                  <c:pt idx="3">
                    <c:v>5.8000000000000043</c:v>
                  </c:pt>
                  <c:pt idx="4">
                    <c:v>1.8000000000000003</c:v>
                  </c:pt>
                  <c:pt idx="5">
                    <c:v>1.4</c:v>
                  </c:pt>
                  <c:pt idx="6">
                    <c:v>2.7000000000000011</c:v>
                  </c:pt>
                  <c:pt idx="7">
                    <c:v>9</c:v>
                  </c:pt>
                  <c:pt idx="8">
                    <c:v>13.699999999999989</c:v>
                  </c:pt>
                  <c:pt idx="9">
                    <c:v>12.600000000000023</c:v>
                  </c:pt>
                  <c:pt idx="10">
                    <c:v>16.699999999999989</c:v>
                  </c:pt>
                  <c:pt idx="11">
                    <c:v>14.199999999999989</c:v>
                  </c:pt>
                  <c:pt idx="12">
                    <c:v>6.6000000000000014</c:v>
                  </c:pt>
                  <c:pt idx="13">
                    <c:v>3.2000000000000011</c:v>
                  </c:pt>
                  <c:pt idx="14">
                    <c:v>1.7999999999999998</c:v>
                  </c:pt>
                  <c:pt idx="15">
                    <c:v>2.5999999999999943</c:v>
                  </c:pt>
                </c:numCache>
              </c:numRef>
            </c:minus>
            <c:spPr>
              <a:noFill/>
              <a:ln w="19050" cap="flat" cmpd="sng" algn="ctr">
                <a:solidFill>
                  <a:schemeClr val="tx1">
                    <a:lumMod val="50000"/>
                    <a:lumOff val="50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data'!$B$16,'Figure 5 data'!$E$16,'Figure 5 data'!$H$16,'Figure 5 data'!$K$16,'Figure 5 data'!$N$16,'Figure 5 data'!$Q$16,'Figure 5 data'!$T$16,'Figure 5 data'!$W$16,'Figure 5 data'!$Z$16,'Figure 5 data'!$AC$16,'Figure 5 data'!$AF$16,'Figure 5 data'!$AI$16,'Figure 5 data'!$AL$16,'Figure 5 data'!$AO$16,'Figure 5 data'!$AR$16,'Figure 5 data'!$AU$16,'Figure 5 data'!$AX$16)</c:f>
              <c:numCache>
                <c:formatCode>0.0</c:formatCode>
                <c:ptCount val="17"/>
                <c:pt idx="0">
                  <c:v>58.5</c:v>
                </c:pt>
                <c:pt idx="1">
                  <c:v>563.6</c:v>
                </c:pt>
                <c:pt idx="2">
                  <c:v>243.8</c:v>
                </c:pt>
                <c:pt idx="3">
                  <c:v>35.9</c:v>
                </c:pt>
                <c:pt idx="4">
                  <c:v>3.6</c:v>
                </c:pt>
                <c:pt idx="5">
                  <c:v>2.1</c:v>
                </c:pt>
                <c:pt idx="6">
                  <c:v>8.1</c:v>
                </c:pt>
                <c:pt idx="7">
                  <c:v>96.1</c:v>
                </c:pt>
                <c:pt idx="8">
                  <c:v>215.4</c:v>
                </c:pt>
                <c:pt idx="9">
                  <c:v>187.2</c:v>
                </c:pt>
                <c:pt idx="10">
                  <c:v>340.2</c:v>
                </c:pt>
                <c:pt idx="11">
                  <c:v>215.5</c:v>
                </c:pt>
                <c:pt idx="12">
                  <c:v>51.9</c:v>
                </c:pt>
                <c:pt idx="13">
                  <c:v>12.1</c:v>
                </c:pt>
                <c:pt idx="14">
                  <c:v>4</c:v>
                </c:pt>
                <c:pt idx="15">
                  <c:v>11.8</c:v>
                </c:pt>
                <c:pt idx="16">
                  <c:v>127.1</c:v>
                </c:pt>
              </c:numCache>
            </c:numRef>
          </c:val>
          <c:extLst>
            <c:ext xmlns:c16="http://schemas.microsoft.com/office/drawing/2014/chart" uri="{C3380CC4-5D6E-409C-BE32-E72D297353CC}">
              <c16:uniqueId val="{00000000-B8E5-4DF4-8ED6-C69C8D2701B7}"/>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5 data'!$BK$7:$BK$22</c:f>
                <c:numCache>
                  <c:formatCode>General</c:formatCode>
                  <c:ptCount val="16"/>
                  <c:pt idx="0">
                    <c:v>7.8999999999999986</c:v>
                  </c:pt>
                  <c:pt idx="1">
                    <c:v>25.600000000000023</c:v>
                  </c:pt>
                  <c:pt idx="2">
                    <c:v>17.5</c:v>
                  </c:pt>
                  <c:pt idx="3">
                    <c:v>7.2999999999999972</c:v>
                  </c:pt>
                  <c:pt idx="4">
                    <c:v>2.5</c:v>
                  </c:pt>
                  <c:pt idx="5">
                    <c:v>2.1</c:v>
                  </c:pt>
                  <c:pt idx="6">
                    <c:v>2.6000000000000005</c:v>
                  </c:pt>
                  <c:pt idx="7">
                    <c:v>10.199999999999989</c:v>
                  </c:pt>
                  <c:pt idx="8">
                    <c:v>15.800000000000011</c:v>
                  </c:pt>
                  <c:pt idx="9">
                    <c:v>14.800000000000011</c:v>
                  </c:pt>
                  <c:pt idx="10">
                    <c:v>20.100000000000023</c:v>
                  </c:pt>
                  <c:pt idx="11">
                    <c:v>17.300000000000011</c:v>
                  </c:pt>
                  <c:pt idx="12">
                    <c:v>8.3999999999999986</c:v>
                  </c:pt>
                  <c:pt idx="13">
                    <c:v>4.2000000000000011</c:v>
                  </c:pt>
                  <c:pt idx="14">
                    <c:v>2.5999999999999996</c:v>
                  </c:pt>
                  <c:pt idx="15">
                    <c:v>6.1999999999999993</c:v>
                  </c:pt>
                </c:numCache>
              </c:numRef>
            </c:plus>
            <c:minus>
              <c:numRef>
                <c:f>'Figure 5 data'!$BK$7:$BK$22</c:f>
                <c:numCache>
                  <c:formatCode>General</c:formatCode>
                  <c:ptCount val="16"/>
                  <c:pt idx="0">
                    <c:v>7.8999999999999986</c:v>
                  </c:pt>
                  <c:pt idx="1">
                    <c:v>25.600000000000023</c:v>
                  </c:pt>
                  <c:pt idx="2">
                    <c:v>17.5</c:v>
                  </c:pt>
                  <c:pt idx="3">
                    <c:v>7.2999999999999972</c:v>
                  </c:pt>
                  <c:pt idx="4">
                    <c:v>2.5</c:v>
                  </c:pt>
                  <c:pt idx="5">
                    <c:v>2.1</c:v>
                  </c:pt>
                  <c:pt idx="6">
                    <c:v>2.6000000000000005</c:v>
                  </c:pt>
                  <c:pt idx="7">
                    <c:v>10.199999999999989</c:v>
                  </c:pt>
                  <c:pt idx="8">
                    <c:v>15.800000000000011</c:v>
                  </c:pt>
                  <c:pt idx="9">
                    <c:v>14.800000000000011</c:v>
                  </c:pt>
                  <c:pt idx="10">
                    <c:v>20.100000000000023</c:v>
                  </c:pt>
                  <c:pt idx="11">
                    <c:v>17.300000000000011</c:v>
                  </c:pt>
                  <c:pt idx="12">
                    <c:v>8.3999999999999986</c:v>
                  </c:pt>
                  <c:pt idx="13">
                    <c:v>4.2000000000000011</c:v>
                  </c:pt>
                  <c:pt idx="14">
                    <c:v>2.5999999999999996</c:v>
                  </c:pt>
                  <c:pt idx="15">
                    <c:v>6.1999999999999993</c:v>
                  </c:pt>
                </c:numCache>
              </c:numRef>
            </c:minus>
            <c:spPr>
              <a:noFill/>
              <a:ln w="19050" cap="flat" cmpd="sng" algn="ctr">
                <a:solidFill>
                  <a:schemeClr val="tx1">
                    <a:lumMod val="65000"/>
                    <a:lumOff val="35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data'!$B$17,'Figure 5 data'!$E$17,'Figure 5 data'!$H$17,'Figure 5 data'!$K$17,'Figure 5 data'!$N$17,'Figure 5 data'!$Q$17,'Figure 5 data'!$T$17,'Figure 5 data'!$W$17,'Figure 5 data'!$Z$17,'Figure 5 data'!$AC$17,'Figure 5 data'!$AF$17,'Figure 5 data'!$AI$17,'Figure 5 data'!$AL$17,'Figure 5 data'!$AO$17,'Figure 5 data'!$AR$17,'Figure 5 data'!$AU$17,'Figure 5 data'!$AX$17)</c:f>
              <c:numCache>
                <c:formatCode>0.0</c:formatCode>
                <c:ptCount val="17"/>
                <c:pt idx="0">
                  <c:v>42.7</c:v>
                </c:pt>
                <c:pt idx="1">
                  <c:v>461.5</c:v>
                </c:pt>
                <c:pt idx="2">
                  <c:v>216.1</c:v>
                </c:pt>
                <c:pt idx="3">
                  <c:v>35.700000000000003</c:v>
                </c:pt>
                <c:pt idx="4">
                  <c:v>4.0999999999999996</c:v>
                </c:pt>
                <c:pt idx="5">
                  <c:v>3.1</c:v>
                </c:pt>
                <c:pt idx="6">
                  <c:v>4.5999999999999996</c:v>
                </c:pt>
                <c:pt idx="7">
                  <c:v>71.400000000000006</c:v>
                </c:pt>
                <c:pt idx="8">
                  <c:v>168</c:v>
                </c:pt>
                <c:pt idx="9">
                  <c:v>151.5</c:v>
                </c:pt>
                <c:pt idx="10">
                  <c:v>284.2</c:v>
                </c:pt>
                <c:pt idx="11">
                  <c:v>186.7</c:v>
                </c:pt>
                <c:pt idx="12">
                  <c:v>48</c:v>
                </c:pt>
                <c:pt idx="13">
                  <c:v>11.1</c:v>
                </c:pt>
                <c:pt idx="14">
                  <c:v>4.7</c:v>
                </c:pt>
                <c:pt idx="15">
                  <c:v>7.4</c:v>
                </c:pt>
                <c:pt idx="16">
                  <c:v>105.5</c:v>
                </c:pt>
              </c:numCache>
            </c:numRef>
          </c:val>
          <c:extLst>
            <c:ext xmlns:c16="http://schemas.microsoft.com/office/drawing/2014/chart" uri="{C3380CC4-5D6E-409C-BE32-E72D297353CC}">
              <c16:uniqueId val="{00000001-B8E5-4DF4-8ED6-C69C8D2701B7}"/>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Ref>
                <c:f>'Figure 5 data'!$BM$7:$BM$22</c:f>
                <c:numCache>
                  <c:formatCode>General</c:formatCode>
                  <c:ptCount val="16"/>
                  <c:pt idx="0">
                    <c:v>12.799999999999997</c:v>
                  </c:pt>
                  <c:pt idx="1">
                    <c:v>38.399999999999977</c:v>
                  </c:pt>
                  <c:pt idx="2">
                    <c:v>25</c:v>
                  </c:pt>
                  <c:pt idx="3">
                    <c:v>9.5</c:v>
                  </c:pt>
                  <c:pt idx="4">
                    <c:v>2.6</c:v>
                  </c:pt>
                  <c:pt idx="5">
                    <c:v>0.89999999999999991</c:v>
                  </c:pt>
                  <c:pt idx="6">
                    <c:v>5.3999999999999986</c:v>
                  </c:pt>
                  <c:pt idx="7">
                    <c:v>16.300000000000011</c:v>
                  </c:pt>
                  <c:pt idx="8">
                    <c:v>24.699999999999989</c:v>
                  </c:pt>
                  <c:pt idx="9">
                    <c:v>22.300000000000011</c:v>
                  </c:pt>
                  <c:pt idx="10">
                    <c:v>29.199999999999989</c:v>
                  </c:pt>
                  <c:pt idx="11">
                    <c:v>24</c:v>
                  </c:pt>
                  <c:pt idx="12">
                    <c:v>10.899999999999999</c:v>
                  </c:pt>
                  <c:pt idx="13">
                    <c:v>5.0999999999999996</c:v>
                  </c:pt>
                  <c:pt idx="14">
                    <c:v>2.4999999999999996</c:v>
                  </c:pt>
                  <c:pt idx="15">
                    <c:v>6.1999999999999993</c:v>
                  </c:pt>
                </c:numCache>
              </c:numRef>
            </c:plus>
            <c:minus>
              <c:numRef>
                <c:f>'Figure 5 data'!$BM$7:$BM$22</c:f>
                <c:numCache>
                  <c:formatCode>General</c:formatCode>
                  <c:ptCount val="16"/>
                  <c:pt idx="0">
                    <c:v>12.799999999999997</c:v>
                  </c:pt>
                  <c:pt idx="1">
                    <c:v>38.399999999999977</c:v>
                  </c:pt>
                  <c:pt idx="2">
                    <c:v>25</c:v>
                  </c:pt>
                  <c:pt idx="3">
                    <c:v>9.5</c:v>
                  </c:pt>
                  <c:pt idx="4">
                    <c:v>2.6</c:v>
                  </c:pt>
                  <c:pt idx="5">
                    <c:v>0.89999999999999991</c:v>
                  </c:pt>
                  <c:pt idx="6">
                    <c:v>5.3999999999999986</c:v>
                  </c:pt>
                  <c:pt idx="7">
                    <c:v>16.300000000000011</c:v>
                  </c:pt>
                  <c:pt idx="8">
                    <c:v>24.699999999999989</c:v>
                  </c:pt>
                  <c:pt idx="9">
                    <c:v>22.300000000000011</c:v>
                  </c:pt>
                  <c:pt idx="10">
                    <c:v>29.199999999999989</c:v>
                  </c:pt>
                  <c:pt idx="11">
                    <c:v>24</c:v>
                  </c:pt>
                  <c:pt idx="12">
                    <c:v>10.899999999999999</c:v>
                  </c:pt>
                  <c:pt idx="13">
                    <c:v>5.0999999999999996</c:v>
                  </c:pt>
                  <c:pt idx="14">
                    <c:v>2.4999999999999996</c:v>
                  </c:pt>
                  <c:pt idx="15">
                    <c:v>6.1999999999999993</c:v>
                  </c:pt>
                </c:numCache>
              </c:numRef>
            </c:minus>
            <c:spPr>
              <a:noFill/>
              <a:ln w="19050" cap="flat" cmpd="sng" algn="ctr">
                <a:solidFill>
                  <a:schemeClr val="tx1">
                    <a:lumMod val="50000"/>
                    <a:lumOff val="50000"/>
                  </a:schemeClr>
                </a:solidFill>
                <a:round/>
              </a:ln>
              <a:effectLst/>
            </c:spPr>
          </c:errBars>
          <c:cat>
            <c:strRef>
              <c:f>('Figure 5 data'!$B$3,'Figure 5 data'!$E$3,'Figure 5 data'!$H$3,'Figure 5 data'!$K$3,'Figure 5 data'!$N$3,'Figure 5 data'!$Q$3,'Figure 5 data'!$T$3,'Figure 5 data'!$W$3,'Figure 5 data'!$Z$3,'Figure 5 data'!$AC$3,'Figure 5 data'!$AF$3,'Figure 5 data'!$AI$3,'Figure 5 data'!$AL$3,'Figure 5 data'!$AO$3,'Figure 5 data'!$AR$3,'Figure 5 data'!$AU$3,'Figure 5 data'!$AX$3)</c:f>
              <c:strCache>
                <c:ptCount val="17"/>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May</c:v>
                </c:pt>
                <c:pt idx="15">
                  <c:v>June</c:v>
                </c:pt>
                <c:pt idx="16">
                  <c:v>March 2020 to June 2021</c:v>
                </c:pt>
              </c:strCache>
            </c:strRef>
          </c:cat>
          <c:val>
            <c:numRef>
              <c:f>('Figure 5 data'!$B$18,'Figure 5 data'!$E$18,'Figure 5 data'!$H$18,'Figure 5 data'!$K$18,'Figure 5 data'!$N$18,'Figure 5 data'!$Q$18,'Figure 5 data'!$T$18,'Figure 5 data'!$W$18,'Figure 5 data'!$Z$18,'Figure 5 data'!$AC$18,'Figure 5 data'!$AF$18,'Figure 5 data'!$AI$18,'Figure 5 data'!$AL$18,'Figure 5 data'!$AO$18,'Figure 5 data'!$AR$18,'Figure 5 data'!$AU$18,'Figure 5 data'!$AX$18)</c:f>
              <c:numCache>
                <c:formatCode>0.0</c:formatCode>
                <c:ptCount val="17"/>
                <c:pt idx="0">
                  <c:v>78.7</c:v>
                </c:pt>
                <c:pt idx="1">
                  <c:v>698.5</c:v>
                </c:pt>
                <c:pt idx="2">
                  <c:v>280.2</c:v>
                </c:pt>
                <c:pt idx="3">
                  <c:v>36.299999999999997</c:v>
                </c:pt>
                <c:pt idx="4">
                  <c:v>2.9</c:v>
                </c:pt>
                <c:pt idx="5">
                  <c:v>0.5</c:v>
                </c:pt>
                <c:pt idx="6">
                  <c:v>12.8</c:v>
                </c:pt>
                <c:pt idx="7">
                  <c:v>129.69999999999999</c:v>
                </c:pt>
                <c:pt idx="8">
                  <c:v>279.7</c:v>
                </c:pt>
                <c:pt idx="9">
                  <c:v>237</c:v>
                </c:pt>
                <c:pt idx="10">
                  <c:v>415.6</c:v>
                </c:pt>
                <c:pt idx="11">
                  <c:v>252.8</c:v>
                </c:pt>
                <c:pt idx="12">
                  <c:v>56.9</c:v>
                </c:pt>
                <c:pt idx="13">
                  <c:v>13.1</c:v>
                </c:pt>
                <c:pt idx="14">
                  <c:v>3.1</c:v>
                </c:pt>
                <c:pt idx="15">
                  <c:v>18.2</c:v>
                </c:pt>
                <c:pt idx="16">
                  <c:v>155.9</c:v>
                </c:pt>
              </c:numCache>
            </c:numRef>
          </c:val>
          <c:extLst>
            <c:ext xmlns:c16="http://schemas.microsoft.com/office/drawing/2014/chart" uri="{C3380CC4-5D6E-409C-BE32-E72D297353CC}">
              <c16:uniqueId val="{00000002-B8E5-4DF4-8ED6-C69C8D2701B7}"/>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Leading causes of deaths between March 2020 and June 2021 </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7 data'!$A$117:$A$123</c:f>
              <c:strCache>
                <c:ptCount val="7"/>
                <c:pt idx="0">
                  <c:v>Mar 20 - June 21 combined</c:v>
                </c:pt>
              </c:strCache>
            </c:strRef>
          </c:tx>
          <c:spPr>
            <a:solidFill>
              <a:srgbClr val="93A7CC"/>
            </a:solidFill>
            <a:ln>
              <a:noFill/>
            </a:ln>
            <a:effectLst/>
          </c:spPr>
          <c:invertIfNegative val="0"/>
          <c:cat>
            <c:strRef>
              <c:f>'Figure 6 data'!$C$85:$C$89</c:f>
              <c:strCache>
                <c:ptCount val="5"/>
                <c:pt idx="0">
                  <c:v>COVID</c:v>
                </c:pt>
                <c:pt idx="1">
                  <c:v>Ischaemic heart diseases</c:v>
                </c:pt>
                <c:pt idx="2">
                  <c:v>Dementia and Alzheimer Disease</c:v>
                </c:pt>
                <c:pt idx="3">
                  <c:v>Malignant neoplasm of trachea, bronchus and lung</c:v>
                </c:pt>
                <c:pt idx="4">
                  <c:v>Cerebrovascular disease</c:v>
                </c:pt>
              </c:strCache>
            </c:strRef>
          </c:cat>
          <c:val>
            <c:numRef>
              <c:f>'Figure 6 data'!$E$85:$E$89</c:f>
              <c:numCache>
                <c:formatCode>#,##0</c:formatCode>
                <c:ptCount val="5"/>
                <c:pt idx="0">
                  <c:v>8962</c:v>
                </c:pt>
                <c:pt idx="1">
                  <c:v>8902</c:v>
                </c:pt>
                <c:pt idx="2">
                  <c:v>7843</c:v>
                </c:pt>
                <c:pt idx="3">
                  <c:v>5172</c:v>
                </c:pt>
                <c:pt idx="4">
                  <c:v>5075</c:v>
                </c:pt>
              </c:numCache>
            </c:numRef>
          </c:val>
          <c:extLst>
            <c:ext xmlns:c16="http://schemas.microsoft.com/office/drawing/2014/chart" uri="{C3380CC4-5D6E-409C-BE32-E72D297353CC}">
              <c16:uniqueId val="{00000005-B959-4BB1-A3E1-3BF2C6B29960}"/>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data'!$A$134</c:f>
          <c:strCache>
            <c:ptCount val="1"/>
            <c:pt idx="0">
              <c:v>Figure 7: Main pre-existing medical condition in deaths involving COVID-19, between 1st March 2020 and 30th June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7 data'!$A$117:$A$123</c:f>
              <c:strCache>
                <c:ptCount val="7"/>
                <c:pt idx="0">
                  <c:v>Mar 20 - June 21 combined</c:v>
                </c:pt>
              </c:strCache>
            </c:strRef>
          </c:tx>
          <c:spPr>
            <a:solidFill>
              <a:schemeClr val="accent5">
                <a:lumMod val="40000"/>
                <a:lumOff val="60000"/>
              </a:schemeClr>
            </a:solidFill>
            <a:ln>
              <a:noFill/>
            </a:ln>
            <a:effectLst/>
          </c:spPr>
          <c:invertIfNegative val="0"/>
          <c:dLbls>
            <c:dLbl>
              <c:idx val="0"/>
              <c:layout/>
              <c:tx>
                <c:rich>
                  <a:bodyPr/>
                  <a:lstStyle/>
                  <a:p>
                    <a:fld id="{D6D29FB2-C226-45BF-A3D0-891B94A4250F}"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1A1D6733-C552-4679-99A0-450FEDD663D0}"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F583-4AC0-A9C1-B204448A9DD1}"/>
                </c:ext>
              </c:extLst>
            </c:dLbl>
            <c:dLbl>
              <c:idx val="2"/>
              <c:layout/>
              <c:tx>
                <c:rich>
                  <a:bodyPr/>
                  <a:lstStyle/>
                  <a:p>
                    <a:fld id="{1FA6617B-E751-459E-BAEE-B07F67D447F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F583-4AC0-A9C1-B204448A9DD1}"/>
                </c:ext>
              </c:extLst>
            </c:dLbl>
            <c:dLbl>
              <c:idx val="3"/>
              <c:layout/>
              <c:tx>
                <c:rich>
                  <a:bodyPr/>
                  <a:lstStyle/>
                  <a:p>
                    <a:fld id="{BF04A33D-D387-4411-9B0C-FEA468711057}"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F583-4AC0-A9C1-B204448A9DD1}"/>
                </c:ext>
              </c:extLst>
            </c:dLbl>
            <c:dLbl>
              <c:idx val="4"/>
              <c:layout/>
              <c:tx>
                <c:rich>
                  <a:bodyPr/>
                  <a:lstStyle/>
                  <a:p>
                    <a:fld id="{A671F252-A0E5-418F-9DB6-E8B39B08CFA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F583-4AC0-A9C1-B204448A9DD1}"/>
                </c:ext>
              </c:extLst>
            </c:dLbl>
            <c:dLbl>
              <c:idx val="5"/>
              <c:layout/>
              <c:tx>
                <c:rich>
                  <a:bodyPr/>
                  <a:lstStyle/>
                  <a:p>
                    <a:fld id="{94216B62-380F-4E01-8AFD-CD1E9B9C4454}"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7 data'!$B$117:$B$122</c:f>
              <c:strCache>
                <c:ptCount val="6"/>
                <c:pt idx="0">
                  <c:v>none</c:v>
                </c:pt>
                <c:pt idx="1">
                  <c:v>Cerebrovascular disease</c:v>
                </c:pt>
                <c:pt idx="2">
                  <c:v>Influenza and pneumonia</c:v>
                </c:pt>
                <c:pt idx="3">
                  <c:v>Chronic lower respiratory diseases</c:v>
                </c:pt>
                <c:pt idx="4">
                  <c:v>Ischaemic heart diseases</c:v>
                </c:pt>
                <c:pt idx="5">
                  <c:v>Dementia and Alzheimer Disease</c:v>
                </c:pt>
              </c:strCache>
            </c:strRef>
          </c:cat>
          <c:val>
            <c:numRef>
              <c:f>'Figure 7 data'!$C$117:$C$122</c:f>
              <c:numCache>
                <c:formatCode>_-* #,##0_-;\-* #,##0_-;_-* "-"??_-;_-@_-</c:formatCode>
                <c:ptCount val="6"/>
                <c:pt idx="0">
                  <c:v>692</c:v>
                </c:pt>
                <c:pt idx="1">
                  <c:v>689</c:v>
                </c:pt>
                <c:pt idx="2">
                  <c:v>747</c:v>
                </c:pt>
                <c:pt idx="3">
                  <c:v>1174</c:v>
                </c:pt>
                <c:pt idx="4">
                  <c:v>1409</c:v>
                </c:pt>
                <c:pt idx="5">
                  <c:v>2521</c:v>
                </c:pt>
              </c:numCache>
            </c:numRef>
          </c:val>
          <c:extLst>
            <c:ext xmlns:c15="http://schemas.microsoft.com/office/drawing/2012/chart" uri="{02D57815-91ED-43cb-92C2-25804820EDAC}">
              <c15:datalabelsRange>
                <c15:f>'Figure 7 data'!$D$117:$D$122</c15:f>
                <c15:dlblRangeCache>
                  <c:ptCount val="6"/>
                  <c:pt idx="0">
                    <c:v>7%</c:v>
                  </c:pt>
                  <c:pt idx="1">
                    <c:v>7%</c:v>
                  </c:pt>
                  <c:pt idx="2">
                    <c:v>7%</c:v>
                  </c:pt>
                  <c:pt idx="3">
                    <c:v>12%</c:v>
                  </c:pt>
                  <c:pt idx="4">
                    <c:v>14%</c:v>
                  </c:pt>
                  <c:pt idx="5">
                    <c:v>25%</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8 data'!$A$46</c:f>
          <c:strCache>
            <c:ptCount val="1"/>
            <c:pt idx="0">
              <c:v>Figure 8: Main pre-existing medical condition by age and sex, between 1st March 2020 and 30th June 2021</c:v>
            </c:pt>
          </c:strCache>
        </c:strRef>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47165783432385"/>
          <c:y val="5.6049676984531428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layout/>
              <c:tx>
                <c:rich>
                  <a:bodyPr/>
                  <a:lstStyle/>
                  <a:p>
                    <a:fld id="{0BD88EE7-2DDE-424B-8B9E-992D0388F18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447-4A2C-B11B-0A9674F648EE}"/>
                </c:ext>
              </c:extLst>
            </c:dLbl>
            <c:dLbl>
              <c:idx val="1"/>
              <c:layout/>
              <c:tx>
                <c:rich>
                  <a:bodyPr/>
                  <a:lstStyle/>
                  <a:p>
                    <a:fld id="{141710B6-7284-47D9-AE1D-D60E8521309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447-4A2C-B11B-0A9674F648EE}"/>
                </c:ext>
              </c:extLst>
            </c:dLbl>
            <c:dLbl>
              <c:idx val="2"/>
              <c:layout/>
              <c:tx>
                <c:rich>
                  <a:bodyPr/>
                  <a:lstStyle/>
                  <a:p>
                    <a:fld id="{0B8F8DC6-7B3F-4C6A-AD04-010C8F37B7B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447-4A2C-B11B-0A9674F648EE}"/>
                </c:ext>
              </c:extLst>
            </c:dLbl>
            <c:dLbl>
              <c:idx val="3"/>
              <c:layout/>
              <c:tx>
                <c:rich>
                  <a:bodyPr/>
                  <a:lstStyle/>
                  <a:p>
                    <a:fld id="{36542837-8713-4BFD-A137-473358D127C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447-4A2C-B11B-0A9674F648EE}"/>
                </c:ext>
              </c:extLst>
            </c:dLbl>
            <c:dLbl>
              <c:idx val="4"/>
              <c:layout/>
              <c:tx>
                <c:rich>
                  <a:bodyPr/>
                  <a:lstStyle/>
                  <a:p>
                    <a:fld id="{4D0E5F85-797E-4082-877D-FBB6CEE0070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447-4A2C-B11B-0A9674F648EE}"/>
                </c:ext>
              </c:extLst>
            </c:dLbl>
            <c:dLbl>
              <c:idx val="5"/>
              <c:layout/>
              <c:tx>
                <c:rich>
                  <a:bodyPr/>
                  <a:lstStyle/>
                  <a:p>
                    <a:fld id="{7B1BD98A-E8D5-4AC4-BE5D-8CA6F56C35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layout/>
              <c:tx>
                <c:rich>
                  <a:bodyPr/>
                  <a:lstStyle/>
                  <a:p>
                    <a:fld id="{3963CBD7-F580-4B04-9A4E-1DB4E4511CB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E447-4A2C-B11B-0A9674F648EE}"/>
                </c:ext>
              </c:extLst>
            </c:dLbl>
            <c:dLbl>
              <c:idx val="8"/>
              <c:layout/>
              <c:tx>
                <c:rich>
                  <a:bodyPr/>
                  <a:lstStyle/>
                  <a:p>
                    <a:fld id="{692B02EB-8FB9-4A91-912D-9EF4E903406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447-4A2C-B11B-0A9674F648EE}"/>
                </c:ext>
              </c:extLst>
            </c:dLbl>
            <c:dLbl>
              <c:idx val="9"/>
              <c:layout/>
              <c:tx>
                <c:rich>
                  <a:bodyPr/>
                  <a:lstStyle/>
                  <a:p>
                    <a:fld id="{B58D168C-36F3-4BA5-B4DC-4AC65558F83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7-4A2C-B11B-0A9674F648EE}"/>
                </c:ext>
              </c:extLst>
            </c:dLbl>
            <c:dLbl>
              <c:idx val="10"/>
              <c:layout/>
              <c:tx>
                <c:rich>
                  <a:bodyPr/>
                  <a:lstStyle/>
                  <a:p>
                    <a:fld id="{C7F834D1-918B-4FA1-83C5-E0784BF3859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447-4A2C-B11B-0A9674F648EE}"/>
                </c:ext>
              </c:extLst>
            </c:dLbl>
            <c:dLbl>
              <c:idx val="11"/>
              <c:layout/>
              <c:tx>
                <c:rich>
                  <a:bodyPr/>
                  <a:lstStyle/>
                  <a:p>
                    <a:fld id="{ED45708C-81D4-403A-88D8-B1C782FF92F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7-4A2C-B11B-0A9674F648EE}"/>
                </c:ext>
              </c:extLst>
            </c:dLbl>
            <c:dLbl>
              <c:idx val="12"/>
              <c:layout/>
              <c:tx>
                <c:rich>
                  <a:bodyPr/>
                  <a:lstStyle/>
                  <a:p>
                    <a:fld id="{0D961D85-28DD-47D7-AF1C-DEAEB58628D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layout/>
              <c:tx>
                <c:rich>
                  <a:bodyPr/>
                  <a:lstStyle/>
                  <a:p>
                    <a:fld id="{DFD9DBE2-0EF1-4BBC-8250-8F56454A789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E447-4A2C-B11B-0A9674F648EE}"/>
                </c:ext>
              </c:extLst>
            </c:dLbl>
            <c:dLbl>
              <c:idx val="15"/>
              <c:layout/>
              <c:tx>
                <c:rich>
                  <a:bodyPr/>
                  <a:lstStyle/>
                  <a:p>
                    <a:fld id="{70A4D591-FC3E-4AD0-B7B7-38D4EA35744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E447-4A2C-B11B-0A9674F648EE}"/>
                </c:ext>
              </c:extLst>
            </c:dLbl>
            <c:dLbl>
              <c:idx val="16"/>
              <c:layout/>
              <c:tx>
                <c:rich>
                  <a:bodyPr/>
                  <a:lstStyle/>
                  <a:p>
                    <a:fld id="{298A08EE-9D09-4748-9851-6B4C35882C0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447-4A2C-B11B-0A9674F648EE}"/>
                </c:ext>
              </c:extLst>
            </c:dLbl>
            <c:dLbl>
              <c:idx val="17"/>
              <c:layout/>
              <c:tx>
                <c:rich>
                  <a:bodyPr/>
                  <a:lstStyle/>
                  <a:p>
                    <a:fld id="{8A88D638-66BE-4E20-AD54-D83BAB747F6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E447-4A2C-B11B-0A9674F648EE}"/>
                </c:ext>
              </c:extLst>
            </c:dLbl>
            <c:dLbl>
              <c:idx val="18"/>
              <c:layout/>
              <c:tx>
                <c:rich>
                  <a:bodyPr/>
                  <a:lstStyle/>
                  <a:p>
                    <a:fld id="{F31EDFF3-1C01-4EF8-99FB-9BA8EB5C926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E447-4A2C-B11B-0A9674F648EE}"/>
                </c:ext>
              </c:extLst>
            </c:dLbl>
            <c:dLbl>
              <c:idx val="19"/>
              <c:layout/>
              <c:tx>
                <c:rich>
                  <a:bodyPr/>
                  <a:lstStyle/>
                  <a:p>
                    <a:fld id="{E828D664-6703-493D-9483-FA0CF43B2D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layout/>
              <c:tx>
                <c:rich>
                  <a:bodyPr/>
                  <a:lstStyle/>
                  <a:p>
                    <a:fld id="{D63325B2-6310-49A0-8A86-548BAE7617B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E447-4A2C-B11B-0A9674F648EE}"/>
                </c:ext>
              </c:extLst>
            </c:dLbl>
            <c:dLbl>
              <c:idx val="22"/>
              <c:layout/>
              <c:tx>
                <c:rich>
                  <a:bodyPr/>
                  <a:lstStyle/>
                  <a:p>
                    <a:fld id="{E09F9FD9-65E4-440E-A2DD-F46FC6D7BFA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6-E447-4A2C-B11B-0A9674F648EE}"/>
                </c:ext>
              </c:extLst>
            </c:dLbl>
            <c:dLbl>
              <c:idx val="23"/>
              <c:layout/>
              <c:tx>
                <c:rich>
                  <a:bodyPr/>
                  <a:lstStyle/>
                  <a:p>
                    <a:fld id="{8543454C-78DD-4E81-A6BE-8F85FEA4FDF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7-E447-4A2C-B11B-0A9674F648EE}"/>
                </c:ext>
              </c:extLst>
            </c:dLbl>
            <c:dLbl>
              <c:idx val="24"/>
              <c:layout/>
              <c:tx>
                <c:rich>
                  <a:bodyPr/>
                  <a:lstStyle/>
                  <a:p>
                    <a:fld id="{0A15C220-281B-482D-8382-765BE458DE3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7-4A2C-B11B-0A9674F648EE}"/>
                </c:ext>
              </c:extLst>
            </c:dLbl>
            <c:dLbl>
              <c:idx val="25"/>
              <c:layout/>
              <c:tx>
                <c:rich>
                  <a:bodyPr/>
                  <a:lstStyle/>
                  <a:p>
                    <a:fld id="{9AAE80B2-E624-48C2-85B0-8A9ABE1A63D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E447-4A2C-B11B-0A9674F648EE}"/>
                </c:ext>
              </c:extLst>
            </c:dLbl>
            <c:dLbl>
              <c:idx val="26"/>
              <c:layout/>
              <c:tx>
                <c:rich>
                  <a:bodyPr/>
                  <a:lstStyle/>
                  <a:p>
                    <a:fld id="{CC192A6B-7BFB-4D91-90EB-35D57340ED5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E447-4A2C-B11B-0A9674F6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 8 data'!$B$5:$B$35</c15:sqref>
                  </c15:fullRef>
                </c:ext>
              </c:extLst>
              <c:f>('Figure 8 data'!$B$5:$B$10,'Figure 8 data'!$B$12:$B$18,'Figure 8 data'!$B$20:$B$26,'Figure 8 data'!$B$28:$B$34)</c:f>
              <c:strCache>
                <c:ptCount val="27"/>
                <c:pt idx="0">
                  <c:v>none</c:v>
                </c:pt>
                <c:pt idx="1">
                  <c:v>Influenza and pneumonia</c:v>
                </c:pt>
                <c:pt idx="2">
                  <c:v>Cirrhosis and other disease of liver</c:v>
                </c:pt>
                <c:pt idx="3">
                  <c:v>Chronic lower respiratory diseases</c:v>
                </c:pt>
                <c:pt idx="4">
                  <c:v>Ischaemic heart diseases</c:v>
                </c:pt>
                <c:pt idx="5">
                  <c:v>Diabetes</c:v>
                </c:pt>
                <c:pt idx="7">
                  <c:v>none</c:v>
                </c:pt>
                <c:pt idx="8">
                  <c:v>Influenza and pneumonia</c:v>
                </c:pt>
                <c:pt idx="9">
                  <c:v>Cerebrovascular disease</c:v>
                </c:pt>
                <c:pt idx="10">
                  <c:v>Chronic lower respiratory diseases</c:v>
                </c:pt>
                <c:pt idx="11">
                  <c:v>Ischaemic heart diseases</c:v>
                </c:pt>
                <c:pt idx="12">
                  <c:v>Dementia and Alzheimer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Cerebrovascular disease</c:v>
                </c:pt>
                <c:pt idx="23">
                  <c:v>Influenza and pneumonia</c:v>
                </c:pt>
                <c:pt idx="24">
                  <c:v>Ischaemic heart diseases</c:v>
                </c:pt>
                <c:pt idx="25">
                  <c:v>Chronic lower respiratory diseases</c:v>
                </c:pt>
                <c:pt idx="26">
                  <c:v>Dementia and Alzheimer Disease</c:v>
                </c:pt>
              </c:strCache>
            </c:strRef>
          </c:cat>
          <c:val>
            <c:numRef>
              <c:extLst>
                <c:ext xmlns:c15="http://schemas.microsoft.com/office/drawing/2012/chart" uri="{02D57815-91ED-43cb-92C2-25804820EDAC}">
                  <c15:fullRef>
                    <c15:sqref>'Figure 8 data'!$C$5:$C$35</c15:sqref>
                  </c15:fullRef>
                </c:ext>
              </c:extLst>
              <c:f>('Figure 8 data'!$C$5:$C$10,'Figure 8 data'!$C$12:$C$18,'Figure 8 data'!$C$20:$C$26,'Figure 8 data'!$C$28:$C$34)</c:f>
              <c:numCache>
                <c:formatCode>_-* #,##0_-;\-* #,##0_-;_-* "-"??_-;_-@_-</c:formatCode>
                <c:ptCount val="27"/>
                <c:pt idx="0">
                  <c:v>100</c:v>
                </c:pt>
                <c:pt idx="1">
                  <c:v>56</c:v>
                </c:pt>
                <c:pt idx="2">
                  <c:v>60</c:v>
                </c:pt>
                <c:pt idx="3">
                  <c:v>69</c:v>
                </c:pt>
                <c:pt idx="4">
                  <c:v>84</c:v>
                </c:pt>
                <c:pt idx="5">
                  <c:v>91</c:v>
                </c:pt>
                <c:pt idx="7">
                  <c:v>269</c:v>
                </c:pt>
                <c:pt idx="8">
                  <c:v>317</c:v>
                </c:pt>
                <c:pt idx="9">
                  <c:v>348</c:v>
                </c:pt>
                <c:pt idx="10">
                  <c:v>427</c:v>
                </c:pt>
                <c:pt idx="11">
                  <c:v>908</c:v>
                </c:pt>
                <c:pt idx="12">
                  <c:v>964</c:v>
                </c:pt>
                <c:pt idx="14">
                  <c:v>52</c:v>
                </c:pt>
                <c:pt idx="15">
                  <c:v>29</c:v>
                </c:pt>
                <c:pt idx="16">
                  <c:v>36</c:v>
                </c:pt>
                <c:pt idx="17">
                  <c:v>44</c:v>
                </c:pt>
                <c:pt idx="18">
                  <c:v>46</c:v>
                </c:pt>
                <c:pt idx="19">
                  <c:v>97</c:v>
                </c:pt>
                <c:pt idx="21">
                  <c:v>271</c:v>
                </c:pt>
                <c:pt idx="22">
                  <c:v>293</c:v>
                </c:pt>
                <c:pt idx="23">
                  <c:v>338</c:v>
                </c:pt>
                <c:pt idx="24">
                  <c:v>371</c:v>
                </c:pt>
                <c:pt idx="25">
                  <c:v>581</c:v>
                </c:pt>
                <c:pt idx="26">
                  <c:v>1552</c:v>
                </c:pt>
              </c:numCache>
            </c:numRef>
          </c:val>
          <c:extLst>
            <c:ext xmlns:c15="http://schemas.microsoft.com/office/drawing/2012/chart" uri="{02D57815-91ED-43cb-92C2-25804820EDAC}">
              <c15:datalabelsRange>
                <c15:f>'Figure 8 data'!$D$5:$D$35</c15:f>
                <c15:dlblRangeCache>
                  <c:ptCount val="31"/>
                  <c:pt idx="0">
                    <c:v>14%</c:v>
                  </c:pt>
                  <c:pt idx="1">
                    <c:v>8%</c:v>
                  </c:pt>
                  <c:pt idx="2">
                    <c:v>9%</c:v>
                  </c:pt>
                  <c:pt idx="3">
                    <c:v>10%</c:v>
                  </c:pt>
                  <c:pt idx="4">
                    <c:v>12%</c:v>
                  </c:pt>
                  <c:pt idx="5">
                    <c:v>13%</c:v>
                  </c:pt>
                  <c:pt idx="8">
                    <c:v>6%</c:v>
                  </c:pt>
                  <c:pt idx="9">
                    <c:v>7%</c:v>
                  </c:pt>
                  <c:pt idx="10">
                    <c:v>8%</c:v>
                  </c:pt>
                  <c:pt idx="11">
                    <c:v>9%</c:v>
                  </c:pt>
                  <c:pt idx="12">
                    <c:v>20%</c:v>
                  </c:pt>
                  <c:pt idx="13">
                    <c:v>21%</c:v>
                  </c:pt>
                  <c:pt idx="16">
                    <c:v>11%</c:v>
                  </c:pt>
                  <c:pt idx="17">
                    <c:v>6%</c:v>
                  </c:pt>
                  <c:pt idx="18">
                    <c:v>8%</c:v>
                  </c:pt>
                  <c:pt idx="19">
                    <c:v>10%</c:v>
                  </c:pt>
                  <c:pt idx="20">
                    <c:v>10%</c:v>
                  </c:pt>
                  <c:pt idx="21">
                    <c:v>21%</c:v>
                  </c:pt>
                  <c:pt idx="24">
                    <c:v>6%</c:v>
                  </c:pt>
                  <c:pt idx="25">
                    <c:v>6%</c:v>
                  </c:pt>
                  <c:pt idx="26">
                    <c:v>7%</c:v>
                  </c:pt>
                  <c:pt idx="27">
                    <c:v>8%</c:v>
                  </c:pt>
                  <c:pt idx="28">
                    <c:v>13%</c:v>
                  </c:pt>
                  <c:pt idx="29">
                    <c:v>34%</c:v>
                  </c:pt>
                </c15:dlblRangeCache>
              </c15:datalabelsRange>
            </c:ext>
            <c:ext xmlns:c16="http://schemas.microsoft.com/office/drawing/2014/chart" uri="{C3380CC4-5D6E-409C-BE32-E72D297353CC}">
              <c16:uniqueId val="{0000001B-E447-4A2C-B11B-0A9674F648EE}"/>
            </c:ext>
          </c:extLst>
        </c:ser>
        <c:dLbls>
          <c:showLegendKey val="0"/>
          <c:showVal val="1"/>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0.30805</cdr:x>
      <cdr:y>0.10165</cdr:y>
    </cdr:from>
    <cdr:to>
      <cdr:x>0.50239</cdr:x>
      <cdr:y>0.29532</cdr:y>
    </cdr:to>
    <cdr:sp macro="" textlink="">
      <cdr:nvSpPr>
        <cdr:cNvPr id="2" name="TextBox 1"/>
        <cdr:cNvSpPr txBox="1"/>
      </cdr:nvSpPr>
      <cdr:spPr>
        <a:xfrm xmlns:a="http://schemas.openxmlformats.org/drawingml/2006/main">
          <a:off x="2871621" y="618350"/>
          <a:ext cx="1811598" cy="1178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all cause death rate in the most deprived areas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that</a:t>
          </a:r>
          <a:r>
            <a:rPr lang="en-GB" sz="1100" baseline="0">
              <a:latin typeface="Arial" panose="020B0604020202020204" pitchFamily="34" charset="0"/>
              <a:cs typeface="Arial" panose="020B0604020202020204" pitchFamily="34" charset="0"/>
            </a:rPr>
            <a:t> in</a:t>
          </a:r>
          <a:r>
            <a:rPr lang="en-GB" sz="1100">
              <a:latin typeface="Arial" panose="020B0604020202020204" pitchFamily="34" charset="0"/>
              <a:cs typeface="Arial" panose="020B0604020202020204" pitchFamily="34" charset="0"/>
            </a:rPr>
            <a:t>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0.77112</cdr:x>
      <cdr:y>0.5833</cdr:y>
    </cdr:to>
    <cdr:sp macro="" textlink="">
      <cdr:nvSpPr>
        <cdr:cNvPr id="3" name="TextBox 1"/>
        <cdr:cNvSpPr txBox="1"/>
      </cdr:nvSpPr>
      <cdr:spPr>
        <a:xfrm xmlns:a="http://schemas.openxmlformats.org/drawingml/2006/main">
          <a:off x="5488583" y="2254228"/>
          <a:ext cx="1699617" cy="1294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 death rate in the most deprived areas is </a:t>
          </a:r>
          <a:r>
            <a:rPr lang="en-GB" sz="1100" b="1">
              <a:latin typeface="Arial" panose="020B0604020202020204" pitchFamily="34" charset="0"/>
              <a:cs typeface="Arial" panose="020B0604020202020204" pitchFamily="34" charset="0"/>
            </a:rPr>
            <a:t>2.4</a:t>
          </a:r>
          <a:r>
            <a:rPr lang="en-GB" sz="1100">
              <a:latin typeface="Arial" panose="020B0604020202020204" pitchFamily="34" charset="0"/>
              <a:cs typeface="Arial" panose="020B0604020202020204" pitchFamily="34" charset="0"/>
            </a:rPr>
            <a:t> times that in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0.88604</cdr:y>
    </cdr:from>
    <cdr:to>
      <cdr:x>0.11393</cdr:x>
      <cdr:y>0.98536</cdr:y>
    </cdr:to>
    <cdr:sp macro="" textlink="">
      <cdr:nvSpPr>
        <cdr:cNvPr id="2" name="TextBox 1"/>
        <cdr:cNvSpPr txBox="1"/>
      </cdr:nvSpPr>
      <cdr:spPr>
        <a:xfrm xmlns:a="http://schemas.openxmlformats.org/drawingml/2006/main">
          <a:off x="0" y="5353050"/>
          <a:ext cx="105727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Week</a:t>
          </a:r>
        </a:p>
        <a:p xmlns:a="http://schemas.openxmlformats.org/drawingml/2006/main">
          <a:r>
            <a:rPr lang="en-GB" sz="1400" b="1">
              <a:latin typeface="Arial" panose="020B0604020202020204" pitchFamily="34" charset="0"/>
              <a:cs typeface="Arial" panose="020B0604020202020204" pitchFamily="34" charset="0"/>
            </a:rPr>
            <a:t>Beginning</a:t>
          </a:r>
        </a:p>
      </cdr:txBody>
    </cdr:sp>
  </cdr:relSizeAnchor>
  <cdr:relSizeAnchor xmlns:cdr="http://schemas.openxmlformats.org/drawingml/2006/chartDrawing">
    <cdr:from>
      <cdr:x>0.94314</cdr:x>
      <cdr:y>0.82107</cdr:y>
    </cdr:from>
    <cdr:to>
      <cdr:x>0.98195</cdr:x>
      <cdr:y>0.85863</cdr:y>
    </cdr:to>
    <cdr:sp macro="" textlink="">
      <cdr:nvSpPr>
        <cdr:cNvPr id="3" name="TextBox 2"/>
        <cdr:cNvSpPr txBox="1"/>
      </cdr:nvSpPr>
      <cdr:spPr>
        <a:xfrm xmlns:a="http://schemas.openxmlformats.org/drawingml/2006/main">
          <a:off x="8794750" y="4997450"/>
          <a:ext cx="3619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0.9474</cdr:x>
      <cdr:y>0.85837</cdr:y>
    </cdr:from>
    <cdr:to>
      <cdr:x>0.97191</cdr:x>
      <cdr:y>0.97992</cdr:y>
    </cdr:to>
    <cdr:sp macro="" textlink="">
      <cdr:nvSpPr>
        <cdr:cNvPr id="4" name="TextBox 1"/>
        <cdr:cNvSpPr txBox="1"/>
      </cdr:nvSpPr>
      <cdr:spPr>
        <a:xfrm xmlns:a="http://schemas.openxmlformats.org/drawingml/2006/main" rot="16200000">
          <a:off x="8578849" y="5480050"/>
          <a:ext cx="739775"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5-Jul-21</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0.93962</cdr:x>
      <cdr:y>0.79479</cdr:y>
    </cdr:from>
    <cdr:to>
      <cdr:x>0.9719</cdr:x>
      <cdr:y>0.94719</cdr:y>
    </cdr:to>
    <cdr:sp macro="" textlink="">
      <cdr:nvSpPr>
        <cdr:cNvPr id="2" name="TextBox 1"/>
        <cdr:cNvSpPr txBox="1"/>
      </cdr:nvSpPr>
      <cdr:spPr>
        <a:xfrm xmlns:a="http://schemas.openxmlformats.org/drawingml/2006/main" rot="16200000">
          <a:off x="8415114" y="5118184"/>
          <a:ext cx="921772" cy="2997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Week</a:t>
          </a:r>
          <a:r>
            <a:rPr lang="en-GB" sz="1100" baseline="0">
              <a:latin typeface="Arial" panose="020B0604020202020204" pitchFamily="34" charset="0"/>
              <a:cs typeface="Arial" panose="020B0604020202020204" pitchFamily="34" charset="0"/>
            </a:rPr>
            <a:t> 27</a:t>
          </a:r>
          <a:endParaRPr lang="en-GB" sz="1100">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tabSelected="1" zoomScaleNormal="100" workbookViewId="0">
      <selection sqref="A1:B1"/>
    </sheetView>
  </sheetViews>
  <sheetFormatPr defaultColWidth="9.140625" defaultRowHeight="14.25" x14ac:dyDescent="0.2"/>
  <cols>
    <col min="1" max="1" width="21" style="5" customWidth="1"/>
    <col min="2" max="2" width="134.85546875" style="5" customWidth="1"/>
    <col min="3" max="16384" width="9.140625" style="5"/>
  </cols>
  <sheetData>
    <row r="1" spans="1:14" ht="18" customHeight="1" x14ac:dyDescent="0.25">
      <c r="A1" s="702" t="s">
        <v>2761</v>
      </c>
      <c r="B1" s="702"/>
      <c r="C1" s="155"/>
      <c r="D1" s="155"/>
      <c r="E1" s="155"/>
      <c r="F1" s="155"/>
      <c r="G1" s="155"/>
      <c r="H1" s="155"/>
      <c r="I1" s="155"/>
      <c r="J1" s="155"/>
      <c r="K1" s="155"/>
    </row>
    <row r="2" spans="1:14" ht="15" customHeight="1" x14ac:dyDescent="0.2"/>
    <row r="3" spans="1:14" ht="13.5" customHeight="1" x14ac:dyDescent="0.2">
      <c r="A3" s="4" t="s">
        <v>68</v>
      </c>
    </row>
    <row r="4" spans="1:14" ht="13.5" customHeight="1" x14ac:dyDescent="0.2">
      <c r="A4" s="117"/>
    </row>
    <row r="5" spans="1:14" ht="13.5" customHeight="1" x14ac:dyDescent="0.2">
      <c r="A5" s="689" t="s">
        <v>3038</v>
      </c>
      <c r="B5" s="86" t="s">
        <v>3044</v>
      </c>
      <c r="C5" s="86"/>
      <c r="D5" s="86"/>
      <c r="E5" s="86"/>
      <c r="F5" s="86"/>
      <c r="G5" s="86"/>
      <c r="H5" s="86"/>
    </row>
    <row r="6" spans="1:14" ht="13.5" customHeight="1" x14ac:dyDescent="0.2">
      <c r="A6" s="689" t="s">
        <v>3039</v>
      </c>
      <c r="B6" s="86" t="s">
        <v>3045</v>
      </c>
      <c r="C6" s="86"/>
      <c r="D6" s="86"/>
      <c r="E6" s="86"/>
      <c r="F6" s="86"/>
      <c r="G6" s="86"/>
      <c r="H6" s="86"/>
    </row>
    <row r="7" spans="1:14" ht="13.5" customHeight="1" x14ac:dyDescent="0.2">
      <c r="A7" s="689" t="s">
        <v>3040</v>
      </c>
      <c r="B7" s="86" t="s">
        <v>3046</v>
      </c>
      <c r="C7" s="86"/>
      <c r="D7" s="86"/>
      <c r="E7" s="86"/>
      <c r="F7" s="86"/>
      <c r="G7" s="86"/>
      <c r="H7" s="86"/>
    </row>
    <row r="8" spans="1:14" ht="13.5" customHeight="1" x14ac:dyDescent="0.2">
      <c r="A8" s="689" t="s">
        <v>3041</v>
      </c>
      <c r="B8" s="86" t="s">
        <v>3047</v>
      </c>
      <c r="C8" s="86"/>
      <c r="D8" s="86"/>
      <c r="E8" s="86"/>
      <c r="F8" s="86"/>
      <c r="G8" s="86"/>
      <c r="H8" s="86"/>
    </row>
    <row r="9" spans="1:14" ht="13.5" customHeight="1" x14ac:dyDescent="0.2">
      <c r="A9" s="689" t="s">
        <v>3042</v>
      </c>
      <c r="B9" s="569" t="s">
        <v>3048</v>
      </c>
      <c r="C9" s="154"/>
      <c r="D9" s="154"/>
      <c r="E9" s="154"/>
      <c r="F9" s="154"/>
      <c r="G9" s="154"/>
      <c r="H9" s="154"/>
    </row>
    <row r="10" spans="1:14" ht="13.5" customHeight="1" x14ac:dyDescent="0.2">
      <c r="A10" s="689" t="s">
        <v>3043</v>
      </c>
      <c r="B10" s="569" t="s">
        <v>3049</v>
      </c>
      <c r="C10" s="154"/>
      <c r="D10" s="154"/>
      <c r="E10" s="154"/>
      <c r="F10" s="154"/>
      <c r="G10" s="154"/>
      <c r="H10" s="154"/>
    </row>
    <row r="11" spans="1:14" ht="13.5" customHeight="1" x14ac:dyDescent="0.2">
      <c r="A11" s="689" t="s">
        <v>2872</v>
      </c>
      <c r="B11" s="86" t="s">
        <v>75</v>
      </c>
      <c r="C11" s="86"/>
      <c r="D11" s="86"/>
      <c r="E11" s="86"/>
      <c r="F11" s="86"/>
      <c r="G11" s="86"/>
      <c r="H11" s="86"/>
      <c r="I11" s="86"/>
      <c r="J11" s="86"/>
      <c r="K11" s="86"/>
      <c r="L11" s="86"/>
      <c r="M11" s="86"/>
      <c r="N11" s="86"/>
    </row>
    <row r="12" spans="1:14" ht="13.5" customHeight="1" x14ac:dyDescent="0.2">
      <c r="A12" s="689" t="s">
        <v>2873</v>
      </c>
      <c r="B12" s="86" t="str">
        <f>CONCATENATE("Deaths rates between 1st March 2020 and ",A40," 2021 per 100,000 population and numbers")</f>
        <v>Deaths rates between 1st March 2020 and 30th June 2021 per 100,000 population and numbers</v>
      </c>
      <c r="C12" s="86"/>
      <c r="D12" s="86"/>
      <c r="E12" s="86"/>
      <c r="F12" s="86"/>
      <c r="G12" s="86"/>
      <c r="H12" s="86"/>
      <c r="I12" s="86"/>
      <c r="J12" s="86"/>
      <c r="K12" s="86"/>
      <c r="L12" s="86"/>
      <c r="M12" s="86"/>
      <c r="N12" s="86"/>
    </row>
    <row r="13" spans="1:14" ht="13.5" customHeight="1" x14ac:dyDescent="0.2">
      <c r="A13" s="689" t="s">
        <v>2874</v>
      </c>
      <c r="B13" s="86" t="str">
        <f>CONCATENATE("Number of deaths and age-standardised rates, by sex, deprivation quintiles, deaths occurring between 1st March 2020 and ",A40," 2021")</f>
        <v>Number of deaths and age-standardised rates, by sex, deprivation quintiles, deaths occurring between 1st March 2020 and 30th June 2021</v>
      </c>
      <c r="C13" s="86"/>
      <c r="D13" s="86"/>
      <c r="E13" s="86"/>
      <c r="F13" s="86"/>
      <c r="G13" s="86"/>
      <c r="H13" s="86"/>
      <c r="I13" s="86"/>
      <c r="J13" s="86"/>
      <c r="K13" s="86"/>
      <c r="L13" s="86"/>
      <c r="M13" s="86"/>
      <c r="N13" s="86"/>
    </row>
    <row r="14" spans="1:14" ht="13.5" customHeight="1" x14ac:dyDescent="0.2">
      <c r="A14" s="689" t="s">
        <v>2875</v>
      </c>
      <c r="B14" s="86" t="s">
        <v>76</v>
      </c>
      <c r="C14" s="86"/>
      <c r="D14" s="86"/>
      <c r="E14" s="86"/>
      <c r="F14" s="86"/>
      <c r="G14" s="86"/>
      <c r="H14" s="86"/>
      <c r="I14" s="86"/>
      <c r="J14" s="86"/>
      <c r="K14" s="86"/>
      <c r="L14" s="86"/>
      <c r="M14" s="86"/>
      <c r="N14" s="86"/>
    </row>
    <row r="15" spans="1:14" ht="13.5" customHeight="1" x14ac:dyDescent="0.2">
      <c r="A15" s="689" t="s">
        <v>2876</v>
      </c>
      <c r="B15" s="86" t="str">
        <f>CONCATENATE("Age standardised death rates and numbers for NHS health boards  between 1st March 2020 and ",A40," 2021")</f>
        <v>Age standardised death rates and numbers for NHS health boards  between 1st March 2020 and 30th June 2021</v>
      </c>
      <c r="C15" s="86"/>
      <c r="D15" s="86"/>
      <c r="E15" s="86"/>
      <c r="F15" s="86"/>
      <c r="G15" s="86"/>
      <c r="H15" s="86"/>
      <c r="I15" s="86"/>
      <c r="J15" s="86"/>
      <c r="K15" s="86"/>
      <c r="L15" s="86"/>
      <c r="M15" s="86"/>
      <c r="N15" s="86"/>
    </row>
    <row r="16" spans="1:14" ht="13.5" customHeight="1" x14ac:dyDescent="0.2">
      <c r="A16" s="689" t="s">
        <v>2877</v>
      </c>
      <c r="B16" s="86" t="str">
        <f>CONCATENATE("Age standardised death rates and numbers for Council areas  between 1st March 2020 and ",A40," 2021")</f>
        <v>Age standardised death rates and numbers for Council areas  between 1st March 2020 and 30th June 2021</v>
      </c>
      <c r="C16" s="86"/>
      <c r="D16" s="86"/>
      <c r="E16" s="86"/>
      <c r="F16" s="86"/>
      <c r="G16" s="86"/>
      <c r="H16" s="86"/>
      <c r="I16" s="86"/>
      <c r="J16" s="86"/>
      <c r="K16" s="86"/>
      <c r="L16" s="86"/>
      <c r="M16" s="86"/>
      <c r="N16" s="86"/>
    </row>
    <row r="17" spans="1:14" ht="13.5" customHeight="1" x14ac:dyDescent="0.2">
      <c r="A17" s="689" t="s">
        <v>2878</v>
      </c>
      <c r="B17" s="86" t="str">
        <f>CONCATENATE("Deaths involving COVID-19 and all causes by occupation, numbers and age standardised rates, 20-64 year olds,  between 1st March 2020 and ",A40," 2021")</f>
        <v>Deaths involving COVID-19 and all causes by occupation, numbers and age standardised rates, 20-64 year olds,  between 1st March 2020 and 30th June 2021</v>
      </c>
      <c r="C17" s="86"/>
      <c r="D17" s="86"/>
      <c r="E17" s="86"/>
      <c r="F17" s="86"/>
      <c r="G17" s="86"/>
      <c r="H17" s="86"/>
      <c r="I17" s="86"/>
      <c r="J17" s="86"/>
      <c r="K17" s="86"/>
      <c r="L17" s="86"/>
      <c r="M17" s="86"/>
      <c r="N17" s="86"/>
    </row>
    <row r="18" spans="1:14" ht="13.5" customHeight="1" x14ac:dyDescent="0.2">
      <c r="A18" s="689" t="s">
        <v>2879</v>
      </c>
      <c r="B18" s="86" t="str">
        <f>CONCATENATE("Numbers and crude rates of deaths involving COVID-19, by Intermediate Zone, between 1st March 2020 and ",A40," 2021")</f>
        <v>Numbers and crude rates of deaths involving COVID-19, by Intermediate Zone, between 1st March 2020 and 30th June 2021</v>
      </c>
      <c r="C18" s="86"/>
      <c r="D18" s="86"/>
      <c r="E18" s="86"/>
      <c r="F18" s="86"/>
      <c r="G18" s="86"/>
      <c r="H18" s="86"/>
      <c r="I18" s="86"/>
      <c r="J18" s="86"/>
      <c r="K18" s="86"/>
      <c r="L18" s="86"/>
      <c r="M18" s="86"/>
      <c r="N18" s="86"/>
    </row>
    <row r="19" spans="1:14" ht="13.5" customHeight="1" x14ac:dyDescent="0.2">
      <c r="A19" s="689" t="s">
        <v>3105</v>
      </c>
      <c r="B19" s="86" t="s">
        <v>3128</v>
      </c>
      <c r="C19" s="86"/>
      <c r="D19" s="86"/>
      <c r="E19" s="86"/>
      <c r="F19" s="86"/>
      <c r="G19" s="86"/>
      <c r="H19" s="86"/>
      <c r="I19" s="86"/>
      <c r="J19" s="86"/>
      <c r="K19" s="86"/>
      <c r="L19" s="86"/>
      <c r="M19" s="86"/>
      <c r="N19" s="86"/>
    </row>
    <row r="20" spans="1:14" ht="13.5" customHeight="1" x14ac:dyDescent="0.25">
      <c r="A20" s="689" t="s">
        <v>2880</v>
      </c>
      <c r="B20" s="365" t="str">
        <f>CONCATENATE("Weekly deaths involving COVID-19 in Scotland, week 12 2020 to ",A38," 2021")</f>
        <v>Weekly deaths involving COVID-19 in Scotland, week 12 2020 to week 27 2021</v>
      </c>
      <c r="C20"/>
      <c r="D20"/>
      <c r="E20"/>
      <c r="F20"/>
      <c r="G20"/>
      <c r="H20"/>
      <c r="I20"/>
      <c r="J20"/>
      <c r="K20"/>
      <c r="L20"/>
      <c r="M20" s="154"/>
      <c r="N20" s="154"/>
    </row>
    <row r="21" spans="1:14" ht="13.5" customHeight="1" x14ac:dyDescent="0.25">
      <c r="A21" s="689" t="s">
        <v>2881</v>
      </c>
      <c r="B21" s="365" t="s">
        <v>2885</v>
      </c>
      <c r="C21"/>
      <c r="D21"/>
      <c r="E21"/>
      <c r="F21"/>
      <c r="G21"/>
      <c r="H21"/>
      <c r="I21"/>
      <c r="J21"/>
      <c r="K21"/>
      <c r="L21"/>
      <c r="M21" s="86"/>
      <c r="N21" s="86"/>
    </row>
    <row r="22" spans="1:14" ht="13.5" customHeight="1" x14ac:dyDescent="0.25">
      <c r="A22" s="689" t="s">
        <v>2882</v>
      </c>
      <c r="B22" s="365" t="str">
        <f>CONCATENATE("Deaths involving COVID-19 by location of death, weeks 12 2020 to ",A38," 2021")</f>
        <v>Deaths involving COVID-19 by location of death, weeks 12 2020 to week 27 2021</v>
      </c>
      <c r="C22"/>
      <c r="D22"/>
      <c r="E22"/>
      <c r="F22"/>
      <c r="G22" s="86"/>
      <c r="H22" s="86"/>
      <c r="I22" s="86"/>
      <c r="J22" s="86"/>
      <c r="K22" s="86"/>
      <c r="L22" s="86"/>
      <c r="M22" s="86"/>
      <c r="N22" s="86"/>
    </row>
    <row r="23" spans="1:14" ht="13.5" customHeight="1" x14ac:dyDescent="0.25">
      <c r="A23" s="689" t="s">
        <v>2883</v>
      </c>
      <c r="B23" s="365" t="s">
        <v>2886</v>
      </c>
      <c r="C23"/>
      <c r="D23"/>
      <c r="E23"/>
      <c r="F23"/>
      <c r="G23"/>
      <c r="H23"/>
      <c r="I23" s="86"/>
      <c r="J23" s="86"/>
      <c r="K23" s="86"/>
      <c r="L23" s="86"/>
      <c r="M23" s="86"/>
      <c r="N23" s="86"/>
    </row>
    <row r="24" spans="1:14" ht="13.5" customHeight="1" x14ac:dyDescent="0.25">
      <c r="A24" s="689" t="s">
        <v>3147</v>
      </c>
      <c r="B24" s="365" t="str">
        <f>CONCATENATE("Age standardised rates for deaths involving COVID-19 by sex,  between 1st March 2020 and ",A40," 2021")</f>
        <v>Age standardised rates for deaths involving COVID-19 by sex,  between 1st March 2020 and 30th June 2021</v>
      </c>
      <c r="C24"/>
      <c r="D24"/>
      <c r="E24"/>
      <c r="F24"/>
      <c r="G24"/>
      <c r="H24"/>
      <c r="I24"/>
      <c r="J24" s="86"/>
      <c r="K24" s="86"/>
      <c r="L24" s="86"/>
      <c r="M24" s="86"/>
      <c r="N24" s="86"/>
    </row>
    <row r="25" spans="1:14" ht="13.5" customHeight="1" x14ac:dyDescent="0.2">
      <c r="A25" s="689" t="s">
        <v>2884</v>
      </c>
      <c r="B25" s="365" t="str">
        <f>CONCATENATE("Leading causes of death  between 1st March 2020 and ",A40," 2021")</f>
        <v>Leading causes of death  between 1st March 2020 and 30th June 2021</v>
      </c>
      <c r="C25" s="86"/>
      <c r="D25" s="86"/>
      <c r="E25" s="86"/>
      <c r="F25" s="86"/>
      <c r="G25" s="86"/>
      <c r="H25" s="86"/>
      <c r="I25" s="86"/>
      <c r="J25" s="86"/>
      <c r="K25" s="86"/>
      <c r="L25" s="86"/>
      <c r="M25" s="86"/>
      <c r="N25" s="86"/>
    </row>
    <row r="26" spans="1:14" ht="13.5" customHeight="1" x14ac:dyDescent="0.2">
      <c r="A26" s="689" t="s">
        <v>3146</v>
      </c>
      <c r="B26" s="365" t="str">
        <f>CONCATENATE("Pre-existing medical conditions in deaths involving COVID-19,  between 1st March 2020 and ",A40," 2021")</f>
        <v>Pre-existing medical conditions in deaths involving COVID-19,  between 1st March 2020 and 30th June 2021</v>
      </c>
      <c r="C26" s="86"/>
      <c r="D26" s="86"/>
      <c r="E26" s="86"/>
      <c r="F26" s="86"/>
      <c r="G26" s="86"/>
      <c r="H26" s="86"/>
      <c r="I26" s="86"/>
      <c r="J26" s="86"/>
      <c r="K26" s="86"/>
      <c r="L26" s="86"/>
      <c r="M26" s="86"/>
      <c r="N26" s="86"/>
    </row>
    <row r="27" spans="1:14" ht="13.5" customHeight="1" x14ac:dyDescent="0.25">
      <c r="A27" s="689" t="s">
        <v>2887</v>
      </c>
      <c r="B27" s="365" t="str">
        <f>CONCATENATE("Pre-existing medical condition in deaths involving COVID-19, by age and sex,  between 1st March 2020 and ",A40," 2021")</f>
        <v>Pre-existing medical condition in deaths involving COVID-19, by age and sex,  between 1st March 2020 and 30th June 2021</v>
      </c>
      <c r="C27"/>
      <c r="D27"/>
      <c r="E27"/>
      <c r="F27"/>
      <c r="G27"/>
      <c r="H27"/>
      <c r="I27"/>
      <c r="J27"/>
      <c r="K27"/>
      <c r="L27"/>
      <c r="M27"/>
      <c r="N27"/>
    </row>
    <row r="28" spans="1:14" ht="13.5" customHeight="1" x14ac:dyDescent="0.25">
      <c r="A28" s="689" t="s">
        <v>2888</v>
      </c>
      <c r="B28" s="365" t="str">
        <f>CONCATENATE("COVID-19 death rate by SIMD quintile between 1st March 2020 and ",A40," 2021")</f>
        <v>COVID-19 death rate by SIMD quintile between 1st March 2020 and 30th June 2021</v>
      </c>
      <c r="C28"/>
      <c r="D28"/>
      <c r="E28"/>
      <c r="F28"/>
      <c r="G28"/>
      <c r="H28"/>
      <c r="I28"/>
      <c r="J28"/>
      <c r="K28"/>
      <c r="L28"/>
      <c r="M28"/>
      <c r="N28"/>
    </row>
    <row r="29" spans="1:14" ht="13.5" customHeight="1" x14ac:dyDescent="0.25">
      <c r="A29" s="689" t="s">
        <v>2889</v>
      </c>
      <c r="B29" s="365" t="str">
        <f>CONCATENATE("Age standardised death rates by urban rural classification between 1st March 2020 and ",A40," 2021")</f>
        <v>Age standardised death rates by urban rural classification between 1st March 2020 and 30th June 2021</v>
      </c>
      <c r="C29"/>
      <c r="D29"/>
      <c r="E29"/>
      <c r="F29"/>
      <c r="G29"/>
      <c r="H29"/>
      <c r="I29"/>
      <c r="J29"/>
      <c r="K29"/>
      <c r="L29"/>
      <c r="M29"/>
      <c r="N29"/>
    </row>
    <row r="30" spans="1:14" ht="13.5" customHeight="1" x14ac:dyDescent="0.2">
      <c r="A30" s="689" t="s">
        <v>2890</v>
      </c>
      <c r="B30" s="365" t="str">
        <f>CONCATENATE("Age standardised rates for deaths involving COVID-19 between 1st March 2020 and ",A40," 2021 in NHS health boards")</f>
        <v>Age standardised rates for deaths involving COVID-19 between 1st March 2020 and 30th June 2021 in NHS health boards</v>
      </c>
      <c r="C30" s="86"/>
      <c r="D30" s="86"/>
      <c r="E30" s="86"/>
      <c r="F30" s="86"/>
      <c r="G30" s="86"/>
      <c r="H30" s="86"/>
      <c r="I30" s="86"/>
      <c r="J30" s="86"/>
      <c r="K30" s="86"/>
      <c r="L30" s="86"/>
      <c r="M30" s="86"/>
      <c r="N30" s="86"/>
    </row>
    <row r="31" spans="1:14" ht="13.5" customHeight="1" x14ac:dyDescent="0.25">
      <c r="A31" s="689" t="s">
        <v>2891</v>
      </c>
      <c r="B31" s="365" t="str">
        <f>CONCATENATE("Age standardised rates for deaths involving COVID-19 between 1st March 2020 and ",A40," 2021 in Council areas")</f>
        <v>Age standardised rates for deaths involving COVID-19 between 1st March 2020 and 30th June 2021 in Council areas</v>
      </c>
      <c r="C31"/>
      <c r="D31"/>
      <c r="E31"/>
      <c r="F31"/>
      <c r="G31"/>
      <c r="H31"/>
      <c r="I31"/>
      <c r="J31"/>
      <c r="K31"/>
      <c r="L31"/>
      <c r="M31"/>
      <c r="N31"/>
    </row>
    <row r="32" spans="1:14" ht="13.5" customHeight="1" x14ac:dyDescent="0.25">
      <c r="A32" s="117"/>
      <c r="B32" s="365"/>
      <c r="C32"/>
      <c r="D32"/>
      <c r="E32"/>
      <c r="F32"/>
      <c r="G32"/>
      <c r="H32"/>
      <c r="I32"/>
      <c r="J32"/>
      <c r="K32"/>
      <c r="L32"/>
      <c r="M32"/>
      <c r="N32"/>
    </row>
    <row r="33" spans="1:2" ht="13.5" customHeight="1" x14ac:dyDescent="0.2">
      <c r="A33" s="338" t="s">
        <v>3007</v>
      </c>
      <c r="B33" s="164"/>
    </row>
    <row r="34" spans="1:2" ht="13.5" customHeight="1" x14ac:dyDescent="0.2">
      <c r="A34" s="304"/>
      <c r="B34" s="304"/>
    </row>
    <row r="35" spans="1:2" ht="13.5" customHeight="1" x14ac:dyDescent="0.2">
      <c r="A35" s="4" t="s">
        <v>3069</v>
      </c>
      <c r="B35" s="309">
        <f>VLOOKUP(A39, lookup!A2:F53, 2, FALSE)</f>
        <v>44391</v>
      </c>
    </row>
    <row r="36" spans="1:2" ht="13.5" customHeight="1" x14ac:dyDescent="0.2">
      <c r="A36" s="4" t="s">
        <v>3070</v>
      </c>
      <c r="B36" s="296" t="str">
        <f>VLOOKUP(A39, lookup!A2:F53, 6, FALSE)</f>
        <v>05/07/2021 to 11/07/2021 (Week 27)</v>
      </c>
    </row>
    <row r="37" spans="1:2" ht="13.5" customHeight="1" x14ac:dyDescent="0.2"/>
    <row r="38" spans="1:2" ht="13.5" customHeight="1" x14ac:dyDescent="0.2">
      <c r="A38" s="17" t="s">
        <v>2862</v>
      </c>
      <c r="B38" s="17"/>
    </row>
    <row r="39" spans="1:2" ht="13.5" customHeight="1" x14ac:dyDescent="0.2">
      <c r="A39" s="690">
        <v>27</v>
      </c>
      <c r="B39" s="17"/>
    </row>
    <row r="40" spans="1:2" ht="13.5" customHeight="1" x14ac:dyDescent="0.2">
      <c r="A40" s="17" t="str">
        <f>VLOOKUP(A39, lookup!A2:G53, 7, FALSE)</f>
        <v>30th June</v>
      </c>
      <c r="B40" s="17"/>
    </row>
    <row r="41" spans="1:2" ht="13.5" customHeight="1" x14ac:dyDescent="0.2">
      <c r="A41" s="17" t="str">
        <f>VLOOKUP(A39, lookup!A2:I53, 9, FALSE)</f>
        <v>7th July</v>
      </c>
      <c r="B41" s="17"/>
    </row>
    <row r="42" spans="1:2" ht="13.5" customHeight="1" x14ac:dyDescent="0.2">
      <c r="A42" s="17"/>
      <c r="B42" s="17"/>
    </row>
    <row r="43" spans="1:2" ht="13.5" customHeight="1" x14ac:dyDescent="0.2">
      <c r="A43" s="17"/>
      <c r="B43" s="17"/>
    </row>
    <row r="44" spans="1:2" ht="13.5" customHeight="1" x14ac:dyDescent="0.2">
      <c r="A44" s="17"/>
      <c r="B44" s="17"/>
    </row>
    <row r="45" spans="1:2" ht="13.5" customHeight="1" x14ac:dyDescent="0.2">
      <c r="A45" s="17"/>
      <c r="B45" s="17"/>
    </row>
  </sheetData>
  <mergeCells count="1">
    <mergeCell ref="A1:B1"/>
  </mergeCells>
  <hyperlinks>
    <hyperlink ref="B11" location="'table S1'!A1" display="Table S1: Age standardised rates of deaths involving COVID-19"/>
    <hyperlink ref="B13" location="'table S3'!A1" display="Table S3: Number of deaths and age-standardised rates, by sex, deprivation quintiles, deaths occurring between 1st March 2020 and 30th April 2020"/>
    <hyperlink ref="B14" location="'table S4'!A1" display="Table S4: Age standardised death rates by urban rural classification"/>
    <hyperlink ref="B15" location="'Table S5'!A1" display="Age standardised death rates and numbers for NHS health boards in March, April and May 2020"/>
    <hyperlink ref="B16" location="'Table S6'!A1" display="Age standardised death rates and numbers for Council areas in March, April and May 2020"/>
    <hyperlink ref="B17" location="'Table S7'!A1" display="Deaths involving COVID-19 and all causes by occupation, numbers and age standardised rates1, 20-64 year olds, March, April and May 2020"/>
    <hyperlink ref="B18" location="'Table S8'!A1" display=" Numbers and crude rates of deaths involving COVID-19, by Intermediate Zone, March, April and May 2020"/>
    <hyperlink ref="B5" location="'Table 1 (2021)'!A1" display="Weekly provisional figures on deaths registered where coronavirus (COVID-19) was mentioned on the death certificate in Scotland in 2021"/>
    <hyperlink ref="B7:H7" location="'Table 2 '!A1" display="Weekly provisional figures on all deaths registered in Scotland"/>
    <hyperlink ref="B9" location="'Table 3  (2021)'!A1" display="Excess Deaths by underlying cause of death and location, 2021"/>
    <hyperlink ref="B11:N11" location="'Table 4 '!A1" display="Age standardised rates of deaths involving COVID-19"/>
    <hyperlink ref="B13:N13" location="'Table 6'!A1" display="Number of deaths and age-standardised rates, by sex, deprivation quintiles, deaths occurring between 1st March 2020 and 31st August 2020"/>
    <hyperlink ref="B14:N14" location="'Table 7'!A1" display="Age standardised death rates by urban rural classification"/>
    <hyperlink ref="B15:N15" location="'Table 8'!A1" display="Age standardised death rates and numbers for NHS health boards  between 1st March 2020 and 31st August 2020"/>
    <hyperlink ref="B16:N16" location="'Table 9'!A1" display="Age standardised death rates and numbers for Council areas  between 1st March 2020 and 31st August 2020"/>
    <hyperlink ref="B17:N17" location="'Table 10'!A1" display="Deaths involving COVID-19 and all causes by occupation, numbers and age standardised rates1, 20-64 year olds,  between 1st March 2020 and 31st August 2020"/>
    <hyperlink ref="B18:N18" location="'Table 11'!A1" display="Numbers and crude rates of deaths involving COVID-19, by Intermediate Zone,  between 1st March 2020 and 31st August 2020"/>
    <hyperlink ref="B6" location="'Table 1 (2020)'!A1" display="Weekly provisional figures on deaths registered where coronavirus (COVID-19) was mentioned on the death certificate in Scotland in 2020"/>
    <hyperlink ref="B8" location="'Table 2  (2020)'!A1" display="Weekly provisional figures on all deaths registered in Scotland in 2020"/>
    <hyperlink ref="B10" location="'Table 3 (2020)'!A1" display="Excess Deaths by underlying cause of death and location, 2020"/>
    <hyperlink ref="B7" location="'Table 2 (2021)'!A1" display="Weekly provisional figures on all deaths registered in Scotland in 2021"/>
    <hyperlink ref="B12" location="'Table 5'!A1" display="'Table 5'!A1"/>
    <hyperlink ref="B19" location="'Table 12'!A1" display="Number of deaths with ICD-10 codes related to COVID-19 mentioned on the death certificate, Scotland, 01 March 2021 - 30 April 2021"/>
    <hyperlink ref="B20" location="'Figure 1 data'!A1" display="'Figure 1 data'!A1"/>
    <hyperlink ref="B21" location="'Figure 2 data'!A1" display="Deaths by week of registration, Scotland, 2020"/>
    <hyperlink ref="B22" location="'Figure 3 data'!A1" display="'Figure 3 data'!A1"/>
    <hyperlink ref="B23" location="'Figure 4 data'!A1" display="Deaths involving COVID-19, date of death vs date of registration"/>
    <hyperlink ref="B24" location="'Figure 5 data'!A1" display="'Figure 5 data'!A1"/>
    <hyperlink ref="B25" location="'Figure 6'!A1" display="'Figure 6'!A1"/>
    <hyperlink ref="B26" location="'Figure 7 data'!A1" display="'Figure 7 data'!A1"/>
    <hyperlink ref="B31" location="'Figure 12 data'!A1" display="'Figure 12 data'!A1"/>
    <hyperlink ref="B30" location="'Figure 11 data'!A1" display="'Figure 11 data'!A1"/>
    <hyperlink ref="B29" location="'Figure 10 data'!A1" display="'Figure 10 data'!A1"/>
    <hyperlink ref="B27" location="'Figure 8 data'!A1" display="'Figure 8 data'!A1"/>
    <hyperlink ref="B28" location="'Figure 9 data'!A1" display="'Figure 9 dat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49"/>
  <sheetViews>
    <sheetView zoomScaleNormal="100" workbookViewId="0">
      <selection sqref="A1:I1"/>
    </sheetView>
  </sheetViews>
  <sheetFormatPr defaultColWidth="9.140625" defaultRowHeight="14.25" x14ac:dyDescent="0.2"/>
  <cols>
    <col min="1" max="1" width="46.5703125" style="26" customWidth="1"/>
    <col min="2" max="2" width="9.42578125" style="26" customWidth="1"/>
    <col min="3" max="4" width="9.42578125" style="388" customWidth="1"/>
    <col min="5" max="5" width="9.42578125" style="26" customWidth="1"/>
    <col min="6" max="7" width="9.42578125" style="388" customWidth="1"/>
    <col min="8" max="52" width="9.42578125" style="26" customWidth="1"/>
    <col min="53" max="53" width="5.28515625" style="26" customWidth="1"/>
    <col min="54" max="104" width="9.42578125" style="26" customWidth="1"/>
    <col min="105" max="16384" width="9.140625" style="26"/>
  </cols>
  <sheetData>
    <row r="1" spans="1:104" ht="18" customHeight="1" x14ac:dyDescent="0.25">
      <c r="A1" s="797" t="str">
        <f>CONCATENATE("Table 5: Deaths rates between 1st March 2020 and ", Contents!A40," 2021 per 100,000 population and numbers¹ ² ³")</f>
        <v>Table 5: Deaths rates between 1st March 2020 and 30th June 2021 per 100,000 population and numbers¹ ² ³</v>
      </c>
      <c r="B1" s="797"/>
      <c r="C1" s="797"/>
      <c r="D1" s="797"/>
      <c r="E1" s="797"/>
      <c r="F1" s="797"/>
      <c r="G1" s="797"/>
      <c r="H1" s="797"/>
      <c r="I1" s="797"/>
      <c r="J1" s="387"/>
      <c r="K1" s="798" t="s">
        <v>69</v>
      </c>
      <c r="L1" s="798"/>
    </row>
    <row r="2" spans="1:104" ht="15" customHeight="1" x14ac:dyDescent="0.2"/>
    <row r="3" spans="1:104" s="389" customFormat="1" ht="13.5" customHeight="1" x14ac:dyDescent="0.25">
      <c r="A3" s="342"/>
      <c r="B3" s="802" t="s">
        <v>98</v>
      </c>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4"/>
      <c r="BA3" s="430"/>
      <c r="BB3" s="799" t="s">
        <v>31</v>
      </c>
      <c r="BC3" s="800"/>
      <c r="BD3" s="800"/>
      <c r="BE3" s="800"/>
      <c r="BF3" s="800"/>
      <c r="BG3" s="800"/>
      <c r="BH3" s="800"/>
      <c r="BI3" s="800"/>
      <c r="BJ3" s="800"/>
      <c r="BK3" s="800"/>
      <c r="BL3" s="800"/>
      <c r="BM3" s="800"/>
      <c r="BN3" s="800"/>
      <c r="BO3" s="800"/>
      <c r="BP3" s="800"/>
      <c r="BQ3" s="800"/>
      <c r="BR3" s="800"/>
      <c r="BS3" s="800"/>
      <c r="BT3" s="800"/>
      <c r="BU3" s="800"/>
      <c r="BV3" s="800"/>
      <c r="BW3" s="800"/>
      <c r="BX3" s="800"/>
      <c r="BY3" s="800"/>
      <c r="BZ3" s="800"/>
      <c r="CA3" s="800"/>
      <c r="CB3" s="800"/>
      <c r="CC3" s="800"/>
      <c r="CD3" s="800"/>
      <c r="CE3" s="800"/>
      <c r="CF3" s="800"/>
      <c r="CG3" s="800"/>
      <c r="CH3" s="800"/>
      <c r="CI3" s="800"/>
      <c r="CJ3" s="800"/>
      <c r="CK3" s="800"/>
      <c r="CL3" s="800"/>
      <c r="CM3" s="800"/>
      <c r="CN3" s="800"/>
      <c r="CO3" s="800"/>
      <c r="CP3" s="800"/>
      <c r="CQ3" s="800"/>
      <c r="CR3" s="800"/>
      <c r="CS3" s="800"/>
      <c r="CT3" s="800"/>
      <c r="CU3" s="800"/>
      <c r="CV3" s="800"/>
      <c r="CW3" s="801"/>
    </row>
    <row r="4" spans="1:104" s="390" customFormat="1" ht="13.5" customHeight="1" x14ac:dyDescent="0.2">
      <c r="A4" s="791"/>
      <c r="B4" s="791"/>
      <c r="C4" s="378"/>
      <c r="D4" s="378"/>
      <c r="E4" s="791"/>
      <c r="F4" s="791"/>
      <c r="G4" s="791"/>
      <c r="H4" s="378"/>
      <c r="I4" s="378"/>
      <c r="J4" s="378"/>
      <c r="K4" s="378"/>
      <c r="L4" s="378"/>
      <c r="M4" s="378"/>
      <c r="N4" s="378"/>
      <c r="O4" s="378"/>
      <c r="P4" s="378"/>
      <c r="Q4" s="378"/>
      <c r="R4" s="378"/>
      <c r="S4" s="378"/>
      <c r="T4" s="378"/>
      <c r="U4" s="378"/>
      <c r="V4" s="378"/>
      <c r="W4" s="378"/>
      <c r="X4" s="378"/>
      <c r="Y4" s="378"/>
      <c r="Z4" s="378"/>
      <c r="AA4" s="378"/>
      <c r="AB4" s="378"/>
      <c r="AC4" s="378"/>
      <c r="AD4" s="378"/>
      <c r="AE4" s="378"/>
      <c r="AF4" s="378"/>
      <c r="AG4" s="378"/>
      <c r="AH4" s="378"/>
      <c r="AI4" s="378"/>
      <c r="AJ4" s="378"/>
      <c r="AK4" s="378"/>
      <c r="AL4" s="791"/>
      <c r="AM4" s="791"/>
      <c r="AN4" s="791"/>
      <c r="AO4" s="791"/>
      <c r="AP4" s="791"/>
      <c r="AQ4" s="791"/>
      <c r="AR4" s="462"/>
      <c r="AS4" s="462"/>
      <c r="AT4" s="462"/>
      <c r="AU4" s="494"/>
      <c r="AV4" s="494"/>
      <c r="AW4" s="494"/>
      <c r="AX4" s="791"/>
      <c r="AY4" s="791"/>
      <c r="AZ4" s="791"/>
      <c r="BA4" s="378"/>
      <c r="BB4" s="378"/>
      <c r="BC4" s="378"/>
      <c r="BD4" s="378"/>
      <c r="BE4" s="791"/>
      <c r="BF4" s="791"/>
      <c r="BG4" s="791"/>
      <c r="BH4" s="378"/>
      <c r="BI4" s="378"/>
      <c r="BJ4" s="378"/>
      <c r="BK4" s="378"/>
      <c r="BL4" s="378"/>
      <c r="BM4" s="378"/>
      <c r="BN4" s="378"/>
      <c r="BO4" s="378"/>
      <c r="BP4" s="378"/>
      <c r="BQ4" s="378"/>
      <c r="BR4" s="378"/>
      <c r="BS4" s="378"/>
      <c r="BT4" s="378"/>
      <c r="BU4" s="378"/>
      <c r="BV4" s="378"/>
      <c r="BW4" s="378"/>
      <c r="BX4" s="378"/>
      <c r="BY4" s="378"/>
      <c r="BZ4" s="378"/>
      <c r="CA4" s="378"/>
      <c r="CB4" s="378"/>
      <c r="CC4" s="378"/>
      <c r="CD4" s="378"/>
      <c r="CE4" s="378"/>
      <c r="CF4" s="378"/>
      <c r="CG4" s="378"/>
      <c r="CH4" s="378"/>
      <c r="CI4" s="378"/>
      <c r="CJ4" s="378"/>
      <c r="CK4" s="378"/>
      <c r="CL4" s="378"/>
      <c r="CM4" s="378"/>
      <c r="CN4" s="378"/>
      <c r="CO4" s="791"/>
      <c r="CP4" s="791"/>
      <c r="CQ4" s="791"/>
      <c r="CR4" s="462"/>
      <c r="CS4" s="462"/>
      <c r="CT4" s="462"/>
    </row>
    <row r="5" spans="1:104" s="390" customFormat="1" ht="13.5" customHeight="1" x14ac:dyDescent="0.2">
      <c r="A5" s="19"/>
      <c r="B5" s="793" t="s">
        <v>24</v>
      </c>
      <c r="C5" s="794"/>
      <c r="D5" s="795"/>
      <c r="E5" s="793" t="s">
        <v>25</v>
      </c>
      <c r="F5" s="794"/>
      <c r="G5" s="795"/>
      <c r="H5" s="793" t="s">
        <v>97</v>
      </c>
      <c r="I5" s="794"/>
      <c r="J5" s="795"/>
      <c r="K5" s="793" t="s">
        <v>2748</v>
      </c>
      <c r="L5" s="794"/>
      <c r="M5" s="795"/>
      <c r="N5" s="793" t="s">
        <v>2751</v>
      </c>
      <c r="O5" s="794"/>
      <c r="P5" s="795"/>
      <c r="Q5" s="793" t="s">
        <v>2755</v>
      </c>
      <c r="R5" s="794"/>
      <c r="S5" s="795"/>
      <c r="T5" s="793" t="s">
        <v>2904</v>
      </c>
      <c r="U5" s="794"/>
      <c r="V5" s="795"/>
      <c r="W5" s="793" t="s">
        <v>2922</v>
      </c>
      <c r="X5" s="794"/>
      <c r="Y5" s="795"/>
      <c r="Z5" s="793" t="s">
        <v>3000</v>
      </c>
      <c r="AA5" s="794"/>
      <c r="AB5" s="795"/>
      <c r="AC5" s="793" t="s">
        <v>3008</v>
      </c>
      <c r="AD5" s="794"/>
      <c r="AE5" s="795"/>
      <c r="AF5" s="793" t="s">
        <v>3051</v>
      </c>
      <c r="AG5" s="794"/>
      <c r="AH5" s="795"/>
      <c r="AI5" s="793" t="s">
        <v>3089</v>
      </c>
      <c r="AJ5" s="794"/>
      <c r="AK5" s="795"/>
      <c r="AL5" s="793" t="s">
        <v>3095</v>
      </c>
      <c r="AM5" s="794"/>
      <c r="AN5" s="795"/>
      <c r="AO5" s="793" t="s">
        <v>3130</v>
      </c>
      <c r="AP5" s="794"/>
      <c r="AQ5" s="795"/>
      <c r="AR5" s="793" t="s">
        <v>3144</v>
      </c>
      <c r="AS5" s="794"/>
      <c r="AT5" s="795"/>
      <c r="AU5" s="498"/>
      <c r="AV5" s="503" t="s">
        <v>3159</v>
      </c>
      <c r="AW5" s="499"/>
      <c r="AX5" s="793" t="s">
        <v>3161</v>
      </c>
      <c r="AY5" s="794"/>
      <c r="AZ5" s="795"/>
      <c r="BA5" s="431"/>
      <c r="BB5" s="794" t="s">
        <v>24</v>
      </c>
      <c r="BC5" s="794"/>
      <c r="BD5" s="795"/>
      <c r="BE5" s="793" t="s">
        <v>25</v>
      </c>
      <c r="BF5" s="794"/>
      <c r="BG5" s="795"/>
      <c r="BH5" s="793" t="s">
        <v>97</v>
      </c>
      <c r="BI5" s="794"/>
      <c r="BJ5" s="795"/>
      <c r="BK5" s="793" t="s">
        <v>2748</v>
      </c>
      <c r="BL5" s="794"/>
      <c r="BM5" s="795"/>
      <c r="BN5" s="793" t="s">
        <v>2751</v>
      </c>
      <c r="BO5" s="794"/>
      <c r="BP5" s="795"/>
      <c r="BQ5" s="793" t="s">
        <v>2755</v>
      </c>
      <c r="BR5" s="794"/>
      <c r="BS5" s="795"/>
      <c r="BT5" s="793" t="s">
        <v>2904</v>
      </c>
      <c r="BU5" s="794"/>
      <c r="BV5" s="795"/>
      <c r="BW5" s="793" t="s">
        <v>2922</v>
      </c>
      <c r="BX5" s="794"/>
      <c r="BY5" s="795"/>
      <c r="BZ5" s="793" t="s">
        <v>3000</v>
      </c>
      <c r="CA5" s="794"/>
      <c r="CB5" s="795"/>
      <c r="CC5" s="793" t="s">
        <v>3008</v>
      </c>
      <c r="CD5" s="794"/>
      <c r="CE5" s="795"/>
      <c r="CF5" s="793" t="s">
        <v>3051</v>
      </c>
      <c r="CG5" s="794"/>
      <c r="CH5" s="795"/>
      <c r="CI5" s="793" t="s">
        <v>3089</v>
      </c>
      <c r="CJ5" s="794"/>
      <c r="CK5" s="795"/>
      <c r="CL5" s="793" t="s">
        <v>3095</v>
      </c>
      <c r="CM5" s="794"/>
      <c r="CN5" s="795"/>
      <c r="CO5" s="793" t="s">
        <v>3130</v>
      </c>
      <c r="CP5" s="794"/>
      <c r="CQ5" s="795"/>
      <c r="CR5" s="793" t="s">
        <v>3144</v>
      </c>
      <c r="CS5" s="794"/>
      <c r="CT5" s="795"/>
      <c r="CU5" s="498"/>
      <c r="CV5" s="503" t="s">
        <v>3159</v>
      </c>
      <c r="CW5" s="499"/>
      <c r="CX5" s="793" t="s">
        <v>3161</v>
      </c>
      <c r="CY5" s="794"/>
      <c r="CZ5" s="795"/>
    </row>
    <row r="6" spans="1:104" ht="13.5" customHeight="1" x14ac:dyDescent="0.2">
      <c r="A6" s="429" t="s">
        <v>2997</v>
      </c>
      <c r="B6" s="428" t="s">
        <v>27</v>
      </c>
      <c r="C6" s="21" t="s">
        <v>2</v>
      </c>
      <c r="D6" s="22" t="s">
        <v>3</v>
      </c>
      <c r="E6" s="20" t="s">
        <v>0</v>
      </c>
      <c r="F6" s="21" t="s">
        <v>2</v>
      </c>
      <c r="G6" s="22" t="s">
        <v>3</v>
      </c>
      <c r="H6" s="20" t="s">
        <v>0</v>
      </c>
      <c r="I6" s="21" t="s">
        <v>2</v>
      </c>
      <c r="J6" s="22" t="s">
        <v>3</v>
      </c>
      <c r="K6" s="20" t="s">
        <v>0</v>
      </c>
      <c r="L6" s="21" t="s">
        <v>2</v>
      </c>
      <c r="M6" s="22" t="s">
        <v>3</v>
      </c>
      <c r="N6" s="20" t="s">
        <v>0</v>
      </c>
      <c r="O6" s="21" t="s">
        <v>2</v>
      </c>
      <c r="P6" s="22" t="s">
        <v>3</v>
      </c>
      <c r="Q6" s="20" t="s">
        <v>0</v>
      </c>
      <c r="R6" s="21" t="s">
        <v>2</v>
      </c>
      <c r="S6" s="22" t="s">
        <v>3</v>
      </c>
      <c r="T6" s="20" t="s">
        <v>0</v>
      </c>
      <c r="U6" s="21" t="s">
        <v>2</v>
      </c>
      <c r="V6" s="22" t="s">
        <v>3</v>
      </c>
      <c r="W6" s="20" t="s">
        <v>0</v>
      </c>
      <c r="X6" s="21" t="s">
        <v>2</v>
      </c>
      <c r="Y6" s="22" t="s">
        <v>3</v>
      </c>
      <c r="Z6" s="20" t="s">
        <v>0</v>
      </c>
      <c r="AA6" s="21" t="s">
        <v>2</v>
      </c>
      <c r="AB6" s="22" t="s">
        <v>3</v>
      </c>
      <c r="AC6" s="415" t="s">
        <v>0</v>
      </c>
      <c r="AD6" s="23" t="s">
        <v>2</v>
      </c>
      <c r="AE6" s="22" t="s">
        <v>3</v>
      </c>
      <c r="AF6" s="20" t="s">
        <v>0</v>
      </c>
      <c r="AG6" s="21" t="s">
        <v>2</v>
      </c>
      <c r="AH6" s="22" t="s">
        <v>3</v>
      </c>
      <c r="AI6" s="20" t="s">
        <v>0</v>
      </c>
      <c r="AJ6" s="21" t="s">
        <v>2</v>
      </c>
      <c r="AK6" s="22" t="s">
        <v>3</v>
      </c>
      <c r="AL6" s="20" t="s">
        <v>0</v>
      </c>
      <c r="AM6" s="21" t="s">
        <v>2</v>
      </c>
      <c r="AN6" s="22" t="s">
        <v>3</v>
      </c>
      <c r="AO6" s="20" t="s">
        <v>0</v>
      </c>
      <c r="AP6" s="21" t="s">
        <v>2</v>
      </c>
      <c r="AQ6" s="22" t="s">
        <v>3</v>
      </c>
      <c r="AR6" s="20" t="s">
        <v>0</v>
      </c>
      <c r="AS6" s="21" t="s">
        <v>2</v>
      </c>
      <c r="AT6" s="22" t="s">
        <v>3</v>
      </c>
      <c r="AU6" s="20" t="s">
        <v>0</v>
      </c>
      <c r="AV6" s="21" t="s">
        <v>2</v>
      </c>
      <c r="AW6" s="22" t="s">
        <v>3</v>
      </c>
      <c r="AX6" s="20" t="s">
        <v>0</v>
      </c>
      <c r="AY6" s="21" t="s">
        <v>2</v>
      </c>
      <c r="AZ6" s="22" t="s">
        <v>3</v>
      </c>
      <c r="BA6" s="432"/>
      <c r="BB6" s="405" t="s">
        <v>0</v>
      </c>
      <c r="BC6" s="21" t="s">
        <v>2</v>
      </c>
      <c r="BD6" s="22" t="s">
        <v>3</v>
      </c>
      <c r="BE6" s="20" t="s">
        <v>0</v>
      </c>
      <c r="BF6" s="21" t="s">
        <v>2</v>
      </c>
      <c r="BG6" s="22" t="s">
        <v>3</v>
      </c>
      <c r="BH6" s="20" t="s">
        <v>0</v>
      </c>
      <c r="BI6" s="21" t="s">
        <v>2</v>
      </c>
      <c r="BJ6" s="22" t="s">
        <v>3</v>
      </c>
      <c r="BK6" s="20" t="s">
        <v>0</v>
      </c>
      <c r="BL6" s="21" t="s">
        <v>2</v>
      </c>
      <c r="BM6" s="22" t="s">
        <v>3</v>
      </c>
      <c r="BN6" s="20" t="s">
        <v>0</v>
      </c>
      <c r="BO6" s="21" t="s">
        <v>2</v>
      </c>
      <c r="BP6" s="22" t="s">
        <v>3</v>
      </c>
      <c r="BQ6" s="20" t="s">
        <v>0</v>
      </c>
      <c r="BR6" s="21" t="s">
        <v>2</v>
      </c>
      <c r="BS6" s="22" t="s">
        <v>3</v>
      </c>
      <c r="BT6" s="20" t="s">
        <v>0</v>
      </c>
      <c r="BU6" s="21" t="s">
        <v>2</v>
      </c>
      <c r="BV6" s="22" t="s">
        <v>3</v>
      </c>
      <c r="BW6" s="20" t="s">
        <v>0</v>
      </c>
      <c r="BX6" s="21" t="s">
        <v>2</v>
      </c>
      <c r="BY6" s="22" t="s">
        <v>3</v>
      </c>
      <c r="BZ6" s="20" t="s">
        <v>0</v>
      </c>
      <c r="CA6" s="21" t="s">
        <v>2</v>
      </c>
      <c r="CB6" s="22" t="s">
        <v>3</v>
      </c>
      <c r="CC6" s="415" t="s">
        <v>27</v>
      </c>
      <c r="CD6" s="23" t="s">
        <v>2</v>
      </c>
      <c r="CE6" s="22" t="s">
        <v>3</v>
      </c>
      <c r="CF6" s="20" t="s">
        <v>0</v>
      </c>
      <c r="CG6" s="21" t="s">
        <v>2</v>
      </c>
      <c r="CH6" s="22" t="s">
        <v>3</v>
      </c>
      <c r="CI6" s="20" t="s">
        <v>0</v>
      </c>
      <c r="CJ6" s="21" t="s">
        <v>2</v>
      </c>
      <c r="CK6" s="22" t="s">
        <v>3</v>
      </c>
      <c r="CL6" s="20" t="s">
        <v>0</v>
      </c>
      <c r="CM6" s="21" t="s">
        <v>2</v>
      </c>
      <c r="CN6" s="22" t="s">
        <v>3</v>
      </c>
      <c r="CO6" s="20" t="s">
        <v>0</v>
      </c>
      <c r="CP6" s="21" t="s">
        <v>2</v>
      </c>
      <c r="CQ6" s="22" t="s">
        <v>3</v>
      </c>
      <c r="CR6" s="20" t="s">
        <v>0</v>
      </c>
      <c r="CS6" s="21" t="s">
        <v>2</v>
      </c>
      <c r="CT6" s="22" t="s">
        <v>3</v>
      </c>
      <c r="CU6" s="20" t="s">
        <v>0</v>
      </c>
      <c r="CV6" s="21" t="s">
        <v>2</v>
      </c>
      <c r="CW6" s="22" t="s">
        <v>3</v>
      </c>
      <c r="CX6" s="20" t="s">
        <v>0</v>
      </c>
      <c r="CY6" s="21" t="s">
        <v>2</v>
      </c>
      <c r="CZ6" s="22" t="s">
        <v>3</v>
      </c>
    </row>
    <row r="7" spans="1:104" ht="13.5" customHeight="1" x14ac:dyDescent="0.2">
      <c r="A7" s="417" t="s">
        <v>1</v>
      </c>
      <c r="B7" s="244">
        <v>0</v>
      </c>
      <c r="C7" s="245">
        <v>0</v>
      </c>
      <c r="D7" s="368">
        <v>0</v>
      </c>
      <c r="E7" s="244">
        <v>0</v>
      </c>
      <c r="F7" s="245">
        <v>0</v>
      </c>
      <c r="G7" s="368">
        <v>0</v>
      </c>
      <c r="H7" s="244">
        <v>0</v>
      </c>
      <c r="I7" s="245">
        <v>0</v>
      </c>
      <c r="J7" s="368">
        <v>0</v>
      </c>
      <c r="K7" s="244">
        <v>0</v>
      </c>
      <c r="L7" s="245">
        <v>0</v>
      </c>
      <c r="M7" s="368">
        <v>0</v>
      </c>
      <c r="N7" s="244">
        <v>0</v>
      </c>
      <c r="O7" s="246">
        <v>0</v>
      </c>
      <c r="P7" s="368">
        <v>0</v>
      </c>
      <c r="Q7" s="244">
        <v>0</v>
      </c>
      <c r="R7" s="246">
        <v>0</v>
      </c>
      <c r="S7" s="368">
        <v>0</v>
      </c>
      <c r="T7" s="244">
        <v>0</v>
      </c>
      <c r="U7" s="246">
        <v>0</v>
      </c>
      <c r="V7" s="368">
        <v>0</v>
      </c>
      <c r="W7" s="244">
        <v>0</v>
      </c>
      <c r="X7" s="246">
        <v>0</v>
      </c>
      <c r="Y7" s="368">
        <v>0</v>
      </c>
      <c r="Z7" s="244">
        <v>0</v>
      </c>
      <c r="AA7" s="246">
        <v>0</v>
      </c>
      <c r="AB7" s="368">
        <v>0</v>
      </c>
      <c r="AC7" s="244">
        <v>23.7</v>
      </c>
      <c r="AD7" s="246">
        <v>48.7</v>
      </c>
      <c r="AE7" s="368">
        <v>0</v>
      </c>
      <c r="AF7" s="244">
        <v>0</v>
      </c>
      <c r="AG7" s="246">
        <v>0</v>
      </c>
      <c r="AH7" s="368">
        <v>0</v>
      </c>
      <c r="AI7" s="244">
        <v>0</v>
      </c>
      <c r="AJ7" s="246">
        <v>0</v>
      </c>
      <c r="AK7" s="368">
        <v>0</v>
      </c>
      <c r="AL7" s="244">
        <v>0</v>
      </c>
      <c r="AM7" s="246">
        <v>0</v>
      </c>
      <c r="AN7" s="368">
        <v>0</v>
      </c>
      <c r="AO7" s="244">
        <v>0</v>
      </c>
      <c r="AP7" s="245">
        <v>0</v>
      </c>
      <c r="AQ7" s="368">
        <v>0</v>
      </c>
      <c r="AR7" s="246">
        <v>0</v>
      </c>
      <c r="AS7" s="246">
        <v>0</v>
      </c>
      <c r="AT7" s="504">
        <v>0</v>
      </c>
      <c r="AU7" s="246">
        <v>0</v>
      </c>
      <c r="AV7" s="246">
        <v>0</v>
      </c>
      <c r="AW7" s="246">
        <v>0</v>
      </c>
      <c r="AX7" s="420">
        <v>1.5</v>
      </c>
      <c r="AY7" s="396">
        <v>3.1</v>
      </c>
      <c r="AZ7" s="421">
        <v>0</v>
      </c>
      <c r="BA7" s="433"/>
      <c r="BB7" s="249">
        <v>0</v>
      </c>
      <c r="BC7" s="248">
        <v>0</v>
      </c>
      <c r="BD7" s="250">
        <v>0</v>
      </c>
      <c r="BE7" s="247">
        <v>0</v>
      </c>
      <c r="BF7" s="248">
        <v>0</v>
      </c>
      <c r="BG7" s="250">
        <v>0</v>
      </c>
      <c r="BH7" s="247">
        <v>0</v>
      </c>
      <c r="BI7" s="248">
        <v>0</v>
      </c>
      <c r="BJ7" s="250">
        <v>0</v>
      </c>
      <c r="BK7" s="247">
        <v>0</v>
      </c>
      <c r="BL7" s="248">
        <v>0</v>
      </c>
      <c r="BM7" s="250">
        <v>0</v>
      </c>
      <c r="BN7" s="247">
        <v>0</v>
      </c>
      <c r="BO7" s="249">
        <v>0</v>
      </c>
      <c r="BP7" s="250">
        <v>0</v>
      </c>
      <c r="BQ7" s="247">
        <v>0</v>
      </c>
      <c r="BR7" s="249">
        <v>0</v>
      </c>
      <c r="BS7" s="250">
        <v>0</v>
      </c>
      <c r="BT7" s="247">
        <v>0</v>
      </c>
      <c r="BU7" s="249">
        <v>0</v>
      </c>
      <c r="BV7" s="250">
        <v>0</v>
      </c>
      <c r="BW7" s="247">
        <v>0</v>
      </c>
      <c r="BX7" s="249">
        <v>0</v>
      </c>
      <c r="BY7" s="250">
        <v>0</v>
      </c>
      <c r="BZ7" s="247">
        <v>0</v>
      </c>
      <c r="CA7" s="249">
        <v>0</v>
      </c>
      <c r="CB7" s="250">
        <v>0</v>
      </c>
      <c r="CC7" s="247">
        <v>1</v>
      </c>
      <c r="CD7" s="249">
        <v>1</v>
      </c>
      <c r="CE7" s="250">
        <v>0</v>
      </c>
      <c r="CF7" s="247">
        <v>0</v>
      </c>
      <c r="CG7" s="249">
        <v>0</v>
      </c>
      <c r="CH7" s="250">
        <v>0</v>
      </c>
      <c r="CI7" s="247">
        <v>0</v>
      </c>
      <c r="CJ7" s="249">
        <v>0</v>
      </c>
      <c r="CK7" s="250">
        <v>0</v>
      </c>
      <c r="CL7" s="247">
        <v>0</v>
      </c>
      <c r="CM7" s="249">
        <v>0</v>
      </c>
      <c r="CN7" s="250">
        <v>0</v>
      </c>
      <c r="CO7" s="247">
        <v>0</v>
      </c>
      <c r="CP7" s="248">
        <v>0</v>
      </c>
      <c r="CQ7" s="250">
        <v>0</v>
      </c>
      <c r="CR7" s="249">
        <v>0</v>
      </c>
      <c r="CS7" s="249">
        <v>0</v>
      </c>
      <c r="CT7" s="242">
        <v>0</v>
      </c>
      <c r="CU7" s="26">
        <v>0</v>
      </c>
      <c r="CV7" s="26">
        <v>0</v>
      </c>
      <c r="CW7" s="500">
        <v>0</v>
      </c>
      <c r="CX7" s="413">
        <v>1</v>
      </c>
      <c r="CY7" s="390">
        <v>1</v>
      </c>
      <c r="CZ7" s="410">
        <v>0</v>
      </c>
    </row>
    <row r="8" spans="1:104" ht="13.5" customHeight="1" x14ac:dyDescent="0.2">
      <c r="A8" s="418" t="s">
        <v>5</v>
      </c>
      <c r="B8" s="244">
        <v>0</v>
      </c>
      <c r="C8" s="245">
        <v>0</v>
      </c>
      <c r="D8" s="368">
        <v>0</v>
      </c>
      <c r="E8" s="244">
        <v>0</v>
      </c>
      <c r="F8" s="245">
        <v>0</v>
      </c>
      <c r="G8" s="368">
        <v>0</v>
      </c>
      <c r="H8" s="244">
        <v>0</v>
      </c>
      <c r="I8" s="245">
        <v>0</v>
      </c>
      <c r="J8" s="368">
        <v>0</v>
      </c>
      <c r="K8" s="244">
        <v>0</v>
      </c>
      <c r="L8" s="245">
        <v>0</v>
      </c>
      <c r="M8" s="368">
        <v>0</v>
      </c>
      <c r="N8" s="244">
        <v>0</v>
      </c>
      <c r="O8" s="246">
        <v>0</v>
      </c>
      <c r="P8" s="368">
        <v>0</v>
      </c>
      <c r="Q8" s="244">
        <v>0</v>
      </c>
      <c r="R8" s="246">
        <v>0</v>
      </c>
      <c r="S8" s="368">
        <v>0</v>
      </c>
      <c r="T8" s="244">
        <v>0</v>
      </c>
      <c r="U8" s="246">
        <v>0</v>
      </c>
      <c r="V8" s="368">
        <v>0</v>
      </c>
      <c r="W8" s="244">
        <v>0</v>
      </c>
      <c r="X8" s="246">
        <v>0</v>
      </c>
      <c r="Y8" s="368">
        <v>0</v>
      </c>
      <c r="Z8" s="244">
        <v>0</v>
      </c>
      <c r="AA8" s="246">
        <v>0</v>
      </c>
      <c r="AB8" s="368">
        <v>0</v>
      </c>
      <c r="AC8" s="244">
        <v>0</v>
      </c>
      <c r="AD8" s="246">
        <v>0</v>
      </c>
      <c r="AE8" s="368">
        <v>0</v>
      </c>
      <c r="AF8" s="244">
        <v>0</v>
      </c>
      <c r="AG8" s="246">
        <v>0</v>
      </c>
      <c r="AH8" s="368">
        <v>0</v>
      </c>
      <c r="AI8" s="244">
        <v>0</v>
      </c>
      <c r="AJ8" s="246">
        <v>0</v>
      </c>
      <c r="AK8" s="368">
        <v>0</v>
      </c>
      <c r="AL8" s="244">
        <v>0</v>
      </c>
      <c r="AM8" s="246">
        <v>0</v>
      </c>
      <c r="AN8" s="368">
        <v>0</v>
      </c>
      <c r="AO8" s="244">
        <v>0</v>
      </c>
      <c r="AP8" s="245">
        <v>0</v>
      </c>
      <c r="AQ8" s="368">
        <v>0</v>
      </c>
      <c r="AR8" s="246">
        <v>0</v>
      </c>
      <c r="AS8" s="246">
        <v>0</v>
      </c>
      <c r="AT8" s="368">
        <v>0</v>
      </c>
      <c r="AU8" s="246">
        <v>0</v>
      </c>
      <c r="AV8" s="246">
        <v>0</v>
      </c>
      <c r="AW8" s="246">
        <v>0</v>
      </c>
      <c r="AX8" s="420">
        <v>0</v>
      </c>
      <c r="AY8" s="396">
        <v>0</v>
      </c>
      <c r="AZ8" s="421">
        <v>0</v>
      </c>
      <c r="BA8" s="433"/>
      <c r="BB8" s="249">
        <v>0</v>
      </c>
      <c r="BC8" s="248">
        <v>0</v>
      </c>
      <c r="BD8" s="250">
        <v>0</v>
      </c>
      <c r="BE8" s="247">
        <v>0</v>
      </c>
      <c r="BF8" s="248">
        <v>0</v>
      </c>
      <c r="BG8" s="250">
        <v>0</v>
      </c>
      <c r="BH8" s="247">
        <v>0</v>
      </c>
      <c r="BI8" s="248">
        <v>0</v>
      </c>
      <c r="BJ8" s="250">
        <v>0</v>
      </c>
      <c r="BK8" s="247">
        <v>0</v>
      </c>
      <c r="BL8" s="248">
        <v>0</v>
      </c>
      <c r="BM8" s="250">
        <v>0</v>
      </c>
      <c r="BN8" s="247">
        <v>0</v>
      </c>
      <c r="BO8" s="249">
        <v>0</v>
      </c>
      <c r="BP8" s="250">
        <v>0</v>
      </c>
      <c r="BQ8" s="247">
        <v>0</v>
      </c>
      <c r="BR8" s="249">
        <v>0</v>
      </c>
      <c r="BS8" s="250">
        <v>0</v>
      </c>
      <c r="BT8" s="247">
        <v>0</v>
      </c>
      <c r="BU8" s="249">
        <v>0</v>
      </c>
      <c r="BV8" s="250">
        <v>0</v>
      </c>
      <c r="BW8" s="247">
        <v>0</v>
      </c>
      <c r="BX8" s="249">
        <v>0</v>
      </c>
      <c r="BY8" s="250">
        <v>0</v>
      </c>
      <c r="BZ8" s="247">
        <v>0</v>
      </c>
      <c r="CA8" s="249">
        <v>0</v>
      </c>
      <c r="CB8" s="250">
        <v>0</v>
      </c>
      <c r="CC8" s="247">
        <v>0</v>
      </c>
      <c r="CD8" s="249">
        <v>0</v>
      </c>
      <c r="CE8" s="250">
        <v>0</v>
      </c>
      <c r="CF8" s="247">
        <v>0</v>
      </c>
      <c r="CG8" s="249">
        <v>0</v>
      </c>
      <c r="CH8" s="250">
        <v>0</v>
      </c>
      <c r="CI8" s="247">
        <v>0</v>
      </c>
      <c r="CJ8" s="249">
        <v>0</v>
      </c>
      <c r="CK8" s="250">
        <v>0</v>
      </c>
      <c r="CL8" s="247">
        <v>0</v>
      </c>
      <c r="CM8" s="249">
        <v>0</v>
      </c>
      <c r="CN8" s="250">
        <v>0</v>
      </c>
      <c r="CO8" s="247">
        <v>0</v>
      </c>
      <c r="CP8" s="248">
        <v>0</v>
      </c>
      <c r="CQ8" s="250">
        <v>0</v>
      </c>
      <c r="CR8" s="249">
        <v>0</v>
      </c>
      <c r="CS8" s="249">
        <v>0</v>
      </c>
      <c r="CT8" s="250">
        <v>0</v>
      </c>
      <c r="CU8" s="26">
        <v>0</v>
      </c>
      <c r="CV8" s="26">
        <v>0</v>
      </c>
      <c r="CW8" s="500">
        <v>0</v>
      </c>
      <c r="CX8" s="413">
        <v>0</v>
      </c>
      <c r="CY8" s="390">
        <v>0</v>
      </c>
      <c r="CZ8" s="410">
        <v>0</v>
      </c>
    </row>
    <row r="9" spans="1:104" ht="13.5" customHeight="1" x14ac:dyDescent="0.2">
      <c r="A9" s="418" t="s">
        <v>4</v>
      </c>
      <c r="B9" s="244">
        <v>0</v>
      </c>
      <c r="C9" s="245">
        <v>0</v>
      </c>
      <c r="D9" s="368">
        <v>0</v>
      </c>
      <c r="E9" s="244">
        <v>0</v>
      </c>
      <c r="F9" s="245">
        <v>0</v>
      </c>
      <c r="G9" s="368">
        <v>0</v>
      </c>
      <c r="H9" s="244">
        <v>0</v>
      </c>
      <c r="I9" s="245">
        <v>0</v>
      </c>
      <c r="J9" s="368">
        <v>0</v>
      </c>
      <c r="K9" s="244">
        <v>0</v>
      </c>
      <c r="L9" s="245">
        <v>0</v>
      </c>
      <c r="M9" s="368">
        <v>0</v>
      </c>
      <c r="N9" s="244">
        <v>0</v>
      </c>
      <c r="O9" s="246">
        <v>0</v>
      </c>
      <c r="P9" s="368">
        <v>0</v>
      </c>
      <c r="Q9" s="244">
        <v>0</v>
      </c>
      <c r="R9" s="246">
        <v>0</v>
      </c>
      <c r="S9" s="368">
        <v>0</v>
      </c>
      <c r="T9" s="244">
        <v>0</v>
      </c>
      <c r="U9" s="246">
        <v>0</v>
      </c>
      <c r="V9" s="368">
        <v>0</v>
      </c>
      <c r="W9" s="244">
        <v>0</v>
      </c>
      <c r="X9" s="246">
        <v>0</v>
      </c>
      <c r="Y9" s="368">
        <v>0</v>
      </c>
      <c r="Z9" s="244">
        <v>0</v>
      </c>
      <c r="AA9" s="246">
        <v>0</v>
      </c>
      <c r="AB9" s="368">
        <v>0</v>
      </c>
      <c r="AC9" s="244">
        <v>0</v>
      </c>
      <c r="AD9" s="246">
        <v>0</v>
      </c>
      <c r="AE9" s="368">
        <v>0</v>
      </c>
      <c r="AF9" s="244">
        <v>0</v>
      </c>
      <c r="AG9" s="246">
        <v>0</v>
      </c>
      <c r="AH9" s="368">
        <v>0</v>
      </c>
      <c r="AI9" s="244">
        <v>4.4000000000000004</v>
      </c>
      <c r="AJ9" s="246">
        <v>0</v>
      </c>
      <c r="AK9" s="368">
        <v>8.6</v>
      </c>
      <c r="AL9" s="244">
        <v>0</v>
      </c>
      <c r="AM9" s="246">
        <v>0</v>
      </c>
      <c r="AN9" s="368">
        <v>0</v>
      </c>
      <c r="AO9" s="244">
        <v>0</v>
      </c>
      <c r="AP9" s="245">
        <v>0</v>
      </c>
      <c r="AQ9" s="368">
        <v>0</v>
      </c>
      <c r="AR9" s="246">
        <v>0</v>
      </c>
      <c r="AS9" s="246">
        <v>0</v>
      </c>
      <c r="AT9" s="368">
        <v>0</v>
      </c>
      <c r="AU9" s="246">
        <v>0</v>
      </c>
      <c r="AV9" s="246">
        <v>0</v>
      </c>
      <c r="AW9" s="246">
        <v>0</v>
      </c>
      <c r="AX9" s="420">
        <v>0.3</v>
      </c>
      <c r="AY9" s="396">
        <v>0</v>
      </c>
      <c r="AZ9" s="421">
        <v>0.5</v>
      </c>
      <c r="BA9" s="433"/>
      <c r="BB9" s="249">
        <v>0</v>
      </c>
      <c r="BC9" s="248">
        <v>0</v>
      </c>
      <c r="BD9" s="250">
        <v>0</v>
      </c>
      <c r="BE9" s="247">
        <v>0</v>
      </c>
      <c r="BF9" s="248">
        <v>0</v>
      </c>
      <c r="BG9" s="250">
        <v>0</v>
      </c>
      <c r="BH9" s="247">
        <v>0</v>
      </c>
      <c r="BI9" s="248">
        <v>0</v>
      </c>
      <c r="BJ9" s="250">
        <v>0</v>
      </c>
      <c r="BK9" s="247">
        <v>0</v>
      </c>
      <c r="BL9" s="248">
        <v>0</v>
      </c>
      <c r="BM9" s="250">
        <v>0</v>
      </c>
      <c r="BN9" s="247">
        <v>0</v>
      </c>
      <c r="BO9" s="249">
        <v>0</v>
      </c>
      <c r="BP9" s="250">
        <v>0</v>
      </c>
      <c r="BQ9" s="247">
        <v>0</v>
      </c>
      <c r="BR9" s="249">
        <v>0</v>
      </c>
      <c r="BS9" s="250">
        <v>0</v>
      </c>
      <c r="BT9" s="247">
        <v>0</v>
      </c>
      <c r="BU9" s="249">
        <v>0</v>
      </c>
      <c r="BV9" s="250">
        <v>0</v>
      </c>
      <c r="BW9" s="247">
        <v>0</v>
      </c>
      <c r="BX9" s="249">
        <v>0</v>
      </c>
      <c r="BY9" s="250">
        <v>0</v>
      </c>
      <c r="BZ9" s="247">
        <v>0</v>
      </c>
      <c r="CA9" s="249">
        <v>0</v>
      </c>
      <c r="CB9" s="250">
        <v>0</v>
      </c>
      <c r="CC9" s="247">
        <v>0</v>
      </c>
      <c r="CD9" s="249">
        <v>0</v>
      </c>
      <c r="CE9" s="250">
        <v>0</v>
      </c>
      <c r="CF9" s="247">
        <v>0</v>
      </c>
      <c r="CG9" s="249">
        <v>0</v>
      </c>
      <c r="CH9" s="250">
        <v>0</v>
      </c>
      <c r="CI9" s="247">
        <v>1</v>
      </c>
      <c r="CJ9" s="249">
        <v>0</v>
      </c>
      <c r="CK9" s="250">
        <v>1</v>
      </c>
      <c r="CL9" s="247">
        <v>0</v>
      </c>
      <c r="CM9" s="249">
        <v>0</v>
      </c>
      <c r="CN9" s="250">
        <v>0</v>
      </c>
      <c r="CO9" s="247">
        <v>0</v>
      </c>
      <c r="CP9" s="248">
        <v>0</v>
      </c>
      <c r="CQ9" s="250">
        <v>0</v>
      </c>
      <c r="CR9" s="249">
        <v>0</v>
      </c>
      <c r="CS9" s="249">
        <v>0</v>
      </c>
      <c r="CT9" s="250">
        <v>0</v>
      </c>
      <c r="CU9" s="26">
        <v>0</v>
      </c>
      <c r="CV9" s="26">
        <v>0</v>
      </c>
      <c r="CW9" s="500">
        <v>0</v>
      </c>
      <c r="CX9" s="413">
        <v>1</v>
      </c>
      <c r="CY9" s="390">
        <v>0</v>
      </c>
      <c r="CZ9" s="410">
        <v>1</v>
      </c>
    </row>
    <row r="10" spans="1:104" ht="13.5" customHeight="1" x14ac:dyDescent="0.2">
      <c r="A10" s="418" t="s">
        <v>6</v>
      </c>
      <c r="B10" s="244">
        <v>0</v>
      </c>
      <c r="C10" s="245">
        <v>0</v>
      </c>
      <c r="D10" s="368">
        <v>0</v>
      </c>
      <c r="E10" s="244">
        <v>0</v>
      </c>
      <c r="F10" s="245">
        <v>0</v>
      </c>
      <c r="G10" s="368">
        <v>0</v>
      </c>
      <c r="H10" s="244">
        <v>0</v>
      </c>
      <c r="I10" s="245">
        <v>0</v>
      </c>
      <c r="J10" s="368">
        <v>0</v>
      </c>
      <c r="K10" s="244">
        <v>0</v>
      </c>
      <c r="L10" s="245">
        <v>0</v>
      </c>
      <c r="M10" s="368">
        <v>0</v>
      </c>
      <c r="N10" s="244">
        <v>0</v>
      </c>
      <c r="O10" s="246">
        <v>0</v>
      </c>
      <c r="P10" s="368">
        <v>0</v>
      </c>
      <c r="Q10" s="244">
        <v>0</v>
      </c>
      <c r="R10" s="246">
        <v>0</v>
      </c>
      <c r="S10" s="368">
        <v>0</v>
      </c>
      <c r="T10" s="244">
        <v>0</v>
      </c>
      <c r="U10" s="246">
        <v>0</v>
      </c>
      <c r="V10" s="368">
        <v>0</v>
      </c>
      <c r="W10" s="244">
        <v>0</v>
      </c>
      <c r="X10" s="246">
        <v>0</v>
      </c>
      <c r="Y10" s="368">
        <v>0</v>
      </c>
      <c r="Z10" s="244">
        <v>0</v>
      </c>
      <c r="AA10" s="246">
        <v>0</v>
      </c>
      <c r="AB10" s="368">
        <v>0</v>
      </c>
      <c r="AC10" s="244">
        <v>0</v>
      </c>
      <c r="AD10" s="246">
        <v>0</v>
      </c>
      <c r="AE10" s="368">
        <v>0</v>
      </c>
      <c r="AF10" s="244">
        <v>0</v>
      </c>
      <c r="AG10" s="246">
        <v>0</v>
      </c>
      <c r="AH10" s="368">
        <v>0</v>
      </c>
      <c r="AI10" s="244">
        <v>0</v>
      </c>
      <c r="AJ10" s="246">
        <v>0</v>
      </c>
      <c r="AK10" s="368">
        <v>0</v>
      </c>
      <c r="AL10" s="244">
        <v>3.9</v>
      </c>
      <c r="AM10" s="246">
        <v>8</v>
      </c>
      <c r="AN10" s="368">
        <v>0</v>
      </c>
      <c r="AO10" s="244">
        <v>0</v>
      </c>
      <c r="AP10" s="245">
        <v>0</v>
      </c>
      <c r="AQ10" s="368">
        <v>0</v>
      </c>
      <c r="AR10" s="246">
        <v>0</v>
      </c>
      <c r="AS10" s="246">
        <v>0</v>
      </c>
      <c r="AT10" s="368">
        <v>0</v>
      </c>
      <c r="AU10" s="246">
        <v>0</v>
      </c>
      <c r="AV10" s="246">
        <v>0</v>
      </c>
      <c r="AW10" s="246">
        <v>0</v>
      </c>
      <c r="AX10" s="420">
        <v>0.3</v>
      </c>
      <c r="AY10" s="396">
        <v>0.5</v>
      </c>
      <c r="AZ10" s="421">
        <v>0</v>
      </c>
      <c r="BA10" s="433"/>
      <c r="BB10" s="249">
        <v>0</v>
      </c>
      <c r="BC10" s="248">
        <v>0</v>
      </c>
      <c r="BD10" s="250">
        <v>0</v>
      </c>
      <c r="BE10" s="247">
        <v>0</v>
      </c>
      <c r="BF10" s="248">
        <v>0</v>
      </c>
      <c r="BG10" s="250">
        <v>0</v>
      </c>
      <c r="BH10" s="247">
        <v>0</v>
      </c>
      <c r="BI10" s="248">
        <v>0</v>
      </c>
      <c r="BJ10" s="250">
        <v>0</v>
      </c>
      <c r="BK10" s="247">
        <v>0</v>
      </c>
      <c r="BL10" s="248">
        <v>0</v>
      </c>
      <c r="BM10" s="250">
        <v>0</v>
      </c>
      <c r="BN10" s="247">
        <v>0</v>
      </c>
      <c r="BO10" s="249">
        <v>0</v>
      </c>
      <c r="BP10" s="250">
        <v>0</v>
      </c>
      <c r="BQ10" s="247">
        <v>0</v>
      </c>
      <c r="BR10" s="249">
        <v>0</v>
      </c>
      <c r="BS10" s="250">
        <v>0</v>
      </c>
      <c r="BT10" s="247">
        <v>0</v>
      </c>
      <c r="BU10" s="249">
        <v>0</v>
      </c>
      <c r="BV10" s="250">
        <v>0</v>
      </c>
      <c r="BW10" s="247">
        <v>0</v>
      </c>
      <c r="BX10" s="249">
        <v>0</v>
      </c>
      <c r="BY10" s="250">
        <v>0</v>
      </c>
      <c r="BZ10" s="247">
        <v>0</v>
      </c>
      <c r="CA10" s="249">
        <v>0</v>
      </c>
      <c r="CB10" s="250">
        <v>0</v>
      </c>
      <c r="CC10" s="247">
        <v>0</v>
      </c>
      <c r="CD10" s="249">
        <v>0</v>
      </c>
      <c r="CE10" s="250">
        <v>0</v>
      </c>
      <c r="CF10" s="247">
        <v>0</v>
      </c>
      <c r="CG10" s="249">
        <v>0</v>
      </c>
      <c r="CH10" s="250">
        <v>0</v>
      </c>
      <c r="CI10" s="247">
        <v>0</v>
      </c>
      <c r="CJ10" s="249">
        <v>0</v>
      </c>
      <c r="CK10" s="250">
        <v>0</v>
      </c>
      <c r="CL10" s="247">
        <v>1</v>
      </c>
      <c r="CM10" s="249">
        <v>1</v>
      </c>
      <c r="CN10" s="250">
        <v>0</v>
      </c>
      <c r="CO10" s="247">
        <v>0</v>
      </c>
      <c r="CP10" s="248">
        <v>0</v>
      </c>
      <c r="CQ10" s="250">
        <v>0</v>
      </c>
      <c r="CR10" s="249">
        <v>0</v>
      </c>
      <c r="CS10" s="249">
        <v>0</v>
      </c>
      <c r="CT10" s="250">
        <v>0</v>
      </c>
      <c r="CU10" s="26">
        <v>0</v>
      </c>
      <c r="CV10" s="26">
        <v>0</v>
      </c>
      <c r="CW10" s="500">
        <v>0</v>
      </c>
      <c r="CX10" s="413">
        <v>1</v>
      </c>
      <c r="CY10" s="390">
        <v>1</v>
      </c>
      <c r="CZ10" s="410">
        <v>0</v>
      </c>
    </row>
    <row r="11" spans="1:104" ht="13.5" customHeight="1" x14ac:dyDescent="0.2">
      <c r="A11" s="418" t="s">
        <v>7</v>
      </c>
      <c r="B11" s="244">
        <v>0</v>
      </c>
      <c r="C11" s="245">
        <v>0</v>
      </c>
      <c r="D11" s="368">
        <v>0</v>
      </c>
      <c r="E11" s="244">
        <v>0</v>
      </c>
      <c r="F11" s="245">
        <v>0</v>
      </c>
      <c r="G11" s="368">
        <v>0</v>
      </c>
      <c r="H11" s="244">
        <v>0</v>
      </c>
      <c r="I11" s="245">
        <v>0</v>
      </c>
      <c r="J11" s="368">
        <v>0</v>
      </c>
      <c r="K11" s="244">
        <v>0</v>
      </c>
      <c r="L11" s="245">
        <v>0</v>
      </c>
      <c r="M11" s="368">
        <v>0</v>
      </c>
      <c r="N11" s="244">
        <v>0</v>
      </c>
      <c r="O11" s="246">
        <v>0</v>
      </c>
      <c r="P11" s="368">
        <v>0</v>
      </c>
      <c r="Q11" s="244">
        <v>0</v>
      </c>
      <c r="R11" s="246">
        <v>0</v>
      </c>
      <c r="S11" s="368">
        <v>0</v>
      </c>
      <c r="T11" s="244">
        <v>0</v>
      </c>
      <c r="U11" s="246">
        <v>0</v>
      </c>
      <c r="V11" s="368">
        <v>0</v>
      </c>
      <c r="W11" s="244">
        <v>0</v>
      </c>
      <c r="X11" s="246">
        <v>0</v>
      </c>
      <c r="Y11" s="368">
        <v>0</v>
      </c>
      <c r="Z11" s="244">
        <v>4.3</v>
      </c>
      <c r="AA11" s="246">
        <v>0</v>
      </c>
      <c r="AB11" s="368">
        <v>8.5</v>
      </c>
      <c r="AC11" s="244">
        <v>0</v>
      </c>
      <c r="AD11" s="246">
        <v>0</v>
      </c>
      <c r="AE11" s="368">
        <v>0</v>
      </c>
      <c r="AF11" s="244">
        <v>0</v>
      </c>
      <c r="AG11" s="246">
        <v>0</v>
      </c>
      <c r="AH11" s="368">
        <v>0</v>
      </c>
      <c r="AI11" s="244">
        <v>0</v>
      </c>
      <c r="AJ11" s="246">
        <v>0</v>
      </c>
      <c r="AK11" s="368">
        <v>0</v>
      </c>
      <c r="AL11" s="244">
        <v>0</v>
      </c>
      <c r="AM11" s="246">
        <v>0</v>
      </c>
      <c r="AN11" s="368">
        <v>0</v>
      </c>
      <c r="AO11" s="244">
        <v>0</v>
      </c>
      <c r="AP11" s="245">
        <v>0</v>
      </c>
      <c r="AQ11" s="368">
        <v>0</v>
      </c>
      <c r="AR11" s="246">
        <v>0</v>
      </c>
      <c r="AS11" s="246">
        <v>0</v>
      </c>
      <c r="AT11" s="368">
        <v>0</v>
      </c>
      <c r="AU11" s="246">
        <v>0</v>
      </c>
      <c r="AV11" s="246">
        <v>0</v>
      </c>
      <c r="AW11" s="246">
        <v>0</v>
      </c>
      <c r="AX11" s="420">
        <v>0.3</v>
      </c>
      <c r="AY11" s="396">
        <v>0</v>
      </c>
      <c r="AZ11" s="421">
        <v>0.5</v>
      </c>
      <c r="BA11" s="433"/>
      <c r="BB11" s="249">
        <v>0</v>
      </c>
      <c r="BC11" s="248">
        <v>0</v>
      </c>
      <c r="BD11" s="250">
        <v>0</v>
      </c>
      <c r="BE11" s="247">
        <v>0</v>
      </c>
      <c r="BF11" s="248">
        <v>0</v>
      </c>
      <c r="BG11" s="250">
        <v>0</v>
      </c>
      <c r="BH11" s="247">
        <v>0</v>
      </c>
      <c r="BI11" s="248">
        <v>0</v>
      </c>
      <c r="BJ11" s="250">
        <v>0</v>
      </c>
      <c r="BK11" s="247">
        <v>0</v>
      </c>
      <c r="BL11" s="248">
        <v>0</v>
      </c>
      <c r="BM11" s="250">
        <v>0</v>
      </c>
      <c r="BN11" s="247">
        <v>0</v>
      </c>
      <c r="BO11" s="249">
        <v>0</v>
      </c>
      <c r="BP11" s="250">
        <v>0</v>
      </c>
      <c r="BQ11" s="247">
        <v>0</v>
      </c>
      <c r="BR11" s="249">
        <v>0</v>
      </c>
      <c r="BS11" s="250">
        <v>0</v>
      </c>
      <c r="BT11" s="247">
        <v>0</v>
      </c>
      <c r="BU11" s="249">
        <v>0</v>
      </c>
      <c r="BV11" s="250">
        <v>0</v>
      </c>
      <c r="BW11" s="247">
        <v>0</v>
      </c>
      <c r="BX11" s="249">
        <v>0</v>
      </c>
      <c r="BY11" s="250">
        <v>0</v>
      </c>
      <c r="BZ11" s="247">
        <v>1</v>
      </c>
      <c r="CA11" s="249">
        <v>0</v>
      </c>
      <c r="CB11" s="250">
        <v>1</v>
      </c>
      <c r="CC11" s="247">
        <v>0</v>
      </c>
      <c r="CD11" s="249">
        <v>0</v>
      </c>
      <c r="CE11" s="250">
        <v>0</v>
      </c>
      <c r="CF11" s="247">
        <v>0</v>
      </c>
      <c r="CG11" s="249">
        <v>0</v>
      </c>
      <c r="CH11" s="250">
        <v>0</v>
      </c>
      <c r="CI11" s="247">
        <v>0</v>
      </c>
      <c r="CJ11" s="249">
        <v>0</v>
      </c>
      <c r="CK11" s="250">
        <v>0</v>
      </c>
      <c r="CL11" s="247">
        <v>0</v>
      </c>
      <c r="CM11" s="249">
        <v>0</v>
      </c>
      <c r="CN11" s="250">
        <v>0</v>
      </c>
      <c r="CO11" s="247">
        <v>0</v>
      </c>
      <c r="CP11" s="248">
        <v>0</v>
      </c>
      <c r="CQ11" s="250">
        <v>0</v>
      </c>
      <c r="CR11" s="249">
        <v>0</v>
      </c>
      <c r="CS11" s="249">
        <v>0</v>
      </c>
      <c r="CT11" s="250">
        <v>0</v>
      </c>
      <c r="CU11" s="26">
        <v>0</v>
      </c>
      <c r="CV11" s="26">
        <v>0</v>
      </c>
      <c r="CW11" s="500">
        <v>0</v>
      </c>
      <c r="CX11" s="413">
        <v>1</v>
      </c>
      <c r="CY11" s="390">
        <v>0</v>
      </c>
      <c r="CZ11" s="410">
        <v>1</v>
      </c>
    </row>
    <row r="12" spans="1:104" ht="13.5" customHeight="1" x14ac:dyDescent="0.2">
      <c r="A12" s="418" t="s">
        <v>8</v>
      </c>
      <c r="B12" s="244">
        <v>0</v>
      </c>
      <c r="C12" s="245">
        <v>0</v>
      </c>
      <c r="D12" s="368">
        <v>0</v>
      </c>
      <c r="E12" s="244">
        <v>0</v>
      </c>
      <c r="F12" s="245">
        <v>0</v>
      </c>
      <c r="G12" s="368">
        <v>0</v>
      </c>
      <c r="H12" s="244">
        <v>0</v>
      </c>
      <c r="I12" s="245">
        <v>0</v>
      </c>
      <c r="J12" s="368">
        <v>0</v>
      </c>
      <c r="K12" s="244">
        <v>0</v>
      </c>
      <c r="L12" s="245">
        <v>0</v>
      </c>
      <c r="M12" s="368">
        <v>0</v>
      </c>
      <c r="N12" s="244">
        <v>0</v>
      </c>
      <c r="O12" s="246">
        <v>0</v>
      </c>
      <c r="P12" s="368">
        <v>0</v>
      </c>
      <c r="Q12" s="244">
        <v>0</v>
      </c>
      <c r="R12" s="246">
        <v>0</v>
      </c>
      <c r="S12" s="368">
        <v>0</v>
      </c>
      <c r="T12" s="244">
        <v>0</v>
      </c>
      <c r="U12" s="246">
        <v>0</v>
      </c>
      <c r="V12" s="368">
        <v>0</v>
      </c>
      <c r="W12" s="244">
        <v>3.5</v>
      </c>
      <c r="X12" s="246">
        <v>0</v>
      </c>
      <c r="Y12" s="368">
        <v>6.9</v>
      </c>
      <c r="Z12" s="244">
        <v>0</v>
      </c>
      <c r="AA12" s="246">
        <v>0</v>
      </c>
      <c r="AB12" s="368">
        <v>0</v>
      </c>
      <c r="AC12" s="244">
        <v>3.5</v>
      </c>
      <c r="AD12" s="246">
        <v>7.1</v>
      </c>
      <c r="AE12" s="368">
        <v>0</v>
      </c>
      <c r="AF12" s="244">
        <v>3.5</v>
      </c>
      <c r="AG12" s="246">
        <v>7.1</v>
      </c>
      <c r="AH12" s="368">
        <v>0</v>
      </c>
      <c r="AI12" s="244">
        <v>3.9</v>
      </c>
      <c r="AJ12" s="246">
        <v>0</v>
      </c>
      <c r="AK12" s="368">
        <v>7.6</v>
      </c>
      <c r="AL12" s="244">
        <v>0</v>
      </c>
      <c r="AM12" s="246">
        <v>0</v>
      </c>
      <c r="AN12" s="368">
        <v>0</v>
      </c>
      <c r="AO12" s="244">
        <v>0</v>
      </c>
      <c r="AP12" s="245">
        <v>0</v>
      </c>
      <c r="AQ12" s="368">
        <v>0</v>
      </c>
      <c r="AR12" s="246">
        <v>0</v>
      </c>
      <c r="AS12" s="246">
        <v>0</v>
      </c>
      <c r="AT12" s="368">
        <v>0</v>
      </c>
      <c r="AU12" s="246">
        <v>0</v>
      </c>
      <c r="AV12" s="246">
        <v>0</v>
      </c>
      <c r="AW12" s="246">
        <v>0</v>
      </c>
      <c r="AX12" s="420">
        <v>0.9</v>
      </c>
      <c r="AY12" s="396">
        <v>0.9</v>
      </c>
      <c r="AZ12" s="421">
        <v>0.9</v>
      </c>
      <c r="BA12" s="433"/>
      <c r="BB12" s="249">
        <v>0</v>
      </c>
      <c r="BC12" s="248">
        <v>0</v>
      </c>
      <c r="BD12" s="250">
        <v>0</v>
      </c>
      <c r="BE12" s="247">
        <v>0</v>
      </c>
      <c r="BF12" s="248">
        <v>0</v>
      </c>
      <c r="BG12" s="250">
        <v>0</v>
      </c>
      <c r="BH12" s="247">
        <v>0</v>
      </c>
      <c r="BI12" s="248">
        <v>0</v>
      </c>
      <c r="BJ12" s="250">
        <v>0</v>
      </c>
      <c r="BK12" s="247">
        <v>0</v>
      </c>
      <c r="BL12" s="248">
        <v>0</v>
      </c>
      <c r="BM12" s="250">
        <v>0</v>
      </c>
      <c r="BN12" s="247">
        <v>0</v>
      </c>
      <c r="BO12" s="249">
        <v>0</v>
      </c>
      <c r="BP12" s="250">
        <v>0</v>
      </c>
      <c r="BQ12" s="247">
        <v>0</v>
      </c>
      <c r="BR12" s="249">
        <v>0</v>
      </c>
      <c r="BS12" s="250">
        <v>0</v>
      </c>
      <c r="BT12" s="247">
        <v>0</v>
      </c>
      <c r="BU12" s="249">
        <v>0</v>
      </c>
      <c r="BV12" s="250">
        <v>0</v>
      </c>
      <c r="BW12" s="247">
        <v>1</v>
      </c>
      <c r="BX12" s="249">
        <v>0</v>
      </c>
      <c r="BY12" s="250">
        <v>1</v>
      </c>
      <c r="BZ12" s="247">
        <v>0</v>
      </c>
      <c r="CA12" s="249">
        <v>0</v>
      </c>
      <c r="CB12" s="250">
        <v>0</v>
      </c>
      <c r="CC12" s="247">
        <v>1</v>
      </c>
      <c r="CD12" s="249">
        <v>1</v>
      </c>
      <c r="CE12" s="250">
        <v>0</v>
      </c>
      <c r="CF12" s="247">
        <v>1</v>
      </c>
      <c r="CG12" s="249">
        <v>1</v>
      </c>
      <c r="CH12" s="250">
        <v>0</v>
      </c>
      <c r="CI12" s="247">
        <v>1</v>
      </c>
      <c r="CJ12" s="249">
        <v>0</v>
      </c>
      <c r="CK12" s="250">
        <v>1</v>
      </c>
      <c r="CL12" s="247">
        <v>0</v>
      </c>
      <c r="CM12" s="249">
        <v>0</v>
      </c>
      <c r="CN12" s="250">
        <v>0</v>
      </c>
      <c r="CO12" s="247">
        <v>0</v>
      </c>
      <c r="CP12" s="248">
        <v>0</v>
      </c>
      <c r="CQ12" s="250">
        <v>0</v>
      </c>
      <c r="CR12" s="249">
        <v>0</v>
      </c>
      <c r="CS12" s="249">
        <v>0</v>
      </c>
      <c r="CT12" s="250">
        <v>0</v>
      </c>
      <c r="CU12" s="26">
        <v>0</v>
      </c>
      <c r="CV12" s="26">
        <v>0</v>
      </c>
      <c r="CW12" s="500">
        <v>0</v>
      </c>
      <c r="CX12" s="413">
        <v>4</v>
      </c>
      <c r="CY12" s="390">
        <v>2</v>
      </c>
      <c r="CZ12" s="410">
        <v>2</v>
      </c>
    </row>
    <row r="13" spans="1:104" ht="13.5" customHeight="1" x14ac:dyDescent="0.2">
      <c r="A13" s="418" t="s">
        <v>9</v>
      </c>
      <c r="B13" s="244">
        <v>0</v>
      </c>
      <c r="C13" s="245">
        <v>0</v>
      </c>
      <c r="D13" s="368">
        <v>0</v>
      </c>
      <c r="E13" s="244">
        <v>3.2</v>
      </c>
      <c r="F13" s="245">
        <v>6.5</v>
      </c>
      <c r="G13" s="368">
        <v>0</v>
      </c>
      <c r="H13" s="244">
        <v>0</v>
      </c>
      <c r="I13" s="245">
        <v>0</v>
      </c>
      <c r="J13" s="368">
        <v>0</v>
      </c>
      <c r="K13" s="244">
        <v>0</v>
      </c>
      <c r="L13" s="245">
        <v>0</v>
      </c>
      <c r="M13" s="368">
        <v>0</v>
      </c>
      <c r="N13" s="244">
        <v>0</v>
      </c>
      <c r="O13" s="246">
        <v>0</v>
      </c>
      <c r="P13" s="368">
        <v>0</v>
      </c>
      <c r="Q13" s="244">
        <v>0</v>
      </c>
      <c r="R13" s="246">
        <v>0</v>
      </c>
      <c r="S13" s="368">
        <v>0</v>
      </c>
      <c r="T13" s="244">
        <v>0</v>
      </c>
      <c r="U13" s="246">
        <v>0</v>
      </c>
      <c r="V13" s="368">
        <v>0</v>
      </c>
      <c r="W13" s="244">
        <v>0</v>
      </c>
      <c r="X13" s="246">
        <v>0</v>
      </c>
      <c r="Y13" s="368">
        <v>0</v>
      </c>
      <c r="Z13" s="244">
        <v>0</v>
      </c>
      <c r="AA13" s="246">
        <v>0</v>
      </c>
      <c r="AB13" s="368">
        <v>0</v>
      </c>
      <c r="AC13" s="244">
        <v>0</v>
      </c>
      <c r="AD13" s="246">
        <v>0</v>
      </c>
      <c r="AE13" s="368">
        <v>0</v>
      </c>
      <c r="AF13" s="244">
        <v>3.1</v>
      </c>
      <c r="AG13" s="246">
        <v>0</v>
      </c>
      <c r="AH13" s="368">
        <v>6.3</v>
      </c>
      <c r="AI13" s="244">
        <v>0</v>
      </c>
      <c r="AJ13" s="246">
        <v>0</v>
      </c>
      <c r="AK13" s="368">
        <v>0</v>
      </c>
      <c r="AL13" s="244">
        <v>0</v>
      </c>
      <c r="AM13" s="246">
        <v>0</v>
      </c>
      <c r="AN13" s="368">
        <v>0</v>
      </c>
      <c r="AO13" s="244">
        <v>0</v>
      </c>
      <c r="AP13" s="245">
        <v>0</v>
      </c>
      <c r="AQ13" s="368">
        <v>0</v>
      </c>
      <c r="AR13" s="246">
        <v>3.2</v>
      </c>
      <c r="AS13" s="246">
        <v>6.4</v>
      </c>
      <c r="AT13" s="368">
        <v>0</v>
      </c>
      <c r="AU13" s="246">
        <v>0</v>
      </c>
      <c r="AV13" s="246">
        <v>0</v>
      </c>
      <c r="AW13" s="246">
        <v>0</v>
      </c>
      <c r="AX13" s="420">
        <v>0.6</v>
      </c>
      <c r="AY13" s="396">
        <v>0.8</v>
      </c>
      <c r="AZ13" s="421">
        <v>0.4</v>
      </c>
      <c r="BA13" s="433"/>
      <c r="BB13" s="249">
        <v>0</v>
      </c>
      <c r="BC13" s="248">
        <v>0</v>
      </c>
      <c r="BD13" s="250">
        <v>0</v>
      </c>
      <c r="BE13" s="247">
        <v>1</v>
      </c>
      <c r="BF13" s="248">
        <v>1</v>
      </c>
      <c r="BG13" s="250">
        <v>0</v>
      </c>
      <c r="BH13" s="247">
        <v>0</v>
      </c>
      <c r="BI13" s="248">
        <v>0</v>
      </c>
      <c r="BJ13" s="250">
        <v>0</v>
      </c>
      <c r="BK13" s="247">
        <v>0</v>
      </c>
      <c r="BL13" s="248">
        <v>0</v>
      </c>
      <c r="BM13" s="250">
        <v>0</v>
      </c>
      <c r="BN13" s="247">
        <v>0</v>
      </c>
      <c r="BO13" s="249">
        <v>0</v>
      </c>
      <c r="BP13" s="250">
        <v>0</v>
      </c>
      <c r="BQ13" s="247">
        <v>0</v>
      </c>
      <c r="BR13" s="249">
        <v>0</v>
      </c>
      <c r="BS13" s="250">
        <v>0</v>
      </c>
      <c r="BT13" s="247">
        <v>0</v>
      </c>
      <c r="BU13" s="249">
        <v>0</v>
      </c>
      <c r="BV13" s="250">
        <v>0</v>
      </c>
      <c r="BW13" s="247">
        <v>0</v>
      </c>
      <c r="BX13" s="249">
        <v>0</v>
      </c>
      <c r="BY13" s="250">
        <v>0</v>
      </c>
      <c r="BZ13" s="247">
        <v>0</v>
      </c>
      <c r="CA13" s="249">
        <v>0</v>
      </c>
      <c r="CB13" s="250">
        <v>0</v>
      </c>
      <c r="CC13" s="247">
        <v>0</v>
      </c>
      <c r="CD13" s="249">
        <v>0</v>
      </c>
      <c r="CE13" s="250">
        <v>0</v>
      </c>
      <c r="CF13" s="247">
        <v>1</v>
      </c>
      <c r="CG13" s="249">
        <v>0</v>
      </c>
      <c r="CH13" s="250">
        <v>1</v>
      </c>
      <c r="CI13" s="247">
        <v>0</v>
      </c>
      <c r="CJ13" s="249">
        <v>0</v>
      </c>
      <c r="CK13" s="250">
        <v>0</v>
      </c>
      <c r="CL13" s="247">
        <v>0</v>
      </c>
      <c r="CM13" s="249">
        <v>0</v>
      </c>
      <c r="CN13" s="250">
        <v>0</v>
      </c>
      <c r="CO13" s="247">
        <v>0</v>
      </c>
      <c r="CP13" s="248">
        <v>0</v>
      </c>
      <c r="CQ13" s="250">
        <v>0</v>
      </c>
      <c r="CR13" s="249">
        <v>1</v>
      </c>
      <c r="CS13" s="249">
        <v>1</v>
      </c>
      <c r="CT13" s="250">
        <v>0</v>
      </c>
      <c r="CU13" s="26">
        <v>0</v>
      </c>
      <c r="CV13" s="26">
        <v>0</v>
      </c>
      <c r="CW13" s="500">
        <v>0</v>
      </c>
      <c r="CX13" s="413">
        <v>3</v>
      </c>
      <c r="CY13" s="390">
        <v>2</v>
      </c>
      <c r="CZ13" s="410">
        <v>1</v>
      </c>
    </row>
    <row r="14" spans="1:104" ht="13.5" customHeight="1" x14ac:dyDescent="0.2">
      <c r="A14" s="418" t="s">
        <v>10</v>
      </c>
      <c r="B14" s="244">
        <v>3.2</v>
      </c>
      <c r="C14" s="245">
        <v>6.3</v>
      </c>
      <c r="D14" s="368">
        <v>0</v>
      </c>
      <c r="E14" s="244">
        <v>6.5</v>
      </c>
      <c r="F14" s="245">
        <v>6.5</v>
      </c>
      <c r="G14" s="368">
        <v>6.6</v>
      </c>
      <c r="H14" s="244">
        <v>0</v>
      </c>
      <c r="I14" s="245">
        <v>0</v>
      </c>
      <c r="J14" s="368">
        <v>0</v>
      </c>
      <c r="K14" s="244">
        <v>0</v>
      </c>
      <c r="L14" s="245">
        <v>0</v>
      </c>
      <c r="M14" s="368">
        <v>0</v>
      </c>
      <c r="N14" s="244">
        <v>0</v>
      </c>
      <c r="O14" s="246">
        <v>0</v>
      </c>
      <c r="P14" s="368">
        <v>0</v>
      </c>
      <c r="Q14" s="244">
        <v>0</v>
      </c>
      <c r="R14" s="246">
        <v>0</v>
      </c>
      <c r="S14" s="368">
        <v>0</v>
      </c>
      <c r="T14" s="244">
        <v>0</v>
      </c>
      <c r="U14" s="246">
        <v>0</v>
      </c>
      <c r="V14" s="368">
        <v>0</v>
      </c>
      <c r="W14" s="244">
        <v>6.3</v>
      </c>
      <c r="X14" s="246">
        <v>6.2</v>
      </c>
      <c r="Y14" s="368">
        <v>6.3</v>
      </c>
      <c r="Z14" s="244">
        <v>0</v>
      </c>
      <c r="AA14" s="246">
        <v>0</v>
      </c>
      <c r="AB14" s="368">
        <v>0</v>
      </c>
      <c r="AC14" s="244">
        <v>0</v>
      </c>
      <c r="AD14" s="246">
        <v>0</v>
      </c>
      <c r="AE14" s="368">
        <v>0</v>
      </c>
      <c r="AF14" s="244">
        <v>9.3000000000000007</v>
      </c>
      <c r="AG14" s="246">
        <v>6.2</v>
      </c>
      <c r="AH14" s="368">
        <v>12.5</v>
      </c>
      <c r="AI14" s="244">
        <v>3.4</v>
      </c>
      <c r="AJ14" s="246">
        <v>0</v>
      </c>
      <c r="AK14" s="368">
        <v>6.9</v>
      </c>
      <c r="AL14" s="244">
        <v>6.2</v>
      </c>
      <c r="AM14" s="246">
        <v>0</v>
      </c>
      <c r="AN14" s="368">
        <v>12.5</v>
      </c>
      <c r="AO14" s="244">
        <v>3.2</v>
      </c>
      <c r="AP14" s="245">
        <v>0</v>
      </c>
      <c r="AQ14" s="368">
        <v>6.4</v>
      </c>
      <c r="AR14" s="246">
        <v>0</v>
      </c>
      <c r="AS14" s="246">
        <v>0</v>
      </c>
      <c r="AT14" s="368">
        <v>0</v>
      </c>
      <c r="AU14" s="246">
        <v>0</v>
      </c>
      <c r="AV14" s="246">
        <v>0</v>
      </c>
      <c r="AW14" s="246">
        <v>0</v>
      </c>
      <c r="AX14" s="420">
        <v>2.4</v>
      </c>
      <c r="AY14" s="396">
        <v>1.6</v>
      </c>
      <c r="AZ14" s="421">
        <v>3.2</v>
      </c>
      <c r="BA14" s="433"/>
      <c r="BB14" s="249">
        <v>1</v>
      </c>
      <c r="BC14" s="248">
        <v>1</v>
      </c>
      <c r="BD14" s="250">
        <v>0</v>
      </c>
      <c r="BE14" s="247">
        <v>2</v>
      </c>
      <c r="BF14" s="248">
        <v>1</v>
      </c>
      <c r="BG14" s="250">
        <v>1</v>
      </c>
      <c r="BH14" s="247">
        <v>0</v>
      </c>
      <c r="BI14" s="248">
        <v>0</v>
      </c>
      <c r="BJ14" s="250">
        <v>0</v>
      </c>
      <c r="BK14" s="247">
        <v>0</v>
      </c>
      <c r="BL14" s="248">
        <v>0</v>
      </c>
      <c r="BM14" s="250">
        <v>0</v>
      </c>
      <c r="BN14" s="247">
        <v>0</v>
      </c>
      <c r="BO14" s="249">
        <v>0</v>
      </c>
      <c r="BP14" s="250">
        <v>0</v>
      </c>
      <c r="BQ14" s="247">
        <v>0</v>
      </c>
      <c r="BR14" s="249">
        <v>0</v>
      </c>
      <c r="BS14" s="250">
        <v>0</v>
      </c>
      <c r="BT14" s="247">
        <v>0</v>
      </c>
      <c r="BU14" s="249">
        <v>0</v>
      </c>
      <c r="BV14" s="250">
        <v>0</v>
      </c>
      <c r="BW14" s="247">
        <v>2</v>
      </c>
      <c r="BX14" s="249">
        <v>1</v>
      </c>
      <c r="BY14" s="250">
        <v>1</v>
      </c>
      <c r="BZ14" s="247">
        <v>0</v>
      </c>
      <c r="CA14" s="249">
        <v>0</v>
      </c>
      <c r="CB14" s="250">
        <v>0</v>
      </c>
      <c r="CC14" s="247">
        <v>0</v>
      </c>
      <c r="CD14" s="249">
        <v>0</v>
      </c>
      <c r="CE14" s="250">
        <v>0</v>
      </c>
      <c r="CF14" s="247">
        <v>3</v>
      </c>
      <c r="CG14" s="249">
        <v>1</v>
      </c>
      <c r="CH14" s="250">
        <v>2</v>
      </c>
      <c r="CI14" s="247">
        <v>1</v>
      </c>
      <c r="CJ14" s="249">
        <v>0</v>
      </c>
      <c r="CK14" s="250">
        <v>1</v>
      </c>
      <c r="CL14" s="247">
        <v>2</v>
      </c>
      <c r="CM14" s="249">
        <v>0</v>
      </c>
      <c r="CN14" s="250">
        <v>2</v>
      </c>
      <c r="CO14" s="247">
        <v>1</v>
      </c>
      <c r="CP14" s="248">
        <v>0</v>
      </c>
      <c r="CQ14" s="250">
        <v>1</v>
      </c>
      <c r="CR14" s="249">
        <v>0</v>
      </c>
      <c r="CS14" s="249">
        <v>0</v>
      </c>
      <c r="CT14" s="250">
        <v>0</v>
      </c>
      <c r="CU14" s="26">
        <v>0</v>
      </c>
      <c r="CV14" s="26">
        <v>0</v>
      </c>
      <c r="CW14" s="500">
        <v>0</v>
      </c>
      <c r="CX14" s="413">
        <v>12</v>
      </c>
      <c r="CY14" s="390">
        <v>4</v>
      </c>
      <c r="CZ14" s="410">
        <v>8</v>
      </c>
    </row>
    <row r="15" spans="1:104" ht="13.5" customHeight="1" x14ac:dyDescent="0.2">
      <c r="A15" s="418" t="s">
        <v>11</v>
      </c>
      <c r="B15" s="244">
        <v>6.7</v>
      </c>
      <c r="C15" s="245">
        <v>6.5</v>
      </c>
      <c r="D15" s="368">
        <v>6.8</v>
      </c>
      <c r="E15" s="244">
        <v>13.7</v>
      </c>
      <c r="F15" s="245">
        <v>13.5</v>
      </c>
      <c r="G15" s="368">
        <v>14</v>
      </c>
      <c r="H15" s="244">
        <v>10</v>
      </c>
      <c r="I15" s="245">
        <v>6.5</v>
      </c>
      <c r="J15" s="368">
        <v>13.6</v>
      </c>
      <c r="K15" s="244">
        <v>0</v>
      </c>
      <c r="L15" s="245">
        <v>0</v>
      </c>
      <c r="M15" s="368">
        <v>0</v>
      </c>
      <c r="N15" s="244">
        <v>0</v>
      </c>
      <c r="O15" s="246">
        <v>0</v>
      </c>
      <c r="P15" s="368">
        <v>0</v>
      </c>
      <c r="Q15" s="244">
        <v>0</v>
      </c>
      <c r="R15" s="246">
        <v>0</v>
      </c>
      <c r="S15" s="368">
        <v>0</v>
      </c>
      <c r="T15" s="244">
        <v>0</v>
      </c>
      <c r="U15" s="246">
        <v>0</v>
      </c>
      <c r="V15" s="368">
        <v>0</v>
      </c>
      <c r="W15" s="244">
        <v>3.3</v>
      </c>
      <c r="X15" s="246">
        <v>0</v>
      </c>
      <c r="Y15" s="368">
        <v>6.8</v>
      </c>
      <c r="Z15" s="244">
        <v>6.8</v>
      </c>
      <c r="AA15" s="246">
        <v>6.7</v>
      </c>
      <c r="AB15" s="368">
        <v>7</v>
      </c>
      <c r="AC15" s="244">
        <v>6.6</v>
      </c>
      <c r="AD15" s="246">
        <v>0</v>
      </c>
      <c r="AE15" s="368">
        <v>13.5</v>
      </c>
      <c r="AF15" s="244">
        <v>16.5</v>
      </c>
      <c r="AG15" s="246">
        <v>12.9</v>
      </c>
      <c r="AH15" s="368">
        <v>20.2</v>
      </c>
      <c r="AI15" s="244">
        <v>3.7</v>
      </c>
      <c r="AJ15" s="246">
        <v>0</v>
      </c>
      <c r="AK15" s="368">
        <v>7.5</v>
      </c>
      <c r="AL15" s="244">
        <v>6.6</v>
      </c>
      <c r="AM15" s="246">
        <v>6.5</v>
      </c>
      <c r="AN15" s="368">
        <v>6.7</v>
      </c>
      <c r="AO15" s="244">
        <v>0</v>
      </c>
      <c r="AP15" s="245">
        <v>0</v>
      </c>
      <c r="AQ15" s="368">
        <v>0</v>
      </c>
      <c r="AR15" s="246">
        <v>0</v>
      </c>
      <c r="AS15" s="246">
        <v>0</v>
      </c>
      <c r="AT15" s="368">
        <v>0</v>
      </c>
      <c r="AU15" s="246">
        <v>3.4</v>
      </c>
      <c r="AV15" s="246">
        <v>6.7</v>
      </c>
      <c r="AW15" s="246">
        <v>0</v>
      </c>
      <c r="AX15" s="420">
        <v>4.8</v>
      </c>
      <c r="AY15" s="396">
        <v>3.7</v>
      </c>
      <c r="AZ15" s="421">
        <v>6</v>
      </c>
      <c r="BA15" s="433"/>
      <c r="BB15" s="249">
        <v>2</v>
      </c>
      <c r="BC15" s="248">
        <v>1</v>
      </c>
      <c r="BD15" s="250">
        <v>1</v>
      </c>
      <c r="BE15" s="247">
        <v>4</v>
      </c>
      <c r="BF15" s="248">
        <v>2</v>
      </c>
      <c r="BG15" s="250">
        <v>2</v>
      </c>
      <c r="BH15" s="247">
        <v>3</v>
      </c>
      <c r="BI15" s="248">
        <v>1</v>
      </c>
      <c r="BJ15" s="250">
        <v>2</v>
      </c>
      <c r="BK15" s="247">
        <v>0</v>
      </c>
      <c r="BL15" s="248">
        <v>0</v>
      </c>
      <c r="BM15" s="250">
        <v>0</v>
      </c>
      <c r="BN15" s="247">
        <v>0</v>
      </c>
      <c r="BO15" s="249">
        <v>0</v>
      </c>
      <c r="BP15" s="250">
        <v>0</v>
      </c>
      <c r="BQ15" s="247">
        <v>0</v>
      </c>
      <c r="BR15" s="249">
        <v>0</v>
      </c>
      <c r="BS15" s="250">
        <v>0</v>
      </c>
      <c r="BT15" s="247">
        <v>0</v>
      </c>
      <c r="BU15" s="249">
        <v>0</v>
      </c>
      <c r="BV15" s="250">
        <v>0</v>
      </c>
      <c r="BW15" s="247">
        <v>1</v>
      </c>
      <c r="BX15" s="249">
        <v>0</v>
      </c>
      <c r="BY15" s="250">
        <v>1</v>
      </c>
      <c r="BZ15" s="247">
        <v>2</v>
      </c>
      <c r="CA15" s="249">
        <v>1</v>
      </c>
      <c r="CB15" s="250">
        <v>1</v>
      </c>
      <c r="CC15" s="247">
        <v>2</v>
      </c>
      <c r="CD15" s="249">
        <v>0</v>
      </c>
      <c r="CE15" s="250">
        <v>2</v>
      </c>
      <c r="CF15" s="247">
        <v>5</v>
      </c>
      <c r="CG15" s="249">
        <v>2</v>
      </c>
      <c r="CH15" s="250">
        <v>3</v>
      </c>
      <c r="CI15" s="247">
        <v>1</v>
      </c>
      <c r="CJ15" s="249">
        <v>0</v>
      </c>
      <c r="CK15" s="250">
        <v>1</v>
      </c>
      <c r="CL15" s="247">
        <v>2</v>
      </c>
      <c r="CM15" s="249">
        <v>1</v>
      </c>
      <c r="CN15" s="250">
        <v>1</v>
      </c>
      <c r="CO15" s="247">
        <v>0</v>
      </c>
      <c r="CP15" s="248">
        <v>0</v>
      </c>
      <c r="CQ15" s="250">
        <v>0</v>
      </c>
      <c r="CR15" s="249">
        <v>0</v>
      </c>
      <c r="CS15" s="249">
        <v>0</v>
      </c>
      <c r="CT15" s="250">
        <v>0</v>
      </c>
      <c r="CU15" s="26">
        <v>1</v>
      </c>
      <c r="CV15" s="26">
        <v>1</v>
      </c>
      <c r="CW15" s="500">
        <v>0</v>
      </c>
      <c r="CX15" s="413">
        <v>23</v>
      </c>
      <c r="CY15" s="390">
        <v>9</v>
      </c>
      <c r="CZ15" s="410">
        <v>14</v>
      </c>
    </row>
    <row r="16" spans="1:104" ht="13.5" customHeight="1" x14ac:dyDescent="0.2">
      <c r="A16" s="418" t="s">
        <v>12</v>
      </c>
      <c r="B16" s="244">
        <v>7.3</v>
      </c>
      <c r="C16" s="245">
        <v>0</v>
      </c>
      <c r="D16" s="368">
        <v>14.9</v>
      </c>
      <c r="E16" s="244">
        <v>30.2</v>
      </c>
      <c r="F16" s="245">
        <v>37.1</v>
      </c>
      <c r="G16" s="368">
        <v>23</v>
      </c>
      <c r="H16" s="244">
        <v>18.2</v>
      </c>
      <c r="I16" s="245">
        <v>14.4</v>
      </c>
      <c r="J16" s="368">
        <v>22.2</v>
      </c>
      <c r="K16" s="244">
        <v>7.5</v>
      </c>
      <c r="L16" s="245">
        <v>7.4</v>
      </c>
      <c r="M16" s="368">
        <v>7.7</v>
      </c>
      <c r="N16" s="244">
        <v>0</v>
      </c>
      <c r="O16" s="246">
        <v>0</v>
      </c>
      <c r="P16" s="368">
        <v>0</v>
      </c>
      <c r="Q16" s="244">
        <v>0</v>
      </c>
      <c r="R16" s="246">
        <v>0</v>
      </c>
      <c r="S16" s="368">
        <v>0</v>
      </c>
      <c r="T16" s="244">
        <v>0</v>
      </c>
      <c r="U16" s="246">
        <v>0</v>
      </c>
      <c r="V16" s="368">
        <v>0</v>
      </c>
      <c r="W16" s="244">
        <v>3.6</v>
      </c>
      <c r="X16" s="246">
        <v>0</v>
      </c>
      <c r="Y16" s="368">
        <v>7.4</v>
      </c>
      <c r="Z16" s="244">
        <v>14.9</v>
      </c>
      <c r="AA16" s="246">
        <v>14.7</v>
      </c>
      <c r="AB16" s="368">
        <v>15.2</v>
      </c>
      <c r="AC16" s="244">
        <v>0</v>
      </c>
      <c r="AD16" s="246">
        <v>0</v>
      </c>
      <c r="AE16" s="368">
        <v>0</v>
      </c>
      <c r="AF16" s="244">
        <v>25.1</v>
      </c>
      <c r="AG16" s="246">
        <v>21.2</v>
      </c>
      <c r="AH16" s="368">
        <v>29.2</v>
      </c>
      <c r="AI16" s="244">
        <v>31.8</v>
      </c>
      <c r="AJ16" s="246">
        <v>46.9</v>
      </c>
      <c r="AK16" s="368">
        <v>16.2</v>
      </c>
      <c r="AL16" s="244">
        <v>21.5</v>
      </c>
      <c r="AM16" s="246">
        <v>14.1</v>
      </c>
      <c r="AN16" s="368">
        <v>29.1</v>
      </c>
      <c r="AO16" s="244">
        <v>3.7</v>
      </c>
      <c r="AP16" s="245">
        <v>0</v>
      </c>
      <c r="AQ16" s="368">
        <v>7.5</v>
      </c>
      <c r="AR16" s="246">
        <v>0</v>
      </c>
      <c r="AS16" s="246">
        <v>0</v>
      </c>
      <c r="AT16" s="368">
        <v>0</v>
      </c>
      <c r="AU16" s="246">
        <v>7.4</v>
      </c>
      <c r="AV16" s="246">
        <v>14.5</v>
      </c>
      <c r="AW16" s="246">
        <v>0</v>
      </c>
      <c r="AX16" s="420">
        <v>10.6</v>
      </c>
      <c r="AY16" s="396">
        <v>10.4</v>
      </c>
      <c r="AZ16" s="421">
        <v>10.8</v>
      </c>
      <c r="BA16" s="433"/>
      <c r="BB16" s="249">
        <v>2</v>
      </c>
      <c r="BC16" s="248">
        <v>0</v>
      </c>
      <c r="BD16" s="250">
        <v>2</v>
      </c>
      <c r="BE16" s="247">
        <v>8</v>
      </c>
      <c r="BF16" s="248">
        <v>5</v>
      </c>
      <c r="BG16" s="250">
        <v>3</v>
      </c>
      <c r="BH16" s="247">
        <v>5</v>
      </c>
      <c r="BI16" s="248">
        <v>2</v>
      </c>
      <c r="BJ16" s="250">
        <v>3</v>
      </c>
      <c r="BK16" s="247">
        <v>2</v>
      </c>
      <c r="BL16" s="248">
        <v>1</v>
      </c>
      <c r="BM16" s="250">
        <v>1</v>
      </c>
      <c r="BN16" s="247">
        <v>0</v>
      </c>
      <c r="BO16" s="249">
        <v>0</v>
      </c>
      <c r="BP16" s="250">
        <v>0</v>
      </c>
      <c r="BQ16" s="247">
        <v>0</v>
      </c>
      <c r="BR16" s="249">
        <v>0</v>
      </c>
      <c r="BS16" s="250">
        <v>0</v>
      </c>
      <c r="BT16" s="247">
        <v>0</v>
      </c>
      <c r="BU16" s="249">
        <v>0</v>
      </c>
      <c r="BV16" s="250">
        <v>0</v>
      </c>
      <c r="BW16" s="247">
        <v>1</v>
      </c>
      <c r="BX16" s="249">
        <v>0</v>
      </c>
      <c r="BY16" s="250">
        <v>1</v>
      </c>
      <c r="BZ16" s="247">
        <v>4</v>
      </c>
      <c r="CA16" s="249">
        <v>2</v>
      </c>
      <c r="CB16" s="250">
        <v>2</v>
      </c>
      <c r="CC16" s="247">
        <v>0</v>
      </c>
      <c r="CD16" s="249">
        <v>0</v>
      </c>
      <c r="CE16" s="250">
        <v>0</v>
      </c>
      <c r="CF16" s="247">
        <v>7</v>
      </c>
      <c r="CG16" s="249">
        <v>3</v>
      </c>
      <c r="CH16" s="250">
        <v>4</v>
      </c>
      <c r="CI16" s="247">
        <v>8</v>
      </c>
      <c r="CJ16" s="249">
        <v>6</v>
      </c>
      <c r="CK16" s="250">
        <v>2</v>
      </c>
      <c r="CL16" s="247">
        <v>6</v>
      </c>
      <c r="CM16" s="249">
        <v>2</v>
      </c>
      <c r="CN16" s="250">
        <v>4</v>
      </c>
      <c r="CO16" s="247">
        <v>1</v>
      </c>
      <c r="CP16" s="248">
        <v>0</v>
      </c>
      <c r="CQ16" s="250">
        <v>1</v>
      </c>
      <c r="CR16" s="249">
        <v>0</v>
      </c>
      <c r="CS16" s="249">
        <v>0</v>
      </c>
      <c r="CT16" s="250">
        <v>0</v>
      </c>
      <c r="CU16" s="26">
        <v>2</v>
      </c>
      <c r="CV16" s="26">
        <v>2</v>
      </c>
      <c r="CW16" s="500">
        <v>0</v>
      </c>
      <c r="CX16" s="413">
        <v>46</v>
      </c>
      <c r="CY16" s="390">
        <v>23</v>
      </c>
      <c r="CZ16" s="410">
        <v>23</v>
      </c>
    </row>
    <row r="17" spans="1:104" ht="13.5" customHeight="1" x14ac:dyDescent="0.2">
      <c r="A17" s="418" t="s">
        <v>13</v>
      </c>
      <c r="B17" s="244">
        <v>13.4</v>
      </c>
      <c r="C17" s="245">
        <v>6.5</v>
      </c>
      <c r="D17" s="368">
        <v>20.7</v>
      </c>
      <c r="E17" s="244">
        <v>83.1</v>
      </c>
      <c r="F17" s="245">
        <v>40.299999999999997</v>
      </c>
      <c r="G17" s="368">
        <v>128.80000000000001</v>
      </c>
      <c r="H17" s="244">
        <v>33.6</v>
      </c>
      <c r="I17" s="245">
        <v>32.6</v>
      </c>
      <c r="J17" s="368">
        <v>34.700000000000003</v>
      </c>
      <c r="K17" s="244">
        <v>7</v>
      </c>
      <c r="L17" s="245">
        <v>6.7</v>
      </c>
      <c r="M17" s="368">
        <v>7.2</v>
      </c>
      <c r="N17" s="244">
        <v>0</v>
      </c>
      <c r="O17" s="246">
        <v>0</v>
      </c>
      <c r="P17" s="368">
        <v>0</v>
      </c>
      <c r="Q17" s="244">
        <v>0</v>
      </c>
      <c r="R17" s="246">
        <v>0</v>
      </c>
      <c r="S17" s="368">
        <v>0</v>
      </c>
      <c r="T17" s="244">
        <v>0</v>
      </c>
      <c r="U17" s="246">
        <v>0</v>
      </c>
      <c r="V17" s="368">
        <v>0</v>
      </c>
      <c r="W17" s="244">
        <v>10.199999999999999</v>
      </c>
      <c r="X17" s="246">
        <v>13.2</v>
      </c>
      <c r="Y17" s="368">
        <v>7</v>
      </c>
      <c r="Z17" s="244">
        <v>38.9</v>
      </c>
      <c r="AA17" s="246">
        <v>41.2</v>
      </c>
      <c r="AB17" s="368">
        <v>36.5</v>
      </c>
      <c r="AC17" s="244">
        <v>48</v>
      </c>
      <c r="AD17" s="246">
        <v>53.3</v>
      </c>
      <c r="AE17" s="368">
        <v>42.5</v>
      </c>
      <c r="AF17" s="244">
        <v>61.8</v>
      </c>
      <c r="AG17" s="246">
        <v>80</v>
      </c>
      <c r="AH17" s="368">
        <v>42.5</v>
      </c>
      <c r="AI17" s="244">
        <v>26.7</v>
      </c>
      <c r="AJ17" s="246">
        <v>7.4</v>
      </c>
      <c r="AK17" s="368">
        <v>47.1</v>
      </c>
      <c r="AL17" s="244">
        <v>10.4</v>
      </c>
      <c r="AM17" s="246">
        <v>6.7</v>
      </c>
      <c r="AN17" s="368">
        <v>14.2</v>
      </c>
      <c r="AO17" s="244">
        <v>17.899999999999999</v>
      </c>
      <c r="AP17" s="245">
        <v>20.9</v>
      </c>
      <c r="AQ17" s="368">
        <v>14.7</v>
      </c>
      <c r="AR17" s="246">
        <v>3.5</v>
      </c>
      <c r="AS17" s="246">
        <v>6.8</v>
      </c>
      <c r="AT17" s="368">
        <v>0</v>
      </c>
      <c r="AU17" s="246">
        <v>3.6</v>
      </c>
      <c r="AV17" s="246">
        <v>7</v>
      </c>
      <c r="AW17" s="246">
        <v>0</v>
      </c>
      <c r="AX17" s="420">
        <v>22.4</v>
      </c>
      <c r="AY17" s="396">
        <v>20.2</v>
      </c>
      <c r="AZ17" s="421">
        <v>24.6</v>
      </c>
      <c r="BA17" s="433"/>
      <c r="BB17" s="249">
        <v>4</v>
      </c>
      <c r="BC17" s="248">
        <v>1</v>
      </c>
      <c r="BD17" s="250">
        <v>3</v>
      </c>
      <c r="BE17" s="247">
        <v>24</v>
      </c>
      <c r="BF17" s="248">
        <v>6</v>
      </c>
      <c r="BG17" s="250">
        <v>18</v>
      </c>
      <c r="BH17" s="247">
        <v>10</v>
      </c>
      <c r="BI17" s="248">
        <v>5</v>
      </c>
      <c r="BJ17" s="250">
        <v>5</v>
      </c>
      <c r="BK17" s="247">
        <v>2</v>
      </c>
      <c r="BL17" s="248">
        <v>1</v>
      </c>
      <c r="BM17" s="250">
        <v>1</v>
      </c>
      <c r="BN17" s="247">
        <v>0</v>
      </c>
      <c r="BO17" s="249">
        <v>0</v>
      </c>
      <c r="BP17" s="250">
        <v>0</v>
      </c>
      <c r="BQ17" s="247">
        <v>0</v>
      </c>
      <c r="BR17" s="249">
        <v>0</v>
      </c>
      <c r="BS17" s="250">
        <v>0</v>
      </c>
      <c r="BT17" s="247">
        <v>0</v>
      </c>
      <c r="BU17" s="249">
        <v>0</v>
      </c>
      <c r="BV17" s="250">
        <v>0</v>
      </c>
      <c r="BW17" s="247">
        <v>3</v>
      </c>
      <c r="BX17" s="249">
        <v>2</v>
      </c>
      <c r="BY17" s="250">
        <v>1</v>
      </c>
      <c r="BZ17" s="247">
        <v>11</v>
      </c>
      <c r="CA17" s="249">
        <v>6</v>
      </c>
      <c r="CB17" s="250">
        <v>5</v>
      </c>
      <c r="CC17" s="247">
        <v>14</v>
      </c>
      <c r="CD17" s="249">
        <v>8</v>
      </c>
      <c r="CE17" s="250">
        <v>6</v>
      </c>
      <c r="CF17" s="247">
        <v>18</v>
      </c>
      <c r="CG17" s="249">
        <v>12</v>
      </c>
      <c r="CH17" s="250">
        <v>6</v>
      </c>
      <c r="CI17" s="247">
        <v>7</v>
      </c>
      <c r="CJ17" s="249">
        <v>1</v>
      </c>
      <c r="CK17" s="250">
        <v>6</v>
      </c>
      <c r="CL17" s="247">
        <v>3</v>
      </c>
      <c r="CM17" s="249">
        <v>1</v>
      </c>
      <c r="CN17" s="250">
        <v>2</v>
      </c>
      <c r="CO17" s="247">
        <v>5</v>
      </c>
      <c r="CP17" s="248">
        <v>3</v>
      </c>
      <c r="CQ17" s="250">
        <v>2</v>
      </c>
      <c r="CR17" s="249">
        <v>1</v>
      </c>
      <c r="CS17" s="249">
        <v>1</v>
      </c>
      <c r="CT17" s="250">
        <v>0</v>
      </c>
      <c r="CU17" s="26">
        <v>1</v>
      </c>
      <c r="CV17" s="26">
        <v>1</v>
      </c>
      <c r="CW17" s="500">
        <v>0</v>
      </c>
      <c r="CX17" s="413">
        <v>103</v>
      </c>
      <c r="CY17" s="390">
        <v>48</v>
      </c>
      <c r="CZ17" s="410">
        <v>55</v>
      </c>
    </row>
    <row r="18" spans="1:104" ht="13.5" customHeight="1" x14ac:dyDescent="0.2">
      <c r="A18" s="418" t="s">
        <v>14</v>
      </c>
      <c r="B18" s="244">
        <v>23.9</v>
      </c>
      <c r="C18" s="245">
        <v>11.5</v>
      </c>
      <c r="D18" s="368">
        <v>37.200000000000003</v>
      </c>
      <c r="E18" s="244">
        <v>123.6</v>
      </c>
      <c r="F18" s="245">
        <v>53.7</v>
      </c>
      <c r="G18" s="368">
        <v>198.7</v>
      </c>
      <c r="H18" s="244">
        <v>38.9</v>
      </c>
      <c r="I18" s="245">
        <v>46.3</v>
      </c>
      <c r="J18" s="368">
        <v>31.1</v>
      </c>
      <c r="K18" s="244">
        <v>6.2</v>
      </c>
      <c r="L18" s="245">
        <v>0</v>
      </c>
      <c r="M18" s="368">
        <v>12.9</v>
      </c>
      <c r="N18" s="244">
        <v>0</v>
      </c>
      <c r="O18" s="246">
        <v>0</v>
      </c>
      <c r="P18" s="368">
        <v>0</v>
      </c>
      <c r="Q18" s="244">
        <v>0</v>
      </c>
      <c r="R18" s="246">
        <v>0</v>
      </c>
      <c r="S18" s="368">
        <v>0</v>
      </c>
      <c r="T18" s="244">
        <v>0</v>
      </c>
      <c r="U18" s="246">
        <v>0</v>
      </c>
      <c r="V18" s="368">
        <v>0</v>
      </c>
      <c r="W18" s="244">
        <v>39.200000000000003</v>
      </c>
      <c r="X18" s="246">
        <v>40.700000000000003</v>
      </c>
      <c r="Y18" s="368">
        <v>37.5</v>
      </c>
      <c r="Z18" s="244">
        <v>81</v>
      </c>
      <c r="AA18" s="246">
        <v>36</v>
      </c>
      <c r="AB18" s="368">
        <v>129.4</v>
      </c>
      <c r="AC18" s="244">
        <v>51.3</v>
      </c>
      <c r="AD18" s="246">
        <v>40.700000000000003</v>
      </c>
      <c r="AE18" s="368">
        <v>62.7</v>
      </c>
      <c r="AF18" s="244">
        <v>93.4</v>
      </c>
      <c r="AG18" s="246">
        <v>81.3</v>
      </c>
      <c r="AH18" s="368">
        <v>106.4</v>
      </c>
      <c r="AI18" s="244">
        <v>70.099999999999994</v>
      </c>
      <c r="AJ18" s="246">
        <v>51.5</v>
      </c>
      <c r="AK18" s="368">
        <v>90.1</v>
      </c>
      <c r="AL18" s="244">
        <v>30.2</v>
      </c>
      <c r="AM18" s="246">
        <v>17.399999999999999</v>
      </c>
      <c r="AN18" s="368">
        <v>43.9</v>
      </c>
      <c r="AO18" s="244">
        <v>3.1</v>
      </c>
      <c r="AP18" s="245">
        <v>6</v>
      </c>
      <c r="AQ18" s="368">
        <v>0</v>
      </c>
      <c r="AR18" s="246">
        <v>3</v>
      </c>
      <c r="AS18" s="246">
        <v>5.8</v>
      </c>
      <c r="AT18" s="368">
        <v>0</v>
      </c>
      <c r="AU18" s="246">
        <v>3.1</v>
      </c>
      <c r="AV18" s="246">
        <v>6</v>
      </c>
      <c r="AW18" s="246">
        <v>0</v>
      </c>
      <c r="AX18" s="420">
        <v>35.200000000000003</v>
      </c>
      <c r="AY18" s="396">
        <v>24.7</v>
      </c>
      <c r="AZ18" s="421">
        <v>46.5</v>
      </c>
      <c r="BA18" s="433"/>
      <c r="BB18" s="249">
        <v>8</v>
      </c>
      <c r="BC18" s="248">
        <v>2</v>
      </c>
      <c r="BD18" s="250">
        <v>6</v>
      </c>
      <c r="BE18" s="247">
        <v>40</v>
      </c>
      <c r="BF18" s="248">
        <v>9</v>
      </c>
      <c r="BG18" s="250">
        <v>31</v>
      </c>
      <c r="BH18" s="247">
        <v>13</v>
      </c>
      <c r="BI18" s="248">
        <v>8</v>
      </c>
      <c r="BJ18" s="250">
        <v>5</v>
      </c>
      <c r="BK18" s="247">
        <v>2</v>
      </c>
      <c r="BL18" s="248">
        <v>0</v>
      </c>
      <c r="BM18" s="250">
        <v>2</v>
      </c>
      <c r="BN18" s="247">
        <v>0</v>
      </c>
      <c r="BO18" s="249">
        <v>0</v>
      </c>
      <c r="BP18" s="250">
        <v>0</v>
      </c>
      <c r="BQ18" s="247">
        <v>0</v>
      </c>
      <c r="BR18" s="249">
        <v>0</v>
      </c>
      <c r="BS18" s="250">
        <v>0</v>
      </c>
      <c r="BT18" s="247">
        <v>0</v>
      </c>
      <c r="BU18" s="249">
        <v>0</v>
      </c>
      <c r="BV18" s="250">
        <v>0</v>
      </c>
      <c r="BW18" s="247">
        <v>13</v>
      </c>
      <c r="BX18" s="249">
        <v>7</v>
      </c>
      <c r="BY18" s="250">
        <v>6</v>
      </c>
      <c r="BZ18" s="247">
        <v>26</v>
      </c>
      <c r="CA18" s="249">
        <v>6</v>
      </c>
      <c r="CB18" s="250">
        <v>20</v>
      </c>
      <c r="CC18" s="247">
        <v>17</v>
      </c>
      <c r="CD18" s="249">
        <v>7</v>
      </c>
      <c r="CE18" s="250">
        <v>10</v>
      </c>
      <c r="CF18" s="247">
        <v>31</v>
      </c>
      <c r="CG18" s="249">
        <v>14</v>
      </c>
      <c r="CH18" s="250">
        <v>17</v>
      </c>
      <c r="CI18" s="247">
        <v>21</v>
      </c>
      <c r="CJ18" s="249">
        <v>8</v>
      </c>
      <c r="CK18" s="250">
        <v>13</v>
      </c>
      <c r="CL18" s="247">
        <v>10</v>
      </c>
      <c r="CM18" s="249">
        <v>3</v>
      </c>
      <c r="CN18" s="250">
        <v>7</v>
      </c>
      <c r="CO18" s="247">
        <v>1</v>
      </c>
      <c r="CP18" s="248">
        <v>1</v>
      </c>
      <c r="CQ18" s="250">
        <v>0</v>
      </c>
      <c r="CR18" s="249">
        <v>1</v>
      </c>
      <c r="CS18" s="249">
        <v>1</v>
      </c>
      <c r="CT18" s="250">
        <v>0</v>
      </c>
      <c r="CU18" s="26">
        <v>1</v>
      </c>
      <c r="CV18" s="26">
        <v>1</v>
      </c>
      <c r="CW18" s="500">
        <v>0</v>
      </c>
      <c r="CX18" s="413">
        <v>184</v>
      </c>
      <c r="CY18" s="390">
        <v>67</v>
      </c>
      <c r="CZ18" s="410">
        <v>117</v>
      </c>
    </row>
    <row r="19" spans="1:104" ht="13.5" customHeight="1" x14ac:dyDescent="0.2">
      <c r="A19" s="418" t="s">
        <v>15</v>
      </c>
      <c r="B19" s="244">
        <v>35.6</v>
      </c>
      <c r="C19" s="245">
        <v>17.3</v>
      </c>
      <c r="D19" s="368">
        <v>55.2</v>
      </c>
      <c r="E19" s="244">
        <v>202.3</v>
      </c>
      <c r="F19" s="245">
        <v>142.69999999999999</v>
      </c>
      <c r="G19" s="368">
        <v>265.7</v>
      </c>
      <c r="H19" s="244">
        <v>59.2</v>
      </c>
      <c r="I19" s="245">
        <v>51.7</v>
      </c>
      <c r="J19" s="368">
        <v>67.3</v>
      </c>
      <c r="K19" s="244">
        <v>18.3</v>
      </c>
      <c r="L19" s="245">
        <v>5.9</v>
      </c>
      <c r="M19" s="368">
        <v>31.6</v>
      </c>
      <c r="N19" s="244">
        <v>0</v>
      </c>
      <c r="O19" s="246">
        <v>0</v>
      </c>
      <c r="P19" s="368">
        <v>0</v>
      </c>
      <c r="Q19" s="244">
        <v>3</v>
      </c>
      <c r="R19" s="246">
        <v>0</v>
      </c>
      <c r="S19" s="368">
        <v>6.1</v>
      </c>
      <c r="T19" s="244">
        <v>0</v>
      </c>
      <c r="U19" s="246">
        <v>0</v>
      </c>
      <c r="V19" s="368">
        <v>0</v>
      </c>
      <c r="W19" s="244">
        <v>44.3</v>
      </c>
      <c r="X19" s="246">
        <v>34.299999999999997</v>
      </c>
      <c r="Y19" s="368">
        <v>54.9</v>
      </c>
      <c r="Z19" s="244">
        <v>70.2</v>
      </c>
      <c r="AA19" s="246">
        <v>41.4</v>
      </c>
      <c r="AB19" s="368">
        <v>100.9</v>
      </c>
      <c r="AC19" s="244">
        <v>67.900000000000006</v>
      </c>
      <c r="AD19" s="246">
        <v>62.9</v>
      </c>
      <c r="AE19" s="368">
        <v>73.2</v>
      </c>
      <c r="AF19" s="244">
        <v>161.80000000000001</v>
      </c>
      <c r="AG19" s="246">
        <v>148.19999999999999</v>
      </c>
      <c r="AH19" s="368">
        <v>176.4</v>
      </c>
      <c r="AI19" s="244">
        <v>127</v>
      </c>
      <c r="AJ19" s="246">
        <v>145</v>
      </c>
      <c r="AK19" s="368">
        <v>107.8</v>
      </c>
      <c r="AL19" s="244">
        <v>70.599999999999994</v>
      </c>
      <c r="AM19" s="246">
        <v>68.3</v>
      </c>
      <c r="AN19" s="368">
        <v>73</v>
      </c>
      <c r="AO19" s="244">
        <v>15.2</v>
      </c>
      <c r="AP19" s="245">
        <v>11.8</v>
      </c>
      <c r="AQ19" s="368">
        <v>18.899999999999999</v>
      </c>
      <c r="AR19" s="246">
        <v>5.9</v>
      </c>
      <c r="AS19" s="246">
        <v>11.4</v>
      </c>
      <c r="AT19" s="368">
        <v>0</v>
      </c>
      <c r="AU19" s="246">
        <v>3</v>
      </c>
      <c r="AV19" s="246">
        <v>5.9</v>
      </c>
      <c r="AW19" s="246">
        <v>0</v>
      </c>
      <c r="AX19" s="420">
        <v>54.9</v>
      </c>
      <c r="AY19" s="396">
        <v>46.2</v>
      </c>
      <c r="AZ19" s="421">
        <v>64.099999999999994</v>
      </c>
      <c r="BA19" s="433"/>
      <c r="BB19" s="249">
        <v>12</v>
      </c>
      <c r="BC19" s="248">
        <v>3</v>
      </c>
      <c r="BD19" s="250">
        <v>9</v>
      </c>
      <c r="BE19" s="247">
        <v>66</v>
      </c>
      <c r="BF19" s="248">
        <v>24</v>
      </c>
      <c r="BG19" s="250">
        <v>42</v>
      </c>
      <c r="BH19" s="247">
        <v>20</v>
      </c>
      <c r="BI19" s="248">
        <v>9</v>
      </c>
      <c r="BJ19" s="250">
        <v>11</v>
      </c>
      <c r="BK19" s="247">
        <v>6</v>
      </c>
      <c r="BL19" s="248">
        <v>1</v>
      </c>
      <c r="BM19" s="250">
        <v>5</v>
      </c>
      <c r="BN19" s="247">
        <v>0</v>
      </c>
      <c r="BO19" s="249">
        <v>0</v>
      </c>
      <c r="BP19" s="250">
        <v>0</v>
      </c>
      <c r="BQ19" s="247">
        <v>1</v>
      </c>
      <c r="BR19" s="249">
        <v>0</v>
      </c>
      <c r="BS19" s="250">
        <v>1</v>
      </c>
      <c r="BT19" s="247">
        <v>0</v>
      </c>
      <c r="BU19" s="249">
        <v>0</v>
      </c>
      <c r="BV19" s="250">
        <v>0</v>
      </c>
      <c r="BW19" s="247">
        <v>15</v>
      </c>
      <c r="BX19" s="249">
        <v>6</v>
      </c>
      <c r="BY19" s="250">
        <v>9</v>
      </c>
      <c r="BZ19" s="247">
        <v>23</v>
      </c>
      <c r="CA19" s="249">
        <v>7</v>
      </c>
      <c r="CB19" s="250">
        <v>16</v>
      </c>
      <c r="CC19" s="247">
        <v>23</v>
      </c>
      <c r="CD19" s="249">
        <v>11</v>
      </c>
      <c r="CE19" s="250">
        <v>12</v>
      </c>
      <c r="CF19" s="247">
        <v>55</v>
      </c>
      <c r="CG19" s="249">
        <v>26</v>
      </c>
      <c r="CH19" s="250">
        <v>29</v>
      </c>
      <c r="CI19" s="247">
        <v>39</v>
      </c>
      <c r="CJ19" s="249">
        <v>23</v>
      </c>
      <c r="CK19" s="250">
        <v>16</v>
      </c>
      <c r="CL19" s="247">
        <v>24</v>
      </c>
      <c r="CM19" s="249">
        <v>12</v>
      </c>
      <c r="CN19" s="250">
        <v>12</v>
      </c>
      <c r="CO19" s="247">
        <v>5</v>
      </c>
      <c r="CP19" s="248">
        <v>2</v>
      </c>
      <c r="CQ19" s="250">
        <v>3</v>
      </c>
      <c r="CR19" s="249">
        <v>2</v>
      </c>
      <c r="CS19" s="249">
        <v>2</v>
      </c>
      <c r="CT19" s="250">
        <v>0</v>
      </c>
      <c r="CU19" s="26">
        <v>1</v>
      </c>
      <c r="CV19" s="26">
        <v>1</v>
      </c>
      <c r="CW19" s="500">
        <v>0</v>
      </c>
      <c r="CX19" s="413">
        <v>292</v>
      </c>
      <c r="CY19" s="390">
        <v>127</v>
      </c>
      <c r="CZ19" s="410">
        <v>165</v>
      </c>
    </row>
    <row r="20" spans="1:104" ht="13.5" customHeight="1" x14ac:dyDescent="0.2">
      <c r="A20" s="418" t="s">
        <v>16</v>
      </c>
      <c r="B20" s="244">
        <v>50.6</v>
      </c>
      <c r="C20" s="245">
        <v>32.700000000000003</v>
      </c>
      <c r="D20" s="368">
        <v>69.599999999999994</v>
      </c>
      <c r="E20" s="244">
        <v>274.60000000000002</v>
      </c>
      <c r="F20" s="245">
        <v>188.7</v>
      </c>
      <c r="G20" s="368">
        <v>366.2</v>
      </c>
      <c r="H20" s="244">
        <v>141</v>
      </c>
      <c r="I20" s="245">
        <v>97.6</v>
      </c>
      <c r="J20" s="368">
        <v>187.3</v>
      </c>
      <c r="K20" s="244">
        <v>10.4</v>
      </c>
      <c r="L20" s="245">
        <v>6.7</v>
      </c>
      <c r="M20" s="368">
        <v>14.3</v>
      </c>
      <c r="N20" s="244">
        <v>10</v>
      </c>
      <c r="O20" s="246">
        <v>13</v>
      </c>
      <c r="P20" s="368">
        <v>6.9</v>
      </c>
      <c r="Q20" s="244">
        <v>3.3</v>
      </c>
      <c r="R20" s="246">
        <v>6.5</v>
      </c>
      <c r="S20" s="368">
        <v>0</v>
      </c>
      <c r="T20" s="244">
        <v>10.3</v>
      </c>
      <c r="U20" s="246">
        <v>0</v>
      </c>
      <c r="V20" s="368">
        <v>21.3</v>
      </c>
      <c r="W20" s="244">
        <v>76.5</v>
      </c>
      <c r="X20" s="246">
        <v>38.700000000000003</v>
      </c>
      <c r="Y20" s="368">
        <v>116.8</v>
      </c>
      <c r="Z20" s="244">
        <v>216.1</v>
      </c>
      <c r="AA20" s="246">
        <v>133</v>
      </c>
      <c r="AB20" s="368">
        <v>304.7</v>
      </c>
      <c r="AC20" s="244">
        <v>129.19999999999999</v>
      </c>
      <c r="AD20" s="246">
        <v>70.599999999999994</v>
      </c>
      <c r="AE20" s="368">
        <v>191.7</v>
      </c>
      <c r="AF20" s="244">
        <v>310</v>
      </c>
      <c r="AG20" s="246">
        <v>249.3</v>
      </c>
      <c r="AH20" s="368">
        <v>374.8</v>
      </c>
      <c r="AI20" s="244">
        <v>244.2</v>
      </c>
      <c r="AJ20" s="246">
        <v>169.5</v>
      </c>
      <c r="AK20" s="368">
        <v>323.8</v>
      </c>
      <c r="AL20" s="244">
        <v>75.599999999999994</v>
      </c>
      <c r="AM20" s="246">
        <v>50.9</v>
      </c>
      <c r="AN20" s="368">
        <v>101.8</v>
      </c>
      <c r="AO20" s="244">
        <v>37.299999999999997</v>
      </c>
      <c r="AP20" s="245">
        <v>46</v>
      </c>
      <c r="AQ20" s="368">
        <v>28</v>
      </c>
      <c r="AR20" s="246">
        <v>9.8000000000000007</v>
      </c>
      <c r="AS20" s="246">
        <v>6.3</v>
      </c>
      <c r="AT20" s="368">
        <v>13.5</v>
      </c>
      <c r="AU20" s="246">
        <v>13.5</v>
      </c>
      <c r="AV20" s="246">
        <v>13.1</v>
      </c>
      <c r="AW20" s="246">
        <v>14</v>
      </c>
      <c r="AX20" s="420">
        <v>100</v>
      </c>
      <c r="AY20" s="396">
        <v>69.599999999999994</v>
      </c>
      <c r="AZ20" s="421">
        <v>132.30000000000001</v>
      </c>
      <c r="BA20" s="433"/>
      <c r="BB20" s="249">
        <v>15</v>
      </c>
      <c r="BC20" s="248">
        <v>5</v>
      </c>
      <c r="BD20" s="250">
        <v>10</v>
      </c>
      <c r="BE20" s="247">
        <v>79</v>
      </c>
      <c r="BF20" s="248">
        <v>28</v>
      </c>
      <c r="BG20" s="250">
        <v>51</v>
      </c>
      <c r="BH20" s="247">
        <v>42</v>
      </c>
      <c r="BI20" s="248">
        <v>15</v>
      </c>
      <c r="BJ20" s="250">
        <v>27</v>
      </c>
      <c r="BK20" s="247">
        <v>3</v>
      </c>
      <c r="BL20" s="248">
        <v>1</v>
      </c>
      <c r="BM20" s="250">
        <v>2</v>
      </c>
      <c r="BN20" s="247">
        <v>3</v>
      </c>
      <c r="BO20" s="249">
        <v>2</v>
      </c>
      <c r="BP20" s="250">
        <v>1</v>
      </c>
      <c r="BQ20" s="247">
        <v>1</v>
      </c>
      <c r="BR20" s="249">
        <v>1</v>
      </c>
      <c r="BS20" s="250">
        <v>0</v>
      </c>
      <c r="BT20" s="247">
        <v>3</v>
      </c>
      <c r="BU20" s="249">
        <v>0</v>
      </c>
      <c r="BV20" s="250">
        <v>3</v>
      </c>
      <c r="BW20" s="247">
        <v>23</v>
      </c>
      <c r="BX20" s="249">
        <v>6</v>
      </c>
      <c r="BY20" s="250">
        <v>17</v>
      </c>
      <c r="BZ20" s="247">
        <v>63</v>
      </c>
      <c r="CA20" s="249">
        <v>20</v>
      </c>
      <c r="CB20" s="250">
        <v>43</v>
      </c>
      <c r="CC20" s="247">
        <v>39</v>
      </c>
      <c r="CD20" s="249">
        <v>11</v>
      </c>
      <c r="CE20" s="250">
        <v>28</v>
      </c>
      <c r="CF20" s="247">
        <v>94</v>
      </c>
      <c r="CG20" s="249">
        <v>39</v>
      </c>
      <c r="CH20" s="250">
        <v>55</v>
      </c>
      <c r="CI20" s="247">
        <v>67</v>
      </c>
      <c r="CJ20" s="249">
        <v>24</v>
      </c>
      <c r="CK20" s="250">
        <v>43</v>
      </c>
      <c r="CL20" s="247">
        <v>23</v>
      </c>
      <c r="CM20" s="249">
        <v>8</v>
      </c>
      <c r="CN20" s="250">
        <v>15</v>
      </c>
      <c r="CO20" s="247">
        <v>11</v>
      </c>
      <c r="CP20" s="248">
        <v>7</v>
      </c>
      <c r="CQ20" s="250">
        <v>4</v>
      </c>
      <c r="CR20" s="249">
        <v>3</v>
      </c>
      <c r="CS20" s="249">
        <v>1</v>
      </c>
      <c r="CT20" s="250">
        <v>2</v>
      </c>
      <c r="CU20" s="26">
        <v>4</v>
      </c>
      <c r="CV20" s="26">
        <v>2</v>
      </c>
      <c r="CW20" s="500">
        <v>2</v>
      </c>
      <c r="CX20" s="413">
        <v>473</v>
      </c>
      <c r="CY20" s="390">
        <v>170</v>
      </c>
      <c r="CZ20" s="410">
        <v>303</v>
      </c>
    </row>
    <row r="21" spans="1:104" ht="13.5" customHeight="1" x14ac:dyDescent="0.2">
      <c r="A21" s="418" t="s">
        <v>17</v>
      </c>
      <c r="B21" s="244">
        <v>82.6</v>
      </c>
      <c r="C21" s="245">
        <v>22.8</v>
      </c>
      <c r="D21" s="368">
        <v>147.1</v>
      </c>
      <c r="E21" s="244">
        <v>503.9</v>
      </c>
      <c r="F21" s="245">
        <v>368.2</v>
      </c>
      <c r="G21" s="368">
        <v>650</v>
      </c>
      <c r="H21" s="244">
        <v>192.6</v>
      </c>
      <c r="I21" s="245">
        <v>90.9</v>
      </c>
      <c r="J21" s="368">
        <v>302.3</v>
      </c>
      <c r="K21" s="244">
        <v>32.5</v>
      </c>
      <c r="L21" s="245">
        <v>39.1</v>
      </c>
      <c r="M21" s="368">
        <v>25.3</v>
      </c>
      <c r="N21" s="244">
        <v>3.9</v>
      </c>
      <c r="O21" s="246">
        <v>0</v>
      </c>
      <c r="P21" s="368">
        <v>8.1999999999999993</v>
      </c>
      <c r="Q21" s="244">
        <v>3.9</v>
      </c>
      <c r="R21" s="246">
        <v>7.6</v>
      </c>
      <c r="S21" s="368">
        <v>0</v>
      </c>
      <c r="T21" s="244">
        <v>0</v>
      </c>
      <c r="U21" s="246">
        <v>0</v>
      </c>
      <c r="V21" s="368">
        <v>0</v>
      </c>
      <c r="W21" s="244">
        <v>125.2</v>
      </c>
      <c r="X21" s="246">
        <v>128.1</v>
      </c>
      <c r="Y21" s="368">
        <v>121.9</v>
      </c>
      <c r="Z21" s="244">
        <v>282.5</v>
      </c>
      <c r="AA21" s="246">
        <v>186.7</v>
      </c>
      <c r="AB21" s="368">
        <v>385.9</v>
      </c>
      <c r="AC21" s="244">
        <v>218.5</v>
      </c>
      <c r="AD21" s="246">
        <v>157.9</v>
      </c>
      <c r="AE21" s="368">
        <v>283.8</v>
      </c>
      <c r="AF21" s="244">
        <v>423.5</v>
      </c>
      <c r="AG21" s="246">
        <v>329.5</v>
      </c>
      <c r="AH21" s="368">
        <v>524.79999999999995</v>
      </c>
      <c r="AI21" s="244">
        <v>326.5</v>
      </c>
      <c r="AJ21" s="246">
        <v>207</v>
      </c>
      <c r="AK21" s="368">
        <v>455.3</v>
      </c>
      <c r="AL21" s="244">
        <v>120.1</v>
      </c>
      <c r="AM21" s="246">
        <v>127</v>
      </c>
      <c r="AN21" s="368">
        <v>112.7</v>
      </c>
      <c r="AO21" s="244">
        <v>36</v>
      </c>
      <c r="AP21" s="245">
        <v>23.1</v>
      </c>
      <c r="AQ21" s="368">
        <v>49.9</v>
      </c>
      <c r="AR21" s="246">
        <v>3.9</v>
      </c>
      <c r="AS21" s="246">
        <v>0</v>
      </c>
      <c r="AT21" s="368">
        <v>8</v>
      </c>
      <c r="AU21" s="246">
        <v>27.9</v>
      </c>
      <c r="AV21" s="246">
        <v>15.4</v>
      </c>
      <c r="AW21" s="246">
        <v>41.4</v>
      </c>
      <c r="AX21" s="420">
        <v>147.80000000000001</v>
      </c>
      <c r="AY21" s="396">
        <v>105.8</v>
      </c>
      <c r="AZ21" s="421">
        <v>193.1</v>
      </c>
      <c r="BA21" s="433"/>
      <c r="BB21" s="249">
        <v>21</v>
      </c>
      <c r="BC21" s="248">
        <v>3</v>
      </c>
      <c r="BD21" s="250">
        <v>18</v>
      </c>
      <c r="BE21" s="247">
        <v>124</v>
      </c>
      <c r="BF21" s="248">
        <v>47</v>
      </c>
      <c r="BG21" s="250">
        <v>77</v>
      </c>
      <c r="BH21" s="247">
        <v>49</v>
      </c>
      <c r="BI21" s="248">
        <v>12</v>
      </c>
      <c r="BJ21" s="250">
        <v>37</v>
      </c>
      <c r="BK21" s="247">
        <v>8</v>
      </c>
      <c r="BL21" s="248">
        <v>5</v>
      </c>
      <c r="BM21" s="250">
        <v>3</v>
      </c>
      <c r="BN21" s="247">
        <v>1</v>
      </c>
      <c r="BO21" s="249">
        <v>0</v>
      </c>
      <c r="BP21" s="250">
        <v>1</v>
      </c>
      <c r="BQ21" s="247">
        <v>1</v>
      </c>
      <c r="BR21" s="249">
        <v>1</v>
      </c>
      <c r="BS21" s="250">
        <v>0</v>
      </c>
      <c r="BT21" s="247">
        <v>0</v>
      </c>
      <c r="BU21" s="249">
        <v>0</v>
      </c>
      <c r="BV21" s="250">
        <v>0</v>
      </c>
      <c r="BW21" s="247">
        <v>32</v>
      </c>
      <c r="BX21" s="249">
        <v>17</v>
      </c>
      <c r="BY21" s="250">
        <v>15</v>
      </c>
      <c r="BZ21" s="247">
        <v>70</v>
      </c>
      <c r="CA21" s="249">
        <v>24</v>
      </c>
      <c r="CB21" s="250">
        <v>46</v>
      </c>
      <c r="CC21" s="247">
        <v>56</v>
      </c>
      <c r="CD21" s="249">
        <v>21</v>
      </c>
      <c r="CE21" s="250">
        <v>35</v>
      </c>
      <c r="CF21" s="247">
        <v>109</v>
      </c>
      <c r="CG21" s="249">
        <v>44</v>
      </c>
      <c r="CH21" s="250">
        <v>65</v>
      </c>
      <c r="CI21" s="247">
        <v>76</v>
      </c>
      <c r="CJ21" s="249">
        <v>25</v>
      </c>
      <c r="CK21" s="250">
        <v>51</v>
      </c>
      <c r="CL21" s="247">
        <v>31</v>
      </c>
      <c r="CM21" s="249">
        <v>17</v>
      </c>
      <c r="CN21" s="250">
        <v>14</v>
      </c>
      <c r="CO21" s="247">
        <v>9</v>
      </c>
      <c r="CP21" s="248">
        <v>3</v>
      </c>
      <c r="CQ21" s="250">
        <v>6</v>
      </c>
      <c r="CR21" s="249">
        <v>1</v>
      </c>
      <c r="CS21" s="249">
        <v>0</v>
      </c>
      <c r="CT21" s="250">
        <v>1</v>
      </c>
      <c r="CU21" s="26">
        <v>7</v>
      </c>
      <c r="CV21" s="26">
        <v>2</v>
      </c>
      <c r="CW21" s="500">
        <v>5</v>
      </c>
      <c r="CX21" s="413">
        <v>595</v>
      </c>
      <c r="CY21" s="390">
        <v>221</v>
      </c>
      <c r="CZ21" s="410">
        <v>374</v>
      </c>
    </row>
    <row r="22" spans="1:104" ht="13.5" customHeight="1" x14ac:dyDescent="0.2">
      <c r="A22" s="418" t="s">
        <v>18</v>
      </c>
      <c r="B22" s="244">
        <v>208</v>
      </c>
      <c r="C22" s="245">
        <v>166.5</v>
      </c>
      <c r="D22" s="368">
        <v>253.9</v>
      </c>
      <c r="E22" s="244">
        <v>1021</v>
      </c>
      <c r="F22" s="245">
        <v>695</v>
      </c>
      <c r="G22" s="368">
        <v>1380.9</v>
      </c>
      <c r="H22" s="244">
        <v>414.3</v>
      </c>
      <c r="I22" s="245">
        <v>379.1</v>
      </c>
      <c r="J22" s="368">
        <v>453.2</v>
      </c>
      <c r="K22" s="244">
        <v>38.5</v>
      </c>
      <c r="L22" s="245">
        <v>40.700000000000003</v>
      </c>
      <c r="M22" s="368">
        <v>35.9</v>
      </c>
      <c r="N22" s="244">
        <v>8.3000000000000007</v>
      </c>
      <c r="O22" s="246">
        <v>15.7</v>
      </c>
      <c r="P22" s="368">
        <v>0</v>
      </c>
      <c r="Q22" s="244">
        <v>4.0999999999999996</v>
      </c>
      <c r="R22" s="246">
        <v>0</v>
      </c>
      <c r="S22" s="368">
        <v>8.6999999999999993</v>
      </c>
      <c r="T22" s="244">
        <v>21.3</v>
      </c>
      <c r="U22" s="246">
        <v>8.1</v>
      </c>
      <c r="V22" s="368">
        <v>35.799999999999997</v>
      </c>
      <c r="W22" s="244">
        <v>263.3</v>
      </c>
      <c r="X22" s="246">
        <v>188.1</v>
      </c>
      <c r="Y22" s="368">
        <v>346.4</v>
      </c>
      <c r="Z22" s="244">
        <v>458.7</v>
      </c>
      <c r="AA22" s="246">
        <v>420.7</v>
      </c>
      <c r="AB22" s="368">
        <v>500.7</v>
      </c>
      <c r="AC22" s="244">
        <v>492.7</v>
      </c>
      <c r="AD22" s="246">
        <v>375.3</v>
      </c>
      <c r="AE22" s="368">
        <v>622.4</v>
      </c>
      <c r="AF22" s="244">
        <v>854.8</v>
      </c>
      <c r="AG22" s="246">
        <v>646.4</v>
      </c>
      <c r="AH22" s="368">
        <v>1085.2</v>
      </c>
      <c r="AI22" s="244">
        <v>547.29999999999995</v>
      </c>
      <c r="AJ22" s="246">
        <v>447.8</v>
      </c>
      <c r="AK22" s="368">
        <v>657.4</v>
      </c>
      <c r="AL22" s="244">
        <v>179.6</v>
      </c>
      <c r="AM22" s="246">
        <v>147.6</v>
      </c>
      <c r="AN22" s="368">
        <v>215</v>
      </c>
      <c r="AO22" s="244">
        <v>29.5</v>
      </c>
      <c r="AP22" s="245">
        <v>16</v>
      </c>
      <c r="AQ22" s="368">
        <v>44.4</v>
      </c>
      <c r="AR22" s="246">
        <v>0</v>
      </c>
      <c r="AS22" s="246">
        <v>0</v>
      </c>
      <c r="AT22" s="368">
        <v>0</v>
      </c>
      <c r="AU22" s="246">
        <v>46.2</v>
      </c>
      <c r="AV22" s="246">
        <v>24</v>
      </c>
      <c r="AW22" s="246">
        <v>70.900000000000006</v>
      </c>
      <c r="AX22" s="420">
        <v>284.89999999999998</v>
      </c>
      <c r="AY22" s="396">
        <v>221.8</v>
      </c>
      <c r="AZ22" s="421">
        <v>354.7</v>
      </c>
      <c r="BA22" s="433"/>
      <c r="BB22" s="249">
        <v>50</v>
      </c>
      <c r="BC22" s="248">
        <v>21</v>
      </c>
      <c r="BD22" s="250">
        <v>29</v>
      </c>
      <c r="BE22" s="247">
        <v>238</v>
      </c>
      <c r="BF22" s="248">
        <v>85</v>
      </c>
      <c r="BG22" s="250">
        <v>153</v>
      </c>
      <c r="BH22" s="247">
        <v>100</v>
      </c>
      <c r="BI22" s="248">
        <v>48</v>
      </c>
      <c r="BJ22" s="250">
        <v>52</v>
      </c>
      <c r="BK22" s="247">
        <v>9</v>
      </c>
      <c r="BL22" s="248">
        <v>5</v>
      </c>
      <c r="BM22" s="250">
        <v>4</v>
      </c>
      <c r="BN22" s="247">
        <v>2</v>
      </c>
      <c r="BO22" s="249">
        <v>2</v>
      </c>
      <c r="BP22" s="250">
        <v>0</v>
      </c>
      <c r="BQ22" s="247">
        <v>1</v>
      </c>
      <c r="BR22" s="249">
        <v>0</v>
      </c>
      <c r="BS22" s="250">
        <v>1</v>
      </c>
      <c r="BT22" s="247">
        <v>5</v>
      </c>
      <c r="BU22" s="249">
        <v>1</v>
      </c>
      <c r="BV22" s="250">
        <v>4</v>
      </c>
      <c r="BW22" s="247">
        <v>64</v>
      </c>
      <c r="BX22" s="249">
        <v>24</v>
      </c>
      <c r="BY22" s="250">
        <v>40</v>
      </c>
      <c r="BZ22" s="247">
        <v>108</v>
      </c>
      <c r="CA22" s="249">
        <v>52</v>
      </c>
      <c r="CB22" s="250">
        <v>56</v>
      </c>
      <c r="CC22" s="247">
        <v>120</v>
      </c>
      <c r="CD22" s="249">
        <v>48</v>
      </c>
      <c r="CE22" s="250">
        <v>72</v>
      </c>
      <c r="CF22" s="247">
        <v>209</v>
      </c>
      <c r="CG22" s="249">
        <v>83</v>
      </c>
      <c r="CH22" s="250">
        <v>126</v>
      </c>
      <c r="CI22" s="247">
        <v>121</v>
      </c>
      <c r="CJ22" s="249">
        <v>52</v>
      </c>
      <c r="CK22" s="250">
        <v>69</v>
      </c>
      <c r="CL22" s="247">
        <v>44</v>
      </c>
      <c r="CM22" s="249">
        <v>19</v>
      </c>
      <c r="CN22" s="250">
        <v>25</v>
      </c>
      <c r="CO22" s="247">
        <v>7</v>
      </c>
      <c r="CP22" s="248">
        <v>2</v>
      </c>
      <c r="CQ22" s="250">
        <v>5</v>
      </c>
      <c r="CR22" s="249">
        <v>0</v>
      </c>
      <c r="CS22" s="249">
        <v>0</v>
      </c>
      <c r="CT22" s="250">
        <v>0</v>
      </c>
      <c r="CU22" s="26">
        <v>11</v>
      </c>
      <c r="CV22" s="26">
        <v>3</v>
      </c>
      <c r="CW22" s="500">
        <v>8</v>
      </c>
      <c r="CX22" s="413">
        <v>1089</v>
      </c>
      <c r="CY22" s="390">
        <v>445</v>
      </c>
      <c r="CZ22" s="410">
        <v>644</v>
      </c>
    </row>
    <row r="23" spans="1:104" ht="13.5" customHeight="1" x14ac:dyDescent="0.2">
      <c r="A23" s="418" t="s">
        <v>19</v>
      </c>
      <c r="B23" s="244">
        <v>274.89999999999998</v>
      </c>
      <c r="C23" s="245">
        <v>184.6</v>
      </c>
      <c r="D23" s="368">
        <v>385.5</v>
      </c>
      <c r="E23" s="244">
        <v>2289</v>
      </c>
      <c r="F23" s="245">
        <v>1637</v>
      </c>
      <c r="G23" s="368">
        <v>3086.6</v>
      </c>
      <c r="H23" s="244">
        <v>876.8</v>
      </c>
      <c r="I23" s="245">
        <v>704.8</v>
      </c>
      <c r="J23" s="368">
        <v>1087.3</v>
      </c>
      <c r="K23" s="244">
        <v>184.7</v>
      </c>
      <c r="L23" s="245">
        <v>190.3</v>
      </c>
      <c r="M23" s="368">
        <v>177.9</v>
      </c>
      <c r="N23" s="244">
        <v>35.700000000000003</v>
      </c>
      <c r="O23" s="246">
        <v>32.5</v>
      </c>
      <c r="P23" s="368">
        <v>39.6</v>
      </c>
      <c r="Q23" s="244">
        <v>5.9</v>
      </c>
      <c r="R23" s="246">
        <v>10.8</v>
      </c>
      <c r="S23" s="368">
        <v>0</v>
      </c>
      <c r="T23" s="244">
        <v>48.9</v>
      </c>
      <c r="U23" s="246">
        <v>22.3</v>
      </c>
      <c r="V23" s="368">
        <v>81.3</v>
      </c>
      <c r="W23" s="244">
        <v>406.9</v>
      </c>
      <c r="X23" s="246">
        <v>279.5</v>
      </c>
      <c r="Y23" s="368">
        <v>561.70000000000005</v>
      </c>
      <c r="Z23" s="244">
        <v>917.7</v>
      </c>
      <c r="AA23" s="246">
        <v>687.4</v>
      </c>
      <c r="AB23" s="368">
        <v>1196.9000000000001</v>
      </c>
      <c r="AC23" s="244">
        <v>733.1</v>
      </c>
      <c r="AD23" s="246">
        <v>631.70000000000005</v>
      </c>
      <c r="AE23" s="368">
        <v>855.8</v>
      </c>
      <c r="AF23" s="244">
        <v>1277.0999999999999</v>
      </c>
      <c r="AG23" s="246">
        <v>1140.0999999999999</v>
      </c>
      <c r="AH23" s="368">
        <v>1442.7</v>
      </c>
      <c r="AI23" s="244">
        <v>1036.7</v>
      </c>
      <c r="AJ23" s="246">
        <v>824.2</v>
      </c>
      <c r="AK23" s="368">
        <v>1293.3</v>
      </c>
      <c r="AL23" s="244">
        <v>220.4</v>
      </c>
      <c r="AM23" s="246">
        <v>222.9</v>
      </c>
      <c r="AN23" s="368">
        <v>217.4</v>
      </c>
      <c r="AO23" s="244">
        <v>53.8</v>
      </c>
      <c r="AP23" s="245">
        <v>32.799999999999997</v>
      </c>
      <c r="AQ23" s="368">
        <v>79</v>
      </c>
      <c r="AR23" s="246">
        <v>23.1</v>
      </c>
      <c r="AS23" s="246">
        <v>10.6</v>
      </c>
      <c r="AT23" s="368">
        <v>38.1</v>
      </c>
      <c r="AU23" s="246">
        <v>53.5</v>
      </c>
      <c r="AV23" s="246">
        <v>21.8</v>
      </c>
      <c r="AW23" s="246">
        <v>91.5</v>
      </c>
      <c r="AX23" s="420">
        <v>521.6</v>
      </c>
      <c r="AY23" s="396">
        <v>410.9</v>
      </c>
      <c r="AZ23" s="421">
        <v>655.9</v>
      </c>
      <c r="BA23" s="433"/>
      <c r="BB23" s="249">
        <v>46</v>
      </c>
      <c r="BC23" s="248">
        <v>17</v>
      </c>
      <c r="BD23" s="250">
        <v>29</v>
      </c>
      <c r="BE23" s="247">
        <v>371</v>
      </c>
      <c r="BF23" s="248">
        <v>146</v>
      </c>
      <c r="BG23" s="250">
        <v>225</v>
      </c>
      <c r="BH23" s="247">
        <v>147</v>
      </c>
      <c r="BI23" s="248">
        <v>65</v>
      </c>
      <c r="BJ23" s="250">
        <v>82</v>
      </c>
      <c r="BK23" s="247">
        <v>30</v>
      </c>
      <c r="BL23" s="248">
        <v>17</v>
      </c>
      <c r="BM23" s="250">
        <v>13</v>
      </c>
      <c r="BN23" s="247">
        <v>6</v>
      </c>
      <c r="BO23" s="249">
        <v>3</v>
      </c>
      <c r="BP23" s="250">
        <v>3</v>
      </c>
      <c r="BQ23" s="247">
        <v>1</v>
      </c>
      <c r="BR23" s="249">
        <v>1</v>
      </c>
      <c r="BS23" s="250">
        <v>0</v>
      </c>
      <c r="BT23" s="247">
        <v>8</v>
      </c>
      <c r="BU23" s="249">
        <v>2</v>
      </c>
      <c r="BV23" s="250">
        <v>6</v>
      </c>
      <c r="BW23" s="247">
        <v>69</v>
      </c>
      <c r="BX23" s="249">
        <v>26</v>
      </c>
      <c r="BY23" s="250">
        <v>43</v>
      </c>
      <c r="BZ23" s="247">
        <v>151</v>
      </c>
      <c r="CA23" s="249">
        <v>62</v>
      </c>
      <c r="CB23" s="250">
        <v>89</v>
      </c>
      <c r="CC23" s="247">
        <v>125</v>
      </c>
      <c r="CD23" s="249">
        <v>59</v>
      </c>
      <c r="CE23" s="250">
        <v>66</v>
      </c>
      <c r="CF23" s="247">
        <v>219</v>
      </c>
      <c r="CG23" s="249">
        <v>107</v>
      </c>
      <c r="CH23" s="250">
        <v>112</v>
      </c>
      <c r="CI23" s="247">
        <v>161</v>
      </c>
      <c r="CJ23" s="249">
        <v>70</v>
      </c>
      <c r="CK23" s="250">
        <v>91</v>
      </c>
      <c r="CL23" s="247">
        <v>38</v>
      </c>
      <c r="CM23" s="249">
        <v>21</v>
      </c>
      <c r="CN23" s="250">
        <v>17</v>
      </c>
      <c r="CO23" s="247">
        <v>9</v>
      </c>
      <c r="CP23" s="248">
        <v>3</v>
      </c>
      <c r="CQ23" s="250">
        <v>6</v>
      </c>
      <c r="CR23" s="249">
        <v>4</v>
      </c>
      <c r="CS23" s="249">
        <v>1</v>
      </c>
      <c r="CT23" s="250">
        <v>3</v>
      </c>
      <c r="CU23" s="26">
        <v>9</v>
      </c>
      <c r="CV23" s="26">
        <v>2</v>
      </c>
      <c r="CW23" s="500">
        <v>7</v>
      </c>
      <c r="CX23" s="413">
        <v>1394</v>
      </c>
      <c r="CY23" s="390">
        <v>602</v>
      </c>
      <c r="CZ23" s="410">
        <v>792</v>
      </c>
    </row>
    <row r="24" spans="1:104" ht="13.5" customHeight="1" x14ac:dyDescent="0.2">
      <c r="A24" s="418" t="s">
        <v>20</v>
      </c>
      <c r="B24" s="244">
        <v>503.1</v>
      </c>
      <c r="C24" s="245">
        <v>398.3</v>
      </c>
      <c r="D24" s="368">
        <v>647.79999999999995</v>
      </c>
      <c r="E24" s="244">
        <v>4089.5</v>
      </c>
      <c r="F24" s="245">
        <v>3380.2</v>
      </c>
      <c r="G24" s="368">
        <v>5067.8999999999996</v>
      </c>
      <c r="H24" s="244">
        <v>1821.6</v>
      </c>
      <c r="I24" s="245">
        <v>1550.2</v>
      </c>
      <c r="J24" s="368">
        <v>2195.9</v>
      </c>
      <c r="K24" s="244">
        <v>323.60000000000002</v>
      </c>
      <c r="L24" s="245">
        <v>264.5</v>
      </c>
      <c r="M24" s="368">
        <v>405</v>
      </c>
      <c r="N24" s="244">
        <v>82.4</v>
      </c>
      <c r="O24" s="246">
        <v>71.099999999999994</v>
      </c>
      <c r="P24" s="368">
        <v>97.9</v>
      </c>
      <c r="Q24" s="244">
        <v>24.7</v>
      </c>
      <c r="R24" s="246">
        <v>14.2</v>
      </c>
      <c r="S24" s="368">
        <v>39.1</v>
      </c>
      <c r="T24" s="244">
        <v>102.1</v>
      </c>
      <c r="U24" s="246">
        <v>58.8</v>
      </c>
      <c r="V24" s="368">
        <v>161.69999999999999</v>
      </c>
      <c r="W24" s="244">
        <v>987.6</v>
      </c>
      <c r="X24" s="246">
        <v>796</v>
      </c>
      <c r="Y24" s="368">
        <v>1251</v>
      </c>
      <c r="Z24" s="244">
        <v>1691.8</v>
      </c>
      <c r="AA24" s="246">
        <v>1174.9000000000001</v>
      </c>
      <c r="AB24" s="368">
        <v>2402.3000000000002</v>
      </c>
      <c r="AC24" s="244">
        <v>1653.1</v>
      </c>
      <c r="AD24" s="246">
        <v>1207.9000000000001</v>
      </c>
      <c r="AE24" s="368">
        <v>2264.8000000000002</v>
      </c>
      <c r="AF24" s="244">
        <v>2377.6999999999998</v>
      </c>
      <c r="AG24" s="246">
        <v>1813.7</v>
      </c>
      <c r="AH24" s="368">
        <v>3152.3</v>
      </c>
      <c r="AI24" s="244">
        <v>1687.9</v>
      </c>
      <c r="AJ24" s="246">
        <v>1474.5</v>
      </c>
      <c r="AK24" s="368">
        <v>1980.9</v>
      </c>
      <c r="AL24" s="244">
        <v>401.5</v>
      </c>
      <c r="AM24" s="246">
        <v>354.1</v>
      </c>
      <c r="AN24" s="368">
        <v>466.5</v>
      </c>
      <c r="AO24" s="244">
        <v>101.6</v>
      </c>
      <c r="AP24" s="245">
        <v>73.2</v>
      </c>
      <c r="AQ24" s="368">
        <v>140.5</v>
      </c>
      <c r="AR24" s="246">
        <v>57.3</v>
      </c>
      <c r="AS24" s="246">
        <v>56.6</v>
      </c>
      <c r="AT24" s="368">
        <v>58.2</v>
      </c>
      <c r="AU24" s="246">
        <v>118.4</v>
      </c>
      <c r="AV24" s="246">
        <v>102.4</v>
      </c>
      <c r="AW24" s="246">
        <v>140.30000000000001</v>
      </c>
      <c r="AX24" s="420">
        <v>995.7</v>
      </c>
      <c r="AY24" s="396">
        <v>794.4</v>
      </c>
      <c r="AZ24" s="421">
        <v>1272.5</v>
      </c>
      <c r="BA24" s="433"/>
      <c r="BB24" s="249">
        <v>61</v>
      </c>
      <c r="BC24" s="248">
        <v>28</v>
      </c>
      <c r="BD24" s="250">
        <v>33</v>
      </c>
      <c r="BE24" s="247">
        <v>480</v>
      </c>
      <c r="BF24" s="248">
        <v>230</v>
      </c>
      <c r="BG24" s="250">
        <v>250</v>
      </c>
      <c r="BH24" s="247">
        <v>221</v>
      </c>
      <c r="BI24" s="248">
        <v>109</v>
      </c>
      <c r="BJ24" s="250">
        <v>112</v>
      </c>
      <c r="BK24" s="247">
        <v>38</v>
      </c>
      <c r="BL24" s="248">
        <v>18</v>
      </c>
      <c r="BM24" s="250">
        <v>20</v>
      </c>
      <c r="BN24" s="247">
        <v>10</v>
      </c>
      <c r="BO24" s="249">
        <v>5</v>
      </c>
      <c r="BP24" s="250">
        <v>5</v>
      </c>
      <c r="BQ24" s="247">
        <v>3</v>
      </c>
      <c r="BR24" s="249">
        <v>1</v>
      </c>
      <c r="BS24" s="250">
        <v>2</v>
      </c>
      <c r="BT24" s="247">
        <v>12</v>
      </c>
      <c r="BU24" s="249">
        <v>4</v>
      </c>
      <c r="BV24" s="250">
        <v>8</v>
      </c>
      <c r="BW24" s="247">
        <v>120</v>
      </c>
      <c r="BX24" s="249">
        <v>56</v>
      </c>
      <c r="BY24" s="250">
        <v>64</v>
      </c>
      <c r="BZ24" s="247">
        <v>199</v>
      </c>
      <c r="CA24" s="249">
        <v>80</v>
      </c>
      <c r="CB24" s="250">
        <v>119</v>
      </c>
      <c r="CC24" s="247">
        <v>201</v>
      </c>
      <c r="CD24" s="249">
        <v>85</v>
      </c>
      <c r="CE24" s="250">
        <v>116</v>
      </c>
      <c r="CF24" s="247">
        <v>290</v>
      </c>
      <c r="CG24" s="249">
        <v>128</v>
      </c>
      <c r="CH24" s="250">
        <v>162</v>
      </c>
      <c r="CI24" s="247">
        <v>186</v>
      </c>
      <c r="CJ24" s="249">
        <v>94</v>
      </c>
      <c r="CK24" s="250">
        <v>92</v>
      </c>
      <c r="CL24" s="247">
        <v>49</v>
      </c>
      <c r="CM24" s="249">
        <v>25</v>
      </c>
      <c r="CN24" s="250">
        <v>24</v>
      </c>
      <c r="CO24" s="247">
        <v>12</v>
      </c>
      <c r="CP24" s="248">
        <v>5</v>
      </c>
      <c r="CQ24" s="250">
        <v>7</v>
      </c>
      <c r="CR24" s="249">
        <v>7</v>
      </c>
      <c r="CS24" s="249">
        <v>4</v>
      </c>
      <c r="CT24" s="250">
        <v>3</v>
      </c>
      <c r="CU24" s="26">
        <v>14</v>
      </c>
      <c r="CV24" s="26">
        <v>7</v>
      </c>
      <c r="CW24" s="500">
        <v>7</v>
      </c>
      <c r="CX24" s="413">
        <v>1903</v>
      </c>
      <c r="CY24" s="390">
        <v>879</v>
      </c>
      <c r="CZ24" s="410">
        <v>1024</v>
      </c>
    </row>
    <row r="25" spans="1:104" ht="13.5" customHeight="1" x14ac:dyDescent="0.2">
      <c r="A25" s="418" t="s">
        <v>21</v>
      </c>
      <c r="B25" s="244">
        <v>602.70000000000005</v>
      </c>
      <c r="C25" s="245">
        <v>542.6</v>
      </c>
      <c r="D25" s="368">
        <v>700.8</v>
      </c>
      <c r="E25" s="244">
        <v>7855.9</v>
      </c>
      <c r="F25" s="245">
        <v>6840.8</v>
      </c>
      <c r="G25" s="368">
        <v>9509.7999999999993</v>
      </c>
      <c r="H25" s="244">
        <v>3580.1</v>
      </c>
      <c r="I25" s="245">
        <v>3432.2</v>
      </c>
      <c r="J25" s="368">
        <v>3820.9</v>
      </c>
      <c r="K25" s="244">
        <v>649.6</v>
      </c>
      <c r="L25" s="245">
        <v>722.9</v>
      </c>
      <c r="M25" s="368">
        <v>530.5</v>
      </c>
      <c r="N25" s="244">
        <v>83.7</v>
      </c>
      <c r="O25" s="246">
        <v>112.7</v>
      </c>
      <c r="P25" s="368">
        <v>36.6</v>
      </c>
      <c r="Q25" s="244">
        <v>69.599999999999994</v>
      </c>
      <c r="R25" s="246">
        <v>90</v>
      </c>
      <c r="S25" s="368">
        <v>36.5</v>
      </c>
      <c r="T25" s="244">
        <v>114.9</v>
      </c>
      <c r="U25" s="246">
        <v>92.9</v>
      </c>
      <c r="V25" s="368">
        <v>150.5</v>
      </c>
      <c r="W25" s="244">
        <v>1193</v>
      </c>
      <c r="X25" s="246">
        <v>808.2</v>
      </c>
      <c r="Y25" s="368">
        <v>1815.3</v>
      </c>
      <c r="Z25" s="244">
        <v>2990.6</v>
      </c>
      <c r="AA25" s="246">
        <v>2479</v>
      </c>
      <c r="AB25" s="368">
        <v>3817</v>
      </c>
      <c r="AC25" s="244">
        <v>3192.9</v>
      </c>
      <c r="AD25" s="246">
        <v>2619.6</v>
      </c>
      <c r="AE25" s="368">
        <v>4117.8</v>
      </c>
      <c r="AF25" s="244">
        <v>5145.8</v>
      </c>
      <c r="AG25" s="246">
        <v>4058.1</v>
      </c>
      <c r="AH25" s="368">
        <v>6898.3</v>
      </c>
      <c r="AI25" s="244">
        <v>2995.7</v>
      </c>
      <c r="AJ25" s="246">
        <v>2712</v>
      </c>
      <c r="AK25" s="368">
        <v>3452.4</v>
      </c>
      <c r="AL25" s="244">
        <v>603.29999999999995</v>
      </c>
      <c r="AM25" s="246">
        <v>578.20000000000005</v>
      </c>
      <c r="AN25" s="368">
        <v>643.6</v>
      </c>
      <c r="AO25" s="244">
        <v>198</v>
      </c>
      <c r="AP25" s="245">
        <v>183.6</v>
      </c>
      <c r="AQ25" s="368">
        <v>221.1</v>
      </c>
      <c r="AR25" s="246">
        <v>54.6</v>
      </c>
      <c r="AS25" s="246">
        <v>66.5</v>
      </c>
      <c r="AT25" s="368">
        <v>35.6</v>
      </c>
      <c r="AU25" s="246">
        <v>126.8</v>
      </c>
      <c r="AV25" s="246">
        <v>22.9</v>
      </c>
      <c r="AW25" s="246">
        <v>293.39999999999998</v>
      </c>
      <c r="AX25" s="420">
        <v>1827.4</v>
      </c>
      <c r="AY25" s="396">
        <v>1573.1</v>
      </c>
      <c r="AZ25" s="421">
        <v>2238.3000000000002</v>
      </c>
      <c r="BA25" s="433"/>
      <c r="BB25" s="249">
        <v>43</v>
      </c>
      <c r="BC25" s="248">
        <v>24</v>
      </c>
      <c r="BD25" s="250">
        <v>19</v>
      </c>
      <c r="BE25" s="247">
        <v>543</v>
      </c>
      <c r="BF25" s="248">
        <v>293</v>
      </c>
      <c r="BG25" s="250">
        <v>250</v>
      </c>
      <c r="BH25" s="247">
        <v>256</v>
      </c>
      <c r="BI25" s="248">
        <v>152</v>
      </c>
      <c r="BJ25" s="250">
        <v>104</v>
      </c>
      <c r="BK25" s="247">
        <v>45</v>
      </c>
      <c r="BL25" s="248">
        <v>31</v>
      </c>
      <c r="BM25" s="250">
        <v>14</v>
      </c>
      <c r="BN25" s="247">
        <v>6</v>
      </c>
      <c r="BO25" s="249">
        <v>5</v>
      </c>
      <c r="BP25" s="250">
        <v>1</v>
      </c>
      <c r="BQ25" s="247">
        <v>5</v>
      </c>
      <c r="BR25" s="249">
        <v>4</v>
      </c>
      <c r="BS25" s="250">
        <v>1</v>
      </c>
      <c r="BT25" s="247">
        <v>8</v>
      </c>
      <c r="BU25" s="249">
        <v>4</v>
      </c>
      <c r="BV25" s="250">
        <v>4</v>
      </c>
      <c r="BW25" s="247">
        <v>86</v>
      </c>
      <c r="BX25" s="249">
        <v>36</v>
      </c>
      <c r="BY25" s="250">
        <v>50</v>
      </c>
      <c r="BZ25" s="247">
        <v>209</v>
      </c>
      <c r="CA25" s="249">
        <v>107</v>
      </c>
      <c r="CB25" s="250">
        <v>102</v>
      </c>
      <c r="CC25" s="247">
        <v>231</v>
      </c>
      <c r="CD25" s="249">
        <v>117</v>
      </c>
      <c r="CE25" s="250">
        <v>114</v>
      </c>
      <c r="CF25" s="247">
        <v>374</v>
      </c>
      <c r="CG25" s="249">
        <v>182</v>
      </c>
      <c r="CH25" s="250">
        <v>192</v>
      </c>
      <c r="CI25" s="247">
        <v>197</v>
      </c>
      <c r="CJ25" s="249">
        <v>110</v>
      </c>
      <c r="CK25" s="250">
        <v>87</v>
      </c>
      <c r="CL25" s="247">
        <v>44</v>
      </c>
      <c r="CM25" s="249">
        <v>26</v>
      </c>
      <c r="CN25" s="250">
        <v>18</v>
      </c>
      <c r="CO25" s="247">
        <v>14</v>
      </c>
      <c r="CP25" s="248">
        <v>8</v>
      </c>
      <c r="CQ25" s="250">
        <v>6</v>
      </c>
      <c r="CR25" s="249">
        <v>4</v>
      </c>
      <c r="CS25" s="249">
        <v>3</v>
      </c>
      <c r="CT25" s="250">
        <v>1</v>
      </c>
      <c r="CU25" s="26">
        <v>9</v>
      </c>
      <c r="CV25" s="26">
        <v>1</v>
      </c>
      <c r="CW25" s="500">
        <v>8</v>
      </c>
      <c r="CX25" s="413">
        <v>2074</v>
      </c>
      <c r="CY25" s="390">
        <v>1103</v>
      </c>
      <c r="CZ25" s="410">
        <v>971</v>
      </c>
    </row>
    <row r="26" spans="1:104" ht="13.5" customHeight="1" x14ac:dyDescent="0.2">
      <c r="A26" s="419" t="s">
        <v>22</v>
      </c>
      <c r="B26" s="406">
        <v>864.1</v>
      </c>
      <c r="C26" s="407">
        <v>744.4</v>
      </c>
      <c r="D26" s="416">
        <v>1129.5999999999999</v>
      </c>
      <c r="E26" s="406">
        <v>14674.6</v>
      </c>
      <c r="F26" s="407">
        <v>14053.9</v>
      </c>
      <c r="G26" s="416">
        <v>16048.5</v>
      </c>
      <c r="H26" s="406">
        <v>8368</v>
      </c>
      <c r="I26" s="407">
        <v>8077.7</v>
      </c>
      <c r="J26" s="416">
        <v>9009.6</v>
      </c>
      <c r="K26" s="406">
        <v>1450.2</v>
      </c>
      <c r="L26" s="407">
        <v>1378.2</v>
      </c>
      <c r="M26" s="416">
        <v>1608.9</v>
      </c>
      <c r="N26" s="406">
        <v>242.6</v>
      </c>
      <c r="O26" s="408">
        <v>274.39999999999998</v>
      </c>
      <c r="P26" s="416">
        <v>172.5</v>
      </c>
      <c r="Q26" s="406">
        <v>161.30000000000001</v>
      </c>
      <c r="R26" s="408">
        <v>195.7</v>
      </c>
      <c r="S26" s="416">
        <v>85.9</v>
      </c>
      <c r="T26" s="406">
        <v>221.7</v>
      </c>
      <c r="U26" s="408">
        <v>201.9</v>
      </c>
      <c r="V26" s="416">
        <v>265.10000000000002</v>
      </c>
      <c r="W26" s="406">
        <v>1525.2</v>
      </c>
      <c r="X26" s="408">
        <v>1365.5</v>
      </c>
      <c r="Y26" s="416">
        <v>1873.8</v>
      </c>
      <c r="Z26" s="406">
        <v>5765.2</v>
      </c>
      <c r="AA26" s="408">
        <v>5232.8</v>
      </c>
      <c r="AB26" s="416">
        <v>6924.6</v>
      </c>
      <c r="AC26" s="406">
        <v>4899.8999999999996</v>
      </c>
      <c r="AD26" s="408">
        <v>4550.2</v>
      </c>
      <c r="AE26" s="416">
        <v>5659.7</v>
      </c>
      <c r="AF26" s="406">
        <v>9272.2000000000007</v>
      </c>
      <c r="AG26" s="408">
        <v>9138</v>
      </c>
      <c r="AH26" s="416">
        <v>9563</v>
      </c>
      <c r="AI26" s="406">
        <v>5238.3</v>
      </c>
      <c r="AJ26" s="408">
        <v>4922.3999999999996</v>
      </c>
      <c r="AK26" s="416">
        <v>5920.8</v>
      </c>
      <c r="AL26" s="406">
        <v>1213</v>
      </c>
      <c r="AM26" s="408">
        <v>1042.2</v>
      </c>
      <c r="AN26" s="416">
        <v>1581.3</v>
      </c>
      <c r="AO26" s="406">
        <v>435</v>
      </c>
      <c r="AP26" s="407">
        <v>398.3</v>
      </c>
      <c r="AQ26" s="416">
        <v>513.9</v>
      </c>
      <c r="AR26" s="408">
        <v>105</v>
      </c>
      <c r="AS26" s="408">
        <v>115.4</v>
      </c>
      <c r="AT26" s="416">
        <v>82.6</v>
      </c>
      <c r="AU26" s="408">
        <v>162.30000000000001</v>
      </c>
      <c r="AV26" s="408">
        <v>119.1</v>
      </c>
      <c r="AW26" s="408">
        <v>254.9</v>
      </c>
      <c r="AX26" s="422">
        <v>3385.3</v>
      </c>
      <c r="AY26" s="423">
        <v>3217.1</v>
      </c>
      <c r="AZ26" s="424">
        <v>3752</v>
      </c>
      <c r="BA26" s="433"/>
      <c r="BB26" s="255">
        <v>32</v>
      </c>
      <c r="BC26" s="409">
        <v>19</v>
      </c>
      <c r="BD26" s="256">
        <v>13</v>
      </c>
      <c r="BE26" s="254">
        <v>526</v>
      </c>
      <c r="BF26" s="409">
        <v>347</v>
      </c>
      <c r="BG26" s="256">
        <v>179</v>
      </c>
      <c r="BH26" s="254">
        <v>310</v>
      </c>
      <c r="BI26" s="409">
        <v>206</v>
      </c>
      <c r="BJ26" s="256">
        <v>104</v>
      </c>
      <c r="BK26" s="254">
        <v>52</v>
      </c>
      <c r="BL26" s="409">
        <v>34</v>
      </c>
      <c r="BM26" s="256">
        <v>18</v>
      </c>
      <c r="BN26" s="254">
        <v>9</v>
      </c>
      <c r="BO26" s="255">
        <v>7</v>
      </c>
      <c r="BP26" s="256">
        <v>2</v>
      </c>
      <c r="BQ26" s="254">
        <v>6</v>
      </c>
      <c r="BR26" s="255">
        <v>5</v>
      </c>
      <c r="BS26" s="256">
        <v>1</v>
      </c>
      <c r="BT26" s="254">
        <v>8</v>
      </c>
      <c r="BU26" s="255">
        <v>5</v>
      </c>
      <c r="BV26" s="256">
        <v>3</v>
      </c>
      <c r="BW26" s="254">
        <v>57</v>
      </c>
      <c r="BX26" s="255">
        <v>35</v>
      </c>
      <c r="BY26" s="256">
        <v>22</v>
      </c>
      <c r="BZ26" s="254">
        <v>209</v>
      </c>
      <c r="CA26" s="255">
        <v>130</v>
      </c>
      <c r="CB26" s="256">
        <v>79</v>
      </c>
      <c r="CC26" s="254">
        <v>184</v>
      </c>
      <c r="CD26" s="255">
        <v>117</v>
      </c>
      <c r="CE26" s="256">
        <v>67</v>
      </c>
      <c r="CF26" s="254">
        <v>350</v>
      </c>
      <c r="CG26" s="255">
        <v>236</v>
      </c>
      <c r="CH26" s="256">
        <v>114</v>
      </c>
      <c r="CI26" s="254">
        <v>179</v>
      </c>
      <c r="CJ26" s="255">
        <v>115</v>
      </c>
      <c r="CK26" s="256">
        <v>64</v>
      </c>
      <c r="CL26" s="254">
        <v>46</v>
      </c>
      <c r="CM26" s="255">
        <v>27</v>
      </c>
      <c r="CN26" s="256">
        <v>19</v>
      </c>
      <c r="CO26" s="254">
        <v>16</v>
      </c>
      <c r="CP26" s="409">
        <v>10</v>
      </c>
      <c r="CQ26" s="256">
        <v>6</v>
      </c>
      <c r="CR26" s="255">
        <v>4</v>
      </c>
      <c r="CS26" s="255">
        <v>3</v>
      </c>
      <c r="CT26" s="256">
        <v>1</v>
      </c>
      <c r="CU26" s="501">
        <v>6</v>
      </c>
      <c r="CV26" s="501">
        <v>3</v>
      </c>
      <c r="CW26" s="502">
        <v>3</v>
      </c>
      <c r="CX26" s="414">
        <v>1994</v>
      </c>
      <c r="CY26" s="411">
        <v>1299</v>
      </c>
      <c r="CZ26" s="412">
        <v>695</v>
      </c>
    </row>
    <row r="27" spans="1:104" ht="13.5" customHeight="1" x14ac:dyDescent="0.2">
      <c r="A27" s="391"/>
      <c r="B27" s="246"/>
      <c r="C27" s="245"/>
      <c r="D27" s="246"/>
      <c r="E27" s="246"/>
      <c r="F27" s="245"/>
      <c r="G27" s="246"/>
      <c r="H27" s="246"/>
      <c r="I27" s="245"/>
      <c r="J27" s="246"/>
      <c r="K27" s="246"/>
      <c r="L27" s="245"/>
      <c r="M27" s="246"/>
      <c r="N27" s="246"/>
      <c r="O27" s="246"/>
      <c r="P27" s="246"/>
      <c r="Q27" s="246"/>
      <c r="R27" s="246"/>
      <c r="S27" s="246"/>
      <c r="T27" s="246"/>
      <c r="U27" s="246"/>
      <c r="V27" s="246"/>
      <c r="W27" s="246"/>
      <c r="X27" s="246"/>
      <c r="Y27" s="246"/>
      <c r="Z27" s="246"/>
      <c r="AA27" s="246"/>
      <c r="AB27" s="246"/>
      <c r="AC27" s="246"/>
      <c r="AD27" s="246"/>
      <c r="AE27" s="246"/>
      <c r="AF27" s="246"/>
      <c r="AG27" s="246"/>
      <c r="AH27" s="246"/>
      <c r="AI27" s="246"/>
      <c r="AJ27" s="246"/>
      <c r="AK27" s="246"/>
      <c r="AL27" s="246"/>
      <c r="AM27" s="245"/>
      <c r="AN27" s="246"/>
      <c r="AO27" s="246"/>
      <c r="AP27" s="245"/>
      <c r="AQ27" s="246"/>
      <c r="AR27" s="246"/>
      <c r="AS27" s="246"/>
      <c r="AT27" s="246"/>
      <c r="AU27" s="246"/>
      <c r="AV27" s="246"/>
      <c r="AW27" s="246"/>
      <c r="AX27" s="246"/>
      <c r="AY27" s="246"/>
      <c r="AZ27" s="246"/>
      <c r="BA27" s="246"/>
      <c r="BB27" s="249"/>
      <c r="BC27" s="248"/>
      <c r="BD27" s="249"/>
      <c r="BE27" s="249"/>
      <c r="BF27" s="248"/>
      <c r="BG27" s="249"/>
      <c r="BH27" s="249"/>
      <c r="BI27" s="248"/>
      <c r="BJ27" s="249"/>
      <c r="BK27" s="246"/>
      <c r="BL27" s="245"/>
      <c r="BM27" s="246"/>
      <c r="BN27" s="246"/>
      <c r="BO27" s="246"/>
      <c r="BP27" s="246"/>
      <c r="BQ27" s="246"/>
      <c r="BR27" s="246"/>
      <c r="BS27" s="246"/>
      <c r="BT27" s="246"/>
      <c r="BU27" s="246"/>
      <c r="BV27" s="246"/>
      <c r="BW27" s="246"/>
      <c r="BX27" s="246"/>
      <c r="BY27" s="246"/>
      <c r="BZ27" s="246"/>
      <c r="CA27" s="246"/>
      <c r="CB27" s="246"/>
      <c r="CC27" s="246"/>
      <c r="CD27" s="246"/>
      <c r="CE27" s="246"/>
      <c r="CF27" s="246"/>
      <c r="CG27" s="246"/>
      <c r="CH27" s="246"/>
      <c r="CI27" s="246"/>
      <c r="CJ27" s="246"/>
      <c r="CK27" s="246"/>
      <c r="CL27" s="246"/>
      <c r="CM27" s="246"/>
      <c r="CN27" s="246"/>
      <c r="CO27" s="249"/>
      <c r="CP27" s="248"/>
      <c r="CQ27" s="249"/>
      <c r="CR27" s="249"/>
      <c r="CS27" s="249"/>
      <c r="CT27" s="249"/>
    </row>
    <row r="28" spans="1:104" s="390" customFormat="1" ht="13.5" customHeight="1" x14ac:dyDescent="0.2">
      <c r="A28" s="791" t="s">
        <v>66</v>
      </c>
      <c r="B28" s="791"/>
      <c r="C28" s="791"/>
      <c r="D28" s="791"/>
      <c r="E28" s="796"/>
      <c r="F28" s="796"/>
      <c r="G28" s="796"/>
      <c r="H28" s="392"/>
      <c r="I28" s="392"/>
      <c r="J28" s="392"/>
      <c r="K28" s="392"/>
      <c r="L28" s="392"/>
      <c r="M28" s="392"/>
      <c r="N28" s="392"/>
      <c r="O28" s="392"/>
      <c r="P28" s="392"/>
      <c r="Q28" s="392"/>
      <c r="R28" s="392"/>
      <c r="S28" s="392"/>
      <c r="T28" s="392"/>
      <c r="U28" s="392"/>
      <c r="V28" s="392"/>
      <c r="W28" s="392"/>
      <c r="X28" s="392"/>
      <c r="Y28" s="392"/>
      <c r="Z28" s="392"/>
      <c r="AA28" s="392"/>
      <c r="AB28" s="392"/>
      <c r="AC28" s="392"/>
      <c r="AD28" s="392"/>
      <c r="AE28" s="392"/>
      <c r="AF28" s="392"/>
      <c r="AG28" s="392"/>
      <c r="AH28" s="392"/>
      <c r="AI28" s="392"/>
      <c r="AJ28" s="392"/>
      <c r="AK28" s="392"/>
      <c r="AL28" s="796"/>
      <c r="AM28" s="796"/>
      <c r="AN28" s="796"/>
      <c r="AO28" s="796"/>
      <c r="AP28" s="796"/>
      <c r="AQ28" s="796"/>
      <c r="AR28" s="464"/>
      <c r="AS28" s="464"/>
      <c r="AT28" s="464"/>
      <c r="AU28" s="495"/>
      <c r="AV28" s="495"/>
      <c r="AW28" s="495"/>
      <c r="AX28" s="393"/>
      <c r="AY28" s="393"/>
      <c r="AZ28" s="393"/>
      <c r="BA28" s="393"/>
      <c r="BB28" s="394"/>
      <c r="BC28" s="394"/>
      <c r="BD28" s="394"/>
      <c r="BE28" s="792"/>
      <c r="BF28" s="792"/>
      <c r="BG28" s="792"/>
      <c r="BH28" s="394"/>
      <c r="BI28" s="394"/>
      <c r="BJ28" s="394"/>
      <c r="BK28" s="392"/>
      <c r="BL28" s="392"/>
      <c r="BM28" s="392"/>
      <c r="BN28" s="392"/>
      <c r="BO28" s="392"/>
      <c r="BP28" s="392"/>
      <c r="BQ28" s="392"/>
      <c r="BR28" s="392"/>
      <c r="BS28" s="392"/>
      <c r="BT28" s="392"/>
      <c r="BU28" s="392"/>
      <c r="BV28" s="392"/>
      <c r="BW28" s="392"/>
      <c r="BX28" s="392"/>
      <c r="BY28" s="392"/>
      <c r="BZ28" s="392"/>
      <c r="CA28" s="392"/>
      <c r="CB28" s="392"/>
      <c r="CC28" s="392"/>
      <c r="CD28" s="392"/>
      <c r="CE28" s="392"/>
      <c r="CF28" s="392"/>
      <c r="CG28" s="392"/>
      <c r="CH28" s="392"/>
      <c r="CI28" s="392"/>
      <c r="CJ28" s="392"/>
      <c r="CK28" s="392"/>
      <c r="CL28" s="392"/>
      <c r="CM28" s="392"/>
      <c r="CN28" s="392"/>
      <c r="CO28" s="792"/>
      <c r="CP28" s="792"/>
      <c r="CQ28" s="792"/>
      <c r="CR28" s="463"/>
      <c r="CS28" s="463"/>
      <c r="CT28" s="463"/>
    </row>
    <row r="29" spans="1:104" s="390" customFormat="1" ht="13.5" customHeight="1" x14ac:dyDescent="0.2">
      <c r="A29" s="425"/>
      <c r="B29" s="793" t="s">
        <v>24</v>
      </c>
      <c r="C29" s="794"/>
      <c r="D29" s="795"/>
      <c r="E29" s="793" t="s">
        <v>25</v>
      </c>
      <c r="F29" s="794"/>
      <c r="G29" s="795"/>
      <c r="H29" s="793" t="s">
        <v>97</v>
      </c>
      <c r="I29" s="794"/>
      <c r="J29" s="795"/>
      <c r="K29" s="793" t="s">
        <v>2748</v>
      </c>
      <c r="L29" s="794"/>
      <c r="M29" s="795"/>
      <c r="N29" s="793" t="s">
        <v>2751</v>
      </c>
      <c r="O29" s="794"/>
      <c r="P29" s="795"/>
      <c r="Q29" s="793" t="s">
        <v>2755</v>
      </c>
      <c r="R29" s="794"/>
      <c r="S29" s="795"/>
      <c r="T29" s="793" t="s">
        <v>2904</v>
      </c>
      <c r="U29" s="794"/>
      <c r="V29" s="795"/>
      <c r="W29" s="793" t="s">
        <v>2922</v>
      </c>
      <c r="X29" s="794"/>
      <c r="Y29" s="795"/>
      <c r="Z29" s="793" t="s">
        <v>3000</v>
      </c>
      <c r="AA29" s="794"/>
      <c r="AB29" s="795"/>
      <c r="AC29" s="793" t="s">
        <v>3008</v>
      </c>
      <c r="AD29" s="794"/>
      <c r="AE29" s="795"/>
      <c r="AF29" s="793" t="s">
        <v>3051</v>
      </c>
      <c r="AG29" s="794"/>
      <c r="AH29" s="795"/>
      <c r="AI29" s="793" t="s">
        <v>3089</v>
      </c>
      <c r="AJ29" s="794"/>
      <c r="AK29" s="795"/>
      <c r="AL29" s="793" t="s">
        <v>3095</v>
      </c>
      <c r="AM29" s="794"/>
      <c r="AN29" s="795"/>
      <c r="AO29" s="793" t="s">
        <v>3130</v>
      </c>
      <c r="AP29" s="794"/>
      <c r="AQ29" s="795"/>
      <c r="AR29" s="793" t="s">
        <v>3144</v>
      </c>
      <c r="AS29" s="794"/>
      <c r="AT29" s="795"/>
      <c r="AU29" s="498"/>
      <c r="AV29" s="503" t="s">
        <v>3159</v>
      </c>
      <c r="AW29" s="499"/>
      <c r="AX29" s="793" t="s">
        <v>3161</v>
      </c>
      <c r="AY29" s="794"/>
      <c r="AZ29" s="795"/>
      <c r="BA29" s="431"/>
      <c r="BB29" s="794" t="s">
        <v>24</v>
      </c>
      <c r="BC29" s="794"/>
      <c r="BD29" s="795"/>
      <c r="BE29" s="793" t="s">
        <v>25</v>
      </c>
      <c r="BF29" s="794"/>
      <c r="BG29" s="795"/>
      <c r="BH29" s="793" t="s">
        <v>97</v>
      </c>
      <c r="BI29" s="794"/>
      <c r="BJ29" s="795"/>
      <c r="BK29" s="793" t="s">
        <v>2748</v>
      </c>
      <c r="BL29" s="794"/>
      <c r="BM29" s="795"/>
      <c r="BN29" s="793" t="s">
        <v>2751</v>
      </c>
      <c r="BO29" s="794"/>
      <c r="BP29" s="795"/>
      <c r="BQ29" s="793" t="s">
        <v>2755</v>
      </c>
      <c r="BR29" s="794"/>
      <c r="BS29" s="795"/>
      <c r="BT29" s="793" t="s">
        <v>2904</v>
      </c>
      <c r="BU29" s="794"/>
      <c r="BV29" s="795"/>
      <c r="BW29" s="793" t="s">
        <v>2922</v>
      </c>
      <c r="BX29" s="794"/>
      <c r="BY29" s="795"/>
      <c r="BZ29" s="793" t="s">
        <v>3000</v>
      </c>
      <c r="CA29" s="794"/>
      <c r="CB29" s="795"/>
      <c r="CC29" s="793" t="s">
        <v>3008</v>
      </c>
      <c r="CD29" s="794"/>
      <c r="CE29" s="795"/>
      <c r="CF29" s="793" t="s">
        <v>3051</v>
      </c>
      <c r="CG29" s="794"/>
      <c r="CH29" s="795"/>
      <c r="CI29" s="793" t="s">
        <v>3089</v>
      </c>
      <c r="CJ29" s="794"/>
      <c r="CK29" s="795"/>
      <c r="CL29" s="793" t="s">
        <v>3095</v>
      </c>
      <c r="CM29" s="794"/>
      <c r="CN29" s="795"/>
      <c r="CO29" s="793" t="s">
        <v>3130</v>
      </c>
      <c r="CP29" s="794"/>
      <c r="CQ29" s="795"/>
      <c r="CR29" s="793" t="s">
        <v>3144</v>
      </c>
      <c r="CS29" s="794"/>
      <c r="CT29" s="795"/>
      <c r="CU29" s="498"/>
      <c r="CV29" s="503" t="s">
        <v>3159</v>
      </c>
      <c r="CW29" s="499"/>
      <c r="CX29" s="793" t="s">
        <v>3161</v>
      </c>
      <c r="CY29" s="794"/>
      <c r="CZ29" s="795"/>
    </row>
    <row r="30" spans="1:104" ht="13.5" customHeight="1" x14ac:dyDescent="0.2">
      <c r="A30" s="426"/>
      <c r="B30" s="20" t="s">
        <v>0</v>
      </c>
      <c r="C30" s="21" t="s">
        <v>2</v>
      </c>
      <c r="D30" s="22" t="s">
        <v>3</v>
      </c>
      <c r="E30" s="20" t="s">
        <v>0</v>
      </c>
      <c r="F30" s="21" t="s">
        <v>2</v>
      </c>
      <c r="G30" s="22" t="s">
        <v>3</v>
      </c>
      <c r="H30" s="20" t="s">
        <v>0</v>
      </c>
      <c r="I30" s="21" t="s">
        <v>2</v>
      </c>
      <c r="J30" s="22" t="s">
        <v>3</v>
      </c>
      <c r="K30" s="20" t="s">
        <v>0</v>
      </c>
      <c r="L30" s="21" t="s">
        <v>2</v>
      </c>
      <c r="M30" s="22" t="s">
        <v>3</v>
      </c>
      <c r="N30" s="20" t="s">
        <v>0</v>
      </c>
      <c r="O30" s="21" t="s">
        <v>2</v>
      </c>
      <c r="P30" s="22" t="s">
        <v>3</v>
      </c>
      <c r="Q30" s="20" t="s">
        <v>0</v>
      </c>
      <c r="R30" s="21" t="s">
        <v>2</v>
      </c>
      <c r="S30" s="22" t="s">
        <v>3</v>
      </c>
      <c r="T30" s="20" t="s">
        <v>0</v>
      </c>
      <c r="U30" s="21" t="s">
        <v>2</v>
      </c>
      <c r="V30" s="22" t="s">
        <v>3</v>
      </c>
      <c r="W30" s="20" t="s">
        <v>0</v>
      </c>
      <c r="X30" s="21" t="s">
        <v>2</v>
      </c>
      <c r="Y30" s="22" t="s">
        <v>3</v>
      </c>
      <c r="Z30" s="20" t="s">
        <v>0</v>
      </c>
      <c r="AA30" s="21" t="s">
        <v>2</v>
      </c>
      <c r="AB30" s="22" t="s">
        <v>3</v>
      </c>
      <c r="AC30" s="415" t="s">
        <v>0</v>
      </c>
      <c r="AD30" s="23" t="s">
        <v>2</v>
      </c>
      <c r="AE30" s="22" t="s">
        <v>3</v>
      </c>
      <c r="AF30" s="20" t="s">
        <v>0</v>
      </c>
      <c r="AG30" s="21" t="s">
        <v>2</v>
      </c>
      <c r="AH30" s="22" t="s">
        <v>3</v>
      </c>
      <c r="AI30" s="20" t="s">
        <v>0</v>
      </c>
      <c r="AJ30" s="21" t="s">
        <v>2</v>
      </c>
      <c r="AK30" s="22" t="s">
        <v>3</v>
      </c>
      <c r="AL30" s="20" t="s">
        <v>0</v>
      </c>
      <c r="AM30" s="21" t="s">
        <v>2</v>
      </c>
      <c r="AN30" s="22" t="s">
        <v>3</v>
      </c>
      <c r="AO30" s="20" t="s">
        <v>0</v>
      </c>
      <c r="AP30" s="21" t="s">
        <v>2</v>
      </c>
      <c r="AQ30" s="22" t="s">
        <v>3</v>
      </c>
      <c r="AR30" s="20" t="s">
        <v>0</v>
      </c>
      <c r="AS30" s="21" t="s">
        <v>2</v>
      </c>
      <c r="AT30" s="22" t="s">
        <v>3</v>
      </c>
      <c r="AU30" s="20" t="s">
        <v>0</v>
      </c>
      <c r="AV30" s="21" t="s">
        <v>2</v>
      </c>
      <c r="AW30" s="22" t="s">
        <v>3</v>
      </c>
      <c r="AX30" s="20" t="s">
        <v>0</v>
      </c>
      <c r="AY30" s="21" t="s">
        <v>2</v>
      </c>
      <c r="AZ30" s="22" t="s">
        <v>3</v>
      </c>
      <c r="BA30" s="432"/>
      <c r="BB30" s="405" t="s">
        <v>0</v>
      </c>
      <c r="BC30" s="21" t="s">
        <v>2</v>
      </c>
      <c r="BD30" s="22" t="s">
        <v>3</v>
      </c>
      <c r="BE30" s="20" t="s">
        <v>0</v>
      </c>
      <c r="BF30" s="21" t="s">
        <v>2</v>
      </c>
      <c r="BG30" s="22" t="s">
        <v>3</v>
      </c>
      <c r="BH30" s="20" t="s">
        <v>0</v>
      </c>
      <c r="BI30" s="21" t="s">
        <v>2</v>
      </c>
      <c r="BJ30" s="22" t="s">
        <v>3</v>
      </c>
      <c r="BK30" s="20" t="s">
        <v>0</v>
      </c>
      <c r="BL30" s="21" t="s">
        <v>2</v>
      </c>
      <c r="BM30" s="22" t="s">
        <v>3</v>
      </c>
      <c r="BN30" s="20" t="s">
        <v>0</v>
      </c>
      <c r="BO30" s="21" t="s">
        <v>2</v>
      </c>
      <c r="BP30" s="22" t="s">
        <v>3</v>
      </c>
      <c r="BQ30" s="20" t="s">
        <v>0</v>
      </c>
      <c r="BR30" s="21" t="s">
        <v>2</v>
      </c>
      <c r="BS30" s="22" t="s">
        <v>3</v>
      </c>
      <c r="BT30" s="20" t="s">
        <v>0</v>
      </c>
      <c r="BU30" s="21" t="s">
        <v>2</v>
      </c>
      <c r="BV30" s="22" t="s">
        <v>3</v>
      </c>
      <c r="BW30" s="20" t="s">
        <v>0</v>
      </c>
      <c r="BX30" s="21" t="s">
        <v>2</v>
      </c>
      <c r="BY30" s="22" t="s">
        <v>3</v>
      </c>
      <c r="BZ30" s="20" t="s">
        <v>0</v>
      </c>
      <c r="CA30" s="21" t="s">
        <v>2</v>
      </c>
      <c r="CB30" s="22" t="s">
        <v>3</v>
      </c>
      <c r="CC30" s="415" t="s">
        <v>27</v>
      </c>
      <c r="CD30" s="23" t="s">
        <v>2</v>
      </c>
      <c r="CE30" s="22" t="s">
        <v>3</v>
      </c>
      <c r="CF30" s="20" t="s">
        <v>0</v>
      </c>
      <c r="CG30" s="21" t="s">
        <v>2</v>
      </c>
      <c r="CH30" s="22" t="s">
        <v>3</v>
      </c>
      <c r="CI30" s="20" t="s">
        <v>0</v>
      </c>
      <c r="CJ30" s="21" t="s">
        <v>2</v>
      </c>
      <c r="CK30" s="22" t="s">
        <v>3</v>
      </c>
      <c r="CL30" s="20" t="s">
        <v>0</v>
      </c>
      <c r="CM30" s="21" t="s">
        <v>2</v>
      </c>
      <c r="CN30" s="22" t="s">
        <v>3</v>
      </c>
      <c r="CO30" s="20" t="s">
        <v>0</v>
      </c>
      <c r="CP30" s="21" t="s">
        <v>2</v>
      </c>
      <c r="CQ30" s="22" t="s">
        <v>3</v>
      </c>
      <c r="CR30" s="20" t="s">
        <v>0</v>
      </c>
      <c r="CS30" s="21" t="s">
        <v>2</v>
      </c>
      <c r="CT30" s="22" t="s">
        <v>3</v>
      </c>
      <c r="CU30" s="20" t="s">
        <v>0</v>
      </c>
      <c r="CV30" s="21" t="s">
        <v>2</v>
      </c>
      <c r="CW30" s="22" t="s">
        <v>3</v>
      </c>
      <c r="CX30" s="20" t="s">
        <v>0</v>
      </c>
      <c r="CY30" s="21" t="s">
        <v>2</v>
      </c>
      <c r="CZ30" s="22" t="s">
        <v>3</v>
      </c>
    </row>
    <row r="31" spans="1:104" ht="13.5" customHeight="1" x14ac:dyDescent="0.2">
      <c r="A31" s="427" t="s">
        <v>1</v>
      </c>
      <c r="B31" s="244">
        <v>0</v>
      </c>
      <c r="C31" s="245">
        <v>0</v>
      </c>
      <c r="D31" s="368">
        <v>0</v>
      </c>
      <c r="E31" s="244">
        <v>0</v>
      </c>
      <c r="F31" s="245">
        <v>0</v>
      </c>
      <c r="G31" s="368">
        <v>0</v>
      </c>
      <c r="H31" s="244">
        <v>0</v>
      </c>
      <c r="I31" s="245">
        <v>0</v>
      </c>
      <c r="J31" s="368">
        <v>0</v>
      </c>
      <c r="K31" s="244">
        <v>0</v>
      </c>
      <c r="L31" s="245">
        <v>0</v>
      </c>
      <c r="M31" s="368">
        <v>0</v>
      </c>
      <c r="N31" s="244">
        <v>0</v>
      </c>
      <c r="O31" s="246">
        <v>0</v>
      </c>
      <c r="P31" s="368">
        <v>0</v>
      </c>
      <c r="Q31" s="244">
        <v>0</v>
      </c>
      <c r="R31" s="246">
        <v>0</v>
      </c>
      <c r="S31" s="368">
        <v>0</v>
      </c>
      <c r="T31" s="244">
        <v>0</v>
      </c>
      <c r="U31" s="246">
        <v>0</v>
      </c>
      <c r="V31" s="368">
        <v>0</v>
      </c>
      <c r="W31" s="244">
        <v>0</v>
      </c>
      <c r="X31" s="246">
        <v>0</v>
      </c>
      <c r="Y31" s="368">
        <v>0</v>
      </c>
      <c r="Z31" s="244">
        <v>0</v>
      </c>
      <c r="AA31" s="246">
        <v>0</v>
      </c>
      <c r="AB31" s="368">
        <v>0</v>
      </c>
      <c r="AC31" s="244">
        <v>0</v>
      </c>
      <c r="AD31" s="246">
        <v>0</v>
      </c>
      <c r="AE31" s="368">
        <v>0</v>
      </c>
      <c r="AF31" s="244">
        <v>0</v>
      </c>
      <c r="AG31" s="246">
        <v>0</v>
      </c>
      <c r="AH31" s="368">
        <v>0</v>
      </c>
      <c r="AI31" s="244">
        <v>0</v>
      </c>
      <c r="AJ31" s="246">
        <v>0</v>
      </c>
      <c r="AK31" s="368">
        <v>0</v>
      </c>
      <c r="AL31" s="244">
        <v>0</v>
      </c>
      <c r="AM31" s="246">
        <v>0</v>
      </c>
      <c r="AN31" s="368">
        <v>0</v>
      </c>
      <c r="AO31" s="244">
        <v>0</v>
      </c>
      <c r="AP31" s="245">
        <v>0</v>
      </c>
      <c r="AQ31" s="368">
        <v>0</v>
      </c>
      <c r="AR31" s="246">
        <v>0</v>
      </c>
      <c r="AS31" s="246">
        <v>0</v>
      </c>
      <c r="AT31" s="504">
        <v>0</v>
      </c>
      <c r="AU31" s="246">
        <v>0</v>
      </c>
      <c r="AV31" s="246">
        <v>0</v>
      </c>
      <c r="AW31" s="246">
        <v>0</v>
      </c>
      <c r="AX31" s="420">
        <v>0</v>
      </c>
      <c r="AY31" s="396">
        <v>0</v>
      </c>
      <c r="AZ31" s="421">
        <v>0</v>
      </c>
      <c r="BA31" s="433"/>
      <c r="BB31" s="249">
        <v>0</v>
      </c>
      <c r="BC31" s="248">
        <v>0</v>
      </c>
      <c r="BD31" s="250">
        <v>0</v>
      </c>
      <c r="BE31" s="247">
        <v>0</v>
      </c>
      <c r="BF31" s="248">
        <v>0</v>
      </c>
      <c r="BG31" s="250">
        <v>0</v>
      </c>
      <c r="BH31" s="247">
        <v>0</v>
      </c>
      <c r="BI31" s="248">
        <v>0</v>
      </c>
      <c r="BJ31" s="250">
        <v>0</v>
      </c>
      <c r="BK31" s="247">
        <v>0</v>
      </c>
      <c r="BL31" s="248">
        <v>0</v>
      </c>
      <c r="BM31" s="250">
        <v>0</v>
      </c>
      <c r="BN31" s="247">
        <v>0</v>
      </c>
      <c r="BO31" s="249">
        <v>0</v>
      </c>
      <c r="BP31" s="250">
        <v>0</v>
      </c>
      <c r="BQ31" s="247">
        <v>0</v>
      </c>
      <c r="BR31" s="249">
        <v>0</v>
      </c>
      <c r="BS31" s="250">
        <v>0</v>
      </c>
      <c r="BT31" s="247">
        <v>0</v>
      </c>
      <c r="BU31" s="249">
        <v>0</v>
      </c>
      <c r="BV31" s="250">
        <v>0</v>
      </c>
      <c r="BW31" s="247">
        <v>0</v>
      </c>
      <c r="BX31" s="249">
        <v>0</v>
      </c>
      <c r="BY31" s="250">
        <v>0</v>
      </c>
      <c r="BZ31" s="247">
        <v>0</v>
      </c>
      <c r="CA31" s="249">
        <v>0</v>
      </c>
      <c r="CB31" s="250">
        <v>0</v>
      </c>
      <c r="CC31" s="247">
        <v>0</v>
      </c>
      <c r="CD31" s="249">
        <v>0</v>
      </c>
      <c r="CE31" s="250">
        <v>0</v>
      </c>
      <c r="CF31" s="247">
        <v>0</v>
      </c>
      <c r="CG31" s="249">
        <v>0</v>
      </c>
      <c r="CH31" s="250">
        <v>0</v>
      </c>
      <c r="CI31" s="247">
        <v>0</v>
      </c>
      <c r="CJ31" s="249">
        <v>0</v>
      </c>
      <c r="CK31" s="250">
        <v>0</v>
      </c>
      <c r="CL31" s="247">
        <v>0</v>
      </c>
      <c r="CM31" s="249">
        <v>0</v>
      </c>
      <c r="CN31" s="250">
        <v>0</v>
      </c>
      <c r="CO31" s="247">
        <v>0</v>
      </c>
      <c r="CP31" s="248">
        <v>0</v>
      </c>
      <c r="CQ31" s="250">
        <v>0</v>
      </c>
      <c r="CR31" s="249">
        <v>0</v>
      </c>
      <c r="CS31" s="249">
        <v>0</v>
      </c>
      <c r="CT31" s="242">
        <v>0</v>
      </c>
      <c r="CU31" s="26">
        <v>0</v>
      </c>
      <c r="CV31" s="26">
        <v>0</v>
      </c>
      <c r="CW31" s="500">
        <v>0</v>
      </c>
      <c r="CX31" s="413">
        <v>0</v>
      </c>
      <c r="CY31" s="390">
        <v>0</v>
      </c>
      <c r="CZ31" s="410">
        <v>0</v>
      </c>
    </row>
    <row r="32" spans="1:104" ht="13.5" customHeight="1" x14ac:dyDescent="0.2">
      <c r="A32" s="418" t="s">
        <v>5</v>
      </c>
      <c r="B32" s="244">
        <v>0</v>
      </c>
      <c r="C32" s="245">
        <v>0</v>
      </c>
      <c r="D32" s="368">
        <v>0</v>
      </c>
      <c r="E32" s="244">
        <v>0</v>
      </c>
      <c r="F32" s="245">
        <v>0</v>
      </c>
      <c r="G32" s="368">
        <v>0</v>
      </c>
      <c r="H32" s="244">
        <v>0</v>
      </c>
      <c r="I32" s="245">
        <v>0</v>
      </c>
      <c r="J32" s="368">
        <v>0</v>
      </c>
      <c r="K32" s="244">
        <v>0</v>
      </c>
      <c r="L32" s="245">
        <v>0</v>
      </c>
      <c r="M32" s="368">
        <v>0</v>
      </c>
      <c r="N32" s="244">
        <v>0</v>
      </c>
      <c r="O32" s="246">
        <v>0</v>
      </c>
      <c r="P32" s="368">
        <v>0</v>
      </c>
      <c r="Q32" s="244">
        <v>0</v>
      </c>
      <c r="R32" s="246">
        <v>0</v>
      </c>
      <c r="S32" s="368">
        <v>0</v>
      </c>
      <c r="T32" s="244">
        <v>0</v>
      </c>
      <c r="U32" s="246">
        <v>0</v>
      </c>
      <c r="V32" s="368">
        <v>0</v>
      </c>
      <c r="W32" s="244">
        <v>0</v>
      </c>
      <c r="X32" s="246">
        <v>0</v>
      </c>
      <c r="Y32" s="368">
        <v>0</v>
      </c>
      <c r="Z32" s="244">
        <v>0</v>
      </c>
      <c r="AA32" s="246">
        <v>0</v>
      </c>
      <c r="AB32" s="368">
        <v>0</v>
      </c>
      <c r="AC32" s="244">
        <v>0</v>
      </c>
      <c r="AD32" s="246">
        <v>0</v>
      </c>
      <c r="AE32" s="368">
        <v>0</v>
      </c>
      <c r="AF32" s="244">
        <v>0</v>
      </c>
      <c r="AG32" s="246">
        <v>0</v>
      </c>
      <c r="AH32" s="368">
        <v>0</v>
      </c>
      <c r="AI32" s="244">
        <v>0</v>
      </c>
      <c r="AJ32" s="246">
        <v>0</v>
      </c>
      <c r="AK32" s="368">
        <v>0</v>
      </c>
      <c r="AL32" s="244">
        <v>0</v>
      </c>
      <c r="AM32" s="246">
        <v>0</v>
      </c>
      <c r="AN32" s="368">
        <v>0</v>
      </c>
      <c r="AO32" s="244">
        <v>0</v>
      </c>
      <c r="AP32" s="245">
        <v>0</v>
      </c>
      <c r="AQ32" s="368">
        <v>0</v>
      </c>
      <c r="AR32" s="246">
        <v>0</v>
      </c>
      <c r="AS32" s="246">
        <v>0</v>
      </c>
      <c r="AT32" s="368">
        <v>0</v>
      </c>
      <c r="AU32" s="246">
        <v>0</v>
      </c>
      <c r="AV32" s="246">
        <v>0</v>
      </c>
      <c r="AW32" s="246">
        <v>0</v>
      </c>
      <c r="AX32" s="420">
        <v>0</v>
      </c>
      <c r="AY32" s="396">
        <v>0</v>
      </c>
      <c r="AZ32" s="421">
        <v>0</v>
      </c>
      <c r="BA32" s="433"/>
      <c r="BB32" s="249">
        <v>0</v>
      </c>
      <c r="BC32" s="248">
        <v>0</v>
      </c>
      <c r="BD32" s="250">
        <v>0</v>
      </c>
      <c r="BE32" s="247">
        <v>0</v>
      </c>
      <c r="BF32" s="248">
        <v>0</v>
      </c>
      <c r="BG32" s="250">
        <v>0</v>
      </c>
      <c r="BH32" s="247">
        <v>0</v>
      </c>
      <c r="BI32" s="248">
        <v>0</v>
      </c>
      <c r="BJ32" s="250">
        <v>0</v>
      </c>
      <c r="BK32" s="247">
        <v>0</v>
      </c>
      <c r="BL32" s="248">
        <v>0</v>
      </c>
      <c r="BM32" s="250">
        <v>0</v>
      </c>
      <c r="BN32" s="247">
        <v>0</v>
      </c>
      <c r="BO32" s="249">
        <v>0</v>
      </c>
      <c r="BP32" s="250">
        <v>0</v>
      </c>
      <c r="BQ32" s="247">
        <v>0</v>
      </c>
      <c r="BR32" s="249">
        <v>0</v>
      </c>
      <c r="BS32" s="250">
        <v>0</v>
      </c>
      <c r="BT32" s="247">
        <v>0</v>
      </c>
      <c r="BU32" s="249">
        <v>0</v>
      </c>
      <c r="BV32" s="250">
        <v>0</v>
      </c>
      <c r="BW32" s="247">
        <v>0</v>
      </c>
      <c r="BX32" s="249">
        <v>0</v>
      </c>
      <c r="BY32" s="250">
        <v>0</v>
      </c>
      <c r="BZ32" s="247">
        <v>0</v>
      </c>
      <c r="CA32" s="249">
        <v>0</v>
      </c>
      <c r="CB32" s="250">
        <v>0</v>
      </c>
      <c r="CC32" s="247">
        <v>0</v>
      </c>
      <c r="CD32" s="249">
        <v>0</v>
      </c>
      <c r="CE32" s="250">
        <v>0</v>
      </c>
      <c r="CF32" s="247">
        <v>0</v>
      </c>
      <c r="CG32" s="249">
        <v>0</v>
      </c>
      <c r="CH32" s="250">
        <v>0</v>
      </c>
      <c r="CI32" s="247">
        <v>0</v>
      </c>
      <c r="CJ32" s="249">
        <v>0</v>
      </c>
      <c r="CK32" s="250">
        <v>0</v>
      </c>
      <c r="CL32" s="247">
        <v>0</v>
      </c>
      <c r="CM32" s="249">
        <v>0</v>
      </c>
      <c r="CN32" s="250">
        <v>0</v>
      </c>
      <c r="CO32" s="247">
        <v>0</v>
      </c>
      <c r="CP32" s="248">
        <v>0</v>
      </c>
      <c r="CQ32" s="250">
        <v>0</v>
      </c>
      <c r="CR32" s="249">
        <v>0</v>
      </c>
      <c r="CS32" s="249">
        <v>0</v>
      </c>
      <c r="CT32" s="250">
        <v>0</v>
      </c>
      <c r="CU32" s="26">
        <v>0</v>
      </c>
      <c r="CV32" s="26">
        <v>0</v>
      </c>
      <c r="CW32" s="500">
        <v>0</v>
      </c>
      <c r="CX32" s="413">
        <v>0</v>
      </c>
      <c r="CY32" s="390">
        <v>0</v>
      </c>
      <c r="CZ32" s="410">
        <v>0</v>
      </c>
    </row>
    <row r="33" spans="1:104" ht="13.5" customHeight="1" x14ac:dyDescent="0.2">
      <c r="A33" s="418" t="s">
        <v>4</v>
      </c>
      <c r="B33" s="244">
        <v>0</v>
      </c>
      <c r="C33" s="245">
        <v>0</v>
      </c>
      <c r="D33" s="368">
        <v>0</v>
      </c>
      <c r="E33" s="244">
        <v>0</v>
      </c>
      <c r="F33" s="245">
        <v>0</v>
      </c>
      <c r="G33" s="368">
        <v>0</v>
      </c>
      <c r="H33" s="244">
        <v>0</v>
      </c>
      <c r="I33" s="245">
        <v>0</v>
      </c>
      <c r="J33" s="368">
        <v>0</v>
      </c>
      <c r="K33" s="244">
        <v>0</v>
      </c>
      <c r="L33" s="245">
        <v>0</v>
      </c>
      <c r="M33" s="368">
        <v>0</v>
      </c>
      <c r="N33" s="244">
        <v>0</v>
      </c>
      <c r="O33" s="246">
        <v>0</v>
      </c>
      <c r="P33" s="368">
        <v>0</v>
      </c>
      <c r="Q33" s="244">
        <v>0</v>
      </c>
      <c r="R33" s="246">
        <v>0</v>
      </c>
      <c r="S33" s="368">
        <v>0</v>
      </c>
      <c r="T33" s="244">
        <v>0</v>
      </c>
      <c r="U33" s="246">
        <v>0</v>
      </c>
      <c r="V33" s="368">
        <v>0</v>
      </c>
      <c r="W33" s="244">
        <v>0</v>
      </c>
      <c r="X33" s="246">
        <v>0</v>
      </c>
      <c r="Y33" s="368">
        <v>0</v>
      </c>
      <c r="Z33" s="244">
        <v>0</v>
      </c>
      <c r="AA33" s="246">
        <v>0</v>
      </c>
      <c r="AB33" s="368">
        <v>0</v>
      </c>
      <c r="AC33" s="244">
        <v>0</v>
      </c>
      <c r="AD33" s="246">
        <v>0</v>
      </c>
      <c r="AE33" s="368">
        <v>0</v>
      </c>
      <c r="AF33" s="244">
        <v>0</v>
      </c>
      <c r="AG33" s="246">
        <v>0</v>
      </c>
      <c r="AH33" s="368">
        <v>0</v>
      </c>
      <c r="AI33" s="244">
        <v>0</v>
      </c>
      <c r="AJ33" s="246">
        <v>0</v>
      </c>
      <c r="AK33" s="368">
        <v>0</v>
      </c>
      <c r="AL33" s="244">
        <v>0</v>
      </c>
      <c r="AM33" s="246">
        <v>0</v>
      </c>
      <c r="AN33" s="368">
        <v>0</v>
      </c>
      <c r="AO33" s="244">
        <v>0</v>
      </c>
      <c r="AP33" s="245">
        <v>0</v>
      </c>
      <c r="AQ33" s="368">
        <v>0</v>
      </c>
      <c r="AR33" s="246">
        <v>0</v>
      </c>
      <c r="AS33" s="246">
        <v>0</v>
      </c>
      <c r="AT33" s="368">
        <v>0</v>
      </c>
      <c r="AU33" s="246">
        <v>0</v>
      </c>
      <c r="AV33" s="246">
        <v>0</v>
      </c>
      <c r="AW33" s="246">
        <v>0</v>
      </c>
      <c r="AX33" s="420">
        <v>0</v>
      </c>
      <c r="AY33" s="396">
        <v>0</v>
      </c>
      <c r="AZ33" s="421">
        <v>0</v>
      </c>
      <c r="BA33" s="433"/>
      <c r="BB33" s="249">
        <v>0</v>
      </c>
      <c r="BC33" s="248">
        <v>0</v>
      </c>
      <c r="BD33" s="250">
        <v>0</v>
      </c>
      <c r="BE33" s="247">
        <v>0</v>
      </c>
      <c r="BF33" s="248">
        <v>0</v>
      </c>
      <c r="BG33" s="250">
        <v>0</v>
      </c>
      <c r="BH33" s="247">
        <v>0</v>
      </c>
      <c r="BI33" s="248">
        <v>0</v>
      </c>
      <c r="BJ33" s="250">
        <v>0</v>
      </c>
      <c r="BK33" s="247">
        <v>0</v>
      </c>
      <c r="BL33" s="248">
        <v>0</v>
      </c>
      <c r="BM33" s="250">
        <v>0</v>
      </c>
      <c r="BN33" s="247">
        <v>0</v>
      </c>
      <c r="BO33" s="249">
        <v>0</v>
      </c>
      <c r="BP33" s="250">
        <v>0</v>
      </c>
      <c r="BQ33" s="247">
        <v>0</v>
      </c>
      <c r="BR33" s="249">
        <v>0</v>
      </c>
      <c r="BS33" s="250">
        <v>0</v>
      </c>
      <c r="BT33" s="247">
        <v>0</v>
      </c>
      <c r="BU33" s="249">
        <v>0</v>
      </c>
      <c r="BV33" s="250">
        <v>0</v>
      </c>
      <c r="BW33" s="247">
        <v>0</v>
      </c>
      <c r="BX33" s="249">
        <v>0</v>
      </c>
      <c r="BY33" s="250">
        <v>0</v>
      </c>
      <c r="BZ33" s="247">
        <v>0</v>
      </c>
      <c r="CA33" s="249">
        <v>0</v>
      </c>
      <c r="CB33" s="250">
        <v>0</v>
      </c>
      <c r="CC33" s="247">
        <v>0</v>
      </c>
      <c r="CD33" s="249">
        <v>0</v>
      </c>
      <c r="CE33" s="250">
        <v>0</v>
      </c>
      <c r="CF33" s="247">
        <v>0</v>
      </c>
      <c r="CG33" s="249">
        <v>0</v>
      </c>
      <c r="CH33" s="250">
        <v>0</v>
      </c>
      <c r="CI33" s="247">
        <v>0</v>
      </c>
      <c r="CJ33" s="249">
        <v>0</v>
      </c>
      <c r="CK33" s="250">
        <v>0</v>
      </c>
      <c r="CL33" s="247">
        <v>0</v>
      </c>
      <c r="CM33" s="249">
        <v>0</v>
      </c>
      <c r="CN33" s="250">
        <v>0</v>
      </c>
      <c r="CO33" s="247">
        <v>0</v>
      </c>
      <c r="CP33" s="248">
        <v>0</v>
      </c>
      <c r="CQ33" s="250">
        <v>0</v>
      </c>
      <c r="CR33" s="249">
        <v>0</v>
      </c>
      <c r="CS33" s="249">
        <v>0</v>
      </c>
      <c r="CT33" s="250">
        <v>0</v>
      </c>
      <c r="CU33" s="26">
        <v>0</v>
      </c>
      <c r="CV33" s="26">
        <v>0</v>
      </c>
      <c r="CW33" s="500">
        <v>0</v>
      </c>
      <c r="CX33" s="413">
        <v>0</v>
      </c>
      <c r="CY33" s="390">
        <v>0</v>
      </c>
      <c r="CZ33" s="410">
        <v>0</v>
      </c>
    </row>
    <row r="34" spans="1:104" ht="13.5" customHeight="1" x14ac:dyDescent="0.2">
      <c r="A34" s="418" t="s">
        <v>6</v>
      </c>
      <c r="B34" s="244">
        <v>0</v>
      </c>
      <c r="C34" s="245">
        <v>0</v>
      </c>
      <c r="D34" s="368">
        <v>0</v>
      </c>
      <c r="E34" s="244">
        <v>0</v>
      </c>
      <c r="F34" s="245">
        <v>0</v>
      </c>
      <c r="G34" s="368">
        <v>0</v>
      </c>
      <c r="H34" s="244">
        <v>0</v>
      </c>
      <c r="I34" s="245">
        <v>0</v>
      </c>
      <c r="J34" s="368">
        <v>0</v>
      </c>
      <c r="K34" s="244">
        <v>0</v>
      </c>
      <c r="L34" s="245">
        <v>0</v>
      </c>
      <c r="M34" s="368">
        <v>0</v>
      </c>
      <c r="N34" s="244">
        <v>0</v>
      </c>
      <c r="O34" s="246">
        <v>0</v>
      </c>
      <c r="P34" s="368">
        <v>0</v>
      </c>
      <c r="Q34" s="244">
        <v>0</v>
      </c>
      <c r="R34" s="246">
        <v>0</v>
      </c>
      <c r="S34" s="368">
        <v>0</v>
      </c>
      <c r="T34" s="244">
        <v>0</v>
      </c>
      <c r="U34" s="246">
        <v>0</v>
      </c>
      <c r="V34" s="368">
        <v>0</v>
      </c>
      <c r="W34" s="244">
        <v>0</v>
      </c>
      <c r="X34" s="246">
        <v>0</v>
      </c>
      <c r="Y34" s="368">
        <v>0</v>
      </c>
      <c r="Z34" s="244">
        <v>0</v>
      </c>
      <c r="AA34" s="246">
        <v>0</v>
      </c>
      <c r="AB34" s="368">
        <v>0</v>
      </c>
      <c r="AC34" s="244">
        <v>0</v>
      </c>
      <c r="AD34" s="246">
        <v>0</v>
      </c>
      <c r="AE34" s="368">
        <v>0</v>
      </c>
      <c r="AF34" s="244">
        <v>0</v>
      </c>
      <c r="AG34" s="246">
        <v>0</v>
      </c>
      <c r="AH34" s="368">
        <v>0</v>
      </c>
      <c r="AI34" s="244">
        <v>0</v>
      </c>
      <c r="AJ34" s="246">
        <v>0</v>
      </c>
      <c r="AK34" s="368">
        <v>0</v>
      </c>
      <c r="AL34" s="244">
        <v>3.9</v>
      </c>
      <c r="AM34" s="246">
        <v>8</v>
      </c>
      <c r="AN34" s="368">
        <v>0</v>
      </c>
      <c r="AO34" s="244">
        <v>0</v>
      </c>
      <c r="AP34" s="245">
        <v>0</v>
      </c>
      <c r="AQ34" s="368">
        <v>0</v>
      </c>
      <c r="AR34" s="246">
        <v>0</v>
      </c>
      <c r="AS34" s="246">
        <v>0</v>
      </c>
      <c r="AT34" s="368">
        <v>0</v>
      </c>
      <c r="AU34" s="246">
        <v>0</v>
      </c>
      <c r="AV34" s="246">
        <v>0</v>
      </c>
      <c r="AW34" s="246">
        <v>0</v>
      </c>
      <c r="AX34" s="420">
        <v>0.3</v>
      </c>
      <c r="AY34" s="396">
        <v>0.5</v>
      </c>
      <c r="AZ34" s="421">
        <v>0</v>
      </c>
      <c r="BA34" s="433"/>
      <c r="BB34" s="249">
        <v>0</v>
      </c>
      <c r="BC34" s="248">
        <v>0</v>
      </c>
      <c r="BD34" s="250">
        <v>0</v>
      </c>
      <c r="BE34" s="247">
        <v>0</v>
      </c>
      <c r="BF34" s="248">
        <v>0</v>
      </c>
      <c r="BG34" s="250">
        <v>0</v>
      </c>
      <c r="BH34" s="247">
        <v>0</v>
      </c>
      <c r="BI34" s="248">
        <v>0</v>
      </c>
      <c r="BJ34" s="250">
        <v>0</v>
      </c>
      <c r="BK34" s="247">
        <v>0</v>
      </c>
      <c r="BL34" s="248">
        <v>0</v>
      </c>
      <c r="BM34" s="250">
        <v>0</v>
      </c>
      <c r="BN34" s="247">
        <v>0</v>
      </c>
      <c r="BO34" s="249">
        <v>0</v>
      </c>
      <c r="BP34" s="250">
        <v>0</v>
      </c>
      <c r="BQ34" s="247">
        <v>0</v>
      </c>
      <c r="BR34" s="249">
        <v>0</v>
      </c>
      <c r="BS34" s="250">
        <v>0</v>
      </c>
      <c r="BT34" s="247">
        <v>0</v>
      </c>
      <c r="BU34" s="249">
        <v>0</v>
      </c>
      <c r="BV34" s="250">
        <v>0</v>
      </c>
      <c r="BW34" s="247">
        <v>0</v>
      </c>
      <c r="BX34" s="249">
        <v>0</v>
      </c>
      <c r="BY34" s="250">
        <v>0</v>
      </c>
      <c r="BZ34" s="247">
        <v>0</v>
      </c>
      <c r="CA34" s="249">
        <v>0</v>
      </c>
      <c r="CB34" s="250">
        <v>0</v>
      </c>
      <c r="CC34" s="247">
        <v>0</v>
      </c>
      <c r="CD34" s="249">
        <v>0</v>
      </c>
      <c r="CE34" s="250">
        <v>0</v>
      </c>
      <c r="CF34" s="247">
        <v>0</v>
      </c>
      <c r="CG34" s="249">
        <v>0</v>
      </c>
      <c r="CH34" s="250">
        <v>0</v>
      </c>
      <c r="CI34" s="247">
        <v>0</v>
      </c>
      <c r="CJ34" s="249">
        <v>0</v>
      </c>
      <c r="CK34" s="250">
        <v>0</v>
      </c>
      <c r="CL34" s="247">
        <v>1</v>
      </c>
      <c r="CM34" s="249">
        <v>1</v>
      </c>
      <c r="CN34" s="250">
        <v>0</v>
      </c>
      <c r="CO34" s="247">
        <v>0</v>
      </c>
      <c r="CP34" s="248">
        <v>0</v>
      </c>
      <c r="CQ34" s="250">
        <v>0</v>
      </c>
      <c r="CR34" s="249">
        <v>0</v>
      </c>
      <c r="CS34" s="249">
        <v>0</v>
      </c>
      <c r="CT34" s="250">
        <v>0</v>
      </c>
      <c r="CU34" s="26">
        <v>0</v>
      </c>
      <c r="CV34" s="26">
        <v>0</v>
      </c>
      <c r="CW34" s="500">
        <v>0</v>
      </c>
      <c r="CX34" s="413">
        <v>1</v>
      </c>
      <c r="CY34" s="390">
        <v>1</v>
      </c>
      <c r="CZ34" s="410">
        <v>0</v>
      </c>
    </row>
    <row r="35" spans="1:104" ht="13.5" customHeight="1" x14ac:dyDescent="0.2">
      <c r="A35" s="418" t="s">
        <v>7</v>
      </c>
      <c r="B35" s="244">
        <v>0</v>
      </c>
      <c r="C35" s="245">
        <v>0</v>
      </c>
      <c r="D35" s="368">
        <v>0</v>
      </c>
      <c r="E35" s="244">
        <v>0</v>
      </c>
      <c r="F35" s="245">
        <v>0</v>
      </c>
      <c r="G35" s="368">
        <v>0</v>
      </c>
      <c r="H35" s="244">
        <v>0</v>
      </c>
      <c r="I35" s="245">
        <v>0</v>
      </c>
      <c r="J35" s="368">
        <v>0</v>
      </c>
      <c r="K35" s="244">
        <v>0</v>
      </c>
      <c r="L35" s="245">
        <v>0</v>
      </c>
      <c r="M35" s="368">
        <v>0</v>
      </c>
      <c r="N35" s="244">
        <v>0</v>
      </c>
      <c r="O35" s="246">
        <v>0</v>
      </c>
      <c r="P35" s="368">
        <v>0</v>
      </c>
      <c r="Q35" s="244">
        <v>0</v>
      </c>
      <c r="R35" s="246">
        <v>0</v>
      </c>
      <c r="S35" s="368">
        <v>0</v>
      </c>
      <c r="T35" s="244">
        <v>0</v>
      </c>
      <c r="U35" s="246">
        <v>0</v>
      </c>
      <c r="V35" s="368">
        <v>0</v>
      </c>
      <c r="W35" s="244">
        <v>0</v>
      </c>
      <c r="X35" s="246">
        <v>0</v>
      </c>
      <c r="Y35" s="368">
        <v>0</v>
      </c>
      <c r="Z35" s="244">
        <v>0</v>
      </c>
      <c r="AA35" s="246">
        <v>0</v>
      </c>
      <c r="AB35" s="368">
        <v>0</v>
      </c>
      <c r="AC35" s="244">
        <v>0</v>
      </c>
      <c r="AD35" s="246">
        <v>0</v>
      </c>
      <c r="AE35" s="368">
        <v>0</v>
      </c>
      <c r="AF35" s="244">
        <v>0</v>
      </c>
      <c r="AG35" s="246">
        <v>0</v>
      </c>
      <c r="AH35" s="368">
        <v>0</v>
      </c>
      <c r="AI35" s="244">
        <v>0</v>
      </c>
      <c r="AJ35" s="246">
        <v>0</v>
      </c>
      <c r="AK35" s="368">
        <v>0</v>
      </c>
      <c r="AL35" s="244">
        <v>0</v>
      </c>
      <c r="AM35" s="246">
        <v>0</v>
      </c>
      <c r="AN35" s="368">
        <v>0</v>
      </c>
      <c r="AO35" s="244">
        <v>0</v>
      </c>
      <c r="AP35" s="245">
        <v>0</v>
      </c>
      <c r="AQ35" s="368">
        <v>0</v>
      </c>
      <c r="AR35" s="246">
        <v>0</v>
      </c>
      <c r="AS35" s="246">
        <v>0</v>
      </c>
      <c r="AT35" s="368">
        <v>0</v>
      </c>
      <c r="AU35" s="246">
        <v>0</v>
      </c>
      <c r="AV35" s="246">
        <v>0</v>
      </c>
      <c r="AW35" s="246">
        <v>0</v>
      </c>
      <c r="AX35" s="420">
        <v>0</v>
      </c>
      <c r="AY35" s="396">
        <v>0</v>
      </c>
      <c r="AZ35" s="421">
        <v>0</v>
      </c>
      <c r="BA35" s="433"/>
      <c r="BB35" s="249">
        <v>0</v>
      </c>
      <c r="BC35" s="248">
        <v>0</v>
      </c>
      <c r="BD35" s="250">
        <v>0</v>
      </c>
      <c r="BE35" s="247">
        <v>0</v>
      </c>
      <c r="BF35" s="248">
        <v>0</v>
      </c>
      <c r="BG35" s="250">
        <v>0</v>
      </c>
      <c r="BH35" s="247">
        <v>0</v>
      </c>
      <c r="BI35" s="248">
        <v>0</v>
      </c>
      <c r="BJ35" s="250">
        <v>0</v>
      </c>
      <c r="BK35" s="247">
        <v>0</v>
      </c>
      <c r="BL35" s="248">
        <v>0</v>
      </c>
      <c r="BM35" s="250">
        <v>0</v>
      </c>
      <c r="BN35" s="247">
        <v>0</v>
      </c>
      <c r="BO35" s="249">
        <v>0</v>
      </c>
      <c r="BP35" s="250">
        <v>0</v>
      </c>
      <c r="BQ35" s="247">
        <v>0</v>
      </c>
      <c r="BR35" s="249">
        <v>0</v>
      </c>
      <c r="BS35" s="250">
        <v>0</v>
      </c>
      <c r="BT35" s="247">
        <v>0</v>
      </c>
      <c r="BU35" s="249">
        <v>0</v>
      </c>
      <c r="BV35" s="250">
        <v>0</v>
      </c>
      <c r="BW35" s="247">
        <v>0</v>
      </c>
      <c r="BX35" s="249">
        <v>0</v>
      </c>
      <c r="BY35" s="250">
        <v>0</v>
      </c>
      <c r="BZ35" s="247">
        <v>0</v>
      </c>
      <c r="CA35" s="249">
        <v>0</v>
      </c>
      <c r="CB35" s="250">
        <v>0</v>
      </c>
      <c r="CC35" s="247">
        <v>0</v>
      </c>
      <c r="CD35" s="249">
        <v>0</v>
      </c>
      <c r="CE35" s="250">
        <v>0</v>
      </c>
      <c r="CF35" s="247">
        <v>0</v>
      </c>
      <c r="CG35" s="249">
        <v>0</v>
      </c>
      <c r="CH35" s="250">
        <v>0</v>
      </c>
      <c r="CI35" s="247">
        <v>0</v>
      </c>
      <c r="CJ35" s="249">
        <v>0</v>
      </c>
      <c r="CK35" s="250">
        <v>0</v>
      </c>
      <c r="CL35" s="247">
        <v>0</v>
      </c>
      <c r="CM35" s="249">
        <v>0</v>
      </c>
      <c r="CN35" s="250">
        <v>0</v>
      </c>
      <c r="CO35" s="247">
        <v>0</v>
      </c>
      <c r="CP35" s="248">
        <v>0</v>
      </c>
      <c r="CQ35" s="250">
        <v>0</v>
      </c>
      <c r="CR35" s="249">
        <v>0</v>
      </c>
      <c r="CS35" s="249">
        <v>0</v>
      </c>
      <c r="CT35" s="250">
        <v>0</v>
      </c>
      <c r="CU35" s="26">
        <v>0</v>
      </c>
      <c r="CV35" s="26">
        <v>0</v>
      </c>
      <c r="CW35" s="500">
        <v>0</v>
      </c>
      <c r="CX35" s="413">
        <v>0</v>
      </c>
      <c r="CY35" s="390">
        <v>0</v>
      </c>
      <c r="CZ35" s="410">
        <v>0</v>
      </c>
    </row>
    <row r="36" spans="1:104" ht="13.5" customHeight="1" x14ac:dyDescent="0.2">
      <c r="A36" s="418" t="s">
        <v>8</v>
      </c>
      <c r="B36" s="244">
        <v>0</v>
      </c>
      <c r="C36" s="245">
        <v>0</v>
      </c>
      <c r="D36" s="368">
        <v>0</v>
      </c>
      <c r="E36" s="244">
        <v>0</v>
      </c>
      <c r="F36" s="245">
        <v>0</v>
      </c>
      <c r="G36" s="368">
        <v>0</v>
      </c>
      <c r="H36" s="244">
        <v>0</v>
      </c>
      <c r="I36" s="245">
        <v>0</v>
      </c>
      <c r="J36" s="368">
        <v>0</v>
      </c>
      <c r="K36" s="244">
        <v>0</v>
      </c>
      <c r="L36" s="245">
        <v>0</v>
      </c>
      <c r="M36" s="368">
        <v>0</v>
      </c>
      <c r="N36" s="244">
        <v>0</v>
      </c>
      <c r="O36" s="246">
        <v>0</v>
      </c>
      <c r="P36" s="368">
        <v>0</v>
      </c>
      <c r="Q36" s="244">
        <v>0</v>
      </c>
      <c r="R36" s="246">
        <v>0</v>
      </c>
      <c r="S36" s="368">
        <v>0</v>
      </c>
      <c r="T36" s="244">
        <v>0</v>
      </c>
      <c r="U36" s="246">
        <v>0</v>
      </c>
      <c r="V36" s="368">
        <v>0</v>
      </c>
      <c r="W36" s="244">
        <v>0</v>
      </c>
      <c r="X36" s="246">
        <v>0</v>
      </c>
      <c r="Y36" s="368">
        <v>0</v>
      </c>
      <c r="Z36" s="244">
        <v>0</v>
      </c>
      <c r="AA36" s="246">
        <v>0</v>
      </c>
      <c r="AB36" s="368">
        <v>0</v>
      </c>
      <c r="AC36" s="244">
        <v>3.5</v>
      </c>
      <c r="AD36" s="246">
        <v>7.1</v>
      </c>
      <c r="AE36" s="368">
        <v>0</v>
      </c>
      <c r="AF36" s="244">
        <v>0</v>
      </c>
      <c r="AG36" s="246">
        <v>0</v>
      </c>
      <c r="AH36" s="368">
        <v>0</v>
      </c>
      <c r="AI36" s="244">
        <v>3.9</v>
      </c>
      <c r="AJ36" s="246">
        <v>0</v>
      </c>
      <c r="AK36" s="368">
        <v>7.6</v>
      </c>
      <c r="AL36" s="244">
        <v>0</v>
      </c>
      <c r="AM36" s="246">
        <v>0</v>
      </c>
      <c r="AN36" s="368">
        <v>0</v>
      </c>
      <c r="AO36" s="244">
        <v>0</v>
      </c>
      <c r="AP36" s="245">
        <v>0</v>
      </c>
      <c r="AQ36" s="368">
        <v>0</v>
      </c>
      <c r="AR36" s="246">
        <v>0</v>
      </c>
      <c r="AS36" s="246">
        <v>0</v>
      </c>
      <c r="AT36" s="368">
        <v>0</v>
      </c>
      <c r="AU36" s="246">
        <v>0</v>
      </c>
      <c r="AV36" s="246">
        <v>0</v>
      </c>
      <c r="AW36" s="246">
        <v>0</v>
      </c>
      <c r="AX36" s="420">
        <v>0.4</v>
      </c>
      <c r="AY36" s="396">
        <v>0.4</v>
      </c>
      <c r="AZ36" s="421">
        <v>0.4</v>
      </c>
      <c r="BA36" s="433"/>
      <c r="BB36" s="249">
        <v>0</v>
      </c>
      <c r="BC36" s="248">
        <v>0</v>
      </c>
      <c r="BD36" s="250">
        <v>0</v>
      </c>
      <c r="BE36" s="247">
        <v>0</v>
      </c>
      <c r="BF36" s="248">
        <v>0</v>
      </c>
      <c r="BG36" s="250">
        <v>0</v>
      </c>
      <c r="BH36" s="247">
        <v>0</v>
      </c>
      <c r="BI36" s="248">
        <v>0</v>
      </c>
      <c r="BJ36" s="250">
        <v>0</v>
      </c>
      <c r="BK36" s="247">
        <v>0</v>
      </c>
      <c r="BL36" s="248">
        <v>0</v>
      </c>
      <c r="BM36" s="250">
        <v>0</v>
      </c>
      <c r="BN36" s="247">
        <v>0</v>
      </c>
      <c r="BO36" s="249">
        <v>0</v>
      </c>
      <c r="BP36" s="250">
        <v>0</v>
      </c>
      <c r="BQ36" s="247">
        <v>0</v>
      </c>
      <c r="BR36" s="249">
        <v>0</v>
      </c>
      <c r="BS36" s="250">
        <v>0</v>
      </c>
      <c r="BT36" s="247">
        <v>0</v>
      </c>
      <c r="BU36" s="249">
        <v>0</v>
      </c>
      <c r="BV36" s="250">
        <v>0</v>
      </c>
      <c r="BW36" s="247">
        <v>0</v>
      </c>
      <c r="BX36" s="249">
        <v>0</v>
      </c>
      <c r="BY36" s="250">
        <v>0</v>
      </c>
      <c r="BZ36" s="247">
        <v>0</v>
      </c>
      <c r="CA36" s="249">
        <v>0</v>
      </c>
      <c r="CB36" s="250">
        <v>0</v>
      </c>
      <c r="CC36" s="247">
        <v>1</v>
      </c>
      <c r="CD36" s="249">
        <v>1</v>
      </c>
      <c r="CE36" s="250">
        <v>0</v>
      </c>
      <c r="CF36" s="247">
        <v>0</v>
      </c>
      <c r="CG36" s="249">
        <v>0</v>
      </c>
      <c r="CH36" s="250">
        <v>0</v>
      </c>
      <c r="CI36" s="247">
        <v>1</v>
      </c>
      <c r="CJ36" s="249">
        <v>0</v>
      </c>
      <c r="CK36" s="250">
        <v>1</v>
      </c>
      <c r="CL36" s="247">
        <v>0</v>
      </c>
      <c r="CM36" s="249">
        <v>0</v>
      </c>
      <c r="CN36" s="250">
        <v>0</v>
      </c>
      <c r="CO36" s="247">
        <v>0</v>
      </c>
      <c r="CP36" s="248">
        <v>0</v>
      </c>
      <c r="CQ36" s="250">
        <v>0</v>
      </c>
      <c r="CR36" s="249">
        <v>0</v>
      </c>
      <c r="CS36" s="249">
        <v>0</v>
      </c>
      <c r="CT36" s="250">
        <v>0</v>
      </c>
      <c r="CU36" s="26">
        <v>0</v>
      </c>
      <c r="CV36" s="26">
        <v>0</v>
      </c>
      <c r="CW36" s="500">
        <v>0</v>
      </c>
      <c r="CX36" s="413">
        <v>2</v>
      </c>
      <c r="CY36" s="390">
        <v>1</v>
      </c>
      <c r="CZ36" s="410">
        <v>1</v>
      </c>
    </row>
    <row r="37" spans="1:104" ht="13.5" customHeight="1" x14ac:dyDescent="0.2">
      <c r="A37" s="418" t="s">
        <v>9</v>
      </c>
      <c r="B37" s="244">
        <v>0</v>
      </c>
      <c r="C37" s="245">
        <v>0</v>
      </c>
      <c r="D37" s="368">
        <v>0</v>
      </c>
      <c r="E37" s="244">
        <v>0</v>
      </c>
      <c r="F37" s="245">
        <v>0</v>
      </c>
      <c r="G37" s="368">
        <v>0</v>
      </c>
      <c r="H37" s="244">
        <v>0</v>
      </c>
      <c r="I37" s="245">
        <v>0</v>
      </c>
      <c r="J37" s="368">
        <v>0</v>
      </c>
      <c r="K37" s="244">
        <v>0</v>
      </c>
      <c r="L37" s="245">
        <v>0</v>
      </c>
      <c r="M37" s="368">
        <v>0</v>
      </c>
      <c r="N37" s="244">
        <v>0</v>
      </c>
      <c r="O37" s="246">
        <v>0</v>
      </c>
      <c r="P37" s="368">
        <v>0</v>
      </c>
      <c r="Q37" s="244">
        <v>0</v>
      </c>
      <c r="R37" s="246">
        <v>0</v>
      </c>
      <c r="S37" s="368">
        <v>0</v>
      </c>
      <c r="T37" s="244">
        <v>0</v>
      </c>
      <c r="U37" s="246">
        <v>0</v>
      </c>
      <c r="V37" s="368">
        <v>0</v>
      </c>
      <c r="W37" s="244">
        <v>0</v>
      </c>
      <c r="X37" s="246">
        <v>0</v>
      </c>
      <c r="Y37" s="368">
        <v>0</v>
      </c>
      <c r="Z37" s="244">
        <v>0</v>
      </c>
      <c r="AA37" s="246">
        <v>0</v>
      </c>
      <c r="AB37" s="368">
        <v>0</v>
      </c>
      <c r="AC37" s="244">
        <v>0</v>
      </c>
      <c r="AD37" s="246">
        <v>0</v>
      </c>
      <c r="AE37" s="368">
        <v>0</v>
      </c>
      <c r="AF37" s="244">
        <v>3.1</v>
      </c>
      <c r="AG37" s="246">
        <v>0</v>
      </c>
      <c r="AH37" s="368">
        <v>6.3</v>
      </c>
      <c r="AI37" s="244">
        <v>0</v>
      </c>
      <c r="AJ37" s="246">
        <v>0</v>
      </c>
      <c r="AK37" s="368">
        <v>0</v>
      </c>
      <c r="AL37" s="244">
        <v>0</v>
      </c>
      <c r="AM37" s="246">
        <v>0</v>
      </c>
      <c r="AN37" s="368">
        <v>0</v>
      </c>
      <c r="AO37" s="244">
        <v>0</v>
      </c>
      <c r="AP37" s="245">
        <v>0</v>
      </c>
      <c r="AQ37" s="368">
        <v>0</v>
      </c>
      <c r="AR37" s="246">
        <v>3.2</v>
      </c>
      <c r="AS37" s="246">
        <v>6.4</v>
      </c>
      <c r="AT37" s="368">
        <v>0</v>
      </c>
      <c r="AU37" s="246">
        <v>0</v>
      </c>
      <c r="AV37" s="246">
        <v>0</v>
      </c>
      <c r="AW37" s="246">
        <v>0</v>
      </c>
      <c r="AX37" s="420">
        <v>0.4</v>
      </c>
      <c r="AY37" s="396">
        <v>0.4</v>
      </c>
      <c r="AZ37" s="421">
        <v>0.4</v>
      </c>
      <c r="BA37" s="433"/>
      <c r="BB37" s="249">
        <v>0</v>
      </c>
      <c r="BC37" s="248">
        <v>0</v>
      </c>
      <c r="BD37" s="250">
        <v>0</v>
      </c>
      <c r="BE37" s="247">
        <v>0</v>
      </c>
      <c r="BF37" s="248">
        <v>0</v>
      </c>
      <c r="BG37" s="250">
        <v>0</v>
      </c>
      <c r="BH37" s="247">
        <v>0</v>
      </c>
      <c r="BI37" s="248">
        <v>0</v>
      </c>
      <c r="BJ37" s="250">
        <v>0</v>
      </c>
      <c r="BK37" s="247">
        <v>0</v>
      </c>
      <c r="BL37" s="248">
        <v>0</v>
      </c>
      <c r="BM37" s="250">
        <v>0</v>
      </c>
      <c r="BN37" s="247">
        <v>0</v>
      </c>
      <c r="BO37" s="249">
        <v>0</v>
      </c>
      <c r="BP37" s="250">
        <v>0</v>
      </c>
      <c r="BQ37" s="247">
        <v>0</v>
      </c>
      <c r="BR37" s="249">
        <v>0</v>
      </c>
      <c r="BS37" s="250">
        <v>0</v>
      </c>
      <c r="BT37" s="247">
        <v>0</v>
      </c>
      <c r="BU37" s="249">
        <v>0</v>
      </c>
      <c r="BV37" s="250">
        <v>0</v>
      </c>
      <c r="BW37" s="247">
        <v>0</v>
      </c>
      <c r="BX37" s="249">
        <v>0</v>
      </c>
      <c r="BY37" s="250">
        <v>0</v>
      </c>
      <c r="BZ37" s="247">
        <v>0</v>
      </c>
      <c r="CA37" s="249">
        <v>0</v>
      </c>
      <c r="CB37" s="250">
        <v>0</v>
      </c>
      <c r="CC37" s="247">
        <v>0</v>
      </c>
      <c r="CD37" s="249">
        <v>0</v>
      </c>
      <c r="CE37" s="250">
        <v>0</v>
      </c>
      <c r="CF37" s="247">
        <v>1</v>
      </c>
      <c r="CG37" s="249">
        <v>0</v>
      </c>
      <c r="CH37" s="250">
        <v>1</v>
      </c>
      <c r="CI37" s="247">
        <v>0</v>
      </c>
      <c r="CJ37" s="249">
        <v>0</v>
      </c>
      <c r="CK37" s="250">
        <v>0</v>
      </c>
      <c r="CL37" s="247">
        <v>0</v>
      </c>
      <c r="CM37" s="249">
        <v>0</v>
      </c>
      <c r="CN37" s="250">
        <v>0</v>
      </c>
      <c r="CO37" s="247">
        <v>0</v>
      </c>
      <c r="CP37" s="248">
        <v>0</v>
      </c>
      <c r="CQ37" s="250">
        <v>0</v>
      </c>
      <c r="CR37" s="249">
        <v>1</v>
      </c>
      <c r="CS37" s="249">
        <v>1</v>
      </c>
      <c r="CT37" s="250">
        <v>0</v>
      </c>
      <c r="CU37" s="26">
        <v>0</v>
      </c>
      <c r="CV37" s="26">
        <v>0</v>
      </c>
      <c r="CW37" s="500">
        <v>0</v>
      </c>
      <c r="CX37" s="413">
        <v>2</v>
      </c>
      <c r="CY37" s="390">
        <v>1</v>
      </c>
      <c r="CZ37" s="410">
        <v>1</v>
      </c>
    </row>
    <row r="38" spans="1:104" ht="13.5" customHeight="1" x14ac:dyDescent="0.2">
      <c r="A38" s="418" t="s">
        <v>10</v>
      </c>
      <c r="B38" s="244">
        <v>3.2</v>
      </c>
      <c r="C38" s="245">
        <v>6.3</v>
      </c>
      <c r="D38" s="368">
        <v>0</v>
      </c>
      <c r="E38" s="244">
        <v>6.5</v>
      </c>
      <c r="F38" s="245">
        <v>6.5</v>
      </c>
      <c r="G38" s="368">
        <v>6.6</v>
      </c>
      <c r="H38" s="244">
        <v>0</v>
      </c>
      <c r="I38" s="245">
        <v>0</v>
      </c>
      <c r="J38" s="368">
        <v>0</v>
      </c>
      <c r="K38" s="244">
        <v>0</v>
      </c>
      <c r="L38" s="245">
        <v>0</v>
      </c>
      <c r="M38" s="368">
        <v>0</v>
      </c>
      <c r="N38" s="244">
        <v>0</v>
      </c>
      <c r="O38" s="246">
        <v>0</v>
      </c>
      <c r="P38" s="368">
        <v>0</v>
      </c>
      <c r="Q38" s="244">
        <v>0</v>
      </c>
      <c r="R38" s="246">
        <v>0</v>
      </c>
      <c r="S38" s="368">
        <v>0</v>
      </c>
      <c r="T38" s="244">
        <v>0</v>
      </c>
      <c r="U38" s="246">
        <v>0</v>
      </c>
      <c r="V38" s="368">
        <v>0</v>
      </c>
      <c r="W38" s="244">
        <v>6.3</v>
      </c>
      <c r="X38" s="246">
        <v>6.2</v>
      </c>
      <c r="Y38" s="368">
        <v>6.3</v>
      </c>
      <c r="Z38" s="244">
        <v>0</v>
      </c>
      <c r="AA38" s="246">
        <v>0</v>
      </c>
      <c r="AB38" s="368">
        <v>0</v>
      </c>
      <c r="AC38" s="244">
        <v>0</v>
      </c>
      <c r="AD38" s="246">
        <v>0</v>
      </c>
      <c r="AE38" s="368">
        <v>0</v>
      </c>
      <c r="AF38" s="244">
        <v>3.1</v>
      </c>
      <c r="AG38" s="246">
        <v>6.2</v>
      </c>
      <c r="AH38" s="368">
        <v>0</v>
      </c>
      <c r="AI38" s="244">
        <v>3.4</v>
      </c>
      <c r="AJ38" s="246">
        <v>0</v>
      </c>
      <c r="AK38" s="368">
        <v>6.9</v>
      </c>
      <c r="AL38" s="244">
        <v>6.2</v>
      </c>
      <c r="AM38" s="246">
        <v>0</v>
      </c>
      <c r="AN38" s="368">
        <v>12.5</v>
      </c>
      <c r="AO38" s="244">
        <v>3.2</v>
      </c>
      <c r="AP38" s="245">
        <v>0</v>
      </c>
      <c r="AQ38" s="368">
        <v>6.4</v>
      </c>
      <c r="AR38" s="246">
        <v>0</v>
      </c>
      <c r="AS38" s="246">
        <v>0</v>
      </c>
      <c r="AT38" s="368">
        <v>0</v>
      </c>
      <c r="AU38" s="246">
        <v>0</v>
      </c>
      <c r="AV38" s="246">
        <v>0</v>
      </c>
      <c r="AW38" s="246">
        <v>0</v>
      </c>
      <c r="AX38" s="420">
        <v>2</v>
      </c>
      <c r="AY38" s="396">
        <v>1.6</v>
      </c>
      <c r="AZ38" s="421">
        <v>2.4</v>
      </c>
      <c r="BA38" s="433"/>
      <c r="BB38" s="249">
        <v>1</v>
      </c>
      <c r="BC38" s="248">
        <v>1</v>
      </c>
      <c r="BD38" s="250">
        <v>0</v>
      </c>
      <c r="BE38" s="247">
        <v>2</v>
      </c>
      <c r="BF38" s="248">
        <v>1</v>
      </c>
      <c r="BG38" s="250">
        <v>1</v>
      </c>
      <c r="BH38" s="247">
        <v>0</v>
      </c>
      <c r="BI38" s="248">
        <v>0</v>
      </c>
      <c r="BJ38" s="250">
        <v>0</v>
      </c>
      <c r="BK38" s="247">
        <v>0</v>
      </c>
      <c r="BL38" s="248">
        <v>0</v>
      </c>
      <c r="BM38" s="250">
        <v>0</v>
      </c>
      <c r="BN38" s="247">
        <v>0</v>
      </c>
      <c r="BO38" s="249">
        <v>0</v>
      </c>
      <c r="BP38" s="250">
        <v>0</v>
      </c>
      <c r="BQ38" s="247">
        <v>0</v>
      </c>
      <c r="BR38" s="249">
        <v>0</v>
      </c>
      <c r="BS38" s="250">
        <v>0</v>
      </c>
      <c r="BT38" s="247">
        <v>0</v>
      </c>
      <c r="BU38" s="249">
        <v>0</v>
      </c>
      <c r="BV38" s="250">
        <v>0</v>
      </c>
      <c r="BW38" s="247">
        <v>2</v>
      </c>
      <c r="BX38" s="249">
        <v>1</v>
      </c>
      <c r="BY38" s="250">
        <v>1</v>
      </c>
      <c r="BZ38" s="247">
        <v>0</v>
      </c>
      <c r="CA38" s="249">
        <v>0</v>
      </c>
      <c r="CB38" s="250">
        <v>0</v>
      </c>
      <c r="CC38" s="247">
        <v>0</v>
      </c>
      <c r="CD38" s="249">
        <v>0</v>
      </c>
      <c r="CE38" s="250">
        <v>0</v>
      </c>
      <c r="CF38" s="247">
        <v>1</v>
      </c>
      <c r="CG38" s="249">
        <v>1</v>
      </c>
      <c r="CH38" s="250">
        <v>0</v>
      </c>
      <c r="CI38" s="247">
        <v>1</v>
      </c>
      <c r="CJ38" s="249">
        <v>0</v>
      </c>
      <c r="CK38" s="250">
        <v>1</v>
      </c>
      <c r="CL38" s="247">
        <v>2</v>
      </c>
      <c r="CM38" s="249">
        <v>0</v>
      </c>
      <c r="CN38" s="250">
        <v>2</v>
      </c>
      <c r="CO38" s="247">
        <v>1</v>
      </c>
      <c r="CP38" s="248">
        <v>0</v>
      </c>
      <c r="CQ38" s="250">
        <v>1</v>
      </c>
      <c r="CR38" s="249">
        <v>0</v>
      </c>
      <c r="CS38" s="249">
        <v>0</v>
      </c>
      <c r="CT38" s="250">
        <v>0</v>
      </c>
      <c r="CU38" s="26">
        <v>0</v>
      </c>
      <c r="CV38" s="26">
        <v>0</v>
      </c>
      <c r="CW38" s="500">
        <v>0</v>
      </c>
      <c r="CX38" s="413">
        <v>10</v>
      </c>
      <c r="CY38" s="390">
        <v>4</v>
      </c>
      <c r="CZ38" s="410">
        <v>6</v>
      </c>
    </row>
    <row r="39" spans="1:104" ht="13.5" customHeight="1" x14ac:dyDescent="0.2">
      <c r="A39" s="418" t="s">
        <v>11</v>
      </c>
      <c r="B39" s="244">
        <v>6.7</v>
      </c>
      <c r="C39" s="245">
        <v>6.5</v>
      </c>
      <c r="D39" s="368">
        <v>6.8</v>
      </c>
      <c r="E39" s="244">
        <v>13.7</v>
      </c>
      <c r="F39" s="245">
        <v>13.5</v>
      </c>
      <c r="G39" s="368">
        <v>14</v>
      </c>
      <c r="H39" s="244">
        <v>6.6</v>
      </c>
      <c r="I39" s="245">
        <v>6.5</v>
      </c>
      <c r="J39" s="368">
        <v>6.8</v>
      </c>
      <c r="K39" s="244">
        <v>0</v>
      </c>
      <c r="L39" s="245">
        <v>0</v>
      </c>
      <c r="M39" s="368">
        <v>0</v>
      </c>
      <c r="N39" s="244">
        <v>0</v>
      </c>
      <c r="O39" s="246">
        <v>0</v>
      </c>
      <c r="P39" s="368">
        <v>0</v>
      </c>
      <c r="Q39" s="244">
        <v>0</v>
      </c>
      <c r="R39" s="246">
        <v>0</v>
      </c>
      <c r="S39" s="368">
        <v>0</v>
      </c>
      <c r="T39" s="244">
        <v>0</v>
      </c>
      <c r="U39" s="246">
        <v>0</v>
      </c>
      <c r="V39" s="368">
        <v>0</v>
      </c>
      <c r="W39" s="244">
        <v>3.3</v>
      </c>
      <c r="X39" s="246">
        <v>0</v>
      </c>
      <c r="Y39" s="368">
        <v>6.8</v>
      </c>
      <c r="Z39" s="244">
        <v>6.8</v>
      </c>
      <c r="AA39" s="246">
        <v>6.7</v>
      </c>
      <c r="AB39" s="368">
        <v>7</v>
      </c>
      <c r="AC39" s="244">
        <v>6.6</v>
      </c>
      <c r="AD39" s="246">
        <v>0</v>
      </c>
      <c r="AE39" s="368">
        <v>13.5</v>
      </c>
      <c r="AF39" s="244">
        <v>13.2</v>
      </c>
      <c r="AG39" s="246">
        <v>6.5</v>
      </c>
      <c r="AH39" s="368">
        <v>20.2</v>
      </c>
      <c r="AI39" s="244">
        <v>3.7</v>
      </c>
      <c r="AJ39" s="246">
        <v>0</v>
      </c>
      <c r="AK39" s="368">
        <v>7.5</v>
      </c>
      <c r="AL39" s="244">
        <v>6.6</v>
      </c>
      <c r="AM39" s="246">
        <v>6.5</v>
      </c>
      <c r="AN39" s="368">
        <v>6.7</v>
      </c>
      <c r="AO39" s="244">
        <v>0</v>
      </c>
      <c r="AP39" s="245">
        <v>0</v>
      </c>
      <c r="AQ39" s="368">
        <v>0</v>
      </c>
      <c r="AR39" s="246">
        <v>0</v>
      </c>
      <c r="AS39" s="246">
        <v>0</v>
      </c>
      <c r="AT39" s="368">
        <v>0</v>
      </c>
      <c r="AU39" s="246">
        <v>3.4</v>
      </c>
      <c r="AV39" s="246">
        <v>6.7</v>
      </c>
      <c r="AW39" s="246">
        <v>0</v>
      </c>
      <c r="AX39" s="420">
        <v>4.4000000000000004</v>
      </c>
      <c r="AY39" s="396">
        <v>3.3</v>
      </c>
      <c r="AZ39" s="421">
        <v>5.6</v>
      </c>
      <c r="BA39" s="433"/>
      <c r="BB39" s="249">
        <v>2</v>
      </c>
      <c r="BC39" s="248">
        <v>1</v>
      </c>
      <c r="BD39" s="250">
        <v>1</v>
      </c>
      <c r="BE39" s="247">
        <v>4</v>
      </c>
      <c r="BF39" s="248">
        <v>2</v>
      </c>
      <c r="BG39" s="250">
        <v>2</v>
      </c>
      <c r="BH39" s="247">
        <v>2</v>
      </c>
      <c r="BI39" s="248">
        <v>1</v>
      </c>
      <c r="BJ39" s="250">
        <v>1</v>
      </c>
      <c r="BK39" s="247">
        <v>0</v>
      </c>
      <c r="BL39" s="248">
        <v>0</v>
      </c>
      <c r="BM39" s="250">
        <v>0</v>
      </c>
      <c r="BN39" s="247">
        <v>0</v>
      </c>
      <c r="BO39" s="249">
        <v>0</v>
      </c>
      <c r="BP39" s="250">
        <v>0</v>
      </c>
      <c r="BQ39" s="247">
        <v>0</v>
      </c>
      <c r="BR39" s="249">
        <v>0</v>
      </c>
      <c r="BS39" s="250">
        <v>0</v>
      </c>
      <c r="BT39" s="247">
        <v>0</v>
      </c>
      <c r="BU39" s="249">
        <v>0</v>
      </c>
      <c r="BV39" s="250">
        <v>0</v>
      </c>
      <c r="BW39" s="247">
        <v>1</v>
      </c>
      <c r="BX39" s="249">
        <v>0</v>
      </c>
      <c r="BY39" s="250">
        <v>1</v>
      </c>
      <c r="BZ39" s="247">
        <v>2</v>
      </c>
      <c r="CA39" s="249">
        <v>1</v>
      </c>
      <c r="CB39" s="250">
        <v>1</v>
      </c>
      <c r="CC39" s="247">
        <v>2</v>
      </c>
      <c r="CD39" s="249">
        <v>0</v>
      </c>
      <c r="CE39" s="250">
        <v>2</v>
      </c>
      <c r="CF39" s="247">
        <v>4</v>
      </c>
      <c r="CG39" s="249">
        <v>1</v>
      </c>
      <c r="CH39" s="250">
        <v>3</v>
      </c>
      <c r="CI39" s="247">
        <v>1</v>
      </c>
      <c r="CJ39" s="249">
        <v>0</v>
      </c>
      <c r="CK39" s="250">
        <v>1</v>
      </c>
      <c r="CL39" s="247">
        <v>2</v>
      </c>
      <c r="CM39" s="249">
        <v>1</v>
      </c>
      <c r="CN39" s="250">
        <v>1</v>
      </c>
      <c r="CO39" s="247">
        <v>0</v>
      </c>
      <c r="CP39" s="248">
        <v>0</v>
      </c>
      <c r="CQ39" s="250">
        <v>0</v>
      </c>
      <c r="CR39" s="249">
        <v>0</v>
      </c>
      <c r="CS39" s="249">
        <v>0</v>
      </c>
      <c r="CT39" s="250">
        <v>0</v>
      </c>
      <c r="CU39" s="26">
        <v>1</v>
      </c>
      <c r="CV39" s="26">
        <v>1</v>
      </c>
      <c r="CW39" s="500">
        <v>0</v>
      </c>
      <c r="CX39" s="413">
        <v>21</v>
      </c>
      <c r="CY39" s="390">
        <v>8</v>
      </c>
      <c r="CZ39" s="410">
        <v>13</v>
      </c>
    </row>
    <row r="40" spans="1:104" ht="13.5" customHeight="1" x14ac:dyDescent="0.2">
      <c r="A40" s="418" t="s">
        <v>12</v>
      </c>
      <c r="B40" s="244">
        <v>7.3</v>
      </c>
      <c r="C40" s="245">
        <v>0</v>
      </c>
      <c r="D40" s="368">
        <v>14.9</v>
      </c>
      <c r="E40" s="244">
        <v>26.4</v>
      </c>
      <c r="F40" s="245">
        <v>29.7</v>
      </c>
      <c r="G40" s="368">
        <v>23</v>
      </c>
      <c r="H40" s="244">
        <v>14.6</v>
      </c>
      <c r="I40" s="245">
        <v>7.2</v>
      </c>
      <c r="J40" s="368">
        <v>22.2</v>
      </c>
      <c r="K40" s="244">
        <v>7.5</v>
      </c>
      <c r="L40" s="245">
        <v>7.4</v>
      </c>
      <c r="M40" s="368">
        <v>7.7</v>
      </c>
      <c r="N40" s="244">
        <v>0</v>
      </c>
      <c r="O40" s="246">
        <v>0</v>
      </c>
      <c r="P40" s="368">
        <v>0</v>
      </c>
      <c r="Q40" s="244">
        <v>0</v>
      </c>
      <c r="R40" s="246">
        <v>0</v>
      </c>
      <c r="S40" s="368">
        <v>0</v>
      </c>
      <c r="T40" s="244">
        <v>0</v>
      </c>
      <c r="U40" s="246">
        <v>0</v>
      </c>
      <c r="V40" s="368">
        <v>0</v>
      </c>
      <c r="W40" s="244">
        <v>0</v>
      </c>
      <c r="X40" s="246">
        <v>0</v>
      </c>
      <c r="Y40" s="368">
        <v>0</v>
      </c>
      <c r="Z40" s="244">
        <v>11.2</v>
      </c>
      <c r="AA40" s="246">
        <v>14.7</v>
      </c>
      <c r="AB40" s="368">
        <v>7.6</v>
      </c>
      <c r="AC40" s="244">
        <v>0</v>
      </c>
      <c r="AD40" s="246">
        <v>0</v>
      </c>
      <c r="AE40" s="368">
        <v>0</v>
      </c>
      <c r="AF40" s="244">
        <v>21.6</v>
      </c>
      <c r="AG40" s="246">
        <v>14.1</v>
      </c>
      <c r="AH40" s="368">
        <v>29.2</v>
      </c>
      <c r="AI40" s="244">
        <v>31.8</v>
      </c>
      <c r="AJ40" s="246">
        <v>46.9</v>
      </c>
      <c r="AK40" s="368">
        <v>16.2</v>
      </c>
      <c r="AL40" s="244">
        <v>17.899999999999999</v>
      </c>
      <c r="AM40" s="246">
        <v>14.1</v>
      </c>
      <c r="AN40" s="368">
        <v>21.8</v>
      </c>
      <c r="AO40" s="244">
        <v>3.7</v>
      </c>
      <c r="AP40" s="245">
        <v>0</v>
      </c>
      <c r="AQ40" s="368">
        <v>7.5</v>
      </c>
      <c r="AR40" s="246">
        <v>0</v>
      </c>
      <c r="AS40" s="246">
        <v>0</v>
      </c>
      <c r="AT40" s="368">
        <v>0</v>
      </c>
      <c r="AU40" s="246">
        <v>7.4</v>
      </c>
      <c r="AV40" s="246">
        <v>14.5</v>
      </c>
      <c r="AW40" s="246">
        <v>0</v>
      </c>
      <c r="AX40" s="420">
        <v>9.1999999999999993</v>
      </c>
      <c r="AY40" s="396">
        <v>9.1</v>
      </c>
      <c r="AZ40" s="421">
        <v>9.4</v>
      </c>
      <c r="BA40" s="433"/>
      <c r="BB40" s="249">
        <v>2</v>
      </c>
      <c r="BC40" s="248">
        <v>0</v>
      </c>
      <c r="BD40" s="250">
        <v>2</v>
      </c>
      <c r="BE40" s="247">
        <v>7</v>
      </c>
      <c r="BF40" s="248">
        <v>4</v>
      </c>
      <c r="BG40" s="250">
        <v>3</v>
      </c>
      <c r="BH40" s="247">
        <v>4</v>
      </c>
      <c r="BI40" s="248">
        <v>1</v>
      </c>
      <c r="BJ40" s="250">
        <v>3</v>
      </c>
      <c r="BK40" s="247">
        <v>2</v>
      </c>
      <c r="BL40" s="248">
        <v>1</v>
      </c>
      <c r="BM40" s="250">
        <v>1</v>
      </c>
      <c r="BN40" s="247">
        <v>0</v>
      </c>
      <c r="BO40" s="249">
        <v>0</v>
      </c>
      <c r="BP40" s="250">
        <v>0</v>
      </c>
      <c r="BQ40" s="247">
        <v>0</v>
      </c>
      <c r="BR40" s="249">
        <v>0</v>
      </c>
      <c r="BS40" s="250">
        <v>0</v>
      </c>
      <c r="BT40" s="247">
        <v>0</v>
      </c>
      <c r="BU40" s="249">
        <v>0</v>
      </c>
      <c r="BV40" s="250">
        <v>0</v>
      </c>
      <c r="BW40" s="247">
        <v>0</v>
      </c>
      <c r="BX40" s="249">
        <v>0</v>
      </c>
      <c r="BY40" s="250">
        <v>0</v>
      </c>
      <c r="BZ40" s="247">
        <v>3</v>
      </c>
      <c r="CA40" s="249">
        <v>2</v>
      </c>
      <c r="CB40" s="250">
        <v>1</v>
      </c>
      <c r="CC40" s="247">
        <v>0</v>
      </c>
      <c r="CD40" s="249">
        <v>0</v>
      </c>
      <c r="CE40" s="250">
        <v>0</v>
      </c>
      <c r="CF40" s="247">
        <v>6</v>
      </c>
      <c r="CG40" s="249">
        <v>2</v>
      </c>
      <c r="CH40" s="250">
        <v>4</v>
      </c>
      <c r="CI40" s="247">
        <v>8</v>
      </c>
      <c r="CJ40" s="249">
        <v>6</v>
      </c>
      <c r="CK40" s="250">
        <v>2</v>
      </c>
      <c r="CL40" s="247">
        <v>5</v>
      </c>
      <c r="CM40" s="249">
        <v>2</v>
      </c>
      <c r="CN40" s="250">
        <v>3</v>
      </c>
      <c r="CO40" s="247">
        <v>1</v>
      </c>
      <c r="CP40" s="248">
        <v>0</v>
      </c>
      <c r="CQ40" s="250">
        <v>1</v>
      </c>
      <c r="CR40" s="249">
        <v>0</v>
      </c>
      <c r="CS40" s="249">
        <v>0</v>
      </c>
      <c r="CT40" s="250">
        <v>0</v>
      </c>
      <c r="CU40" s="26">
        <v>2</v>
      </c>
      <c r="CV40" s="26">
        <v>2</v>
      </c>
      <c r="CW40" s="500">
        <v>0</v>
      </c>
      <c r="CX40" s="413">
        <v>40</v>
      </c>
      <c r="CY40" s="390">
        <v>20</v>
      </c>
      <c r="CZ40" s="410">
        <v>20</v>
      </c>
    </row>
    <row r="41" spans="1:104" ht="13.5" customHeight="1" x14ac:dyDescent="0.2">
      <c r="A41" s="418" t="s">
        <v>13</v>
      </c>
      <c r="B41" s="244">
        <v>13.4</v>
      </c>
      <c r="C41" s="245">
        <v>6.5</v>
      </c>
      <c r="D41" s="368">
        <v>20.7</v>
      </c>
      <c r="E41" s="244">
        <v>76.2</v>
      </c>
      <c r="F41" s="245">
        <v>40.299999999999997</v>
      </c>
      <c r="G41" s="368">
        <v>114.5</v>
      </c>
      <c r="H41" s="244">
        <v>30.2</v>
      </c>
      <c r="I41" s="245">
        <v>26</v>
      </c>
      <c r="J41" s="368">
        <v>34.700000000000003</v>
      </c>
      <c r="K41" s="244">
        <v>3.5</v>
      </c>
      <c r="L41" s="245">
        <v>6.7</v>
      </c>
      <c r="M41" s="368">
        <v>0</v>
      </c>
      <c r="N41" s="244">
        <v>0</v>
      </c>
      <c r="O41" s="246">
        <v>0</v>
      </c>
      <c r="P41" s="368">
        <v>0</v>
      </c>
      <c r="Q41" s="244">
        <v>0</v>
      </c>
      <c r="R41" s="246">
        <v>0</v>
      </c>
      <c r="S41" s="368">
        <v>0</v>
      </c>
      <c r="T41" s="244">
        <v>0</v>
      </c>
      <c r="U41" s="246">
        <v>0</v>
      </c>
      <c r="V41" s="368">
        <v>0</v>
      </c>
      <c r="W41" s="244">
        <v>6.8</v>
      </c>
      <c r="X41" s="246">
        <v>6.6</v>
      </c>
      <c r="Y41" s="368">
        <v>7</v>
      </c>
      <c r="Z41" s="244">
        <v>28.3</v>
      </c>
      <c r="AA41" s="246">
        <v>41.2</v>
      </c>
      <c r="AB41" s="368">
        <v>14.6</v>
      </c>
      <c r="AC41" s="244">
        <v>37.700000000000003</v>
      </c>
      <c r="AD41" s="246">
        <v>46.6</v>
      </c>
      <c r="AE41" s="368">
        <v>28.3</v>
      </c>
      <c r="AF41" s="244">
        <v>58.4</v>
      </c>
      <c r="AG41" s="246">
        <v>73.3</v>
      </c>
      <c r="AH41" s="368">
        <v>42.5</v>
      </c>
      <c r="AI41" s="244">
        <v>19.100000000000001</v>
      </c>
      <c r="AJ41" s="246">
        <v>7.4</v>
      </c>
      <c r="AK41" s="368">
        <v>31.4</v>
      </c>
      <c r="AL41" s="244">
        <v>10.4</v>
      </c>
      <c r="AM41" s="246">
        <v>6.7</v>
      </c>
      <c r="AN41" s="368">
        <v>14.2</v>
      </c>
      <c r="AO41" s="244">
        <v>17.899999999999999</v>
      </c>
      <c r="AP41" s="245">
        <v>20.9</v>
      </c>
      <c r="AQ41" s="368">
        <v>14.7</v>
      </c>
      <c r="AR41" s="246">
        <v>3.5</v>
      </c>
      <c r="AS41" s="246">
        <v>6.8</v>
      </c>
      <c r="AT41" s="368">
        <v>0</v>
      </c>
      <c r="AU41" s="246">
        <v>3.6</v>
      </c>
      <c r="AV41" s="246">
        <v>7</v>
      </c>
      <c r="AW41" s="246">
        <v>0</v>
      </c>
      <c r="AX41" s="420">
        <v>19.3</v>
      </c>
      <c r="AY41" s="396">
        <v>18.600000000000001</v>
      </c>
      <c r="AZ41" s="421">
        <v>20.2</v>
      </c>
      <c r="BA41" s="433"/>
      <c r="BB41" s="249">
        <v>4</v>
      </c>
      <c r="BC41" s="248">
        <v>1</v>
      </c>
      <c r="BD41" s="250">
        <v>3</v>
      </c>
      <c r="BE41" s="247">
        <v>22</v>
      </c>
      <c r="BF41" s="248">
        <v>6</v>
      </c>
      <c r="BG41" s="250">
        <v>16</v>
      </c>
      <c r="BH41" s="247">
        <v>9</v>
      </c>
      <c r="BI41" s="248">
        <v>4</v>
      </c>
      <c r="BJ41" s="250">
        <v>5</v>
      </c>
      <c r="BK41" s="247">
        <v>1</v>
      </c>
      <c r="BL41" s="248">
        <v>1</v>
      </c>
      <c r="BM41" s="250">
        <v>0</v>
      </c>
      <c r="BN41" s="247">
        <v>0</v>
      </c>
      <c r="BO41" s="249">
        <v>0</v>
      </c>
      <c r="BP41" s="250">
        <v>0</v>
      </c>
      <c r="BQ41" s="247">
        <v>0</v>
      </c>
      <c r="BR41" s="249">
        <v>0</v>
      </c>
      <c r="BS41" s="250">
        <v>0</v>
      </c>
      <c r="BT41" s="247">
        <v>0</v>
      </c>
      <c r="BU41" s="249">
        <v>0</v>
      </c>
      <c r="BV41" s="250">
        <v>0</v>
      </c>
      <c r="BW41" s="247">
        <v>2</v>
      </c>
      <c r="BX41" s="249">
        <v>1</v>
      </c>
      <c r="BY41" s="250">
        <v>1</v>
      </c>
      <c r="BZ41" s="247">
        <v>8</v>
      </c>
      <c r="CA41" s="249">
        <v>6</v>
      </c>
      <c r="CB41" s="250">
        <v>2</v>
      </c>
      <c r="CC41" s="247">
        <v>11</v>
      </c>
      <c r="CD41" s="249">
        <v>7</v>
      </c>
      <c r="CE41" s="250">
        <v>4</v>
      </c>
      <c r="CF41" s="247">
        <v>17</v>
      </c>
      <c r="CG41" s="249">
        <v>11</v>
      </c>
      <c r="CH41" s="250">
        <v>6</v>
      </c>
      <c r="CI41" s="247">
        <v>5</v>
      </c>
      <c r="CJ41" s="249">
        <v>1</v>
      </c>
      <c r="CK41" s="250">
        <v>4</v>
      </c>
      <c r="CL41" s="247">
        <v>3</v>
      </c>
      <c r="CM41" s="249">
        <v>1</v>
      </c>
      <c r="CN41" s="250">
        <v>2</v>
      </c>
      <c r="CO41" s="247">
        <v>5</v>
      </c>
      <c r="CP41" s="248">
        <v>3</v>
      </c>
      <c r="CQ41" s="250">
        <v>2</v>
      </c>
      <c r="CR41" s="249">
        <v>1</v>
      </c>
      <c r="CS41" s="249">
        <v>1</v>
      </c>
      <c r="CT41" s="250">
        <v>0</v>
      </c>
      <c r="CU41" s="26">
        <v>1</v>
      </c>
      <c r="CV41" s="26">
        <v>1</v>
      </c>
      <c r="CW41" s="500">
        <v>0</v>
      </c>
      <c r="CX41" s="413">
        <v>89</v>
      </c>
      <c r="CY41" s="390">
        <v>44</v>
      </c>
      <c r="CZ41" s="410">
        <v>45</v>
      </c>
    </row>
    <row r="42" spans="1:104" ht="13.5" customHeight="1" x14ac:dyDescent="0.2">
      <c r="A42" s="418" t="s">
        <v>14</v>
      </c>
      <c r="B42" s="244">
        <v>20.9</v>
      </c>
      <c r="C42" s="245">
        <v>11.5</v>
      </c>
      <c r="D42" s="368">
        <v>31</v>
      </c>
      <c r="E42" s="244">
        <v>117.4</v>
      </c>
      <c r="F42" s="245">
        <v>53.7</v>
      </c>
      <c r="G42" s="368">
        <v>185.9</v>
      </c>
      <c r="H42" s="244">
        <v>27</v>
      </c>
      <c r="I42" s="245">
        <v>34.700000000000003</v>
      </c>
      <c r="J42" s="368">
        <v>18.600000000000001</v>
      </c>
      <c r="K42" s="244">
        <v>3.1</v>
      </c>
      <c r="L42" s="245">
        <v>0</v>
      </c>
      <c r="M42" s="368">
        <v>6.4</v>
      </c>
      <c r="N42" s="244">
        <v>0</v>
      </c>
      <c r="O42" s="246">
        <v>0</v>
      </c>
      <c r="P42" s="368">
        <v>0</v>
      </c>
      <c r="Q42" s="244">
        <v>0</v>
      </c>
      <c r="R42" s="246">
        <v>0</v>
      </c>
      <c r="S42" s="368">
        <v>0</v>
      </c>
      <c r="T42" s="244">
        <v>0</v>
      </c>
      <c r="U42" s="246">
        <v>0</v>
      </c>
      <c r="V42" s="368">
        <v>0</v>
      </c>
      <c r="W42" s="244">
        <v>36.1</v>
      </c>
      <c r="X42" s="246">
        <v>34.9</v>
      </c>
      <c r="Y42" s="368">
        <v>37.5</v>
      </c>
      <c r="Z42" s="244">
        <v>74.8</v>
      </c>
      <c r="AA42" s="246">
        <v>30</v>
      </c>
      <c r="AB42" s="368">
        <v>122.9</v>
      </c>
      <c r="AC42" s="244">
        <v>42.2</v>
      </c>
      <c r="AD42" s="246">
        <v>40.700000000000003</v>
      </c>
      <c r="AE42" s="368">
        <v>43.9</v>
      </c>
      <c r="AF42" s="244">
        <v>81.3</v>
      </c>
      <c r="AG42" s="246">
        <v>75.5</v>
      </c>
      <c r="AH42" s="368">
        <v>87.6</v>
      </c>
      <c r="AI42" s="244">
        <v>66.7</v>
      </c>
      <c r="AJ42" s="246">
        <v>51.5</v>
      </c>
      <c r="AK42" s="368">
        <v>83.2</v>
      </c>
      <c r="AL42" s="244">
        <v>27.1</v>
      </c>
      <c r="AM42" s="246">
        <v>11.6</v>
      </c>
      <c r="AN42" s="368">
        <v>43.9</v>
      </c>
      <c r="AO42" s="244">
        <v>3.1</v>
      </c>
      <c r="AP42" s="245">
        <v>6</v>
      </c>
      <c r="AQ42" s="368">
        <v>0</v>
      </c>
      <c r="AR42" s="246">
        <v>3</v>
      </c>
      <c r="AS42" s="246">
        <v>5.8</v>
      </c>
      <c r="AT42" s="368">
        <v>0</v>
      </c>
      <c r="AU42" s="246">
        <v>3.1</v>
      </c>
      <c r="AV42" s="246">
        <v>6</v>
      </c>
      <c r="AW42" s="246">
        <v>0</v>
      </c>
      <c r="AX42" s="420">
        <v>31.4</v>
      </c>
      <c r="AY42" s="396">
        <v>22.5</v>
      </c>
      <c r="AZ42" s="421">
        <v>41</v>
      </c>
      <c r="BA42" s="433"/>
      <c r="BB42" s="249">
        <v>7</v>
      </c>
      <c r="BC42" s="248">
        <v>2</v>
      </c>
      <c r="BD42" s="250">
        <v>5</v>
      </c>
      <c r="BE42" s="247">
        <v>38</v>
      </c>
      <c r="BF42" s="248">
        <v>9</v>
      </c>
      <c r="BG42" s="250">
        <v>29</v>
      </c>
      <c r="BH42" s="247">
        <v>9</v>
      </c>
      <c r="BI42" s="248">
        <v>6</v>
      </c>
      <c r="BJ42" s="250">
        <v>3</v>
      </c>
      <c r="BK42" s="247">
        <v>1</v>
      </c>
      <c r="BL42" s="248">
        <v>0</v>
      </c>
      <c r="BM42" s="250">
        <v>1</v>
      </c>
      <c r="BN42" s="247">
        <v>0</v>
      </c>
      <c r="BO42" s="249">
        <v>0</v>
      </c>
      <c r="BP42" s="250">
        <v>0</v>
      </c>
      <c r="BQ42" s="247">
        <v>0</v>
      </c>
      <c r="BR42" s="249">
        <v>0</v>
      </c>
      <c r="BS42" s="250">
        <v>0</v>
      </c>
      <c r="BT42" s="247">
        <v>0</v>
      </c>
      <c r="BU42" s="249">
        <v>0</v>
      </c>
      <c r="BV42" s="250">
        <v>0</v>
      </c>
      <c r="BW42" s="247">
        <v>12</v>
      </c>
      <c r="BX42" s="249">
        <v>6</v>
      </c>
      <c r="BY42" s="250">
        <v>6</v>
      </c>
      <c r="BZ42" s="247">
        <v>24</v>
      </c>
      <c r="CA42" s="249">
        <v>5</v>
      </c>
      <c r="CB42" s="250">
        <v>19</v>
      </c>
      <c r="CC42" s="247">
        <v>14</v>
      </c>
      <c r="CD42" s="249">
        <v>7</v>
      </c>
      <c r="CE42" s="250">
        <v>7</v>
      </c>
      <c r="CF42" s="247">
        <v>27</v>
      </c>
      <c r="CG42" s="249">
        <v>13</v>
      </c>
      <c r="CH42" s="250">
        <v>14</v>
      </c>
      <c r="CI42" s="247">
        <v>20</v>
      </c>
      <c r="CJ42" s="249">
        <v>8</v>
      </c>
      <c r="CK42" s="250">
        <v>12</v>
      </c>
      <c r="CL42" s="247">
        <v>9</v>
      </c>
      <c r="CM42" s="249">
        <v>2</v>
      </c>
      <c r="CN42" s="250">
        <v>7</v>
      </c>
      <c r="CO42" s="247">
        <v>1</v>
      </c>
      <c r="CP42" s="248">
        <v>1</v>
      </c>
      <c r="CQ42" s="250">
        <v>0</v>
      </c>
      <c r="CR42" s="249">
        <v>1</v>
      </c>
      <c r="CS42" s="249">
        <v>1</v>
      </c>
      <c r="CT42" s="250">
        <v>0</v>
      </c>
      <c r="CU42" s="26">
        <v>1</v>
      </c>
      <c r="CV42" s="26">
        <v>1</v>
      </c>
      <c r="CW42" s="500">
        <v>0</v>
      </c>
      <c r="CX42" s="413">
        <v>164</v>
      </c>
      <c r="CY42" s="390">
        <v>61</v>
      </c>
      <c r="CZ42" s="410">
        <v>103</v>
      </c>
    </row>
    <row r="43" spans="1:104" ht="13.5" customHeight="1" x14ac:dyDescent="0.2">
      <c r="A43" s="418" t="s">
        <v>15</v>
      </c>
      <c r="B43" s="244">
        <v>26.7</v>
      </c>
      <c r="C43" s="245">
        <v>17.3</v>
      </c>
      <c r="D43" s="368">
        <v>36.799999999999997</v>
      </c>
      <c r="E43" s="244">
        <v>196.2</v>
      </c>
      <c r="F43" s="245">
        <v>142.69999999999999</v>
      </c>
      <c r="G43" s="368">
        <v>253.1</v>
      </c>
      <c r="H43" s="244">
        <v>47.4</v>
      </c>
      <c r="I43" s="245">
        <v>46</v>
      </c>
      <c r="J43" s="368">
        <v>48.9</v>
      </c>
      <c r="K43" s="244">
        <v>9.1999999999999993</v>
      </c>
      <c r="L43" s="245">
        <v>0</v>
      </c>
      <c r="M43" s="368">
        <v>18.899999999999999</v>
      </c>
      <c r="N43" s="244">
        <v>0</v>
      </c>
      <c r="O43" s="246">
        <v>0</v>
      </c>
      <c r="P43" s="368">
        <v>0</v>
      </c>
      <c r="Q43" s="244">
        <v>0</v>
      </c>
      <c r="R43" s="246">
        <v>0</v>
      </c>
      <c r="S43" s="368">
        <v>0</v>
      </c>
      <c r="T43" s="244">
        <v>0</v>
      </c>
      <c r="U43" s="246">
        <v>0</v>
      </c>
      <c r="V43" s="368">
        <v>0</v>
      </c>
      <c r="W43" s="244">
        <v>38.4</v>
      </c>
      <c r="X43" s="246">
        <v>28.6</v>
      </c>
      <c r="Y43" s="368">
        <v>48.8</v>
      </c>
      <c r="Z43" s="244">
        <v>58</v>
      </c>
      <c r="AA43" s="246">
        <v>29.6</v>
      </c>
      <c r="AB43" s="368">
        <v>88.3</v>
      </c>
      <c r="AC43" s="244">
        <v>56.1</v>
      </c>
      <c r="AD43" s="246">
        <v>51.5</v>
      </c>
      <c r="AE43" s="368">
        <v>61</v>
      </c>
      <c r="AF43" s="244">
        <v>126.5</v>
      </c>
      <c r="AG43" s="246">
        <v>102.6</v>
      </c>
      <c r="AH43" s="368">
        <v>152.1</v>
      </c>
      <c r="AI43" s="244">
        <v>104.2</v>
      </c>
      <c r="AJ43" s="246">
        <v>119.8</v>
      </c>
      <c r="AK43" s="368">
        <v>87.6</v>
      </c>
      <c r="AL43" s="244">
        <v>47</v>
      </c>
      <c r="AM43" s="246">
        <v>51.2</v>
      </c>
      <c r="AN43" s="368">
        <v>42.6</v>
      </c>
      <c r="AO43" s="244">
        <v>12.2</v>
      </c>
      <c r="AP43" s="245">
        <v>11.8</v>
      </c>
      <c r="AQ43" s="368">
        <v>12.6</v>
      </c>
      <c r="AR43" s="246">
        <v>5.9</v>
      </c>
      <c r="AS43" s="246">
        <v>11.4</v>
      </c>
      <c r="AT43" s="368">
        <v>0</v>
      </c>
      <c r="AU43" s="246">
        <v>3</v>
      </c>
      <c r="AV43" s="246">
        <v>5.9</v>
      </c>
      <c r="AW43" s="246">
        <v>0</v>
      </c>
      <c r="AX43" s="420">
        <v>45.3</v>
      </c>
      <c r="AY43" s="396">
        <v>38.200000000000003</v>
      </c>
      <c r="AZ43" s="421">
        <v>52.8</v>
      </c>
      <c r="BA43" s="433"/>
      <c r="BB43" s="249">
        <v>9</v>
      </c>
      <c r="BC43" s="248">
        <v>3</v>
      </c>
      <c r="BD43" s="250">
        <v>6</v>
      </c>
      <c r="BE43" s="247">
        <v>64</v>
      </c>
      <c r="BF43" s="248">
        <v>24</v>
      </c>
      <c r="BG43" s="250">
        <v>40</v>
      </c>
      <c r="BH43" s="247">
        <v>16</v>
      </c>
      <c r="BI43" s="248">
        <v>8</v>
      </c>
      <c r="BJ43" s="250">
        <v>8</v>
      </c>
      <c r="BK43" s="247">
        <v>3</v>
      </c>
      <c r="BL43" s="248">
        <v>0</v>
      </c>
      <c r="BM43" s="250">
        <v>3</v>
      </c>
      <c r="BN43" s="247">
        <v>0</v>
      </c>
      <c r="BO43" s="249">
        <v>0</v>
      </c>
      <c r="BP43" s="250">
        <v>0</v>
      </c>
      <c r="BQ43" s="247">
        <v>0</v>
      </c>
      <c r="BR43" s="249">
        <v>0</v>
      </c>
      <c r="BS43" s="250">
        <v>0</v>
      </c>
      <c r="BT43" s="247">
        <v>0</v>
      </c>
      <c r="BU43" s="249">
        <v>0</v>
      </c>
      <c r="BV43" s="250">
        <v>0</v>
      </c>
      <c r="BW43" s="247">
        <v>13</v>
      </c>
      <c r="BX43" s="249">
        <v>5</v>
      </c>
      <c r="BY43" s="250">
        <v>8</v>
      </c>
      <c r="BZ43" s="247">
        <v>19</v>
      </c>
      <c r="CA43" s="249">
        <v>5</v>
      </c>
      <c r="CB43" s="250">
        <v>14</v>
      </c>
      <c r="CC43" s="247">
        <v>19</v>
      </c>
      <c r="CD43" s="249">
        <v>9</v>
      </c>
      <c r="CE43" s="250">
        <v>10</v>
      </c>
      <c r="CF43" s="247">
        <v>43</v>
      </c>
      <c r="CG43" s="249">
        <v>18</v>
      </c>
      <c r="CH43" s="250">
        <v>25</v>
      </c>
      <c r="CI43" s="247">
        <v>32</v>
      </c>
      <c r="CJ43" s="249">
        <v>19</v>
      </c>
      <c r="CK43" s="250">
        <v>13</v>
      </c>
      <c r="CL43" s="247">
        <v>16</v>
      </c>
      <c r="CM43" s="249">
        <v>9</v>
      </c>
      <c r="CN43" s="250">
        <v>7</v>
      </c>
      <c r="CO43" s="247">
        <v>4</v>
      </c>
      <c r="CP43" s="248">
        <v>2</v>
      </c>
      <c r="CQ43" s="250">
        <v>2</v>
      </c>
      <c r="CR43" s="249">
        <v>2</v>
      </c>
      <c r="CS43" s="249">
        <v>2</v>
      </c>
      <c r="CT43" s="250">
        <v>0</v>
      </c>
      <c r="CU43" s="26">
        <v>1</v>
      </c>
      <c r="CV43" s="26">
        <v>1</v>
      </c>
      <c r="CW43" s="500">
        <v>0</v>
      </c>
      <c r="CX43" s="413">
        <v>241</v>
      </c>
      <c r="CY43" s="390">
        <v>105</v>
      </c>
      <c r="CZ43" s="410">
        <v>136</v>
      </c>
    </row>
    <row r="44" spans="1:104" ht="13.5" customHeight="1" x14ac:dyDescent="0.2">
      <c r="A44" s="418" t="s">
        <v>16</v>
      </c>
      <c r="B44" s="244">
        <v>40.4</v>
      </c>
      <c r="C44" s="245">
        <v>26.1</v>
      </c>
      <c r="D44" s="368">
        <v>55.7</v>
      </c>
      <c r="E44" s="244">
        <v>264.2</v>
      </c>
      <c r="F44" s="245">
        <v>188.7</v>
      </c>
      <c r="G44" s="368">
        <v>344.7</v>
      </c>
      <c r="H44" s="244">
        <v>117.5</v>
      </c>
      <c r="I44" s="245">
        <v>71.599999999999994</v>
      </c>
      <c r="J44" s="368">
        <v>166.5</v>
      </c>
      <c r="K44" s="244">
        <v>10.4</v>
      </c>
      <c r="L44" s="245">
        <v>6.7</v>
      </c>
      <c r="M44" s="368">
        <v>14.3</v>
      </c>
      <c r="N44" s="244">
        <v>6.7</v>
      </c>
      <c r="O44" s="246">
        <v>13</v>
      </c>
      <c r="P44" s="368">
        <v>0</v>
      </c>
      <c r="Q44" s="244">
        <v>0</v>
      </c>
      <c r="R44" s="246">
        <v>0</v>
      </c>
      <c r="S44" s="368">
        <v>0</v>
      </c>
      <c r="T44" s="244">
        <v>6.9</v>
      </c>
      <c r="U44" s="246">
        <v>0</v>
      </c>
      <c r="V44" s="368">
        <v>14.2</v>
      </c>
      <c r="W44" s="244">
        <v>66.5</v>
      </c>
      <c r="X44" s="246">
        <v>38.700000000000003</v>
      </c>
      <c r="Y44" s="368">
        <v>96.2</v>
      </c>
      <c r="Z44" s="244">
        <v>185.2</v>
      </c>
      <c r="AA44" s="246">
        <v>113</v>
      </c>
      <c r="AB44" s="368">
        <v>262.2</v>
      </c>
      <c r="AC44" s="244">
        <v>106</v>
      </c>
      <c r="AD44" s="246">
        <v>51.4</v>
      </c>
      <c r="AE44" s="368">
        <v>164.3</v>
      </c>
      <c r="AF44" s="244">
        <v>263.8</v>
      </c>
      <c r="AG44" s="246">
        <v>217.3</v>
      </c>
      <c r="AH44" s="368">
        <v>313.39999999999998</v>
      </c>
      <c r="AI44" s="244">
        <v>215</v>
      </c>
      <c r="AJ44" s="246">
        <v>148.30000000000001</v>
      </c>
      <c r="AK44" s="368">
        <v>286.2</v>
      </c>
      <c r="AL44" s="244">
        <v>69</v>
      </c>
      <c r="AM44" s="246">
        <v>50.9</v>
      </c>
      <c r="AN44" s="368">
        <v>88.3</v>
      </c>
      <c r="AO44" s="244">
        <v>30.5</v>
      </c>
      <c r="AP44" s="245">
        <v>39.4</v>
      </c>
      <c r="AQ44" s="368">
        <v>21</v>
      </c>
      <c r="AR44" s="246">
        <v>9.8000000000000007</v>
      </c>
      <c r="AS44" s="246">
        <v>6.3</v>
      </c>
      <c r="AT44" s="368">
        <v>13.5</v>
      </c>
      <c r="AU44" s="246">
        <v>13.5</v>
      </c>
      <c r="AV44" s="246">
        <v>13.1</v>
      </c>
      <c r="AW44" s="246">
        <v>14</v>
      </c>
      <c r="AX44" s="420">
        <v>87.1</v>
      </c>
      <c r="AY44" s="396">
        <v>61</v>
      </c>
      <c r="AZ44" s="421">
        <v>114.8</v>
      </c>
      <c r="BA44" s="433"/>
      <c r="BB44" s="249">
        <v>12</v>
      </c>
      <c r="BC44" s="248">
        <v>4</v>
      </c>
      <c r="BD44" s="250">
        <v>8</v>
      </c>
      <c r="BE44" s="247">
        <v>76</v>
      </c>
      <c r="BF44" s="248">
        <v>28</v>
      </c>
      <c r="BG44" s="250">
        <v>48</v>
      </c>
      <c r="BH44" s="247">
        <v>35</v>
      </c>
      <c r="BI44" s="248">
        <v>11</v>
      </c>
      <c r="BJ44" s="250">
        <v>24</v>
      </c>
      <c r="BK44" s="247">
        <v>3</v>
      </c>
      <c r="BL44" s="248">
        <v>1</v>
      </c>
      <c r="BM44" s="250">
        <v>2</v>
      </c>
      <c r="BN44" s="247">
        <v>2</v>
      </c>
      <c r="BO44" s="249">
        <v>2</v>
      </c>
      <c r="BP44" s="250">
        <v>0</v>
      </c>
      <c r="BQ44" s="247">
        <v>0</v>
      </c>
      <c r="BR44" s="249">
        <v>0</v>
      </c>
      <c r="BS44" s="250">
        <v>0</v>
      </c>
      <c r="BT44" s="247">
        <v>2</v>
      </c>
      <c r="BU44" s="249">
        <v>0</v>
      </c>
      <c r="BV44" s="250">
        <v>2</v>
      </c>
      <c r="BW44" s="247">
        <v>20</v>
      </c>
      <c r="BX44" s="249">
        <v>6</v>
      </c>
      <c r="BY44" s="250">
        <v>14</v>
      </c>
      <c r="BZ44" s="247">
        <v>54</v>
      </c>
      <c r="CA44" s="249">
        <v>17</v>
      </c>
      <c r="CB44" s="250">
        <v>37</v>
      </c>
      <c r="CC44" s="247">
        <v>32</v>
      </c>
      <c r="CD44" s="249">
        <v>8</v>
      </c>
      <c r="CE44" s="250">
        <v>24</v>
      </c>
      <c r="CF44" s="247">
        <v>80</v>
      </c>
      <c r="CG44" s="249">
        <v>34</v>
      </c>
      <c r="CH44" s="250">
        <v>46</v>
      </c>
      <c r="CI44" s="247">
        <v>59</v>
      </c>
      <c r="CJ44" s="249">
        <v>21</v>
      </c>
      <c r="CK44" s="250">
        <v>38</v>
      </c>
      <c r="CL44" s="247">
        <v>21</v>
      </c>
      <c r="CM44" s="249">
        <v>8</v>
      </c>
      <c r="CN44" s="250">
        <v>13</v>
      </c>
      <c r="CO44" s="247">
        <v>9</v>
      </c>
      <c r="CP44" s="248">
        <v>6</v>
      </c>
      <c r="CQ44" s="250">
        <v>3</v>
      </c>
      <c r="CR44" s="249">
        <v>3</v>
      </c>
      <c r="CS44" s="249">
        <v>1</v>
      </c>
      <c r="CT44" s="250">
        <v>2</v>
      </c>
      <c r="CU44" s="26">
        <v>4</v>
      </c>
      <c r="CV44" s="26">
        <v>2</v>
      </c>
      <c r="CW44" s="500">
        <v>2</v>
      </c>
      <c r="CX44" s="413">
        <v>412</v>
      </c>
      <c r="CY44" s="390">
        <v>149</v>
      </c>
      <c r="CZ44" s="410">
        <v>263</v>
      </c>
    </row>
    <row r="45" spans="1:104" ht="13.5" customHeight="1" x14ac:dyDescent="0.2">
      <c r="A45" s="418" t="s">
        <v>17</v>
      </c>
      <c r="B45" s="244">
        <v>78.7</v>
      </c>
      <c r="C45" s="245">
        <v>22.8</v>
      </c>
      <c r="D45" s="368">
        <v>138.9</v>
      </c>
      <c r="E45" s="244">
        <v>479.5</v>
      </c>
      <c r="F45" s="245">
        <v>336.9</v>
      </c>
      <c r="G45" s="368">
        <v>633.20000000000005</v>
      </c>
      <c r="H45" s="244">
        <v>169.1</v>
      </c>
      <c r="I45" s="245">
        <v>68.2</v>
      </c>
      <c r="J45" s="368">
        <v>277.8</v>
      </c>
      <c r="K45" s="244">
        <v>20.3</v>
      </c>
      <c r="L45" s="245">
        <v>31.3</v>
      </c>
      <c r="M45" s="368">
        <v>8.4</v>
      </c>
      <c r="N45" s="244">
        <v>0</v>
      </c>
      <c r="O45" s="246">
        <v>0</v>
      </c>
      <c r="P45" s="368">
        <v>0</v>
      </c>
      <c r="Q45" s="244">
        <v>3.9</v>
      </c>
      <c r="R45" s="246">
        <v>7.6</v>
      </c>
      <c r="S45" s="368">
        <v>0</v>
      </c>
      <c r="T45" s="244">
        <v>0</v>
      </c>
      <c r="U45" s="246">
        <v>0</v>
      </c>
      <c r="V45" s="368">
        <v>0</v>
      </c>
      <c r="W45" s="244">
        <v>117.3</v>
      </c>
      <c r="X45" s="246">
        <v>113.1</v>
      </c>
      <c r="Y45" s="368">
        <v>121.9</v>
      </c>
      <c r="Z45" s="244">
        <v>234.1</v>
      </c>
      <c r="AA45" s="246">
        <v>163.4</v>
      </c>
      <c r="AB45" s="368">
        <v>310.39999999999998</v>
      </c>
      <c r="AC45" s="244">
        <v>148.19999999999999</v>
      </c>
      <c r="AD45" s="246">
        <v>97.7</v>
      </c>
      <c r="AE45" s="368">
        <v>202.7</v>
      </c>
      <c r="AF45" s="244">
        <v>353.5</v>
      </c>
      <c r="AG45" s="246">
        <v>254.6</v>
      </c>
      <c r="AH45" s="368">
        <v>460.2</v>
      </c>
      <c r="AI45" s="244">
        <v>274.89999999999998</v>
      </c>
      <c r="AJ45" s="246">
        <v>182.2</v>
      </c>
      <c r="AK45" s="368">
        <v>375</v>
      </c>
      <c r="AL45" s="244">
        <v>89.1</v>
      </c>
      <c r="AM45" s="246">
        <v>82.2</v>
      </c>
      <c r="AN45" s="368">
        <v>96.6</v>
      </c>
      <c r="AO45" s="244">
        <v>24</v>
      </c>
      <c r="AP45" s="245">
        <v>15.4</v>
      </c>
      <c r="AQ45" s="368">
        <v>33.200000000000003</v>
      </c>
      <c r="AR45" s="246">
        <v>3.9</v>
      </c>
      <c r="AS45" s="246">
        <v>0</v>
      </c>
      <c r="AT45" s="368">
        <v>8</v>
      </c>
      <c r="AU45" s="246">
        <v>23.9</v>
      </c>
      <c r="AV45" s="246">
        <v>7.7</v>
      </c>
      <c r="AW45" s="246">
        <v>41.4</v>
      </c>
      <c r="AX45" s="420">
        <v>125.2</v>
      </c>
      <c r="AY45" s="396">
        <v>85.7</v>
      </c>
      <c r="AZ45" s="421">
        <v>167.8</v>
      </c>
      <c r="BA45" s="433"/>
      <c r="BB45" s="249">
        <v>20</v>
      </c>
      <c r="BC45" s="248">
        <v>3</v>
      </c>
      <c r="BD45" s="250">
        <v>17</v>
      </c>
      <c r="BE45" s="247">
        <v>118</v>
      </c>
      <c r="BF45" s="248">
        <v>43</v>
      </c>
      <c r="BG45" s="250">
        <v>75</v>
      </c>
      <c r="BH45" s="247">
        <v>43</v>
      </c>
      <c r="BI45" s="248">
        <v>9</v>
      </c>
      <c r="BJ45" s="250">
        <v>34</v>
      </c>
      <c r="BK45" s="247">
        <v>5</v>
      </c>
      <c r="BL45" s="248">
        <v>4</v>
      </c>
      <c r="BM45" s="250">
        <v>1</v>
      </c>
      <c r="BN45" s="247">
        <v>0</v>
      </c>
      <c r="BO45" s="249">
        <v>0</v>
      </c>
      <c r="BP45" s="250">
        <v>0</v>
      </c>
      <c r="BQ45" s="247">
        <v>1</v>
      </c>
      <c r="BR45" s="249">
        <v>1</v>
      </c>
      <c r="BS45" s="250">
        <v>0</v>
      </c>
      <c r="BT45" s="247">
        <v>0</v>
      </c>
      <c r="BU45" s="249">
        <v>0</v>
      </c>
      <c r="BV45" s="250">
        <v>0</v>
      </c>
      <c r="BW45" s="247">
        <v>30</v>
      </c>
      <c r="BX45" s="249">
        <v>15</v>
      </c>
      <c r="BY45" s="250">
        <v>15</v>
      </c>
      <c r="BZ45" s="247">
        <v>58</v>
      </c>
      <c r="CA45" s="249">
        <v>21</v>
      </c>
      <c r="CB45" s="250">
        <v>37</v>
      </c>
      <c r="CC45" s="247">
        <v>38</v>
      </c>
      <c r="CD45" s="249">
        <v>13</v>
      </c>
      <c r="CE45" s="250">
        <v>25</v>
      </c>
      <c r="CF45" s="247">
        <v>91</v>
      </c>
      <c r="CG45" s="249">
        <v>34</v>
      </c>
      <c r="CH45" s="250">
        <v>57</v>
      </c>
      <c r="CI45" s="247">
        <v>64</v>
      </c>
      <c r="CJ45" s="249">
        <v>22</v>
      </c>
      <c r="CK45" s="250">
        <v>42</v>
      </c>
      <c r="CL45" s="247">
        <v>23</v>
      </c>
      <c r="CM45" s="249">
        <v>11</v>
      </c>
      <c r="CN45" s="250">
        <v>12</v>
      </c>
      <c r="CO45" s="247">
        <v>6</v>
      </c>
      <c r="CP45" s="248">
        <v>2</v>
      </c>
      <c r="CQ45" s="250">
        <v>4</v>
      </c>
      <c r="CR45" s="249">
        <v>1</v>
      </c>
      <c r="CS45" s="249">
        <v>0</v>
      </c>
      <c r="CT45" s="250">
        <v>1</v>
      </c>
      <c r="CU45" s="26">
        <v>6</v>
      </c>
      <c r="CV45" s="26">
        <v>1</v>
      </c>
      <c r="CW45" s="500">
        <v>5</v>
      </c>
      <c r="CX45" s="413">
        <v>504</v>
      </c>
      <c r="CY45" s="390">
        <v>179</v>
      </c>
      <c r="CZ45" s="410">
        <v>325</v>
      </c>
    </row>
    <row r="46" spans="1:104" ht="13.5" customHeight="1" x14ac:dyDescent="0.2">
      <c r="A46" s="418" t="s">
        <v>18</v>
      </c>
      <c r="B46" s="244">
        <v>166.4</v>
      </c>
      <c r="C46" s="245">
        <v>126.8</v>
      </c>
      <c r="D46" s="368">
        <v>210.1</v>
      </c>
      <c r="E46" s="244">
        <v>965.3</v>
      </c>
      <c r="F46" s="245">
        <v>686.8</v>
      </c>
      <c r="G46" s="368">
        <v>1272.5999999999999</v>
      </c>
      <c r="H46" s="244">
        <v>360.4</v>
      </c>
      <c r="I46" s="245">
        <v>323.8</v>
      </c>
      <c r="J46" s="368">
        <v>400.9</v>
      </c>
      <c r="K46" s="244">
        <v>29.9</v>
      </c>
      <c r="L46" s="245">
        <v>40.700000000000003</v>
      </c>
      <c r="M46" s="368">
        <v>18</v>
      </c>
      <c r="N46" s="244">
        <v>0</v>
      </c>
      <c r="O46" s="246">
        <v>0</v>
      </c>
      <c r="P46" s="368">
        <v>0</v>
      </c>
      <c r="Q46" s="244">
        <v>0</v>
      </c>
      <c r="R46" s="246">
        <v>0</v>
      </c>
      <c r="S46" s="368">
        <v>0</v>
      </c>
      <c r="T46" s="244">
        <v>12.8</v>
      </c>
      <c r="U46" s="246">
        <v>0</v>
      </c>
      <c r="V46" s="368">
        <v>26.9</v>
      </c>
      <c r="W46" s="244">
        <v>246.9</v>
      </c>
      <c r="X46" s="246">
        <v>164.6</v>
      </c>
      <c r="Y46" s="368">
        <v>337.7</v>
      </c>
      <c r="Z46" s="244">
        <v>395</v>
      </c>
      <c r="AA46" s="246">
        <v>315.5</v>
      </c>
      <c r="AB46" s="368">
        <v>482.8</v>
      </c>
      <c r="AC46" s="244">
        <v>402.4</v>
      </c>
      <c r="AD46" s="246">
        <v>312.8</v>
      </c>
      <c r="AE46" s="368">
        <v>501.4</v>
      </c>
      <c r="AF46" s="244">
        <v>764.8</v>
      </c>
      <c r="AG46" s="246">
        <v>568.5</v>
      </c>
      <c r="AH46" s="368">
        <v>981.9</v>
      </c>
      <c r="AI46" s="244">
        <v>452.3</v>
      </c>
      <c r="AJ46" s="246">
        <v>387.5</v>
      </c>
      <c r="AK46" s="368">
        <v>524</v>
      </c>
      <c r="AL46" s="244">
        <v>134.69999999999999</v>
      </c>
      <c r="AM46" s="246">
        <v>124.3</v>
      </c>
      <c r="AN46" s="368">
        <v>146.19999999999999</v>
      </c>
      <c r="AO46" s="244">
        <v>25.3</v>
      </c>
      <c r="AP46" s="245">
        <v>16</v>
      </c>
      <c r="AQ46" s="368">
        <v>35.5</v>
      </c>
      <c r="AR46" s="246">
        <v>0</v>
      </c>
      <c r="AS46" s="246">
        <v>0</v>
      </c>
      <c r="AT46" s="368">
        <v>0</v>
      </c>
      <c r="AU46" s="246">
        <v>33.6</v>
      </c>
      <c r="AV46" s="246">
        <v>8</v>
      </c>
      <c r="AW46" s="246">
        <v>62</v>
      </c>
      <c r="AX46" s="420">
        <v>247.8</v>
      </c>
      <c r="AY46" s="396">
        <v>190.9</v>
      </c>
      <c r="AZ46" s="421">
        <v>310.60000000000002</v>
      </c>
      <c r="BA46" s="433"/>
      <c r="BB46" s="249">
        <v>40</v>
      </c>
      <c r="BC46" s="248">
        <v>16</v>
      </c>
      <c r="BD46" s="250">
        <v>24</v>
      </c>
      <c r="BE46" s="247">
        <v>225</v>
      </c>
      <c r="BF46" s="248">
        <v>84</v>
      </c>
      <c r="BG46" s="250">
        <v>141</v>
      </c>
      <c r="BH46" s="247">
        <v>87</v>
      </c>
      <c r="BI46" s="248">
        <v>41</v>
      </c>
      <c r="BJ46" s="250">
        <v>46</v>
      </c>
      <c r="BK46" s="247">
        <v>7</v>
      </c>
      <c r="BL46" s="248">
        <v>5</v>
      </c>
      <c r="BM46" s="250">
        <v>2</v>
      </c>
      <c r="BN46" s="247">
        <v>0</v>
      </c>
      <c r="BO46" s="249">
        <v>0</v>
      </c>
      <c r="BP46" s="250">
        <v>0</v>
      </c>
      <c r="BQ46" s="247">
        <v>0</v>
      </c>
      <c r="BR46" s="249">
        <v>0</v>
      </c>
      <c r="BS46" s="250">
        <v>0</v>
      </c>
      <c r="BT46" s="247">
        <v>3</v>
      </c>
      <c r="BU46" s="249">
        <v>0</v>
      </c>
      <c r="BV46" s="250">
        <v>3</v>
      </c>
      <c r="BW46" s="247">
        <v>60</v>
      </c>
      <c r="BX46" s="249">
        <v>21</v>
      </c>
      <c r="BY46" s="250">
        <v>39</v>
      </c>
      <c r="BZ46" s="247">
        <v>93</v>
      </c>
      <c r="CA46" s="249">
        <v>39</v>
      </c>
      <c r="CB46" s="250">
        <v>54</v>
      </c>
      <c r="CC46" s="247">
        <v>98</v>
      </c>
      <c r="CD46" s="249">
        <v>40</v>
      </c>
      <c r="CE46" s="250">
        <v>58</v>
      </c>
      <c r="CF46" s="247">
        <v>187</v>
      </c>
      <c r="CG46" s="249">
        <v>73</v>
      </c>
      <c r="CH46" s="250">
        <v>114</v>
      </c>
      <c r="CI46" s="247">
        <v>100</v>
      </c>
      <c r="CJ46" s="249">
        <v>45</v>
      </c>
      <c r="CK46" s="250">
        <v>55</v>
      </c>
      <c r="CL46" s="247">
        <v>33</v>
      </c>
      <c r="CM46" s="249">
        <v>16</v>
      </c>
      <c r="CN46" s="250">
        <v>17</v>
      </c>
      <c r="CO46" s="247">
        <v>6</v>
      </c>
      <c r="CP46" s="248">
        <v>2</v>
      </c>
      <c r="CQ46" s="250">
        <v>4</v>
      </c>
      <c r="CR46" s="249">
        <v>0</v>
      </c>
      <c r="CS46" s="249">
        <v>0</v>
      </c>
      <c r="CT46" s="250">
        <v>0</v>
      </c>
      <c r="CU46" s="26">
        <v>8</v>
      </c>
      <c r="CV46" s="26">
        <v>1</v>
      </c>
      <c r="CW46" s="500">
        <v>7</v>
      </c>
      <c r="CX46" s="413">
        <v>947</v>
      </c>
      <c r="CY46" s="390">
        <v>383</v>
      </c>
      <c r="CZ46" s="410">
        <v>564</v>
      </c>
    </row>
    <row r="47" spans="1:104" ht="13.5" customHeight="1" x14ac:dyDescent="0.2">
      <c r="A47" s="418" t="s">
        <v>19</v>
      </c>
      <c r="B47" s="244">
        <v>251</v>
      </c>
      <c r="C47" s="245">
        <v>162.9</v>
      </c>
      <c r="D47" s="368">
        <v>358.9</v>
      </c>
      <c r="E47" s="244">
        <v>2171.6999999999998</v>
      </c>
      <c r="F47" s="245">
        <v>1536.1</v>
      </c>
      <c r="G47" s="368">
        <v>2949.4</v>
      </c>
      <c r="H47" s="244">
        <v>781.4</v>
      </c>
      <c r="I47" s="245">
        <v>661.4</v>
      </c>
      <c r="J47" s="368">
        <v>928.1</v>
      </c>
      <c r="K47" s="244">
        <v>123.2</v>
      </c>
      <c r="L47" s="245">
        <v>123.2</v>
      </c>
      <c r="M47" s="368">
        <v>123.2</v>
      </c>
      <c r="N47" s="244">
        <v>17.8</v>
      </c>
      <c r="O47" s="246">
        <v>10.8</v>
      </c>
      <c r="P47" s="368">
        <v>26.4</v>
      </c>
      <c r="Q47" s="244">
        <v>5.9</v>
      </c>
      <c r="R47" s="246">
        <v>10.8</v>
      </c>
      <c r="S47" s="368">
        <v>0</v>
      </c>
      <c r="T47" s="244">
        <v>48.9</v>
      </c>
      <c r="U47" s="246">
        <v>22.3</v>
      </c>
      <c r="V47" s="368">
        <v>81.3</v>
      </c>
      <c r="W47" s="244">
        <v>383.3</v>
      </c>
      <c r="X47" s="246">
        <v>247.3</v>
      </c>
      <c r="Y47" s="368">
        <v>548.6</v>
      </c>
      <c r="Z47" s="244">
        <v>771.8</v>
      </c>
      <c r="AA47" s="246">
        <v>587.6</v>
      </c>
      <c r="AB47" s="368">
        <v>995.2</v>
      </c>
      <c r="AC47" s="244">
        <v>639.20000000000005</v>
      </c>
      <c r="AD47" s="246">
        <v>556.79999999999995</v>
      </c>
      <c r="AE47" s="368">
        <v>739.1</v>
      </c>
      <c r="AF47" s="244">
        <v>1084.7</v>
      </c>
      <c r="AG47" s="246">
        <v>937.7</v>
      </c>
      <c r="AH47" s="368">
        <v>1262.4000000000001</v>
      </c>
      <c r="AI47" s="244">
        <v>888.6</v>
      </c>
      <c r="AJ47" s="246">
        <v>718.2</v>
      </c>
      <c r="AK47" s="368">
        <v>1094.3</v>
      </c>
      <c r="AL47" s="244">
        <v>145</v>
      </c>
      <c r="AM47" s="246">
        <v>138</v>
      </c>
      <c r="AN47" s="368">
        <v>153.5</v>
      </c>
      <c r="AO47" s="244">
        <v>17.899999999999999</v>
      </c>
      <c r="AP47" s="245">
        <v>0</v>
      </c>
      <c r="AQ47" s="368">
        <v>39.5</v>
      </c>
      <c r="AR47" s="246">
        <v>11.5</v>
      </c>
      <c r="AS47" s="246">
        <v>10.6</v>
      </c>
      <c r="AT47" s="368">
        <v>12.7</v>
      </c>
      <c r="AU47" s="246">
        <v>35.700000000000003</v>
      </c>
      <c r="AV47" s="246">
        <v>10.9</v>
      </c>
      <c r="AW47" s="246">
        <v>65.400000000000006</v>
      </c>
      <c r="AX47" s="420">
        <v>455.8</v>
      </c>
      <c r="AY47" s="396">
        <v>354.9</v>
      </c>
      <c r="AZ47" s="421">
        <v>578</v>
      </c>
      <c r="BA47" s="433"/>
      <c r="BB47" s="249">
        <v>42</v>
      </c>
      <c r="BC47" s="248">
        <v>15</v>
      </c>
      <c r="BD47" s="250">
        <v>27</v>
      </c>
      <c r="BE47" s="247">
        <v>352</v>
      </c>
      <c r="BF47" s="248">
        <v>137</v>
      </c>
      <c r="BG47" s="250">
        <v>215</v>
      </c>
      <c r="BH47" s="247">
        <v>131</v>
      </c>
      <c r="BI47" s="248">
        <v>61</v>
      </c>
      <c r="BJ47" s="250">
        <v>70</v>
      </c>
      <c r="BK47" s="247">
        <v>20</v>
      </c>
      <c r="BL47" s="248">
        <v>11</v>
      </c>
      <c r="BM47" s="250">
        <v>9</v>
      </c>
      <c r="BN47" s="247">
        <v>3</v>
      </c>
      <c r="BO47" s="249">
        <v>1</v>
      </c>
      <c r="BP47" s="250">
        <v>2</v>
      </c>
      <c r="BQ47" s="247">
        <v>1</v>
      </c>
      <c r="BR47" s="249">
        <v>1</v>
      </c>
      <c r="BS47" s="250">
        <v>0</v>
      </c>
      <c r="BT47" s="247">
        <v>8</v>
      </c>
      <c r="BU47" s="249">
        <v>2</v>
      </c>
      <c r="BV47" s="250">
        <v>6</v>
      </c>
      <c r="BW47" s="247">
        <v>65</v>
      </c>
      <c r="BX47" s="249">
        <v>23</v>
      </c>
      <c r="BY47" s="250">
        <v>42</v>
      </c>
      <c r="BZ47" s="247">
        <v>127</v>
      </c>
      <c r="CA47" s="249">
        <v>53</v>
      </c>
      <c r="CB47" s="250">
        <v>74</v>
      </c>
      <c r="CC47" s="247">
        <v>109</v>
      </c>
      <c r="CD47" s="249">
        <v>52</v>
      </c>
      <c r="CE47" s="250">
        <v>57</v>
      </c>
      <c r="CF47" s="247">
        <v>186</v>
      </c>
      <c r="CG47" s="249">
        <v>88</v>
      </c>
      <c r="CH47" s="250">
        <v>98</v>
      </c>
      <c r="CI47" s="247">
        <v>138</v>
      </c>
      <c r="CJ47" s="249">
        <v>61</v>
      </c>
      <c r="CK47" s="250">
        <v>77</v>
      </c>
      <c r="CL47" s="247">
        <v>25</v>
      </c>
      <c r="CM47" s="249">
        <v>13</v>
      </c>
      <c r="CN47" s="250">
        <v>12</v>
      </c>
      <c r="CO47" s="247">
        <v>3</v>
      </c>
      <c r="CP47" s="248">
        <v>0</v>
      </c>
      <c r="CQ47" s="250">
        <v>3</v>
      </c>
      <c r="CR47" s="249">
        <v>2</v>
      </c>
      <c r="CS47" s="249">
        <v>1</v>
      </c>
      <c r="CT47" s="250">
        <v>1</v>
      </c>
      <c r="CU47" s="26">
        <v>6</v>
      </c>
      <c r="CV47" s="26">
        <v>1</v>
      </c>
      <c r="CW47" s="500">
        <v>5</v>
      </c>
      <c r="CX47" s="413">
        <v>1218</v>
      </c>
      <c r="CY47" s="390">
        <v>520</v>
      </c>
      <c r="CZ47" s="410">
        <v>698</v>
      </c>
    </row>
    <row r="48" spans="1:104" ht="13.5" customHeight="1" x14ac:dyDescent="0.2">
      <c r="A48" s="418" t="s">
        <v>20</v>
      </c>
      <c r="B48" s="244">
        <v>478.3</v>
      </c>
      <c r="C48" s="245">
        <v>384</v>
      </c>
      <c r="D48" s="368">
        <v>608.5</v>
      </c>
      <c r="E48" s="244">
        <v>3944.7</v>
      </c>
      <c r="F48" s="245">
        <v>3203.9</v>
      </c>
      <c r="G48" s="368">
        <v>4966.6000000000004</v>
      </c>
      <c r="H48" s="244">
        <v>1623.8</v>
      </c>
      <c r="I48" s="245">
        <v>1294.2</v>
      </c>
      <c r="J48" s="368">
        <v>2078.3000000000002</v>
      </c>
      <c r="K48" s="244">
        <v>229.9</v>
      </c>
      <c r="L48" s="245">
        <v>176.3</v>
      </c>
      <c r="M48" s="368">
        <v>303.7</v>
      </c>
      <c r="N48" s="244">
        <v>41.2</v>
      </c>
      <c r="O48" s="246">
        <v>42.7</v>
      </c>
      <c r="P48" s="368">
        <v>39.200000000000003</v>
      </c>
      <c r="Q48" s="244">
        <v>16.5</v>
      </c>
      <c r="R48" s="246">
        <v>14.2</v>
      </c>
      <c r="S48" s="368">
        <v>19.600000000000001</v>
      </c>
      <c r="T48" s="244">
        <v>85.1</v>
      </c>
      <c r="U48" s="246">
        <v>58.8</v>
      </c>
      <c r="V48" s="368">
        <v>121.3</v>
      </c>
      <c r="W48" s="244">
        <v>855.9</v>
      </c>
      <c r="X48" s="246">
        <v>639.6</v>
      </c>
      <c r="Y48" s="368">
        <v>1153.3</v>
      </c>
      <c r="Z48" s="244">
        <v>1513.2</v>
      </c>
      <c r="AA48" s="246">
        <v>998.6</v>
      </c>
      <c r="AB48" s="368">
        <v>2220.6</v>
      </c>
      <c r="AC48" s="244">
        <v>1439.3</v>
      </c>
      <c r="AD48" s="246">
        <v>994.7</v>
      </c>
      <c r="AE48" s="368">
        <v>2050</v>
      </c>
      <c r="AF48" s="244">
        <v>2123.6</v>
      </c>
      <c r="AG48" s="246">
        <v>1601.1</v>
      </c>
      <c r="AH48" s="368">
        <v>2841</v>
      </c>
      <c r="AI48" s="244">
        <v>1370.3</v>
      </c>
      <c r="AJ48" s="246">
        <v>1239.2</v>
      </c>
      <c r="AK48" s="368">
        <v>1550.3</v>
      </c>
      <c r="AL48" s="244">
        <v>221.2</v>
      </c>
      <c r="AM48" s="246">
        <v>226.7</v>
      </c>
      <c r="AN48" s="368">
        <v>213.8</v>
      </c>
      <c r="AO48" s="244">
        <v>42.3</v>
      </c>
      <c r="AP48" s="245">
        <v>43.9</v>
      </c>
      <c r="AQ48" s="368">
        <v>40.1</v>
      </c>
      <c r="AR48" s="246">
        <v>24.6</v>
      </c>
      <c r="AS48" s="246">
        <v>28.3</v>
      </c>
      <c r="AT48" s="368">
        <v>19.399999999999999</v>
      </c>
      <c r="AU48" s="246">
        <v>101.5</v>
      </c>
      <c r="AV48" s="246">
        <v>87.8</v>
      </c>
      <c r="AW48" s="246">
        <v>120.3</v>
      </c>
      <c r="AX48" s="420">
        <v>876.9</v>
      </c>
      <c r="AY48" s="396">
        <v>685.1</v>
      </c>
      <c r="AZ48" s="421">
        <v>1140.8</v>
      </c>
      <c r="BA48" s="433"/>
      <c r="BB48" s="249">
        <v>58</v>
      </c>
      <c r="BC48" s="248">
        <v>27</v>
      </c>
      <c r="BD48" s="250">
        <v>31</v>
      </c>
      <c r="BE48" s="247">
        <v>463</v>
      </c>
      <c r="BF48" s="248">
        <v>218</v>
      </c>
      <c r="BG48" s="250">
        <v>245</v>
      </c>
      <c r="BH48" s="247">
        <v>197</v>
      </c>
      <c r="BI48" s="248">
        <v>91</v>
      </c>
      <c r="BJ48" s="250">
        <v>106</v>
      </c>
      <c r="BK48" s="247">
        <v>27</v>
      </c>
      <c r="BL48" s="248">
        <v>12</v>
      </c>
      <c r="BM48" s="250">
        <v>15</v>
      </c>
      <c r="BN48" s="247">
        <v>5</v>
      </c>
      <c r="BO48" s="249">
        <v>3</v>
      </c>
      <c r="BP48" s="250">
        <v>2</v>
      </c>
      <c r="BQ48" s="247">
        <v>2</v>
      </c>
      <c r="BR48" s="249">
        <v>1</v>
      </c>
      <c r="BS48" s="250">
        <v>1</v>
      </c>
      <c r="BT48" s="247">
        <v>10</v>
      </c>
      <c r="BU48" s="249">
        <v>4</v>
      </c>
      <c r="BV48" s="250">
        <v>6</v>
      </c>
      <c r="BW48" s="247">
        <v>104</v>
      </c>
      <c r="BX48" s="249">
        <v>45</v>
      </c>
      <c r="BY48" s="250">
        <v>59</v>
      </c>
      <c r="BZ48" s="247">
        <v>178</v>
      </c>
      <c r="CA48" s="249">
        <v>68</v>
      </c>
      <c r="CB48" s="250">
        <v>110</v>
      </c>
      <c r="CC48" s="247">
        <v>175</v>
      </c>
      <c r="CD48" s="249">
        <v>70</v>
      </c>
      <c r="CE48" s="250">
        <v>105</v>
      </c>
      <c r="CF48" s="247">
        <v>259</v>
      </c>
      <c r="CG48" s="249">
        <v>113</v>
      </c>
      <c r="CH48" s="250">
        <v>146</v>
      </c>
      <c r="CI48" s="247">
        <v>151</v>
      </c>
      <c r="CJ48" s="249">
        <v>79</v>
      </c>
      <c r="CK48" s="250">
        <v>72</v>
      </c>
      <c r="CL48" s="247">
        <v>27</v>
      </c>
      <c r="CM48" s="249">
        <v>16</v>
      </c>
      <c r="CN48" s="250">
        <v>11</v>
      </c>
      <c r="CO48" s="247">
        <v>5</v>
      </c>
      <c r="CP48" s="248">
        <v>3</v>
      </c>
      <c r="CQ48" s="250">
        <v>2</v>
      </c>
      <c r="CR48" s="249">
        <v>3</v>
      </c>
      <c r="CS48" s="249">
        <v>2</v>
      </c>
      <c r="CT48" s="250">
        <v>1</v>
      </c>
      <c r="CU48" s="26">
        <v>12</v>
      </c>
      <c r="CV48" s="26">
        <v>6</v>
      </c>
      <c r="CW48" s="500">
        <v>6</v>
      </c>
      <c r="CX48" s="413">
        <v>1676</v>
      </c>
      <c r="CY48" s="390">
        <v>758</v>
      </c>
      <c r="CZ48" s="410">
        <v>918</v>
      </c>
    </row>
    <row r="49" spans="1:104" ht="13.5" customHeight="1" x14ac:dyDescent="0.2">
      <c r="A49" s="418" t="s">
        <v>21</v>
      </c>
      <c r="B49" s="244">
        <v>518.6</v>
      </c>
      <c r="C49" s="245">
        <v>474.8</v>
      </c>
      <c r="D49" s="368">
        <v>590.1</v>
      </c>
      <c r="E49" s="244">
        <v>7624.4</v>
      </c>
      <c r="F49" s="245">
        <v>6583.9</v>
      </c>
      <c r="G49" s="368">
        <v>9319.6</v>
      </c>
      <c r="H49" s="244">
        <v>3384.4</v>
      </c>
      <c r="I49" s="245">
        <v>3228.9</v>
      </c>
      <c r="J49" s="368">
        <v>3637.2</v>
      </c>
      <c r="K49" s="244">
        <v>563</v>
      </c>
      <c r="L49" s="245">
        <v>629.6</v>
      </c>
      <c r="M49" s="368">
        <v>454.7</v>
      </c>
      <c r="N49" s="244">
        <v>27.9</v>
      </c>
      <c r="O49" s="246">
        <v>45.1</v>
      </c>
      <c r="P49" s="368">
        <v>0</v>
      </c>
      <c r="Q49" s="244">
        <v>27.8</v>
      </c>
      <c r="R49" s="246">
        <v>45</v>
      </c>
      <c r="S49" s="368">
        <v>0</v>
      </c>
      <c r="T49" s="244">
        <v>86.2</v>
      </c>
      <c r="U49" s="246">
        <v>69.7</v>
      </c>
      <c r="V49" s="368">
        <v>112.8</v>
      </c>
      <c r="W49" s="244">
        <v>1082</v>
      </c>
      <c r="X49" s="246">
        <v>740.9</v>
      </c>
      <c r="Y49" s="368">
        <v>1633.7</v>
      </c>
      <c r="Z49" s="244">
        <v>2532.6999999999998</v>
      </c>
      <c r="AA49" s="246">
        <v>2085.1</v>
      </c>
      <c r="AB49" s="368">
        <v>3255.7</v>
      </c>
      <c r="AC49" s="244">
        <v>2640</v>
      </c>
      <c r="AD49" s="246">
        <v>2127</v>
      </c>
      <c r="AE49" s="368">
        <v>3467.7</v>
      </c>
      <c r="AF49" s="244">
        <v>4499.1000000000004</v>
      </c>
      <c r="AG49" s="246">
        <v>3500.7</v>
      </c>
      <c r="AH49" s="368">
        <v>6107.9</v>
      </c>
      <c r="AI49" s="244">
        <v>2463.5</v>
      </c>
      <c r="AJ49" s="246">
        <v>2218.9</v>
      </c>
      <c r="AK49" s="368">
        <v>2857.1</v>
      </c>
      <c r="AL49" s="244">
        <v>466.2</v>
      </c>
      <c r="AM49" s="246">
        <v>533.70000000000005</v>
      </c>
      <c r="AN49" s="368">
        <v>357.5</v>
      </c>
      <c r="AO49" s="244">
        <v>84.9</v>
      </c>
      <c r="AP49" s="245">
        <v>91.8</v>
      </c>
      <c r="AQ49" s="368">
        <v>73.7</v>
      </c>
      <c r="AR49" s="246">
        <v>0</v>
      </c>
      <c r="AS49" s="246">
        <v>0</v>
      </c>
      <c r="AT49" s="368">
        <v>0</v>
      </c>
      <c r="AU49" s="246">
        <v>98.6</v>
      </c>
      <c r="AV49" s="246">
        <v>0</v>
      </c>
      <c r="AW49" s="246">
        <v>256.7</v>
      </c>
      <c r="AX49" s="420">
        <v>1618.6</v>
      </c>
      <c r="AY49" s="396">
        <v>1387.7</v>
      </c>
      <c r="AZ49" s="421">
        <v>1991.7</v>
      </c>
      <c r="BA49" s="433"/>
      <c r="BB49" s="249">
        <v>37</v>
      </c>
      <c r="BC49" s="248">
        <v>21</v>
      </c>
      <c r="BD49" s="250">
        <v>16</v>
      </c>
      <c r="BE49" s="247">
        <v>527</v>
      </c>
      <c r="BF49" s="248">
        <v>282</v>
      </c>
      <c r="BG49" s="250">
        <v>245</v>
      </c>
      <c r="BH49" s="247">
        <v>242</v>
      </c>
      <c r="BI49" s="248">
        <v>143</v>
      </c>
      <c r="BJ49" s="250">
        <v>99</v>
      </c>
      <c r="BK49" s="247">
        <v>39</v>
      </c>
      <c r="BL49" s="248">
        <v>27</v>
      </c>
      <c r="BM49" s="250">
        <v>12</v>
      </c>
      <c r="BN49" s="247">
        <v>2</v>
      </c>
      <c r="BO49" s="249">
        <v>2</v>
      </c>
      <c r="BP49" s="250">
        <v>0</v>
      </c>
      <c r="BQ49" s="247">
        <v>2</v>
      </c>
      <c r="BR49" s="249">
        <v>2</v>
      </c>
      <c r="BS49" s="250">
        <v>0</v>
      </c>
      <c r="BT49" s="247">
        <v>6</v>
      </c>
      <c r="BU49" s="249">
        <v>3</v>
      </c>
      <c r="BV49" s="250">
        <v>3</v>
      </c>
      <c r="BW49" s="247">
        <v>78</v>
      </c>
      <c r="BX49" s="249">
        <v>33</v>
      </c>
      <c r="BY49" s="250">
        <v>45</v>
      </c>
      <c r="BZ49" s="247">
        <v>177</v>
      </c>
      <c r="CA49" s="249">
        <v>90</v>
      </c>
      <c r="CB49" s="250">
        <v>87</v>
      </c>
      <c r="CC49" s="247">
        <v>191</v>
      </c>
      <c r="CD49" s="249">
        <v>95</v>
      </c>
      <c r="CE49" s="250">
        <v>96</v>
      </c>
      <c r="CF49" s="247">
        <v>327</v>
      </c>
      <c r="CG49" s="249">
        <v>157</v>
      </c>
      <c r="CH49" s="250">
        <v>170</v>
      </c>
      <c r="CI49" s="247">
        <v>162</v>
      </c>
      <c r="CJ49" s="249">
        <v>90</v>
      </c>
      <c r="CK49" s="250">
        <v>72</v>
      </c>
      <c r="CL49" s="247">
        <v>34</v>
      </c>
      <c r="CM49" s="249">
        <v>24</v>
      </c>
      <c r="CN49" s="250">
        <v>10</v>
      </c>
      <c r="CO49" s="247">
        <v>6</v>
      </c>
      <c r="CP49" s="248">
        <v>4</v>
      </c>
      <c r="CQ49" s="250">
        <v>2</v>
      </c>
      <c r="CR49" s="249">
        <v>0</v>
      </c>
      <c r="CS49" s="249">
        <v>0</v>
      </c>
      <c r="CT49" s="250">
        <v>0</v>
      </c>
      <c r="CU49" s="26">
        <v>7</v>
      </c>
      <c r="CV49" s="26">
        <v>0</v>
      </c>
      <c r="CW49" s="500">
        <v>7</v>
      </c>
      <c r="CX49" s="413">
        <v>1837</v>
      </c>
      <c r="CY49" s="390">
        <v>973</v>
      </c>
      <c r="CZ49" s="410">
        <v>864</v>
      </c>
    </row>
    <row r="50" spans="1:104" ht="13.5" customHeight="1" x14ac:dyDescent="0.2">
      <c r="A50" s="419" t="s">
        <v>22</v>
      </c>
      <c r="B50" s="406">
        <v>837.1</v>
      </c>
      <c r="C50" s="407">
        <v>705.2</v>
      </c>
      <c r="D50" s="416">
        <v>1129.5999999999999</v>
      </c>
      <c r="E50" s="406">
        <v>14367.7</v>
      </c>
      <c r="F50" s="407">
        <v>13770.4</v>
      </c>
      <c r="G50" s="416">
        <v>15689.9</v>
      </c>
      <c r="H50" s="406">
        <v>7828.2</v>
      </c>
      <c r="I50" s="407">
        <v>7646.3</v>
      </c>
      <c r="J50" s="416">
        <v>8229.9</v>
      </c>
      <c r="K50" s="406">
        <v>1199.2</v>
      </c>
      <c r="L50" s="407">
        <v>1175.5999999999999</v>
      </c>
      <c r="M50" s="416">
        <v>1251.4000000000001</v>
      </c>
      <c r="N50" s="406">
        <v>107.8</v>
      </c>
      <c r="O50" s="408">
        <v>117.6</v>
      </c>
      <c r="P50" s="416">
        <v>86.2</v>
      </c>
      <c r="Q50" s="406">
        <v>80.7</v>
      </c>
      <c r="R50" s="408">
        <v>117.4</v>
      </c>
      <c r="S50" s="416">
        <v>0</v>
      </c>
      <c r="T50" s="406">
        <v>166.3</v>
      </c>
      <c r="U50" s="408">
        <v>121.1</v>
      </c>
      <c r="V50" s="416">
        <v>265.10000000000002</v>
      </c>
      <c r="W50" s="406">
        <v>1418.2</v>
      </c>
      <c r="X50" s="408">
        <v>1248.5</v>
      </c>
      <c r="Y50" s="416">
        <v>1788.6</v>
      </c>
      <c r="Z50" s="406">
        <v>5268.7</v>
      </c>
      <c r="AA50" s="408">
        <v>4830.2</v>
      </c>
      <c r="AB50" s="416">
        <v>6223.4</v>
      </c>
      <c r="AC50" s="406">
        <v>4154.3</v>
      </c>
      <c r="AD50" s="408">
        <v>3850.1</v>
      </c>
      <c r="AE50" s="416">
        <v>4814.8999999999996</v>
      </c>
      <c r="AF50" s="406">
        <v>8186</v>
      </c>
      <c r="AG50" s="408">
        <v>7976.4</v>
      </c>
      <c r="AH50" s="416">
        <v>8640.2000000000007</v>
      </c>
      <c r="AI50" s="406">
        <v>4243.3</v>
      </c>
      <c r="AJ50" s="408">
        <v>4023.6</v>
      </c>
      <c r="AK50" s="416">
        <v>4718.2</v>
      </c>
      <c r="AL50" s="406">
        <v>975.7</v>
      </c>
      <c r="AM50" s="408">
        <v>849.2</v>
      </c>
      <c r="AN50" s="416">
        <v>1248.4000000000001</v>
      </c>
      <c r="AO50" s="406">
        <v>190.3</v>
      </c>
      <c r="AP50" s="407">
        <v>199.1</v>
      </c>
      <c r="AQ50" s="416">
        <v>171.3</v>
      </c>
      <c r="AR50" s="408">
        <v>105</v>
      </c>
      <c r="AS50" s="408">
        <v>115.4</v>
      </c>
      <c r="AT50" s="416">
        <v>82.6</v>
      </c>
      <c r="AU50" s="408">
        <v>108.2</v>
      </c>
      <c r="AV50" s="408">
        <v>39.700000000000003</v>
      </c>
      <c r="AW50" s="408">
        <v>254.9</v>
      </c>
      <c r="AX50" s="422">
        <v>3052.6</v>
      </c>
      <c r="AY50" s="423">
        <v>2905.1</v>
      </c>
      <c r="AZ50" s="424">
        <v>3374.1</v>
      </c>
      <c r="BA50" s="433"/>
      <c r="BB50" s="255">
        <v>31</v>
      </c>
      <c r="BC50" s="409">
        <v>18</v>
      </c>
      <c r="BD50" s="256">
        <v>13</v>
      </c>
      <c r="BE50" s="254">
        <v>515</v>
      </c>
      <c r="BF50" s="409">
        <v>340</v>
      </c>
      <c r="BG50" s="256">
        <v>175</v>
      </c>
      <c r="BH50" s="254">
        <v>290</v>
      </c>
      <c r="BI50" s="409">
        <v>195</v>
      </c>
      <c r="BJ50" s="256">
        <v>95</v>
      </c>
      <c r="BK50" s="254">
        <v>43</v>
      </c>
      <c r="BL50" s="409">
        <v>29</v>
      </c>
      <c r="BM50" s="256">
        <v>14</v>
      </c>
      <c r="BN50" s="254">
        <v>4</v>
      </c>
      <c r="BO50" s="255">
        <v>3</v>
      </c>
      <c r="BP50" s="256">
        <v>1</v>
      </c>
      <c r="BQ50" s="254">
        <v>3</v>
      </c>
      <c r="BR50" s="255">
        <v>3</v>
      </c>
      <c r="BS50" s="256">
        <v>0</v>
      </c>
      <c r="BT50" s="254">
        <v>6</v>
      </c>
      <c r="BU50" s="255">
        <v>3</v>
      </c>
      <c r="BV50" s="256">
        <v>3</v>
      </c>
      <c r="BW50" s="254">
        <v>53</v>
      </c>
      <c r="BX50" s="255">
        <v>32</v>
      </c>
      <c r="BY50" s="256">
        <v>21</v>
      </c>
      <c r="BZ50" s="254">
        <v>191</v>
      </c>
      <c r="CA50" s="255">
        <v>120</v>
      </c>
      <c r="CB50" s="256">
        <v>71</v>
      </c>
      <c r="CC50" s="254">
        <v>156</v>
      </c>
      <c r="CD50" s="255">
        <v>99</v>
      </c>
      <c r="CE50" s="256">
        <v>57</v>
      </c>
      <c r="CF50" s="254">
        <v>309</v>
      </c>
      <c r="CG50" s="255">
        <v>206</v>
      </c>
      <c r="CH50" s="256">
        <v>103</v>
      </c>
      <c r="CI50" s="254">
        <v>145</v>
      </c>
      <c r="CJ50" s="255">
        <v>94</v>
      </c>
      <c r="CK50" s="256">
        <v>51</v>
      </c>
      <c r="CL50" s="254">
        <v>37</v>
      </c>
      <c r="CM50" s="255">
        <v>22</v>
      </c>
      <c r="CN50" s="256">
        <v>15</v>
      </c>
      <c r="CO50" s="254">
        <v>7</v>
      </c>
      <c r="CP50" s="409">
        <v>5</v>
      </c>
      <c r="CQ50" s="256">
        <v>2</v>
      </c>
      <c r="CR50" s="255">
        <v>4</v>
      </c>
      <c r="CS50" s="255">
        <v>3</v>
      </c>
      <c r="CT50" s="256">
        <v>1</v>
      </c>
      <c r="CU50" s="501">
        <v>4</v>
      </c>
      <c r="CV50" s="501">
        <v>1</v>
      </c>
      <c r="CW50" s="502">
        <v>3</v>
      </c>
      <c r="CX50" s="414">
        <v>1798</v>
      </c>
      <c r="CY50" s="411">
        <v>1173</v>
      </c>
      <c r="CZ50" s="412">
        <v>625</v>
      </c>
    </row>
    <row r="51" spans="1:104" ht="13.5" customHeight="1" x14ac:dyDescent="0.2">
      <c r="A51" s="391"/>
      <c r="B51" s="246"/>
      <c r="C51" s="245"/>
      <c r="D51" s="246"/>
      <c r="E51" s="246"/>
      <c r="F51" s="245"/>
      <c r="G51" s="246"/>
      <c r="H51" s="246"/>
      <c r="I51" s="245"/>
      <c r="J51" s="246"/>
      <c r="K51" s="246"/>
      <c r="L51" s="245"/>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5"/>
      <c r="AN51" s="246"/>
      <c r="AO51" s="246"/>
      <c r="AP51" s="245"/>
      <c r="AQ51" s="246"/>
      <c r="AR51" s="246"/>
      <c r="AS51" s="246"/>
      <c r="AT51" s="246"/>
      <c r="AU51" s="246"/>
      <c r="AV51" s="246"/>
      <c r="AW51" s="246"/>
      <c r="AX51" s="246"/>
      <c r="AY51" s="246"/>
      <c r="AZ51" s="246"/>
      <c r="BA51" s="246"/>
      <c r="BB51" s="249"/>
      <c r="BC51" s="248"/>
      <c r="BD51" s="249"/>
      <c r="BE51" s="249"/>
      <c r="BF51" s="248"/>
      <c r="BG51" s="249"/>
      <c r="BH51" s="249"/>
      <c r="BI51" s="248"/>
      <c r="BJ51" s="249"/>
      <c r="BK51" s="246"/>
      <c r="BL51" s="245"/>
      <c r="BM51" s="246"/>
      <c r="BN51" s="246"/>
      <c r="BO51" s="246"/>
      <c r="BP51" s="246"/>
      <c r="BQ51" s="246"/>
      <c r="BR51" s="246"/>
      <c r="BS51" s="246"/>
      <c r="BT51" s="246"/>
      <c r="BU51" s="246"/>
      <c r="BV51" s="246"/>
      <c r="BW51" s="246"/>
      <c r="BX51" s="246"/>
      <c r="BY51" s="246"/>
      <c r="BZ51" s="246"/>
      <c r="CA51" s="246"/>
      <c r="CB51" s="246"/>
      <c r="CC51" s="246"/>
      <c r="CD51" s="246"/>
      <c r="CE51" s="246"/>
      <c r="CF51" s="246"/>
      <c r="CG51" s="246"/>
      <c r="CH51" s="246"/>
      <c r="CI51" s="246"/>
      <c r="CJ51" s="246"/>
      <c r="CK51" s="246"/>
      <c r="CL51" s="246"/>
      <c r="CM51" s="246"/>
      <c r="CN51" s="246"/>
      <c r="CO51" s="249"/>
      <c r="CP51" s="248"/>
      <c r="CQ51" s="249"/>
      <c r="CR51" s="249"/>
      <c r="CS51" s="249"/>
      <c r="CT51" s="249"/>
    </row>
    <row r="52" spans="1:104" s="390" customFormat="1" ht="13.5" customHeight="1" x14ac:dyDescent="0.2">
      <c r="A52" s="395" t="s">
        <v>67</v>
      </c>
      <c r="B52" s="396"/>
      <c r="C52" s="396"/>
      <c r="D52" s="396"/>
      <c r="E52" s="396"/>
      <c r="F52" s="396"/>
      <c r="G52" s="396"/>
      <c r="H52" s="396"/>
      <c r="I52" s="396"/>
      <c r="J52" s="396"/>
      <c r="K52" s="396"/>
      <c r="L52" s="396"/>
      <c r="M52" s="396"/>
      <c r="N52" s="396"/>
      <c r="O52" s="396"/>
      <c r="P52" s="396"/>
      <c r="Q52" s="396"/>
      <c r="R52" s="396"/>
      <c r="S52" s="396"/>
      <c r="T52" s="396"/>
      <c r="U52" s="396"/>
      <c r="V52" s="396"/>
      <c r="W52" s="396"/>
      <c r="X52" s="396"/>
      <c r="Y52" s="396"/>
      <c r="Z52" s="396"/>
      <c r="AA52" s="396"/>
      <c r="AB52" s="396"/>
      <c r="AC52" s="396"/>
      <c r="AD52" s="396"/>
      <c r="AE52" s="396"/>
      <c r="AF52" s="396"/>
      <c r="AG52" s="396"/>
      <c r="AH52" s="396"/>
      <c r="AI52" s="396"/>
      <c r="AJ52" s="396"/>
      <c r="AK52" s="396"/>
      <c r="AL52" s="396"/>
      <c r="AM52" s="396"/>
      <c r="AN52" s="396"/>
      <c r="AO52" s="396"/>
      <c r="AP52" s="396"/>
      <c r="AQ52" s="396"/>
      <c r="AR52" s="396"/>
      <c r="AS52" s="396"/>
      <c r="AT52" s="396"/>
      <c r="AU52" s="396"/>
      <c r="AV52" s="396"/>
      <c r="AW52" s="396"/>
      <c r="AX52" s="396"/>
      <c r="AY52" s="396"/>
      <c r="AZ52" s="396"/>
      <c r="BA52" s="396"/>
      <c r="BB52" s="397"/>
      <c r="BC52" s="397"/>
      <c r="BD52" s="397"/>
      <c r="BE52" s="397"/>
      <c r="BF52" s="397"/>
      <c r="BG52" s="397"/>
      <c r="BH52" s="397"/>
      <c r="BI52" s="397"/>
      <c r="BJ52" s="397"/>
      <c r="BK52" s="396"/>
      <c r="BL52" s="396"/>
      <c r="BM52" s="396"/>
      <c r="BN52" s="396"/>
      <c r="BO52" s="396"/>
      <c r="BP52" s="396"/>
      <c r="BQ52" s="396"/>
      <c r="BR52" s="396"/>
      <c r="BS52" s="396"/>
      <c r="BT52" s="396"/>
      <c r="BU52" s="396"/>
      <c r="BV52" s="396"/>
      <c r="BW52" s="396"/>
      <c r="BX52" s="396"/>
      <c r="BY52" s="396"/>
      <c r="BZ52" s="396"/>
      <c r="CA52" s="396"/>
      <c r="CB52" s="396"/>
      <c r="CC52" s="396"/>
      <c r="CD52" s="396"/>
      <c r="CE52" s="396"/>
      <c r="CF52" s="396"/>
      <c r="CG52" s="396"/>
      <c r="CH52" s="396"/>
      <c r="CI52" s="396"/>
      <c r="CJ52" s="396"/>
      <c r="CK52" s="396"/>
      <c r="CL52" s="396"/>
      <c r="CM52" s="396"/>
      <c r="CN52" s="396"/>
      <c r="CO52" s="397"/>
      <c r="CP52" s="397"/>
      <c r="CQ52" s="397"/>
      <c r="CR52" s="397"/>
      <c r="CS52" s="397"/>
      <c r="CT52" s="397"/>
    </row>
    <row r="53" spans="1:104" s="390" customFormat="1" ht="13.5" customHeight="1" x14ac:dyDescent="0.2">
      <c r="A53" s="425"/>
      <c r="B53" s="793" t="s">
        <v>24</v>
      </c>
      <c r="C53" s="794"/>
      <c r="D53" s="795"/>
      <c r="E53" s="793" t="s">
        <v>25</v>
      </c>
      <c r="F53" s="794"/>
      <c r="G53" s="795"/>
      <c r="H53" s="793" t="s">
        <v>97</v>
      </c>
      <c r="I53" s="794"/>
      <c r="J53" s="795"/>
      <c r="K53" s="793" t="s">
        <v>2748</v>
      </c>
      <c r="L53" s="794"/>
      <c r="M53" s="795"/>
      <c r="N53" s="793" t="s">
        <v>2751</v>
      </c>
      <c r="O53" s="794"/>
      <c r="P53" s="795"/>
      <c r="Q53" s="793" t="s">
        <v>2755</v>
      </c>
      <c r="R53" s="794"/>
      <c r="S53" s="795"/>
      <c r="T53" s="793" t="s">
        <v>2904</v>
      </c>
      <c r="U53" s="794"/>
      <c r="V53" s="795"/>
      <c r="W53" s="793" t="s">
        <v>2922</v>
      </c>
      <c r="X53" s="794"/>
      <c r="Y53" s="795"/>
      <c r="Z53" s="793" t="s">
        <v>3000</v>
      </c>
      <c r="AA53" s="794"/>
      <c r="AB53" s="795"/>
      <c r="AC53" s="793" t="s">
        <v>3008</v>
      </c>
      <c r="AD53" s="794"/>
      <c r="AE53" s="795"/>
      <c r="AF53" s="793" t="s">
        <v>3051</v>
      </c>
      <c r="AG53" s="794"/>
      <c r="AH53" s="795"/>
      <c r="AI53" s="793" t="s">
        <v>3089</v>
      </c>
      <c r="AJ53" s="794"/>
      <c r="AK53" s="795"/>
      <c r="AL53" s="793" t="s">
        <v>3095</v>
      </c>
      <c r="AM53" s="794"/>
      <c r="AN53" s="795"/>
      <c r="AO53" s="793" t="s">
        <v>3130</v>
      </c>
      <c r="AP53" s="794"/>
      <c r="AQ53" s="795"/>
      <c r="AR53" s="793" t="s">
        <v>3144</v>
      </c>
      <c r="AS53" s="794"/>
      <c r="AT53" s="795"/>
      <c r="AU53" s="498"/>
      <c r="AV53" s="503" t="s">
        <v>3159</v>
      </c>
      <c r="AW53" s="499"/>
      <c r="AX53" s="793" t="s">
        <v>3161</v>
      </c>
      <c r="AY53" s="794"/>
      <c r="AZ53" s="795"/>
      <c r="BA53" s="431"/>
      <c r="BB53" s="794" t="s">
        <v>24</v>
      </c>
      <c r="BC53" s="794"/>
      <c r="BD53" s="795"/>
      <c r="BE53" s="793" t="s">
        <v>25</v>
      </c>
      <c r="BF53" s="794"/>
      <c r="BG53" s="795"/>
      <c r="BH53" s="793" t="s">
        <v>97</v>
      </c>
      <c r="BI53" s="794"/>
      <c r="BJ53" s="795"/>
      <c r="BK53" s="793" t="s">
        <v>2748</v>
      </c>
      <c r="BL53" s="794"/>
      <c r="BM53" s="795"/>
      <c r="BN53" s="793" t="s">
        <v>2751</v>
      </c>
      <c r="BO53" s="794"/>
      <c r="BP53" s="795"/>
      <c r="BQ53" s="793" t="s">
        <v>2755</v>
      </c>
      <c r="BR53" s="794"/>
      <c r="BS53" s="795"/>
      <c r="BT53" s="793" t="s">
        <v>2904</v>
      </c>
      <c r="BU53" s="794"/>
      <c r="BV53" s="795"/>
      <c r="BW53" s="793" t="s">
        <v>2922</v>
      </c>
      <c r="BX53" s="794"/>
      <c r="BY53" s="795"/>
      <c r="BZ53" s="793" t="s">
        <v>3000</v>
      </c>
      <c r="CA53" s="794"/>
      <c r="CB53" s="795"/>
      <c r="CC53" s="793" t="s">
        <v>3008</v>
      </c>
      <c r="CD53" s="794"/>
      <c r="CE53" s="795"/>
      <c r="CF53" s="793" t="s">
        <v>3051</v>
      </c>
      <c r="CG53" s="794"/>
      <c r="CH53" s="795"/>
      <c r="CI53" s="793" t="s">
        <v>3089</v>
      </c>
      <c r="CJ53" s="794"/>
      <c r="CK53" s="795"/>
      <c r="CL53" s="793" t="s">
        <v>3095</v>
      </c>
      <c r="CM53" s="794"/>
      <c r="CN53" s="795"/>
      <c r="CO53" s="793" t="s">
        <v>3130</v>
      </c>
      <c r="CP53" s="794"/>
      <c r="CQ53" s="795"/>
      <c r="CR53" s="793" t="s">
        <v>3144</v>
      </c>
      <c r="CS53" s="794"/>
      <c r="CT53" s="795"/>
      <c r="CU53" s="498"/>
      <c r="CV53" s="503" t="s">
        <v>3159</v>
      </c>
      <c r="CW53" s="499"/>
      <c r="CX53" s="793" t="s">
        <v>3161</v>
      </c>
      <c r="CY53" s="794"/>
      <c r="CZ53" s="795"/>
    </row>
    <row r="54" spans="1:104" ht="13.5" customHeight="1" x14ac:dyDescent="0.2">
      <c r="A54" s="426"/>
      <c r="B54" s="20" t="s">
        <v>0</v>
      </c>
      <c r="C54" s="21" t="s">
        <v>2</v>
      </c>
      <c r="D54" s="22" t="s">
        <v>3</v>
      </c>
      <c r="E54" s="20" t="s">
        <v>0</v>
      </c>
      <c r="F54" s="21" t="s">
        <v>2</v>
      </c>
      <c r="G54" s="22" t="s">
        <v>3</v>
      </c>
      <c r="H54" s="20" t="s">
        <v>0</v>
      </c>
      <c r="I54" s="21" t="s">
        <v>2</v>
      </c>
      <c r="J54" s="22" t="s">
        <v>3</v>
      </c>
      <c r="K54" s="20" t="s">
        <v>0</v>
      </c>
      <c r="L54" s="21" t="s">
        <v>2</v>
      </c>
      <c r="M54" s="22" t="s">
        <v>3</v>
      </c>
      <c r="N54" s="20" t="s">
        <v>0</v>
      </c>
      <c r="O54" s="21" t="s">
        <v>2</v>
      </c>
      <c r="P54" s="22" t="s">
        <v>3</v>
      </c>
      <c r="Q54" s="20" t="s">
        <v>0</v>
      </c>
      <c r="R54" s="21" t="s">
        <v>2</v>
      </c>
      <c r="S54" s="22" t="s">
        <v>3</v>
      </c>
      <c r="T54" s="20" t="s">
        <v>0</v>
      </c>
      <c r="U54" s="21" t="s">
        <v>2</v>
      </c>
      <c r="V54" s="22" t="s">
        <v>3</v>
      </c>
      <c r="W54" s="20" t="s">
        <v>0</v>
      </c>
      <c r="X54" s="21" t="s">
        <v>2</v>
      </c>
      <c r="Y54" s="22" t="s">
        <v>3</v>
      </c>
      <c r="Z54" s="20" t="s">
        <v>0</v>
      </c>
      <c r="AA54" s="21" t="s">
        <v>2</v>
      </c>
      <c r="AB54" s="22" t="s">
        <v>3</v>
      </c>
      <c r="AC54" s="415" t="s">
        <v>0</v>
      </c>
      <c r="AD54" s="23" t="s">
        <v>2</v>
      </c>
      <c r="AE54" s="22" t="s">
        <v>3</v>
      </c>
      <c r="AF54" s="20" t="s">
        <v>0</v>
      </c>
      <c r="AG54" s="21" t="s">
        <v>2</v>
      </c>
      <c r="AH54" s="22" t="s">
        <v>3</v>
      </c>
      <c r="AI54" s="20" t="s">
        <v>0</v>
      </c>
      <c r="AJ54" s="21" t="s">
        <v>2</v>
      </c>
      <c r="AK54" s="22" t="s">
        <v>3</v>
      </c>
      <c r="AL54" s="20" t="s">
        <v>0</v>
      </c>
      <c r="AM54" s="21" t="s">
        <v>2</v>
      </c>
      <c r="AN54" s="22" t="s">
        <v>3</v>
      </c>
      <c r="AO54" s="20" t="s">
        <v>0</v>
      </c>
      <c r="AP54" s="21" t="s">
        <v>2</v>
      </c>
      <c r="AQ54" s="22" t="s">
        <v>3</v>
      </c>
      <c r="AR54" s="20" t="s">
        <v>0</v>
      </c>
      <c r="AS54" s="21" t="s">
        <v>2</v>
      </c>
      <c r="AT54" s="22" t="s">
        <v>3</v>
      </c>
      <c r="AU54" s="20" t="s">
        <v>0</v>
      </c>
      <c r="AV54" s="21" t="s">
        <v>2</v>
      </c>
      <c r="AW54" s="22" t="s">
        <v>3</v>
      </c>
      <c r="AX54" s="20" t="s">
        <v>0</v>
      </c>
      <c r="AY54" s="21" t="s">
        <v>2</v>
      </c>
      <c r="AZ54" s="22" t="s">
        <v>3</v>
      </c>
      <c r="BA54" s="432"/>
      <c r="BB54" s="405" t="s">
        <v>0</v>
      </c>
      <c r="BC54" s="21" t="s">
        <v>2</v>
      </c>
      <c r="BD54" s="22" t="s">
        <v>3</v>
      </c>
      <c r="BE54" s="20" t="s">
        <v>0</v>
      </c>
      <c r="BF54" s="21" t="s">
        <v>2</v>
      </c>
      <c r="BG54" s="22" t="s">
        <v>3</v>
      </c>
      <c r="BH54" s="20" t="s">
        <v>0</v>
      </c>
      <c r="BI54" s="21" t="s">
        <v>2</v>
      </c>
      <c r="BJ54" s="22" t="s">
        <v>3</v>
      </c>
      <c r="BK54" s="20" t="s">
        <v>0</v>
      </c>
      <c r="BL54" s="21" t="s">
        <v>2</v>
      </c>
      <c r="BM54" s="22" t="s">
        <v>3</v>
      </c>
      <c r="BN54" s="20" t="s">
        <v>0</v>
      </c>
      <c r="BO54" s="21" t="s">
        <v>2</v>
      </c>
      <c r="BP54" s="22" t="s">
        <v>3</v>
      </c>
      <c r="BQ54" s="20" t="s">
        <v>0</v>
      </c>
      <c r="BR54" s="21" t="s">
        <v>2</v>
      </c>
      <c r="BS54" s="22" t="s">
        <v>3</v>
      </c>
      <c r="BT54" s="20" t="s">
        <v>0</v>
      </c>
      <c r="BU54" s="21" t="s">
        <v>2</v>
      </c>
      <c r="BV54" s="22" t="s">
        <v>3</v>
      </c>
      <c r="BW54" s="20" t="s">
        <v>0</v>
      </c>
      <c r="BX54" s="21" t="s">
        <v>2</v>
      </c>
      <c r="BY54" s="22" t="s">
        <v>3</v>
      </c>
      <c r="BZ54" s="20" t="s">
        <v>0</v>
      </c>
      <c r="CA54" s="21" t="s">
        <v>2</v>
      </c>
      <c r="CB54" s="22" t="s">
        <v>3</v>
      </c>
      <c r="CC54" s="415" t="s">
        <v>27</v>
      </c>
      <c r="CD54" s="23" t="s">
        <v>2</v>
      </c>
      <c r="CE54" s="22" t="s">
        <v>3</v>
      </c>
      <c r="CF54" s="20" t="s">
        <v>0</v>
      </c>
      <c r="CG54" s="21" t="s">
        <v>2</v>
      </c>
      <c r="CH54" s="22" t="s">
        <v>3</v>
      </c>
      <c r="CI54" s="20" t="s">
        <v>0</v>
      </c>
      <c r="CJ54" s="21" t="s">
        <v>2</v>
      </c>
      <c r="CK54" s="22" t="s">
        <v>3</v>
      </c>
      <c r="CL54" s="20" t="s">
        <v>0</v>
      </c>
      <c r="CM54" s="21" t="s">
        <v>2</v>
      </c>
      <c r="CN54" s="22" t="s">
        <v>3</v>
      </c>
      <c r="CO54" s="20" t="s">
        <v>0</v>
      </c>
      <c r="CP54" s="21" t="s">
        <v>2</v>
      </c>
      <c r="CQ54" s="22" t="s">
        <v>3</v>
      </c>
      <c r="CR54" s="20" t="s">
        <v>0</v>
      </c>
      <c r="CS54" s="21" t="s">
        <v>2</v>
      </c>
      <c r="CT54" s="22" t="s">
        <v>3</v>
      </c>
      <c r="CU54" s="20" t="s">
        <v>0</v>
      </c>
      <c r="CV54" s="21" t="s">
        <v>2</v>
      </c>
      <c r="CW54" s="22" t="s">
        <v>3</v>
      </c>
      <c r="CX54" s="20" t="s">
        <v>0</v>
      </c>
      <c r="CY54" s="21" t="s">
        <v>2</v>
      </c>
      <c r="CZ54" s="22" t="s">
        <v>3</v>
      </c>
    </row>
    <row r="55" spans="1:104" ht="13.5" customHeight="1" x14ac:dyDescent="0.2">
      <c r="A55" s="427" t="s">
        <v>1</v>
      </c>
      <c r="B55" s="244">
        <v>431.5</v>
      </c>
      <c r="C55" s="245">
        <v>689.8</v>
      </c>
      <c r="D55" s="368">
        <v>186.7</v>
      </c>
      <c r="E55" s="244">
        <v>298.3</v>
      </c>
      <c r="F55" s="245">
        <v>306.5</v>
      </c>
      <c r="G55" s="368">
        <v>290.5</v>
      </c>
      <c r="H55" s="244">
        <v>362.2</v>
      </c>
      <c r="I55" s="245">
        <v>297.60000000000002</v>
      </c>
      <c r="J55" s="368">
        <v>423.4</v>
      </c>
      <c r="K55" s="244">
        <v>250.4</v>
      </c>
      <c r="L55" s="245">
        <v>257.10000000000002</v>
      </c>
      <c r="M55" s="368">
        <v>244</v>
      </c>
      <c r="N55" s="244">
        <v>169.6</v>
      </c>
      <c r="O55" s="246">
        <v>149.19999999999999</v>
      </c>
      <c r="P55" s="368">
        <v>188.9</v>
      </c>
      <c r="Q55" s="244">
        <v>217.1</v>
      </c>
      <c r="R55" s="246">
        <v>247.5</v>
      </c>
      <c r="S55" s="368">
        <v>188.1</v>
      </c>
      <c r="T55" s="244">
        <v>521.20000000000005</v>
      </c>
      <c r="U55" s="246">
        <v>509.4</v>
      </c>
      <c r="V55" s="368">
        <v>532.4</v>
      </c>
      <c r="W55" s="244">
        <v>239.2</v>
      </c>
      <c r="X55" s="246">
        <v>98.2</v>
      </c>
      <c r="Y55" s="368">
        <v>373.2</v>
      </c>
      <c r="Z55" s="244">
        <v>344.6</v>
      </c>
      <c r="AA55" s="246">
        <v>353.5</v>
      </c>
      <c r="AB55" s="368">
        <v>336.1</v>
      </c>
      <c r="AC55" s="244">
        <v>213.5</v>
      </c>
      <c r="AD55" s="246">
        <v>97.3</v>
      </c>
      <c r="AE55" s="368">
        <v>323.89999999999998</v>
      </c>
      <c r="AF55" s="244">
        <v>306.2</v>
      </c>
      <c r="AG55" s="246">
        <v>386.5</v>
      </c>
      <c r="AH55" s="368">
        <v>229.8</v>
      </c>
      <c r="AI55" s="244">
        <v>285.7</v>
      </c>
      <c r="AJ55" s="246">
        <v>266.39999999999998</v>
      </c>
      <c r="AK55" s="368">
        <v>304.2</v>
      </c>
      <c r="AL55" s="244">
        <v>280.39999999999998</v>
      </c>
      <c r="AM55" s="246">
        <v>239.6</v>
      </c>
      <c r="AN55" s="368">
        <v>319.3</v>
      </c>
      <c r="AO55" s="244">
        <v>312.7</v>
      </c>
      <c r="AP55" s="245">
        <v>246.6</v>
      </c>
      <c r="AQ55" s="368">
        <v>375.6</v>
      </c>
      <c r="AR55" s="246">
        <v>347.7</v>
      </c>
      <c r="AS55" s="246">
        <v>285.10000000000002</v>
      </c>
      <c r="AT55" s="504">
        <v>407.3</v>
      </c>
      <c r="AU55" s="246">
        <v>429.4</v>
      </c>
      <c r="AV55" s="246">
        <v>635.70000000000005</v>
      </c>
      <c r="AW55" s="246">
        <v>232.9</v>
      </c>
      <c r="AX55" s="420">
        <v>313</v>
      </c>
      <c r="AY55" s="396">
        <v>316.5</v>
      </c>
      <c r="AZ55" s="421">
        <v>309.7</v>
      </c>
      <c r="BA55" s="433"/>
      <c r="BB55" s="249">
        <v>18</v>
      </c>
      <c r="BC55" s="248">
        <v>14</v>
      </c>
      <c r="BD55" s="250">
        <v>4</v>
      </c>
      <c r="BE55" s="247">
        <v>12</v>
      </c>
      <c r="BF55" s="248">
        <v>6</v>
      </c>
      <c r="BG55" s="250">
        <v>6</v>
      </c>
      <c r="BH55" s="247">
        <v>15</v>
      </c>
      <c r="BI55" s="248">
        <v>6</v>
      </c>
      <c r="BJ55" s="250">
        <v>9</v>
      </c>
      <c r="BK55" s="247">
        <v>10</v>
      </c>
      <c r="BL55" s="248">
        <v>5</v>
      </c>
      <c r="BM55" s="250">
        <v>5</v>
      </c>
      <c r="BN55" s="247">
        <v>7</v>
      </c>
      <c r="BO55" s="249">
        <v>3</v>
      </c>
      <c r="BP55" s="250">
        <v>4</v>
      </c>
      <c r="BQ55" s="247">
        <v>9</v>
      </c>
      <c r="BR55" s="249">
        <v>5</v>
      </c>
      <c r="BS55" s="250">
        <v>4</v>
      </c>
      <c r="BT55" s="247">
        <v>21</v>
      </c>
      <c r="BU55" s="249">
        <v>10</v>
      </c>
      <c r="BV55" s="250">
        <v>11</v>
      </c>
      <c r="BW55" s="247">
        <v>10</v>
      </c>
      <c r="BX55" s="249">
        <v>2</v>
      </c>
      <c r="BY55" s="250">
        <v>8</v>
      </c>
      <c r="BZ55" s="247">
        <v>14</v>
      </c>
      <c r="CA55" s="249">
        <v>7</v>
      </c>
      <c r="CB55" s="250">
        <v>7</v>
      </c>
      <c r="CC55" s="247">
        <v>9</v>
      </c>
      <c r="CD55" s="249">
        <v>2</v>
      </c>
      <c r="CE55" s="250">
        <v>7</v>
      </c>
      <c r="CF55" s="247">
        <v>13</v>
      </c>
      <c r="CG55" s="249">
        <v>8</v>
      </c>
      <c r="CH55" s="250">
        <v>5</v>
      </c>
      <c r="CI55" s="247">
        <v>11</v>
      </c>
      <c r="CJ55" s="249">
        <v>5</v>
      </c>
      <c r="CK55" s="250">
        <v>6</v>
      </c>
      <c r="CL55" s="247">
        <v>12</v>
      </c>
      <c r="CM55" s="249">
        <v>5</v>
      </c>
      <c r="CN55" s="250">
        <v>7</v>
      </c>
      <c r="CO55" s="247">
        <v>13</v>
      </c>
      <c r="CP55" s="248">
        <v>5</v>
      </c>
      <c r="CQ55" s="250">
        <v>8</v>
      </c>
      <c r="CR55" s="249">
        <v>15</v>
      </c>
      <c r="CS55" s="249">
        <v>6</v>
      </c>
      <c r="CT55" s="249">
        <v>9</v>
      </c>
      <c r="CU55" s="413">
        <v>18</v>
      </c>
      <c r="CV55" s="390">
        <v>13</v>
      </c>
      <c r="CW55" s="410">
        <v>5</v>
      </c>
      <c r="CX55" s="413">
        <v>207</v>
      </c>
      <c r="CY55" s="390">
        <v>102</v>
      </c>
      <c r="CZ55" s="410">
        <v>105</v>
      </c>
    </row>
    <row r="56" spans="1:104" ht="13.5" customHeight="1" x14ac:dyDescent="0.2">
      <c r="A56" s="418" t="s">
        <v>5</v>
      </c>
      <c r="B56" s="244">
        <v>16.3</v>
      </c>
      <c r="C56" s="245">
        <v>11.2</v>
      </c>
      <c r="D56" s="368">
        <v>21.1</v>
      </c>
      <c r="E56" s="244">
        <v>11.3</v>
      </c>
      <c r="F56" s="245">
        <v>11.6</v>
      </c>
      <c r="G56" s="368">
        <v>10.9</v>
      </c>
      <c r="H56" s="244">
        <v>10.9</v>
      </c>
      <c r="I56" s="245">
        <v>11.3</v>
      </c>
      <c r="J56" s="368">
        <v>10.6</v>
      </c>
      <c r="K56" s="244">
        <v>11.3</v>
      </c>
      <c r="L56" s="245">
        <v>11.7</v>
      </c>
      <c r="M56" s="368">
        <v>11</v>
      </c>
      <c r="N56" s="244">
        <v>5.5</v>
      </c>
      <c r="O56" s="246">
        <v>11.3</v>
      </c>
      <c r="P56" s="368">
        <v>0</v>
      </c>
      <c r="Q56" s="244">
        <v>11</v>
      </c>
      <c r="R56" s="246">
        <v>11.4</v>
      </c>
      <c r="S56" s="368">
        <v>10.7</v>
      </c>
      <c r="T56" s="244">
        <v>11.4</v>
      </c>
      <c r="U56" s="246">
        <v>11.8</v>
      </c>
      <c r="V56" s="368">
        <v>11.1</v>
      </c>
      <c r="W56" s="244">
        <v>11</v>
      </c>
      <c r="X56" s="246">
        <v>11.4</v>
      </c>
      <c r="Y56" s="368">
        <v>10.7</v>
      </c>
      <c r="Z56" s="244">
        <v>22.9</v>
      </c>
      <c r="AA56" s="246">
        <v>11.8</v>
      </c>
      <c r="AB56" s="368">
        <v>33.299999999999997</v>
      </c>
      <c r="AC56" s="244">
        <v>22.2</v>
      </c>
      <c r="AD56" s="246">
        <v>22.8</v>
      </c>
      <c r="AE56" s="368">
        <v>21.5</v>
      </c>
      <c r="AF56" s="244">
        <v>0</v>
      </c>
      <c r="AG56" s="246">
        <v>0</v>
      </c>
      <c r="AH56" s="368">
        <v>0</v>
      </c>
      <c r="AI56" s="244">
        <v>18.399999999999999</v>
      </c>
      <c r="AJ56" s="246">
        <v>0</v>
      </c>
      <c r="AK56" s="368">
        <v>35.799999999999997</v>
      </c>
      <c r="AL56" s="244">
        <v>22.2</v>
      </c>
      <c r="AM56" s="246">
        <v>22.9</v>
      </c>
      <c r="AN56" s="368">
        <v>21.6</v>
      </c>
      <c r="AO56" s="244">
        <v>11.5</v>
      </c>
      <c r="AP56" s="245">
        <v>11.8</v>
      </c>
      <c r="AQ56" s="368">
        <v>11.2</v>
      </c>
      <c r="AR56" s="246">
        <v>5.6</v>
      </c>
      <c r="AS56" s="246">
        <v>0</v>
      </c>
      <c r="AT56" s="368">
        <v>10.9</v>
      </c>
      <c r="AU56" s="246">
        <v>17.3</v>
      </c>
      <c r="AV56" s="246">
        <v>23.7</v>
      </c>
      <c r="AW56" s="246">
        <v>11.2</v>
      </c>
      <c r="AX56" s="420">
        <v>13</v>
      </c>
      <c r="AY56" s="396">
        <v>11.6</v>
      </c>
      <c r="AZ56" s="421">
        <v>14.3</v>
      </c>
      <c r="BA56" s="433"/>
      <c r="BB56" s="249">
        <v>3</v>
      </c>
      <c r="BC56" s="248">
        <v>1</v>
      </c>
      <c r="BD56" s="250">
        <v>2</v>
      </c>
      <c r="BE56" s="247">
        <v>2</v>
      </c>
      <c r="BF56" s="248">
        <v>1</v>
      </c>
      <c r="BG56" s="250">
        <v>1</v>
      </c>
      <c r="BH56" s="247">
        <v>2</v>
      </c>
      <c r="BI56" s="248">
        <v>1</v>
      </c>
      <c r="BJ56" s="250">
        <v>1</v>
      </c>
      <c r="BK56" s="247">
        <v>2</v>
      </c>
      <c r="BL56" s="248">
        <v>1</v>
      </c>
      <c r="BM56" s="250">
        <v>1</v>
      </c>
      <c r="BN56" s="247">
        <v>1</v>
      </c>
      <c r="BO56" s="249">
        <v>1</v>
      </c>
      <c r="BP56" s="250">
        <v>0</v>
      </c>
      <c r="BQ56" s="247">
        <v>2</v>
      </c>
      <c r="BR56" s="249">
        <v>1</v>
      </c>
      <c r="BS56" s="250">
        <v>1</v>
      </c>
      <c r="BT56" s="247">
        <v>2</v>
      </c>
      <c r="BU56" s="249">
        <v>1</v>
      </c>
      <c r="BV56" s="250">
        <v>1</v>
      </c>
      <c r="BW56" s="247">
        <v>2</v>
      </c>
      <c r="BX56" s="249">
        <v>1</v>
      </c>
      <c r="BY56" s="250">
        <v>1</v>
      </c>
      <c r="BZ56" s="247">
        <v>4</v>
      </c>
      <c r="CA56" s="249">
        <v>1</v>
      </c>
      <c r="CB56" s="250">
        <v>3</v>
      </c>
      <c r="CC56" s="247">
        <v>4</v>
      </c>
      <c r="CD56" s="249">
        <v>2</v>
      </c>
      <c r="CE56" s="250">
        <v>2</v>
      </c>
      <c r="CF56" s="247">
        <v>0</v>
      </c>
      <c r="CG56" s="249">
        <v>0</v>
      </c>
      <c r="CH56" s="250">
        <v>0</v>
      </c>
      <c r="CI56" s="247">
        <v>3</v>
      </c>
      <c r="CJ56" s="249">
        <v>0</v>
      </c>
      <c r="CK56" s="250">
        <v>3</v>
      </c>
      <c r="CL56" s="247">
        <v>4</v>
      </c>
      <c r="CM56" s="249">
        <v>2</v>
      </c>
      <c r="CN56" s="250">
        <v>2</v>
      </c>
      <c r="CO56" s="247">
        <v>2</v>
      </c>
      <c r="CP56" s="248">
        <v>1</v>
      </c>
      <c r="CQ56" s="250">
        <v>1</v>
      </c>
      <c r="CR56" s="249">
        <v>1</v>
      </c>
      <c r="CS56" s="249">
        <v>0</v>
      </c>
      <c r="CT56" s="249">
        <v>1</v>
      </c>
      <c r="CU56" s="413">
        <v>3</v>
      </c>
      <c r="CV56" s="390">
        <v>2</v>
      </c>
      <c r="CW56" s="410">
        <v>1</v>
      </c>
      <c r="CX56" s="413">
        <v>37</v>
      </c>
      <c r="CY56" s="390">
        <v>16</v>
      </c>
      <c r="CZ56" s="410">
        <v>21</v>
      </c>
    </row>
    <row r="57" spans="1:104" ht="13.5" customHeight="1" x14ac:dyDescent="0.2">
      <c r="A57" s="418" t="s">
        <v>4</v>
      </c>
      <c r="B57" s="244">
        <v>0</v>
      </c>
      <c r="C57" s="245">
        <v>0</v>
      </c>
      <c r="D57" s="368">
        <v>0</v>
      </c>
      <c r="E57" s="244">
        <v>4.0999999999999996</v>
      </c>
      <c r="F57" s="245">
        <v>8.4</v>
      </c>
      <c r="G57" s="368">
        <v>0</v>
      </c>
      <c r="H57" s="244">
        <v>11.9</v>
      </c>
      <c r="I57" s="245">
        <v>8.1</v>
      </c>
      <c r="J57" s="368">
        <v>15.4</v>
      </c>
      <c r="K57" s="244">
        <v>12.3</v>
      </c>
      <c r="L57" s="245">
        <v>0</v>
      </c>
      <c r="M57" s="368">
        <v>23.9</v>
      </c>
      <c r="N57" s="244">
        <v>4</v>
      </c>
      <c r="O57" s="246">
        <v>8.1</v>
      </c>
      <c r="P57" s="368">
        <v>0</v>
      </c>
      <c r="Q57" s="244">
        <v>7.9</v>
      </c>
      <c r="R57" s="246">
        <v>16.3</v>
      </c>
      <c r="S57" s="368">
        <v>0</v>
      </c>
      <c r="T57" s="244">
        <v>0</v>
      </c>
      <c r="U57" s="246">
        <v>0</v>
      </c>
      <c r="V57" s="368">
        <v>0</v>
      </c>
      <c r="W57" s="244">
        <v>4</v>
      </c>
      <c r="X57" s="246">
        <v>8.1999999999999993</v>
      </c>
      <c r="Y57" s="368">
        <v>0</v>
      </c>
      <c r="Z57" s="244">
        <v>8.1999999999999993</v>
      </c>
      <c r="AA57" s="246">
        <v>16.899999999999999</v>
      </c>
      <c r="AB57" s="368">
        <v>0</v>
      </c>
      <c r="AC57" s="244">
        <v>4</v>
      </c>
      <c r="AD57" s="246">
        <v>8.1999999999999993</v>
      </c>
      <c r="AE57" s="368">
        <v>0</v>
      </c>
      <c r="AF57" s="244">
        <v>8</v>
      </c>
      <c r="AG57" s="246">
        <v>8.1999999999999993</v>
      </c>
      <c r="AH57" s="368">
        <v>7.8</v>
      </c>
      <c r="AI57" s="244">
        <v>8.8000000000000007</v>
      </c>
      <c r="AJ57" s="246">
        <v>0</v>
      </c>
      <c r="AK57" s="368">
        <v>17.2</v>
      </c>
      <c r="AL57" s="244">
        <v>4</v>
      </c>
      <c r="AM57" s="246">
        <v>0</v>
      </c>
      <c r="AN57" s="368">
        <v>7.8</v>
      </c>
      <c r="AO57" s="244">
        <v>8.3000000000000007</v>
      </c>
      <c r="AP57" s="245">
        <v>0</v>
      </c>
      <c r="AQ57" s="368">
        <v>16.100000000000001</v>
      </c>
      <c r="AR57" s="246">
        <v>12</v>
      </c>
      <c r="AS57" s="246">
        <v>0</v>
      </c>
      <c r="AT57" s="368">
        <v>23.4</v>
      </c>
      <c r="AU57" s="246">
        <v>0</v>
      </c>
      <c r="AV57" s="246">
        <v>0</v>
      </c>
      <c r="AW57" s="246">
        <v>0</v>
      </c>
      <c r="AX57" s="420">
        <v>6.1</v>
      </c>
      <c r="AY57" s="396">
        <v>5.2</v>
      </c>
      <c r="AZ57" s="421">
        <v>6.9</v>
      </c>
      <c r="BA57" s="433"/>
      <c r="BB57" s="249">
        <v>0</v>
      </c>
      <c r="BC57" s="248">
        <v>0</v>
      </c>
      <c r="BD57" s="250">
        <v>0</v>
      </c>
      <c r="BE57" s="247">
        <v>1</v>
      </c>
      <c r="BF57" s="248">
        <v>1</v>
      </c>
      <c r="BG57" s="250">
        <v>0</v>
      </c>
      <c r="BH57" s="247">
        <v>3</v>
      </c>
      <c r="BI57" s="248">
        <v>1</v>
      </c>
      <c r="BJ57" s="250">
        <v>2</v>
      </c>
      <c r="BK57" s="247">
        <v>3</v>
      </c>
      <c r="BL57" s="248">
        <v>0</v>
      </c>
      <c r="BM57" s="250">
        <v>3</v>
      </c>
      <c r="BN57" s="247">
        <v>1</v>
      </c>
      <c r="BO57" s="249">
        <v>1</v>
      </c>
      <c r="BP57" s="250">
        <v>0</v>
      </c>
      <c r="BQ57" s="247">
        <v>2</v>
      </c>
      <c r="BR57" s="249">
        <v>2</v>
      </c>
      <c r="BS57" s="250">
        <v>0</v>
      </c>
      <c r="BT57" s="247">
        <v>0</v>
      </c>
      <c r="BU57" s="249">
        <v>0</v>
      </c>
      <c r="BV57" s="250">
        <v>0</v>
      </c>
      <c r="BW57" s="247">
        <v>1</v>
      </c>
      <c r="BX57" s="249">
        <v>1</v>
      </c>
      <c r="BY57" s="250">
        <v>0</v>
      </c>
      <c r="BZ57" s="247">
        <v>2</v>
      </c>
      <c r="CA57" s="249">
        <v>2</v>
      </c>
      <c r="CB57" s="250">
        <v>0</v>
      </c>
      <c r="CC57" s="247">
        <v>1</v>
      </c>
      <c r="CD57" s="249">
        <v>1</v>
      </c>
      <c r="CE57" s="250">
        <v>0</v>
      </c>
      <c r="CF57" s="247">
        <v>2</v>
      </c>
      <c r="CG57" s="249">
        <v>1</v>
      </c>
      <c r="CH57" s="250">
        <v>1</v>
      </c>
      <c r="CI57" s="247">
        <v>2</v>
      </c>
      <c r="CJ57" s="249">
        <v>0</v>
      </c>
      <c r="CK57" s="250">
        <v>2</v>
      </c>
      <c r="CL57" s="247">
        <v>1</v>
      </c>
      <c r="CM57" s="249">
        <v>0</v>
      </c>
      <c r="CN57" s="250">
        <v>1</v>
      </c>
      <c r="CO57" s="247">
        <v>2</v>
      </c>
      <c r="CP57" s="248">
        <v>0</v>
      </c>
      <c r="CQ57" s="250">
        <v>2</v>
      </c>
      <c r="CR57" s="249">
        <v>3</v>
      </c>
      <c r="CS57" s="249">
        <v>0</v>
      </c>
      <c r="CT57" s="249">
        <v>3</v>
      </c>
      <c r="CU57" s="413">
        <v>0</v>
      </c>
      <c r="CV57" s="390">
        <v>0</v>
      </c>
      <c r="CW57" s="410">
        <v>0</v>
      </c>
      <c r="CX57" s="413">
        <v>24</v>
      </c>
      <c r="CY57" s="390">
        <v>10</v>
      </c>
      <c r="CZ57" s="410">
        <v>14</v>
      </c>
    </row>
    <row r="58" spans="1:104" ht="13.5" customHeight="1" x14ac:dyDescent="0.2">
      <c r="A58" s="418" t="s">
        <v>6</v>
      </c>
      <c r="B58" s="244">
        <v>11.9</v>
      </c>
      <c r="C58" s="245">
        <v>0</v>
      </c>
      <c r="D58" s="368">
        <v>23.4</v>
      </c>
      <c r="E58" s="244">
        <v>4.0999999999999996</v>
      </c>
      <c r="F58" s="245">
        <v>0</v>
      </c>
      <c r="G58" s="368">
        <v>8</v>
      </c>
      <c r="H58" s="244">
        <v>11.9</v>
      </c>
      <c r="I58" s="245">
        <v>8.1</v>
      </c>
      <c r="J58" s="368">
        <v>15.6</v>
      </c>
      <c r="K58" s="244">
        <v>16.399999999999999</v>
      </c>
      <c r="L58" s="245">
        <v>8.3000000000000007</v>
      </c>
      <c r="M58" s="368">
        <v>24.1</v>
      </c>
      <c r="N58" s="244">
        <v>19.8</v>
      </c>
      <c r="O58" s="246">
        <v>16.100000000000001</v>
      </c>
      <c r="P58" s="368">
        <v>23.3</v>
      </c>
      <c r="Q58" s="244">
        <v>7.9</v>
      </c>
      <c r="R58" s="246">
        <v>16.100000000000001</v>
      </c>
      <c r="S58" s="368">
        <v>0</v>
      </c>
      <c r="T58" s="244">
        <v>4.0999999999999996</v>
      </c>
      <c r="U58" s="246">
        <v>0</v>
      </c>
      <c r="V58" s="368">
        <v>8</v>
      </c>
      <c r="W58" s="244">
        <v>7.9</v>
      </c>
      <c r="X58" s="246">
        <v>0</v>
      </c>
      <c r="Y58" s="368">
        <v>15.5</v>
      </c>
      <c r="Z58" s="244">
        <v>4.0999999999999996</v>
      </c>
      <c r="AA58" s="246">
        <v>0</v>
      </c>
      <c r="AB58" s="368">
        <v>8</v>
      </c>
      <c r="AC58" s="244">
        <v>3.9</v>
      </c>
      <c r="AD58" s="246">
        <v>0</v>
      </c>
      <c r="AE58" s="368">
        <v>7.7</v>
      </c>
      <c r="AF58" s="244">
        <v>7.8</v>
      </c>
      <c r="AG58" s="246">
        <v>8</v>
      </c>
      <c r="AH58" s="368">
        <v>7.7</v>
      </c>
      <c r="AI58" s="244">
        <v>4.3</v>
      </c>
      <c r="AJ58" s="246">
        <v>0</v>
      </c>
      <c r="AK58" s="368">
        <v>8.5</v>
      </c>
      <c r="AL58" s="244">
        <v>7.8</v>
      </c>
      <c r="AM58" s="246">
        <v>15.9</v>
      </c>
      <c r="AN58" s="368">
        <v>0</v>
      </c>
      <c r="AO58" s="244">
        <v>4</v>
      </c>
      <c r="AP58" s="245">
        <v>0</v>
      </c>
      <c r="AQ58" s="368">
        <v>7.9</v>
      </c>
      <c r="AR58" s="246">
        <v>7.8</v>
      </c>
      <c r="AS58" s="246">
        <v>7.9</v>
      </c>
      <c r="AT58" s="368">
        <v>7.6</v>
      </c>
      <c r="AU58" s="246">
        <v>16.100000000000001</v>
      </c>
      <c r="AV58" s="246">
        <v>8.1999999999999993</v>
      </c>
      <c r="AW58" s="246">
        <v>23.6</v>
      </c>
      <c r="AX58" s="420">
        <v>8.8000000000000007</v>
      </c>
      <c r="AY58" s="396">
        <v>5.6</v>
      </c>
      <c r="AZ58" s="421">
        <v>11.8</v>
      </c>
      <c r="BA58" s="433"/>
      <c r="BB58" s="249">
        <v>3</v>
      </c>
      <c r="BC58" s="248">
        <v>0</v>
      </c>
      <c r="BD58" s="250">
        <v>3</v>
      </c>
      <c r="BE58" s="247">
        <v>1</v>
      </c>
      <c r="BF58" s="248">
        <v>0</v>
      </c>
      <c r="BG58" s="250">
        <v>1</v>
      </c>
      <c r="BH58" s="247">
        <v>3</v>
      </c>
      <c r="BI58" s="248">
        <v>1</v>
      </c>
      <c r="BJ58" s="250">
        <v>2</v>
      </c>
      <c r="BK58" s="247">
        <v>4</v>
      </c>
      <c r="BL58" s="248">
        <v>1</v>
      </c>
      <c r="BM58" s="250">
        <v>3</v>
      </c>
      <c r="BN58" s="247">
        <v>5</v>
      </c>
      <c r="BO58" s="249">
        <v>2</v>
      </c>
      <c r="BP58" s="250">
        <v>3</v>
      </c>
      <c r="BQ58" s="247">
        <v>2</v>
      </c>
      <c r="BR58" s="249">
        <v>2</v>
      </c>
      <c r="BS58" s="250">
        <v>0</v>
      </c>
      <c r="BT58" s="247">
        <v>1</v>
      </c>
      <c r="BU58" s="249">
        <v>0</v>
      </c>
      <c r="BV58" s="250">
        <v>1</v>
      </c>
      <c r="BW58" s="247">
        <v>2</v>
      </c>
      <c r="BX58" s="249">
        <v>0</v>
      </c>
      <c r="BY58" s="250">
        <v>2</v>
      </c>
      <c r="BZ58" s="247">
        <v>1</v>
      </c>
      <c r="CA58" s="249">
        <v>0</v>
      </c>
      <c r="CB58" s="250">
        <v>1</v>
      </c>
      <c r="CC58" s="247">
        <v>1</v>
      </c>
      <c r="CD58" s="249">
        <v>0</v>
      </c>
      <c r="CE58" s="250">
        <v>1</v>
      </c>
      <c r="CF58" s="247">
        <v>2</v>
      </c>
      <c r="CG58" s="249">
        <v>1</v>
      </c>
      <c r="CH58" s="250">
        <v>1</v>
      </c>
      <c r="CI58" s="247">
        <v>1</v>
      </c>
      <c r="CJ58" s="249">
        <v>0</v>
      </c>
      <c r="CK58" s="250">
        <v>1</v>
      </c>
      <c r="CL58" s="247">
        <v>2</v>
      </c>
      <c r="CM58" s="249">
        <v>2</v>
      </c>
      <c r="CN58" s="250">
        <v>0</v>
      </c>
      <c r="CO58" s="247">
        <v>1</v>
      </c>
      <c r="CP58" s="248">
        <v>0</v>
      </c>
      <c r="CQ58" s="250">
        <v>1</v>
      </c>
      <c r="CR58" s="249">
        <v>2</v>
      </c>
      <c r="CS58" s="249">
        <v>1</v>
      </c>
      <c r="CT58" s="249">
        <v>1</v>
      </c>
      <c r="CU58" s="413">
        <v>4</v>
      </c>
      <c r="CV58" s="390">
        <v>1</v>
      </c>
      <c r="CW58" s="410">
        <v>3</v>
      </c>
      <c r="CX58" s="413">
        <v>35</v>
      </c>
      <c r="CY58" s="390">
        <v>11</v>
      </c>
      <c r="CZ58" s="410">
        <v>24</v>
      </c>
    </row>
    <row r="59" spans="1:104" ht="13.5" customHeight="1" x14ac:dyDescent="0.2">
      <c r="A59" s="418" t="s">
        <v>7</v>
      </c>
      <c r="B59" s="244">
        <v>29.3</v>
      </c>
      <c r="C59" s="245">
        <v>8.6</v>
      </c>
      <c r="D59" s="368">
        <v>49.1</v>
      </c>
      <c r="E59" s="244">
        <v>17.3</v>
      </c>
      <c r="F59" s="245">
        <v>0</v>
      </c>
      <c r="G59" s="368">
        <v>33.799999999999997</v>
      </c>
      <c r="H59" s="244">
        <v>25.1</v>
      </c>
      <c r="I59" s="245">
        <v>17.100000000000001</v>
      </c>
      <c r="J59" s="368">
        <v>32.700000000000003</v>
      </c>
      <c r="K59" s="244">
        <v>51.9</v>
      </c>
      <c r="L59" s="245">
        <v>26.5</v>
      </c>
      <c r="M59" s="368">
        <v>76.099999999999994</v>
      </c>
      <c r="N59" s="244">
        <v>41.9</v>
      </c>
      <c r="O59" s="246">
        <v>34.299999999999997</v>
      </c>
      <c r="P59" s="368">
        <v>49.1</v>
      </c>
      <c r="Q59" s="244">
        <v>33.5</v>
      </c>
      <c r="R59" s="246">
        <v>0</v>
      </c>
      <c r="S59" s="368">
        <v>65.5</v>
      </c>
      <c r="T59" s="244">
        <v>30.3</v>
      </c>
      <c r="U59" s="246">
        <v>8.9</v>
      </c>
      <c r="V59" s="368">
        <v>50.8</v>
      </c>
      <c r="W59" s="244">
        <v>29.3</v>
      </c>
      <c r="X59" s="246">
        <v>8.6</v>
      </c>
      <c r="Y59" s="368">
        <v>49.2</v>
      </c>
      <c r="Z59" s="244">
        <v>39</v>
      </c>
      <c r="AA59" s="246">
        <v>17.7</v>
      </c>
      <c r="AB59" s="368">
        <v>59.3</v>
      </c>
      <c r="AC59" s="244">
        <v>58.7</v>
      </c>
      <c r="AD59" s="246">
        <v>25.7</v>
      </c>
      <c r="AE59" s="368">
        <v>90.2</v>
      </c>
      <c r="AF59" s="244">
        <v>41.8</v>
      </c>
      <c r="AG59" s="246">
        <v>25.7</v>
      </c>
      <c r="AH59" s="368">
        <v>57.3</v>
      </c>
      <c r="AI59" s="244">
        <v>55.6</v>
      </c>
      <c r="AJ59" s="246">
        <v>37.9</v>
      </c>
      <c r="AK59" s="368">
        <v>72.5</v>
      </c>
      <c r="AL59" s="244">
        <v>25.1</v>
      </c>
      <c r="AM59" s="246">
        <v>25.7</v>
      </c>
      <c r="AN59" s="368">
        <v>24.6</v>
      </c>
      <c r="AO59" s="244">
        <v>8.6999999999999993</v>
      </c>
      <c r="AP59" s="245">
        <v>8.9</v>
      </c>
      <c r="AQ59" s="368">
        <v>8.5</v>
      </c>
      <c r="AR59" s="246">
        <v>25.1</v>
      </c>
      <c r="AS59" s="246">
        <v>17.2</v>
      </c>
      <c r="AT59" s="368">
        <v>32.799999999999997</v>
      </c>
      <c r="AU59" s="246">
        <v>30.3</v>
      </c>
      <c r="AV59" s="246">
        <v>8.9</v>
      </c>
      <c r="AW59" s="246">
        <v>50.8</v>
      </c>
      <c r="AX59" s="420">
        <v>33.9</v>
      </c>
      <c r="AY59" s="396">
        <v>16.899999999999999</v>
      </c>
      <c r="AZ59" s="421">
        <v>50.1</v>
      </c>
      <c r="BA59" s="433"/>
      <c r="BB59" s="249">
        <v>7</v>
      </c>
      <c r="BC59" s="248">
        <v>1</v>
      </c>
      <c r="BD59" s="250">
        <v>6</v>
      </c>
      <c r="BE59" s="247">
        <v>4</v>
      </c>
      <c r="BF59" s="248">
        <v>0</v>
      </c>
      <c r="BG59" s="250">
        <v>4</v>
      </c>
      <c r="BH59" s="247">
        <v>6</v>
      </c>
      <c r="BI59" s="248">
        <v>2</v>
      </c>
      <c r="BJ59" s="250">
        <v>4</v>
      </c>
      <c r="BK59" s="247">
        <v>12</v>
      </c>
      <c r="BL59" s="248">
        <v>3</v>
      </c>
      <c r="BM59" s="250">
        <v>9</v>
      </c>
      <c r="BN59" s="247">
        <v>10</v>
      </c>
      <c r="BO59" s="249">
        <v>4</v>
      </c>
      <c r="BP59" s="250">
        <v>6</v>
      </c>
      <c r="BQ59" s="247">
        <v>8</v>
      </c>
      <c r="BR59" s="249">
        <v>0</v>
      </c>
      <c r="BS59" s="250">
        <v>8</v>
      </c>
      <c r="BT59" s="247">
        <v>7</v>
      </c>
      <c r="BU59" s="249">
        <v>1</v>
      </c>
      <c r="BV59" s="250">
        <v>6</v>
      </c>
      <c r="BW59" s="247">
        <v>7</v>
      </c>
      <c r="BX59" s="249">
        <v>1</v>
      </c>
      <c r="BY59" s="250">
        <v>6</v>
      </c>
      <c r="BZ59" s="247">
        <v>9</v>
      </c>
      <c r="CA59" s="249">
        <v>2</v>
      </c>
      <c r="CB59" s="250">
        <v>7</v>
      </c>
      <c r="CC59" s="247">
        <v>14</v>
      </c>
      <c r="CD59" s="249">
        <v>3</v>
      </c>
      <c r="CE59" s="250">
        <v>11</v>
      </c>
      <c r="CF59" s="247">
        <v>10</v>
      </c>
      <c r="CG59" s="249">
        <v>3</v>
      </c>
      <c r="CH59" s="250">
        <v>7</v>
      </c>
      <c r="CI59" s="247">
        <v>12</v>
      </c>
      <c r="CJ59" s="249">
        <v>4</v>
      </c>
      <c r="CK59" s="250">
        <v>8</v>
      </c>
      <c r="CL59" s="247">
        <v>6</v>
      </c>
      <c r="CM59" s="249">
        <v>3</v>
      </c>
      <c r="CN59" s="250">
        <v>3</v>
      </c>
      <c r="CO59" s="247">
        <v>2</v>
      </c>
      <c r="CP59" s="248">
        <v>1</v>
      </c>
      <c r="CQ59" s="250">
        <v>1</v>
      </c>
      <c r="CR59" s="249">
        <v>6</v>
      </c>
      <c r="CS59" s="249">
        <v>2</v>
      </c>
      <c r="CT59" s="249">
        <v>4</v>
      </c>
      <c r="CU59" s="413">
        <v>7</v>
      </c>
      <c r="CV59" s="390">
        <v>1</v>
      </c>
      <c r="CW59" s="410">
        <v>6</v>
      </c>
      <c r="CX59" s="413">
        <v>127</v>
      </c>
      <c r="CY59" s="390">
        <v>31</v>
      </c>
      <c r="CZ59" s="410">
        <v>96</v>
      </c>
    </row>
    <row r="60" spans="1:104" ht="13.5" customHeight="1" x14ac:dyDescent="0.2">
      <c r="A60" s="418" t="s">
        <v>8</v>
      </c>
      <c r="B60" s="244">
        <v>72.2</v>
      </c>
      <c r="C60" s="245">
        <v>55.8</v>
      </c>
      <c r="D60" s="368">
        <v>88.2</v>
      </c>
      <c r="E60" s="244">
        <v>92.5</v>
      </c>
      <c r="F60" s="245">
        <v>43.3</v>
      </c>
      <c r="G60" s="368">
        <v>140.30000000000001</v>
      </c>
      <c r="H60" s="244">
        <v>62.1</v>
      </c>
      <c r="I60" s="245">
        <v>28</v>
      </c>
      <c r="J60" s="368">
        <v>95.2</v>
      </c>
      <c r="K60" s="244">
        <v>49.9</v>
      </c>
      <c r="L60" s="245">
        <v>21.7</v>
      </c>
      <c r="M60" s="368">
        <v>77.400000000000006</v>
      </c>
      <c r="N60" s="244">
        <v>45</v>
      </c>
      <c r="O60" s="246">
        <v>28.1</v>
      </c>
      <c r="P60" s="368">
        <v>61.4</v>
      </c>
      <c r="Q60" s="244">
        <v>65.8</v>
      </c>
      <c r="R60" s="246">
        <v>42.2</v>
      </c>
      <c r="S60" s="368">
        <v>88.9</v>
      </c>
      <c r="T60" s="244">
        <v>46.6</v>
      </c>
      <c r="U60" s="246">
        <v>14.5</v>
      </c>
      <c r="V60" s="368">
        <v>77.900000000000006</v>
      </c>
      <c r="W60" s="244">
        <v>48.7</v>
      </c>
      <c r="X60" s="246">
        <v>21.2</v>
      </c>
      <c r="Y60" s="368">
        <v>75.5</v>
      </c>
      <c r="Z60" s="244">
        <v>54</v>
      </c>
      <c r="AA60" s="246">
        <v>51.1</v>
      </c>
      <c r="AB60" s="368">
        <v>56.9</v>
      </c>
      <c r="AC60" s="244">
        <v>55.9</v>
      </c>
      <c r="AD60" s="246">
        <v>35.4</v>
      </c>
      <c r="AE60" s="368">
        <v>75.900000000000006</v>
      </c>
      <c r="AF60" s="244">
        <v>55.8</v>
      </c>
      <c r="AG60" s="246">
        <v>49.5</v>
      </c>
      <c r="AH60" s="368">
        <v>62</v>
      </c>
      <c r="AI60" s="244">
        <v>54.2</v>
      </c>
      <c r="AJ60" s="246">
        <v>23.5</v>
      </c>
      <c r="AK60" s="368">
        <v>84.1</v>
      </c>
      <c r="AL60" s="244">
        <v>38.5</v>
      </c>
      <c r="AM60" s="246">
        <v>28.4</v>
      </c>
      <c r="AN60" s="368">
        <v>48.5</v>
      </c>
      <c r="AO60" s="244">
        <v>43.5</v>
      </c>
      <c r="AP60" s="245">
        <v>36.700000000000003</v>
      </c>
      <c r="AQ60" s="368">
        <v>50.2</v>
      </c>
      <c r="AR60" s="246">
        <v>56.3</v>
      </c>
      <c r="AS60" s="246">
        <v>35.6</v>
      </c>
      <c r="AT60" s="368">
        <v>76.5</v>
      </c>
      <c r="AU60" s="246">
        <v>51</v>
      </c>
      <c r="AV60" s="246">
        <v>22.1</v>
      </c>
      <c r="AW60" s="246">
        <v>79.2</v>
      </c>
      <c r="AX60" s="420">
        <v>55.8</v>
      </c>
      <c r="AY60" s="396">
        <v>33.700000000000003</v>
      </c>
      <c r="AZ60" s="421">
        <v>77.400000000000006</v>
      </c>
      <c r="BA60" s="433"/>
      <c r="BB60" s="249">
        <v>21</v>
      </c>
      <c r="BC60" s="248">
        <v>8</v>
      </c>
      <c r="BD60" s="250">
        <v>13</v>
      </c>
      <c r="BE60" s="247">
        <v>26</v>
      </c>
      <c r="BF60" s="248">
        <v>6</v>
      </c>
      <c r="BG60" s="250">
        <v>20</v>
      </c>
      <c r="BH60" s="247">
        <v>18</v>
      </c>
      <c r="BI60" s="248">
        <v>4</v>
      </c>
      <c r="BJ60" s="250">
        <v>14</v>
      </c>
      <c r="BK60" s="247">
        <v>14</v>
      </c>
      <c r="BL60" s="248">
        <v>3</v>
      </c>
      <c r="BM60" s="250">
        <v>11</v>
      </c>
      <c r="BN60" s="247">
        <v>13</v>
      </c>
      <c r="BO60" s="249">
        <v>4</v>
      </c>
      <c r="BP60" s="250">
        <v>9</v>
      </c>
      <c r="BQ60" s="247">
        <v>19</v>
      </c>
      <c r="BR60" s="249">
        <v>6</v>
      </c>
      <c r="BS60" s="250">
        <v>13</v>
      </c>
      <c r="BT60" s="247">
        <v>13</v>
      </c>
      <c r="BU60" s="249">
        <v>2</v>
      </c>
      <c r="BV60" s="250">
        <v>11</v>
      </c>
      <c r="BW60" s="247">
        <v>14</v>
      </c>
      <c r="BX60" s="249">
        <v>3</v>
      </c>
      <c r="BY60" s="250">
        <v>11</v>
      </c>
      <c r="BZ60" s="247">
        <v>15</v>
      </c>
      <c r="CA60" s="249">
        <v>7</v>
      </c>
      <c r="CB60" s="250">
        <v>8</v>
      </c>
      <c r="CC60" s="247">
        <v>16</v>
      </c>
      <c r="CD60" s="249">
        <v>5</v>
      </c>
      <c r="CE60" s="250">
        <v>11</v>
      </c>
      <c r="CF60" s="247">
        <v>16</v>
      </c>
      <c r="CG60" s="249">
        <v>7</v>
      </c>
      <c r="CH60" s="250">
        <v>9</v>
      </c>
      <c r="CI60" s="247">
        <v>14</v>
      </c>
      <c r="CJ60" s="249">
        <v>3</v>
      </c>
      <c r="CK60" s="250">
        <v>11</v>
      </c>
      <c r="CL60" s="247">
        <v>11</v>
      </c>
      <c r="CM60" s="249">
        <v>4</v>
      </c>
      <c r="CN60" s="250">
        <v>7</v>
      </c>
      <c r="CO60" s="247">
        <v>12</v>
      </c>
      <c r="CP60" s="248">
        <v>5</v>
      </c>
      <c r="CQ60" s="250">
        <v>7</v>
      </c>
      <c r="CR60" s="249">
        <v>16</v>
      </c>
      <c r="CS60" s="249">
        <v>5</v>
      </c>
      <c r="CT60" s="249">
        <v>11</v>
      </c>
      <c r="CU60" s="413">
        <v>14</v>
      </c>
      <c r="CV60" s="390">
        <v>3</v>
      </c>
      <c r="CW60" s="410">
        <v>11</v>
      </c>
      <c r="CX60" s="413">
        <v>252</v>
      </c>
      <c r="CY60" s="390">
        <v>75</v>
      </c>
      <c r="CZ60" s="410">
        <v>177</v>
      </c>
    </row>
    <row r="61" spans="1:104" ht="13.5" customHeight="1" x14ac:dyDescent="0.2">
      <c r="A61" s="418" t="s">
        <v>9</v>
      </c>
      <c r="B61" s="244">
        <v>84.2</v>
      </c>
      <c r="C61" s="245">
        <v>37.5</v>
      </c>
      <c r="D61" s="368">
        <v>130.69999999999999</v>
      </c>
      <c r="E61" s="244">
        <v>103.2</v>
      </c>
      <c r="F61" s="245">
        <v>45.3</v>
      </c>
      <c r="G61" s="368">
        <v>160.9</v>
      </c>
      <c r="H61" s="244">
        <v>71.900000000000006</v>
      </c>
      <c r="I61" s="245">
        <v>43.9</v>
      </c>
      <c r="J61" s="368">
        <v>99.7</v>
      </c>
      <c r="K61" s="244">
        <v>74.3</v>
      </c>
      <c r="L61" s="245">
        <v>32.4</v>
      </c>
      <c r="M61" s="368">
        <v>116.1</v>
      </c>
      <c r="N61" s="244">
        <v>84.6</v>
      </c>
      <c r="O61" s="246">
        <v>56.5</v>
      </c>
      <c r="P61" s="368">
        <v>112.4</v>
      </c>
      <c r="Q61" s="244">
        <v>59.6</v>
      </c>
      <c r="R61" s="246">
        <v>50.3</v>
      </c>
      <c r="S61" s="368">
        <v>68.8</v>
      </c>
      <c r="T61" s="244">
        <v>68.2</v>
      </c>
      <c r="U61" s="246">
        <v>26.1</v>
      </c>
      <c r="V61" s="368">
        <v>110</v>
      </c>
      <c r="W61" s="244">
        <v>56.6</v>
      </c>
      <c r="X61" s="246">
        <v>31.6</v>
      </c>
      <c r="Y61" s="368">
        <v>81.5</v>
      </c>
      <c r="Z61" s="244">
        <v>78.099999999999994</v>
      </c>
      <c r="AA61" s="246">
        <v>19.600000000000001</v>
      </c>
      <c r="AB61" s="368">
        <v>136.1</v>
      </c>
      <c r="AC61" s="244">
        <v>85.2</v>
      </c>
      <c r="AD61" s="246">
        <v>25.3</v>
      </c>
      <c r="AE61" s="368">
        <v>144.5</v>
      </c>
      <c r="AF61" s="244">
        <v>59.8</v>
      </c>
      <c r="AG61" s="246">
        <v>25.3</v>
      </c>
      <c r="AH61" s="368">
        <v>94.1</v>
      </c>
      <c r="AI61" s="244">
        <v>52.4</v>
      </c>
      <c r="AJ61" s="246">
        <v>14</v>
      </c>
      <c r="AK61" s="368">
        <v>90.4</v>
      </c>
      <c r="AL61" s="244">
        <v>88.4</v>
      </c>
      <c r="AM61" s="246">
        <v>44.4</v>
      </c>
      <c r="AN61" s="368">
        <v>132</v>
      </c>
      <c r="AO61" s="244">
        <v>71.900000000000006</v>
      </c>
      <c r="AP61" s="245">
        <v>52.6</v>
      </c>
      <c r="AQ61" s="368">
        <v>91</v>
      </c>
      <c r="AR61" s="246">
        <v>82.4</v>
      </c>
      <c r="AS61" s="246">
        <v>63.7</v>
      </c>
      <c r="AT61" s="368">
        <v>100.8</v>
      </c>
      <c r="AU61" s="246">
        <v>59</v>
      </c>
      <c r="AV61" s="246">
        <v>52.7</v>
      </c>
      <c r="AW61" s="246">
        <v>65.2</v>
      </c>
      <c r="AX61" s="420">
        <v>73.900000000000006</v>
      </c>
      <c r="AY61" s="396">
        <v>39</v>
      </c>
      <c r="AZ61" s="421">
        <v>108.5</v>
      </c>
      <c r="BA61" s="433"/>
      <c r="BB61" s="249">
        <v>27</v>
      </c>
      <c r="BC61" s="248">
        <v>6</v>
      </c>
      <c r="BD61" s="250">
        <v>21</v>
      </c>
      <c r="BE61" s="247">
        <v>32</v>
      </c>
      <c r="BF61" s="248">
        <v>7</v>
      </c>
      <c r="BG61" s="250">
        <v>25</v>
      </c>
      <c r="BH61" s="247">
        <v>23</v>
      </c>
      <c r="BI61" s="248">
        <v>7</v>
      </c>
      <c r="BJ61" s="250">
        <v>16</v>
      </c>
      <c r="BK61" s="247">
        <v>23</v>
      </c>
      <c r="BL61" s="248">
        <v>5</v>
      </c>
      <c r="BM61" s="250">
        <v>18</v>
      </c>
      <c r="BN61" s="247">
        <v>27</v>
      </c>
      <c r="BO61" s="249">
        <v>9</v>
      </c>
      <c r="BP61" s="250">
        <v>18</v>
      </c>
      <c r="BQ61" s="247">
        <v>19</v>
      </c>
      <c r="BR61" s="249">
        <v>8</v>
      </c>
      <c r="BS61" s="250">
        <v>11</v>
      </c>
      <c r="BT61" s="247">
        <v>21</v>
      </c>
      <c r="BU61" s="249">
        <v>4</v>
      </c>
      <c r="BV61" s="250">
        <v>17</v>
      </c>
      <c r="BW61" s="247">
        <v>18</v>
      </c>
      <c r="BX61" s="249">
        <v>5</v>
      </c>
      <c r="BY61" s="250">
        <v>13</v>
      </c>
      <c r="BZ61" s="247">
        <v>24</v>
      </c>
      <c r="CA61" s="249">
        <v>3</v>
      </c>
      <c r="CB61" s="250">
        <v>21</v>
      </c>
      <c r="CC61" s="247">
        <v>27</v>
      </c>
      <c r="CD61" s="249">
        <v>4</v>
      </c>
      <c r="CE61" s="250">
        <v>23</v>
      </c>
      <c r="CF61" s="247">
        <v>19</v>
      </c>
      <c r="CG61" s="249">
        <v>4</v>
      </c>
      <c r="CH61" s="250">
        <v>15</v>
      </c>
      <c r="CI61" s="247">
        <v>15</v>
      </c>
      <c r="CJ61" s="249">
        <v>2</v>
      </c>
      <c r="CK61" s="250">
        <v>13</v>
      </c>
      <c r="CL61" s="247">
        <v>28</v>
      </c>
      <c r="CM61" s="249">
        <v>7</v>
      </c>
      <c r="CN61" s="250">
        <v>21</v>
      </c>
      <c r="CO61" s="247">
        <v>22</v>
      </c>
      <c r="CP61" s="248">
        <v>8</v>
      </c>
      <c r="CQ61" s="250">
        <v>14</v>
      </c>
      <c r="CR61" s="249">
        <v>26</v>
      </c>
      <c r="CS61" s="249">
        <v>10</v>
      </c>
      <c r="CT61" s="249">
        <v>16</v>
      </c>
      <c r="CU61" s="413">
        <v>18</v>
      </c>
      <c r="CV61" s="390">
        <v>8</v>
      </c>
      <c r="CW61" s="410">
        <v>10</v>
      </c>
      <c r="CX61" s="413">
        <v>369</v>
      </c>
      <c r="CY61" s="390">
        <v>97</v>
      </c>
      <c r="CZ61" s="410">
        <v>272</v>
      </c>
    </row>
    <row r="62" spans="1:104" ht="13.5" customHeight="1" x14ac:dyDescent="0.2">
      <c r="A62" s="418" t="s">
        <v>10</v>
      </c>
      <c r="B62" s="244">
        <v>126.7</v>
      </c>
      <c r="C62" s="245">
        <v>106.8</v>
      </c>
      <c r="D62" s="368">
        <v>147</v>
      </c>
      <c r="E62" s="244">
        <v>88.3</v>
      </c>
      <c r="F62" s="245">
        <v>77.8</v>
      </c>
      <c r="G62" s="368">
        <v>98.9</v>
      </c>
      <c r="H62" s="244">
        <v>148.6</v>
      </c>
      <c r="I62" s="245">
        <v>81.5</v>
      </c>
      <c r="J62" s="368">
        <v>216.7</v>
      </c>
      <c r="K62" s="244">
        <v>114.2</v>
      </c>
      <c r="L62" s="245">
        <v>58.3</v>
      </c>
      <c r="M62" s="368">
        <v>171</v>
      </c>
      <c r="N62" s="244">
        <v>119.8</v>
      </c>
      <c r="O62" s="246">
        <v>93.9</v>
      </c>
      <c r="P62" s="368">
        <v>146.1</v>
      </c>
      <c r="Q62" s="244">
        <v>110.2</v>
      </c>
      <c r="R62" s="246">
        <v>62.5</v>
      </c>
      <c r="S62" s="368">
        <v>158.6</v>
      </c>
      <c r="T62" s="244">
        <v>120.2</v>
      </c>
      <c r="U62" s="246">
        <v>71</v>
      </c>
      <c r="V62" s="368">
        <v>170.1</v>
      </c>
      <c r="W62" s="244">
        <v>97.3</v>
      </c>
      <c r="X62" s="246">
        <v>68.599999999999994</v>
      </c>
      <c r="Y62" s="368">
        <v>126.4</v>
      </c>
      <c r="Z62" s="244">
        <v>90.7</v>
      </c>
      <c r="AA62" s="246">
        <v>70.7</v>
      </c>
      <c r="AB62" s="368">
        <v>110.9</v>
      </c>
      <c r="AC62" s="244">
        <v>103.2</v>
      </c>
      <c r="AD62" s="246">
        <v>68.400000000000006</v>
      </c>
      <c r="AE62" s="368">
        <v>138.6</v>
      </c>
      <c r="AF62" s="244">
        <v>124.6</v>
      </c>
      <c r="AG62" s="246">
        <v>86.6</v>
      </c>
      <c r="AH62" s="368">
        <v>163.1</v>
      </c>
      <c r="AI62" s="244">
        <v>113.6</v>
      </c>
      <c r="AJ62" s="246">
        <v>75.3</v>
      </c>
      <c r="AK62" s="368">
        <v>152.5</v>
      </c>
      <c r="AL62" s="244">
        <v>96.3</v>
      </c>
      <c r="AM62" s="246">
        <v>43.2</v>
      </c>
      <c r="AN62" s="368">
        <v>150</v>
      </c>
      <c r="AO62" s="244">
        <v>73.7</v>
      </c>
      <c r="AP62" s="245">
        <v>31.8</v>
      </c>
      <c r="AQ62" s="368">
        <v>116.1</v>
      </c>
      <c r="AR62" s="246">
        <v>89.8</v>
      </c>
      <c r="AS62" s="246">
        <v>49.2</v>
      </c>
      <c r="AT62" s="368">
        <v>130.80000000000001</v>
      </c>
      <c r="AU62" s="246">
        <v>73.5</v>
      </c>
      <c r="AV62" s="246">
        <v>38.1</v>
      </c>
      <c r="AW62" s="246">
        <v>109.3</v>
      </c>
      <c r="AX62" s="420">
        <v>105.7</v>
      </c>
      <c r="AY62" s="396">
        <v>67.7</v>
      </c>
      <c r="AZ62" s="421">
        <v>144.19999999999999</v>
      </c>
      <c r="BA62" s="433"/>
      <c r="BB62" s="249">
        <v>40</v>
      </c>
      <c r="BC62" s="248">
        <v>17</v>
      </c>
      <c r="BD62" s="250">
        <v>23</v>
      </c>
      <c r="BE62" s="247">
        <v>27</v>
      </c>
      <c r="BF62" s="248">
        <v>12</v>
      </c>
      <c r="BG62" s="250">
        <v>15</v>
      </c>
      <c r="BH62" s="247">
        <v>47</v>
      </c>
      <c r="BI62" s="248">
        <v>13</v>
      </c>
      <c r="BJ62" s="250">
        <v>34</v>
      </c>
      <c r="BK62" s="247">
        <v>35</v>
      </c>
      <c r="BL62" s="248">
        <v>9</v>
      </c>
      <c r="BM62" s="250">
        <v>26</v>
      </c>
      <c r="BN62" s="247">
        <v>38</v>
      </c>
      <c r="BO62" s="249">
        <v>15</v>
      </c>
      <c r="BP62" s="250">
        <v>23</v>
      </c>
      <c r="BQ62" s="247">
        <v>35</v>
      </c>
      <c r="BR62" s="249">
        <v>10</v>
      </c>
      <c r="BS62" s="250">
        <v>25</v>
      </c>
      <c r="BT62" s="247">
        <v>37</v>
      </c>
      <c r="BU62" s="249">
        <v>11</v>
      </c>
      <c r="BV62" s="250">
        <v>26</v>
      </c>
      <c r="BW62" s="247">
        <v>31</v>
      </c>
      <c r="BX62" s="249">
        <v>11</v>
      </c>
      <c r="BY62" s="250">
        <v>20</v>
      </c>
      <c r="BZ62" s="247">
        <v>28</v>
      </c>
      <c r="CA62" s="249">
        <v>11</v>
      </c>
      <c r="CB62" s="250">
        <v>17</v>
      </c>
      <c r="CC62" s="247">
        <v>33</v>
      </c>
      <c r="CD62" s="249">
        <v>11</v>
      </c>
      <c r="CE62" s="250">
        <v>22</v>
      </c>
      <c r="CF62" s="247">
        <v>40</v>
      </c>
      <c r="CG62" s="249">
        <v>14</v>
      </c>
      <c r="CH62" s="250">
        <v>26</v>
      </c>
      <c r="CI62" s="247">
        <v>33</v>
      </c>
      <c r="CJ62" s="249">
        <v>11</v>
      </c>
      <c r="CK62" s="250">
        <v>22</v>
      </c>
      <c r="CL62" s="247">
        <v>31</v>
      </c>
      <c r="CM62" s="249">
        <v>7</v>
      </c>
      <c r="CN62" s="250">
        <v>24</v>
      </c>
      <c r="CO62" s="247">
        <v>23</v>
      </c>
      <c r="CP62" s="248">
        <v>5</v>
      </c>
      <c r="CQ62" s="250">
        <v>18</v>
      </c>
      <c r="CR62" s="249">
        <v>29</v>
      </c>
      <c r="CS62" s="249">
        <v>8</v>
      </c>
      <c r="CT62" s="249">
        <v>21</v>
      </c>
      <c r="CU62" s="413">
        <v>23</v>
      </c>
      <c r="CV62" s="390">
        <v>6</v>
      </c>
      <c r="CW62" s="410">
        <v>17</v>
      </c>
      <c r="CX62" s="413">
        <v>530</v>
      </c>
      <c r="CY62" s="390">
        <v>171</v>
      </c>
      <c r="CZ62" s="410">
        <v>359</v>
      </c>
    </row>
    <row r="63" spans="1:104" ht="13.5" customHeight="1" x14ac:dyDescent="0.2">
      <c r="A63" s="418" t="s">
        <v>11</v>
      </c>
      <c r="B63" s="244">
        <v>176.4</v>
      </c>
      <c r="C63" s="245">
        <v>163</v>
      </c>
      <c r="D63" s="368">
        <v>190.4</v>
      </c>
      <c r="E63" s="244">
        <v>189</v>
      </c>
      <c r="F63" s="245">
        <v>127.9</v>
      </c>
      <c r="G63" s="368">
        <v>252.7</v>
      </c>
      <c r="H63" s="244">
        <v>189.4</v>
      </c>
      <c r="I63" s="245">
        <v>123.7</v>
      </c>
      <c r="J63" s="368">
        <v>258</v>
      </c>
      <c r="K63" s="244">
        <v>199</v>
      </c>
      <c r="L63" s="245">
        <v>134.4</v>
      </c>
      <c r="M63" s="368">
        <v>266.39999999999998</v>
      </c>
      <c r="N63" s="244">
        <v>175.9</v>
      </c>
      <c r="O63" s="246">
        <v>91</v>
      </c>
      <c r="P63" s="368">
        <v>264.39999999999998</v>
      </c>
      <c r="Q63" s="244">
        <v>152.6</v>
      </c>
      <c r="R63" s="246">
        <v>71.5</v>
      </c>
      <c r="S63" s="368">
        <v>237.2</v>
      </c>
      <c r="T63" s="244">
        <v>119.9</v>
      </c>
      <c r="U63" s="246">
        <v>67.099999999999994</v>
      </c>
      <c r="V63" s="368">
        <v>175</v>
      </c>
      <c r="W63" s="244">
        <v>169</v>
      </c>
      <c r="X63" s="246">
        <v>136.4</v>
      </c>
      <c r="Y63" s="368">
        <v>203.1</v>
      </c>
      <c r="Z63" s="244">
        <v>137</v>
      </c>
      <c r="AA63" s="246">
        <v>93.9</v>
      </c>
      <c r="AB63" s="368">
        <v>181.8</v>
      </c>
      <c r="AC63" s="244">
        <v>195.4</v>
      </c>
      <c r="AD63" s="246">
        <v>116.8</v>
      </c>
      <c r="AE63" s="368">
        <v>277.3</v>
      </c>
      <c r="AF63" s="244">
        <v>191.5</v>
      </c>
      <c r="AG63" s="246">
        <v>148.80000000000001</v>
      </c>
      <c r="AH63" s="368">
        <v>236</v>
      </c>
      <c r="AI63" s="244">
        <v>131.5</v>
      </c>
      <c r="AJ63" s="246">
        <v>107.4</v>
      </c>
      <c r="AK63" s="368">
        <v>156.69999999999999</v>
      </c>
      <c r="AL63" s="244">
        <v>145.1</v>
      </c>
      <c r="AM63" s="246">
        <v>129.30000000000001</v>
      </c>
      <c r="AN63" s="368">
        <v>161.69999999999999</v>
      </c>
      <c r="AO63" s="244">
        <v>153.30000000000001</v>
      </c>
      <c r="AP63" s="245">
        <v>120.2</v>
      </c>
      <c r="AQ63" s="368">
        <v>187.9</v>
      </c>
      <c r="AR63" s="246">
        <v>194.5</v>
      </c>
      <c r="AS63" s="246">
        <v>148.6</v>
      </c>
      <c r="AT63" s="368">
        <v>242.3</v>
      </c>
      <c r="AU63" s="246">
        <v>122.6</v>
      </c>
      <c r="AV63" s="246">
        <v>93.4</v>
      </c>
      <c r="AW63" s="246">
        <v>152.9</v>
      </c>
      <c r="AX63" s="420">
        <v>165.5</v>
      </c>
      <c r="AY63" s="396">
        <v>117.3</v>
      </c>
      <c r="AZ63" s="421">
        <v>215.7</v>
      </c>
      <c r="BA63" s="433"/>
      <c r="BB63" s="249">
        <v>53</v>
      </c>
      <c r="BC63" s="248">
        <v>25</v>
      </c>
      <c r="BD63" s="250">
        <v>28</v>
      </c>
      <c r="BE63" s="247">
        <v>55</v>
      </c>
      <c r="BF63" s="248">
        <v>19</v>
      </c>
      <c r="BG63" s="250">
        <v>36</v>
      </c>
      <c r="BH63" s="247">
        <v>57</v>
      </c>
      <c r="BI63" s="248">
        <v>19</v>
      </c>
      <c r="BJ63" s="250">
        <v>38</v>
      </c>
      <c r="BK63" s="247">
        <v>58</v>
      </c>
      <c r="BL63" s="248">
        <v>20</v>
      </c>
      <c r="BM63" s="250">
        <v>38</v>
      </c>
      <c r="BN63" s="247">
        <v>53</v>
      </c>
      <c r="BO63" s="249">
        <v>14</v>
      </c>
      <c r="BP63" s="250">
        <v>39</v>
      </c>
      <c r="BQ63" s="247">
        <v>46</v>
      </c>
      <c r="BR63" s="249">
        <v>11</v>
      </c>
      <c r="BS63" s="250">
        <v>35</v>
      </c>
      <c r="BT63" s="247">
        <v>35</v>
      </c>
      <c r="BU63" s="249">
        <v>10</v>
      </c>
      <c r="BV63" s="250">
        <v>25</v>
      </c>
      <c r="BW63" s="247">
        <v>51</v>
      </c>
      <c r="BX63" s="249">
        <v>21</v>
      </c>
      <c r="BY63" s="250">
        <v>30</v>
      </c>
      <c r="BZ63" s="247">
        <v>40</v>
      </c>
      <c r="CA63" s="249">
        <v>14</v>
      </c>
      <c r="CB63" s="250">
        <v>26</v>
      </c>
      <c r="CC63" s="247">
        <v>59</v>
      </c>
      <c r="CD63" s="249">
        <v>18</v>
      </c>
      <c r="CE63" s="250">
        <v>41</v>
      </c>
      <c r="CF63" s="247">
        <v>58</v>
      </c>
      <c r="CG63" s="249">
        <v>23</v>
      </c>
      <c r="CH63" s="250">
        <v>35</v>
      </c>
      <c r="CI63" s="247">
        <v>36</v>
      </c>
      <c r="CJ63" s="249">
        <v>15</v>
      </c>
      <c r="CK63" s="250">
        <v>21</v>
      </c>
      <c r="CL63" s="247">
        <v>44</v>
      </c>
      <c r="CM63" s="249">
        <v>20</v>
      </c>
      <c r="CN63" s="250">
        <v>24</v>
      </c>
      <c r="CO63" s="247">
        <v>45</v>
      </c>
      <c r="CP63" s="248">
        <v>18</v>
      </c>
      <c r="CQ63" s="250">
        <v>27</v>
      </c>
      <c r="CR63" s="249">
        <v>59</v>
      </c>
      <c r="CS63" s="249">
        <v>23</v>
      </c>
      <c r="CT63" s="249">
        <v>36</v>
      </c>
      <c r="CU63" s="413">
        <v>36</v>
      </c>
      <c r="CV63" s="390">
        <v>14</v>
      </c>
      <c r="CW63" s="410">
        <v>22</v>
      </c>
      <c r="CX63" s="413">
        <v>785</v>
      </c>
      <c r="CY63" s="390">
        <v>284</v>
      </c>
      <c r="CZ63" s="410">
        <v>501</v>
      </c>
    </row>
    <row r="64" spans="1:104" ht="13.5" customHeight="1" x14ac:dyDescent="0.2">
      <c r="A64" s="418" t="s">
        <v>12</v>
      </c>
      <c r="B64" s="244">
        <v>179.1</v>
      </c>
      <c r="C64" s="245">
        <v>122.3</v>
      </c>
      <c r="D64" s="368">
        <v>237.9</v>
      </c>
      <c r="E64" s="244">
        <v>267.89999999999998</v>
      </c>
      <c r="F64" s="245">
        <v>200.4</v>
      </c>
      <c r="G64" s="368">
        <v>337.6</v>
      </c>
      <c r="H64" s="244">
        <v>284.39999999999998</v>
      </c>
      <c r="I64" s="245">
        <v>200.9</v>
      </c>
      <c r="J64" s="368">
        <v>370.7</v>
      </c>
      <c r="K64" s="244">
        <v>274.7</v>
      </c>
      <c r="L64" s="245">
        <v>177.8</v>
      </c>
      <c r="M64" s="368">
        <v>374.9</v>
      </c>
      <c r="N64" s="244">
        <v>247.3</v>
      </c>
      <c r="O64" s="246">
        <v>164.7</v>
      </c>
      <c r="P64" s="368">
        <v>332.6</v>
      </c>
      <c r="Q64" s="244">
        <v>250.5</v>
      </c>
      <c r="R64" s="246">
        <v>185.8</v>
      </c>
      <c r="S64" s="368">
        <v>317.39999999999998</v>
      </c>
      <c r="T64" s="244">
        <v>247.2</v>
      </c>
      <c r="U64" s="246">
        <v>169.6</v>
      </c>
      <c r="V64" s="368">
        <v>327.5</v>
      </c>
      <c r="W64" s="244">
        <v>235.3</v>
      </c>
      <c r="X64" s="246">
        <v>149.6</v>
      </c>
      <c r="Y64" s="368">
        <v>323.8</v>
      </c>
      <c r="Z64" s="244">
        <v>242.7</v>
      </c>
      <c r="AA64" s="246">
        <v>161.69999999999999</v>
      </c>
      <c r="AB64" s="368">
        <v>326.5</v>
      </c>
      <c r="AC64" s="244">
        <v>252.6</v>
      </c>
      <c r="AD64" s="246">
        <v>177.5</v>
      </c>
      <c r="AE64" s="368">
        <v>330.1</v>
      </c>
      <c r="AF64" s="244">
        <v>355.6</v>
      </c>
      <c r="AG64" s="246">
        <v>247.4</v>
      </c>
      <c r="AH64" s="368">
        <v>467.5</v>
      </c>
      <c r="AI64" s="244">
        <v>238.3</v>
      </c>
      <c r="AJ64" s="246">
        <v>203.2</v>
      </c>
      <c r="AK64" s="368">
        <v>274.60000000000002</v>
      </c>
      <c r="AL64" s="244">
        <v>261.39999999999998</v>
      </c>
      <c r="AM64" s="246">
        <v>232.5</v>
      </c>
      <c r="AN64" s="368">
        <v>291.3</v>
      </c>
      <c r="AO64" s="244">
        <v>269.7</v>
      </c>
      <c r="AP64" s="245">
        <v>232.6</v>
      </c>
      <c r="AQ64" s="368">
        <v>308.10000000000002</v>
      </c>
      <c r="AR64" s="246">
        <v>196.4</v>
      </c>
      <c r="AS64" s="246">
        <v>161.5</v>
      </c>
      <c r="AT64" s="368">
        <v>232.3</v>
      </c>
      <c r="AU64" s="246">
        <v>158.4</v>
      </c>
      <c r="AV64" s="246">
        <v>108.7</v>
      </c>
      <c r="AW64" s="246">
        <v>209.8</v>
      </c>
      <c r="AX64" s="420">
        <v>247.7</v>
      </c>
      <c r="AY64" s="396">
        <v>181</v>
      </c>
      <c r="AZ64" s="421">
        <v>316.5</v>
      </c>
      <c r="BA64" s="433"/>
      <c r="BB64" s="249">
        <v>49</v>
      </c>
      <c r="BC64" s="248">
        <v>17</v>
      </c>
      <c r="BD64" s="250">
        <v>32</v>
      </c>
      <c r="BE64" s="247">
        <v>71</v>
      </c>
      <c r="BF64" s="248">
        <v>27</v>
      </c>
      <c r="BG64" s="250">
        <v>44</v>
      </c>
      <c r="BH64" s="247">
        <v>78</v>
      </c>
      <c r="BI64" s="248">
        <v>28</v>
      </c>
      <c r="BJ64" s="250">
        <v>50</v>
      </c>
      <c r="BK64" s="247">
        <v>73</v>
      </c>
      <c r="BL64" s="248">
        <v>24</v>
      </c>
      <c r="BM64" s="250">
        <v>49</v>
      </c>
      <c r="BN64" s="247">
        <v>68</v>
      </c>
      <c r="BO64" s="249">
        <v>23</v>
      </c>
      <c r="BP64" s="250">
        <v>45</v>
      </c>
      <c r="BQ64" s="247">
        <v>69</v>
      </c>
      <c r="BR64" s="249">
        <v>26</v>
      </c>
      <c r="BS64" s="250">
        <v>43</v>
      </c>
      <c r="BT64" s="247">
        <v>66</v>
      </c>
      <c r="BU64" s="249">
        <v>23</v>
      </c>
      <c r="BV64" s="250">
        <v>43</v>
      </c>
      <c r="BW64" s="247">
        <v>65</v>
      </c>
      <c r="BX64" s="249">
        <v>21</v>
      </c>
      <c r="BY64" s="250">
        <v>44</v>
      </c>
      <c r="BZ64" s="247">
        <v>65</v>
      </c>
      <c r="CA64" s="249">
        <v>22</v>
      </c>
      <c r="CB64" s="250">
        <v>43</v>
      </c>
      <c r="CC64" s="247">
        <v>70</v>
      </c>
      <c r="CD64" s="249">
        <v>25</v>
      </c>
      <c r="CE64" s="250">
        <v>45</v>
      </c>
      <c r="CF64" s="247">
        <v>99</v>
      </c>
      <c r="CG64" s="249">
        <v>35</v>
      </c>
      <c r="CH64" s="250">
        <v>64</v>
      </c>
      <c r="CI64" s="247">
        <v>60</v>
      </c>
      <c r="CJ64" s="249">
        <v>26</v>
      </c>
      <c r="CK64" s="250">
        <v>34</v>
      </c>
      <c r="CL64" s="247">
        <v>73</v>
      </c>
      <c r="CM64" s="249">
        <v>33</v>
      </c>
      <c r="CN64" s="250">
        <v>40</v>
      </c>
      <c r="CO64" s="247">
        <v>73</v>
      </c>
      <c r="CP64" s="248">
        <v>32</v>
      </c>
      <c r="CQ64" s="250">
        <v>41</v>
      </c>
      <c r="CR64" s="249">
        <v>55</v>
      </c>
      <c r="CS64" s="249">
        <v>23</v>
      </c>
      <c r="CT64" s="249">
        <v>32</v>
      </c>
      <c r="CU64" s="413">
        <v>43</v>
      </c>
      <c r="CV64" s="390">
        <v>15</v>
      </c>
      <c r="CW64" s="410">
        <v>28</v>
      </c>
      <c r="CX64" s="413">
        <v>1077</v>
      </c>
      <c r="CY64" s="390">
        <v>400</v>
      </c>
      <c r="CZ64" s="410">
        <v>677</v>
      </c>
    </row>
    <row r="65" spans="1:104" ht="13.5" customHeight="1" x14ac:dyDescent="0.2">
      <c r="A65" s="418" t="s">
        <v>13</v>
      </c>
      <c r="B65" s="244">
        <v>374.3</v>
      </c>
      <c r="C65" s="245">
        <v>278.5</v>
      </c>
      <c r="D65" s="368">
        <v>476.5</v>
      </c>
      <c r="E65" s="244">
        <v>384.4</v>
      </c>
      <c r="F65" s="245">
        <v>201.3</v>
      </c>
      <c r="G65" s="368">
        <v>579.6</v>
      </c>
      <c r="H65" s="244">
        <v>446.9</v>
      </c>
      <c r="I65" s="245">
        <v>338.6</v>
      </c>
      <c r="J65" s="368">
        <v>562.4</v>
      </c>
      <c r="K65" s="244">
        <v>372.5</v>
      </c>
      <c r="L65" s="245">
        <v>222.7</v>
      </c>
      <c r="M65" s="368">
        <v>532.29999999999995</v>
      </c>
      <c r="N65" s="244">
        <v>324.39999999999998</v>
      </c>
      <c r="O65" s="246">
        <v>222.7</v>
      </c>
      <c r="P65" s="368">
        <v>432.8</v>
      </c>
      <c r="Q65" s="244">
        <v>386.4</v>
      </c>
      <c r="R65" s="246">
        <v>322.10000000000002</v>
      </c>
      <c r="S65" s="368">
        <v>455</v>
      </c>
      <c r="T65" s="244">
        <v>305.7</v>
      </c>
      <c r="U65" s="246">
        <v>293</v>
      </c>
      <c r="V65" s="368">
        <v>319.10000000000002</v>
      </c>
      <c r="W65" s="244">
        <v>303.5</v>
      </c>
      <c r="X65" s="246">
        <v>198.5</v>
      </c>
      <c r="Y65" s="368">
        <v>415.2</v>
      </c>
      <c r="Z65" s="244">
        <v>342.9</v>
      </c>
      <c r="AA65" s="246">
        <v>267.60000000000002</v>
      </c>
      <c r="AB65" s="368">
        <v>422.9</v>
      </c>
      <c r="AC65" s="244">
        <v>432.4</v>
      </c>
      <c r="AD65" s="246">
        <v>313.2</v>
      </c>
      <c r="AE65" s="368">
        <v>558.9</v>
      </c>
      <c r="AF65" s="244">
        <v>415.4</v>
      </c>
      <c r="AG65" s="246">
        <v>333.4</v>
      </c>
      <c r="AH65" s="368">
        <v>502.4</v>
      </c>
      <c r="AI65" s="244">
        <v>365.9</v>
      </c>
      <c r="AJ65" s="246">
        <v>318.5</v>
      </c>
      <c r="AK65" s="368">
        <v>416.3</v>
      </c>
      <c r="AL65" s="244">
        <v>345.3</v>
      </c>
      <c r="AM65" s="246">
        <v>208.1</v>
      </c>
      <c r="AN65" s="368">
        <v>490.8</v>
      </c>
      <c r="AO65" s="244">
        <v>347.2</v>
      </c>
      <c r="AP65" s="245">
        <v>285.39999999999998</v>
      </c>
      <c r="AQ65" s="368">
        <v>412.7</v>
      </c>
      <c r="AR65" s="246">
        <v>257.2</v>
      </c>
      <c r="AS65" s="246">
        <v>189.3</v>
      </c>
      <c r="AT65" s="368">
        <v>329</v>
      </c>
      <c r="AU65" s="246">
        <v>252.1</v>
      </c>
      <c r="AV65" s="246">
        <v>182.2</v>
      </c>
      <c r="AW65" s="246">
        <v>326.10000000000002</v>
      </c>
      <c r="AX65" s="420">
        <v>354</v>
      </c>
      <c r="AY65" s="396">
        <v>261</v>
      </c>
      <c r="AZ65" s="421">
        <v>453</v>
      </c>
      <c r="BA65" s="433"/>
      <c r="BB65" s="249">
        <v>112</v>
      </c>
      <c r="BC65" s="248">
        <v>43</v>
      </c>
      <c r="BD65" s="250">
        <v>69</v>
      </c>
      <c r="BE65" s="247">
        <v>111</v>
      </c>
      <c r="BF65" s="248">
        <v>30</v>
      </c>
      <c r="BG65" s="250">
        <v>81</v>
      </c>
      <c r="BH65" s="247">
        <v>133</v>
      </c>
      <c r="BI65" s="248">
        <v>52</v>
      </c>
      <c r="BJ65" s="250">
        <v>81</v>
      </c>
      <c r="BK65" s="247">
        <v>107</v>
      </c>
      <c r="BL65" s="248">
        <v>33</v>
      </c>
      <c r="BM65" s="250">
        <v>74</v>
      </c>
      <c r="BN65" s="247">
        <v>96</v>
      </c>
      <c r="BO65" s="249">
        <v>34</v>
      </c>
      <c r="BP65" s="250">
        <v>62</v>
      </c>
      <c r="BQ65" s="247">
        <v>114</v>
      </c>
      <c r="BR65" s="249">
        <v>49</v>
      </c>
      <c r="BS65" s="250">
        <v>65</v>
      </c>
      <c r="BT65" s="247">
        <v>87</v>
      </c>
      <c r="BU65" s="249">
        <v>43</v>
      </c>
      <c r="BV65" s="250">
        <v>44</v>
      </c>
      <c r="BW65" s="247">
        <v>89</v>
      </c>
      <c r="BX65" s="249">
        <v>30</v>
      </c>
      <c r="BY65" s="250">
        <v>59</v>
      </c>
      <c r="BZ65" s="247">
        <v>97</v>
      </c>
      <c r="CA65" s="249">
        <v>39</v>
      </c>
      <c r="CB65" s="250">
        <v>58</v>
      </c>
      <c r="CC65" s="247">
        <v>126</v>
      </c>
      <c r="CD65" s="249">
        <v>47</v>
      </c>
      <c r="CE65" s="250">
        <v>79</v>
      </c>
      <c r="CF65" s="247">
        <v>121</v>
      </c>
      <c r="CG65" s="249">
        <v>50</v>
      </c>
      <c r="CH65" s="250">
        <v>71</v>
      </c>
      <c r="CI65" s="247">
        <v>96</v>
      </c>
      <c r="CJ65" s="249">
        <v>43</v>
      </c>
      <c r="CK65" s="250">
        <v>53</v>
      </c>
      <c r="CL65" s="247">
        <v>100</v>
      </c>
      <c r="CM65" s="249">
        <v>31</v>
      </c>
      <c r="CN65" s="250">
        <v>69</v>
      </c>
      <c r="CO65" s="247">
        <v>97</v>
      </c>
      <c r="CP65" s="248">
        <v>41</v>
      </c>
      <c r="CQ65" s="250">
        <v>56</v>
      </c>
      <c r="CR65" s="249">
        <v>74</v>
      </c>
      <c r="CS65" s="249">
        <v>28</v>
      </c>
      <c r="CT65" s="249">
        <v>46</v>
      </c>
      <c r="CU65" s="413">
        <v>70</v>
      </c>
      <c r="CV65" s="390">
        <v>26</v>
      </c>
      <c r="CW65" s="410">
        <v>44</v>
      </c>
      <c r="CX65" s="413">
        <v>1630</v>
      </c>
      <c r="CY65" s="390">
        <v>619</v>
      </c>
      <c r="CZ65" s="410">
        <v>1011</v>
      </c>
    </row>
    <row r="66" spans="1:104" ht="13.5" customHeight="1" x14ac:dyDescent="0.2">
      <c r="A66" s="418" t="s">
        <v>14</v>
      </c>
      <c r="B66" s="244">
        <v>432.9</v>
      </c>
      <c r="C66" s="245">
        <v>334.5</v>
      </c>
      <c r="D66" s="368">
        <v>538.70000000000005</v>
      </c>
      <c r="E66" s="244">
        <v>562.5</v>
      </c>
      <c r="F66" s="245">
        <v>393.8</v>
      </c>
      <c r="G66" s="368">
        <v>743.6</v>
      </c>
      <c r="H66" s="244">
        <v>467.4</v>
      </c>
      <c r="I66" s="245">
        <v>289.10000000000002</v>
      </c>
      <c r="J66" s="368">
        <v>659</v>
      </c>
      <c r="K66" s="244">
        <v>434.1</v>
      </c>
      <c r="L66" s="245">
        <v>299.2</v>
      </c>
      <c r="M66" s="368">
        <v>579.29999999999995</v>
      </c>
      <c r="N66" s="244">
        <v>459.7</v>
      </c>
      <c r="O66" s="246">
        <v>318.8</v>
      </c>
      <c r="P66" s="368">
        <v>611.29999999999995</v>
      </c>
      <c r="Q66" s="244">
        <v>387.9</v>
      </c>
      <c r="R66" s="246">
        <v>272.60000000000002</v>
      </c>
      <c r="S66" s="368">
        <v>512</v>
      </c>
      <c r="T66" s="244">
        <v>435.4</v>
      </c>
      <c r="U66" s="246">
        <v>377.9</v>
      </c>
      <c r="V66" s="368">
        <v>497.3</v>
      </c>
      <c r="W66" s="244">
        <v>463.9</v>
      </c>
      <c r="X66" s="246">
        <v>307.89999999999998</v>
      </c>
      <c r="Y66" s="368">
        <v>631.79999999999995</v>
      </c>
      <c r="Z66" s="244">
        <v>570</v>
      </c>
      <c r="AA66" s="246">
        <v>426.5</v>
      </c>
      <c r="AB66" s="368">
        <v>724.7</v>
      </c>
      <c r="AC66" s="244">
        <v>609.4</v>
      </c>
      <c r="AD66" s="246">
        <v>471.2</v>
      </c>
      <c r="AE66" s="368">
        <v>758.4</v>
      </c>
      <c r="AF66" s="244">
        <v>530</v>
      </c>
      <c r="AG66" s="246">
        <v>354.1</v>
      </c>
      <c r="AH66" s="368">
        <v>719.5</v>
      </c>
      <c r="AI66" s="244">
        <v>540.5</v>
      </c>
      <c r="AJ66" s="246">
        <v>437.4</v>
      </c>
      <c r="AK66" s="368">
        <v>651.70000000000005</v>
      </c>
      <c r="AL66" s="244">
        <v>476.6</v>
      </c>
      <c r="AM66" s="246">
        <v>337.2</v>
      </c>
      <c r="AN66" s="368">
        <v>626.79999999999995</v>
      </c>
      <c r="AO66" s="244">
        <v>517.79999999999995</v>
      </c>
      <c r="AP66" s="245">
        <v>420.8</v>
      </c>
      <c r="AQ66" s="368">
        <v>622.4</v>
      </c>
      <c r="AR66" s="246">
        <v>453.2</v>
      </c>
      <c r="AS66" s="246">
        <v>273.60000000000002</v>
      </c>
      <c r="AT66" s="368">
        <v>646.9</v>
      </c>
      <c r="AU66" s="246">
        <v>406.2</v>
      </c>
      <c r="AV66" s="246">
        <v>367.2</v>
      </c>
      <c r="AW66" s="246">
        <v>448.2</v>
      </c>
      <c r="AX66" s="420">
        <v>483.8</v>
      </c>
      <c r="AY66" s="396">
        <v>354.2</v>
      </c>
      <c r="AZ66" s="421">
        <v>623.29999999999995</v>
      </c>
      <c r="BA66" s="433"/>
      <c r="BB66" s="249">
        <v>145</v>
      </c>
      <c r="BC66" s="248">
        <v>58</v>
      </c>
      <c r="BD66" s="250">
        <v>87</v>
      </c>
      <c r="BE66" s="247">
        <v>182</v>
      </c>
      <c r="BF66" s="248">
        <v>66</v>
      </c>
      <c r="BG66" s="250">
        <v>116</v>
      </c>
      <c r="BH66" s="247">
        <v>156</v>
      </c>
      <c r="BI66" s="248">
        <v>50</v>
      </c>
      <c r="BJ66" s="250">
        <v>106</v>
      </c>
      <c r="BK66" s="247">
        <v>140</v>
      </c>
      <c r="BL66" s="248">
        <v>50</v>
      </c>
      <c r="BM66" s="250">
        <v>90</v>
      </c>
      <c r="BN66" s="247">
        <v>153</v>
      </c>
      <c r="BO66" s="249">
        <v>55</v>
      </c>
      <c r="BP66" s="250">
        <v>98</v>
      </c>
      <c r="BQ66" s="247">
        <v>129</v>
      </c>
      <c r="BR66" s="249">
        <v>47</v>
      </c>
      <c r="BS66" s="250">
        <v>82</v>
      </c>
      <c r="BT66" s="247">
        <v>140</v>
      </c>
      <c r="BU66" s="249">
        <v>63</v>
      </c>
      <c r="BV66" s="250">
        <v>77</v>
      </c>
      <c r="BW66" s="247">
        <v>154</v>
      </c>
      <c r="BX66" s="249">
        <v>53</v>
      </c>
      <c r="BY66" s="250">
        <v>101</v>
      </c>
      <c r="BZ66" s="247">
        <v>183</v>
      </c>
      <c r="CA66" s="249">
        <v>71</v>
      </c>
      <c r="CB66" s="250">
        <v>112</v>
      </c>
      <c r="CC66" s="247">
        <v>202</v>
      </c>
      <c r="CD66" s="249">
        <v>81</v>
      </c>
      <c r="CE66" s="250">
        <v>121</v>
      </c>
      <c r="CF66" s="247">
        <v>176</v>
      </c>
      <c r="CG66" s="249">
        <v>61</v>
      </c>
      <c r="CH66" s="250">
        <v>115</v>
      </c>
      <c r="CI66" s="247">
        <v>162</v>
      </c>
      <c r="CJ66" s="249">
        <v>68</v>
      </c>
      <c r="CK66" s="250">
        <v>94</v>
      </c>
      <c r="CL66" s="247">
        <v>158</v>
      </c>
      <c r="CM66" s="249">
        <v>58</v>
      </c>
      <c r="CN66" s="250">
        <v>100</v>
      </c>
      <c r="CO66" s="247">
        <v>166</v>
      </c>
      <c r="CP66" s="248">
        <v>70</v>
      </c>
      <c r="CQ66" s="250">
        <v>96</v>
      </c>
      <c r="CR66" s="249">
        <v>150</v>
      </c>
      <c r="CS66" s="249">
        <v>47</v>
      </c>
      <c r="CT66" s="249">
        <v>103</v>
      </c>
      <c r="CU66" s="413">
        <v>130</v>
      </c>
      <c r="CV66" s="390">
        <v>61</v>
      </c>
      <c r="CW66" s="410">
        <v>69</v>
      </c>
      <c r="CX66" s="413">
        <v>2526</v>
      </c>
      <c r="CY66" s="390">
        <v>959</v>
      </c>
      <c r="CZ66" s="410">
        <v>1567</v>
      </c>
    </row>
    <row r="67" spans="1:104" ht="13.5" customHeight="1" x14ac:dyDescent="0.2">
      <c r="A67" s="418" t="s">
        <v>15</v>
      </c>
      <c r="B67" s="244">
        <v>763.3</v>
      </c>
      <c r="C67" s="245">
        <v>610.70000000000005</v>
      </c>
      <c r="D67" s="368">
        <v>925.6</v>
      </c>
      <c r="E67" s="244">
        <v>772.4</v>
      </c>
      <c r="F67" s="245">
        <v>552.79999999999995</v>
      </c>
      <c r="G67" s="368">
        <v>1006</v>
      </c>
      <c r="H67" s="244">
        <v>660.6</v>
      </c>
      <c r="I67" s="245">
        <v>442.3</v>
      </c>
      <c r="J67" s="368">
        <v>893</v>
      </c>
      <c r="K67" s="244">
        <v>504.4</v>
      </c>
      <c r="L67" s="245">
        <v>349.7</v>
      </c>
      <c r="M67" s="368">
        <v>669.2</v>
      </c>
      <c r="N67" s="244">
        <v>552.79999999999995</v>
      </c>
      <c r="O67" s="246">
        <v>469.9</v>
      </c>
      <c r="P67" s="368">
        <v>641.1</v>
      </c>
      <c r="Q67" s="244">
        <v>582.1</v>
      </c>
      <c r="R67" s="246">
        <v>458.2</v>
      </c>
      <c r="S67" s="368">
        <v>714.3</v>
      </c>
      <c r="T67" s="244">
        <v>558.6</v>
      </c>
      <c r="U67" s="246">
        <v>437.7</v>
      </c>
      <c r="V67" s="368">
        <v>687.5</v>
      </c>
      <c r="W67" s="244">
        <v>587.70000000000005</v>
      </c>
      <c r="X67" s="246">
        <v>440.6</v>
      </c>
      <c r="Y67" s="368">
        <v>744.6</v>
      </c>
      <c r="Z67" s="244">
        <v>659</v>
      </c>
      <c r="AA67" s="246">
        <v>455.1</v>
      </c>
      <c r="AB67" s="368">
        <v>876.5</v>
      </c>
      <c r="AC67" s="244">
        <v>734.9</v>
      </c>
      <c r="AD67" s="246">
        <v>611.70000000000005</v>
      </c>
      <c r="AE67" s="368">
        <v>866.4</v>
      </c>
      <c r="AF67" s="244">
        <v>768</v>
      </c>
      <c r="AG67" s="246">
        <v>649.6</v>
      </c>
      <c r="AH67" s="368">
        <v>894.3</v>
      </c>
      <c r="AI67" s="244">
        <v>742.5</v>
      </c>
      <c r="AJ67" s="246">
        <v>611.70000000000005</v>
      </c>
      <c r="AK67" s="368">
        <v>882.2</v>
      </c>
      <c r="AL67" s="244">
        <v>735.1</v>
      </c>
      <c r="AM67" s="246">
        <v>495.3</v>
      </c>
      <c r="AN67" s="368">
        <v>991.4</v>
      </c>
      <c r="AO67" s="244">
        <v>589.29999999999995</v>
      </c>
      <c r="AP67" s="245">
        <v>493.9</v>
      </c>
      <c r="AQ67" s="368">
        <v>691.2</v>
      </c>
      <c r="AR67" s="246">
        <v>578.9</v>
      </c>
      <c r="AS67" s="246">
        <v>483.5</v>
      </c>
      <c r="AT67" s="368">
        <v>681</v>
      </c>
      <c r="AU67" s="246">
        <v>585.9</v>
      </c>
      <c r="AV67" s="246">
        <v>464.1</v>
      </c>
      <c r="AW67" s="246">
        <v>716.1</v>
      </c>
      <c r="AX67" s="420">
        <v>648.29999999999995</v>
      </c>
      <c r="AY67" s="396">
        <v>501.5</v>
      </c>
      <c r="AZ67" s="421">
        <v>804.9</v>
      </c>
      <c r="BA67" s="433"/>
      <c r="BB67" s="249">
        <v>257</v>
      </c>
      <c r="BC67" s="248">
        <v>106</v>
      </c>
      <c r="BD67" s="250">
        <v>151</v>
      </c>
      <c r="BE67" s="247">
        <v>252</v>
      </c>
      <c r="BF67" s="248">
        <v>93</v>
      </c>
      <c r="BG67" s="250">
        <v>159</v>
      </c>
      <c r="BH67" s="247">
        <v>223</v>
      </c>
      <c r="BI67" s="248">
        <v>77</v>
      </c>
      <c r="BJ67" s="250">
        <v>146</v>
      </c>
      <c r="BK67" s="247">
        <v>165</v>
      </c>
      <c r="BL67" s="248">
        <v>59</v>
      </c>
      <c r="BM67" s="250">
        <v>106</v>
      </c>
      <c r="BN67" s="247">
        <v>187</v>
      </c>
      <c r="BO67" s="249">
        <v>82</v>
      </c>
      <c r="BP67" s="250">
        <v>105</v>
      </c>
      <c r="BQ67" s="247">
        <v>197</v>
      </c>
      <c r="BR67" s="249">
        <v>80</v>
      </c>
      <c r="BS67" s="250">
        <v>117</v>
      </c>
      <c r="BT67" s="247">
        <v>183</v>
      </c>
      <c r="BU67" s="249">
        <v>74</v>
      </c>
      <c r="BV67" s="250">
        <v>109</v>
      </c>
      <c r="BW67" s="247">
        <v>199</v>
      </c>
      <c r="BX67" s="249">
        <v>77</v>
      </c>
      <c r="BY67" s="250">
        <v>122</v>
      </c>
      <c r="BZ67" s="247">
        <v>216</v>
      </c>
      <c r="CA67" s="249">
        <v>77</v>
      </c>
      <c r="CB67" s="250">
        <v>139</v>
      </c>
      <c r="CC67" s="247">
        <v>249</v>
      </c>
      <c r="CD67" s="249">
        <v>107</v>
      </c>
      <c r="CE67" s="250">
        <v>142</v>
      </c>
      <c r="CF67" s="247">
        <v>261</v>
      </c>
      <c r="CG67" s="249">
        <v>114</v>
      </c>
      <c r="CH67" s="250">
        <v>147</v>
      </c>
      <c r="CI67" s="247">
        <v>228</v>
      </c>
      <c r="CJ67" s="249">
        <v>97</v>
      </c>
      <c r="CK67" s="250">
        <v>131</v>
      </c>
      <c r="CL67" s="247">
        <v>250</v>
      </c>
      <c r="CM67" s="249">
        <v>87</v>
      </c>
      <c r="CN67" s="250">
        <v>163</v>
      </c>
      <c r="CO67" s="247">
        <v>194</v>
      </c>
      <c r="CP67" s="248">
        <v>84</v>
      </c>
      <c r="CQ67" s="250">
        <v>110</v>
      </c>
      <c r="CR67" s="249">
        <v>197</v>
      </c>
      <c r="CS67" s="249">
        <v>85</v>
      </c>
      <c r="CT67" s="249">
        <v>112</v>
      </c>
      <c r="CU67" s="413">
        <v>193</v>
      </c>
      <c r="CV67" s="390">
        <v>79</v>
      </c>
      <c r="CW67" s="410">
        <v>114</v>
      </c>
      <c r="CX67" s="413">
        <v>3451</v>
      </c>
      <c r="CY67" s="390">
        <v>1378</v>
      </c>
      <c r="CZ67" s="410">
        <v>2073</v>
      </c>
    </row>
    <row r="68" spans="1:104" ht="13.5" customHeight="1" x14ac:dyDescent="0.2">
      <c r="A68" s="418" t="s">
        <v>16</v>
      </c>
      <c r="B68" s="244">
        <v>1024.5999999999999</v>
      </c>
      <c r="C68" s="245">
        <v>823.2</v>
      </c>
      <c r="D68" s="368">
        <v>1239.2</v>
      </c>
      <c r="E68" s="244">
        <v>1317.6</v>
      </c>
      <c r="F68" s="245">
        <v>882.8</v>
      </c>
      <c r="G68" s="368">
        <v>1780.8</v>
      </c>
      <c r="H68" s="244">
        <v>936.9</v>
      </c>
      <c r="I68" s="245">
        <v>735.6</v>
      </c>
      <c r="J68" s="368">
        <v>1151.3</v>
      </c>
      <c r="K68" s="244">
        <v>858.9</v>
      </c>
      <c r="L68" s="245">
        <v>651.29999999999995</v>
      </c>
      <c r="M68" s="368">
        <v>1080.2</v>
      </c>
      <c r="N68" s="244">
        <v>886.5</v>
      </c>
      <c r="O68" s="246">
        <v>745.8</v>
      </c>
      <c r="P68" s="368">
        <v>1036.5</v>
      </c>
      <c r="Q68" s="244">
        <v>878.1</v>
      </c>
      <c r="R68" s="246">
        <v>640.70000000000005</v>
      </c>
      <c r="S68" s="368">
        <v>1131</v>
      </c>
      <c r="T68" s="244">
        <v>960.8</v>
      </c>
      <c r="U68" s="246">
        <v>700.9</v>
      </c>
      <c r="V68" s="368">
        <v>1237.7</v>
      </c>
      <c r="W68" s="244">
        <v>971.2</v>
      </c>
      <c r="X68" s="246">
        <v>722.1</v>
      </c>
      <c r="Y68" s="368">
        <v>1236.8</v>
      </c>
      <c r="Z68" s="244">
        <v>1080.5999999999999</v>
      </c>
      <c r="AA68" s="246">
        <v>904.3</v>
      </c>
      <c r="AB68" s="368">
        <v>1268.5999999999999</v>
      </c>
      <c r="AC68" s="244">
        <v>1163</v>
      </c>
      <c r="AD68" s="246">
        <v>924.7</v>
      </c>
      <c r="AE68" s="368">
        <v>1417</v>
      </c>
      <c r="AF68" s="244">
        <v>1230.0999999999999</v>
      </c>
      <c r="AG68" s="246">
        <v>1054.5999999999999</v>
      </c>
      <c r="AH68" s="368">
        <v>1417.3</v>
      </c>
      <c r="AI68" s="244">
        <v>1221</v>
      </c>
      <c r="AJ68" s="246">
        <v>1024.2</v>
      </c>
      <c r="AK68" s="368">
        <v>1430.8</v>
      </c>
      <c r="AL68" s="244">
        <v>956.2</v>
      </c>
      <c r="AM68" s="246">
        <v>789.6</v>
      </c>
      <c r="AN68" s="368">
        <v>1133.9000000000001</v>
      </c>
      <c r="AO68" s="244">
        <v>857.4</v>
      </c>
      <c r="AP68" s="245">
        <v>735.5</v>
      </c>
      <c r="AQ68" s="368">
        <v>987.5</v>
      </c>
      <c r="AR68" s="246">
        <v>939.5</v>
      </c>
      <c r="AS68" s="246">
        <v>704.1</v>
      </c>
      <c r="AT68" s="368">
        <v>1190.5999999999999</v>
      </c>
      <c r="AU68" s="246">
        <v>806.9</v>
      </c>
      <c r="AV68" s="246">
        <v>680.4</v>
      </c>
      <c r="AW68" s="246">
        <v>942</v>
      </c>
      <c r="AX68" s="420">
        <v>1004.4</v>
      </c>
      <c r="AY68" s="396">
        <v>794.1</v>
      </c>
      <c r="AZ68" s="421">
        <v>1228.5</v>
      </c>
      <c r="BA68" s="433"/>
      <c r="BB68" s="249">
        <v>304</v>
      </c>
      <c r="BC68" s="248">
        <v>126</v>
      </c>
      <c r="BD68" s="250">
        <v>178</v>
      </c>
      <c r="BE68" s="247">
        <v>379</v>
      </c>
      <c r="BF68" s="248">
        <v>131</v>
      </c>
      <c r="BG68" s="250">
        <v>248</v>
      </c>
      <c r="BH68" s="247">
        <v>279</v>
      </c>
      <c r="BI68" s="248">
        <v>113</v>
      </c>
      <c r="BJ68" s="250">
        <v>166</v>
      </c>
      <c r="BK68" s="247">
        <v>248</v>
      </c>
      <c r="BL68" s="248">
        <v>97</v>
      </c>
      <c r="BM68" s="250">
        <v>151</v>
      </c>
      <c r="BN68" s="247">
        <v>265</v>
      </c>
      <c r="BO68" s="249">
        <v>115</v>
      </c>
      <c r="BP68" s="250">
        <v>150</v>
      </c>
      <c r="BQ68" s="247">
        <v>263</v>
      </c>
      <c r="BR68" s="249">
        <v>99</v>
      </c>
      <c r="BS68" s="250">
        <v>164</v>
      </c>
      <c r="BT68" s="247">
        <v>279</v>
      </c>
      <c r="BU68" s="249">
        <v>105</v>
      </c>
      <c r="BV68" s="250">
        <v>174</v>
      </c>
      <c r="BW68" s="247">
        <v>292</v>
      </c>
      <c r="BX68" s="249">
        <v>112</v>
      </c>
      <c r="BY68" s="250">
        <v>180</v>
      </c>
      <c r="BZ68" s="247">
        <v>315</v>
      </c>
      <c r="CA68" s="249">
        <v>136</v>
      </c>
      <c r="CB68" s="250">
        <v>179</v>
      </c>
      <c r="CC68" s="247">
        <v>351</v>
      </c>
      <c r="CD68" s="249">
        <v>144</v>
      </c>
      <c r="CE68" s="250">
        <v>207</v>
      </c>
      <c r="CF68" s="247">
        <v>373</v>
      </c>
      <c r="CG68" s="249">
        <v>165</v>
      </c>
      <c r="CH68" s="250">
        <v>208</v>
      </c>
      <c r="CI68" s="247">
        <v>335</v>
      </c>
      <c r="CJ68" s="249">
        <v>145</v>
      </c>
      <c r="CK68" s="250">
        <v>190</v>
      </c>
      <c r="CL68" s="247">
        <v>291</v>
      </c>
      <c r="CM68" s="249">
        <v>124</v>
      </c>
      <c r="CN68" s="250">
        <v>167</v>
      </c>
      <c r="CO68" s="247">
        <v>253</v>
      </c>
      <c r="CP68" s="248">
        <v>112</v>
      </c>
      <c r="CQ68" s="250">
        <v>141</v>
      </c>
      <c r="CR68" s="249">
        <v>287</v>
      </c>
      <c r="CS68" s="249">
        <v>111</v>
      </c>
      <c r="CT68" s="249">
        <v>176</v>
      </c>
      <c r="CU68" s="413">
        <v>239</v>
      </c>
      <c r="CV68" s="390">
        <v>104</v>
      </c>
      <c r="CW68" s="410">
        <v>135</v>
      </c>
      <c r="CX68" s="413">
        <v>4753</v>
      </c>
      <c r="CY68" s="390">
        <v>1939</v>
      </c>
      <c r="CZ68" s="410">
        <v>2814</v>
      </c>
    </row>
    <row r="69" spans="1:104" ht="13.5" customHeight="1" x14ac:dyDescent="0.2">
      <c r="A69" s="418" t="s">
        <v>17</v>
      </c>
      <c r="B69" s="244">
        <v>1707.2</v>
      </c>
      <c r="C69" s="245">
        <v>1319.9</v>
      </c>
      <c r="D69" s="368">
        <v>2124.1999999999998</v>
      </c>
      <c r="E69" s="244">
        <v>2096.8000000000002</v>
      </c>
      <c r="F69" s="245">
        <v>1598.3</v>
      </c>
      <c r="G69" s="368">
        <v>2633.9</v>
      </c>
      <c r="H69" s="244">
        <v>1623.7</v>
      </c>
      <c r="I69" s="245">
        <v>1227.7</v>
      </c>
      <c r="J69" s="368">
        <v>2050.5</v>
      </c>
      <c r="K69" s="244">
        <v>1458</v>
      </c>
      <c r="L69" s="245">
        <v>1158.4000000000001</v>
      </c>
      <c r="M69" s="368">
        <v>1781.1</v>
      </c>
      <c r="N69" s="244">
        <v>1319.5</v>
      </c>
      <c r="O69" s="246">
        <v>1074.5999999999999</v>
      </c>
      <c r="P69" s="368">
        <v>1583.6</v>
      </c>
      <c r="Q69" s="244">
        <v>1407.9</v>
      </c>
      <c r="R69" s="246">
        <v>1133.5999999999999</v>
      </c>
      <c r="S69" s="368">
        <v>1703.7</v>
      </c>
      <c r="T69" s="244">
        <v>1307.2</v>
      </c>
      <c r="U69" s="246">
        <v>1060.7</v>
      </c>
      <c r="V69" s="368">
        <v>1573.1</v>
      </c>
      <c r="W69" s="244">
        <v>1486.3</v>
      </c>
      <c r="X69" s="246">
        <v>1273.9000000000001</v>
      </c>
      <c r="Y69" s="368">
        <v>1715.4</v>
      </c>
      <c r="Z69" s="244">
        <v>1671.1</v>
      </c>
      <c r="AA69" s="246">
        <v>1384.7</v>
      </c>
      <c r="AB69" s="368">
        <v>1979.9</v>
      </c>
      <c r="AC69" s="244">
        <v>1665.7</v>
      </c>
      <c r="AD69" s="246">
        <v>1308.2</v>
      </c>
      <c r="AE69" s="368">
        <v>2051.1999999999998</v>
      </c>
      <c r="AF69" s="244">
        <v>1717.2</v>
      </c>
      <c r="AG69" s="246">
        <v>1407.7</v>
      </c>
      <c r="AH69" s="368">
        <v>2050.8000000000002</v>
      </c>
      <c r="AI69" s="244">
        <v>1804.2</v>
      </c>
      <c r="AJ69" s="246">
        <v>1399.3</v>
      </c>
      <c r="AK69" s="368">
        <v>2240.9</v>
      </c>
      <c r="AL69" s="244">
        <v>1464.8</v>
      </c>
      <c r="AM69" s="246">
        <v>1239.9000000000001</v>
      </c>
      <c r="AN69" s="368">
        <v>1707.2</v>
      </c>
      <c r="AO69" s="244">
        <v>1227.7</v>
      </c>
      <c r="AP69" s="245">
        <v>932.7</v>
      </c>
      <c r="AQ69" s="368">
        <v>1545.7</v>
      </c>
      <c r="AR69" s="246">
        <v>1518.9</v>
      </c>
      <c r="AS69" s="246">
        <v>1318.6</v>
      </c>
      <c r="AT69" s="368">
        <v>1734.8</v>
      </c>
      <c r="AU69" s="246">
        <v>1423.9</v>
      </c>
      <c r="AV69" s="246">
        <v>1207</v>
      </c>
      <c r="AW69" s="246">
        <v>1657.6</v>
      </c>
      <c r="AX69" s="420">
        <v>1554.7</v>
      </c>
      <c r="AY69" s="396">
        <v>1252.2</v>
      </c>
      <c r="AZ69" s="421">
        <v>1880.9</v>
      </c>
      <c r="BA69" s="433"/>
      <c r="BB69" s="249">
        <v>434</v>
      </c>
      <c r="BC69" s="248">
        <v>174</v>
      </c>
      <c r="BD69" s="250">
        <v>260</v>
      </c>
      <c r="BE69" s="247">
        <v>516</v>
      </c>
      <c r="BF69" s="248">
        <v>204</v>
      </c>
      <c r="BG69" s="250">
        <v>312</v>
      </c>
      <c r="BH69" s="247">
        <v>413</v>
      </c>
      <c r="BI69" s="248">
        <v>162</v>
      </c>
      <c r="BJ69" s="250">
        <v>251</v>
      </c>
      <c r="BK69" s="247">
        <v>359</v>
      </c>
      <c r="BL69" s="248">
        <v>148</v>
      </c>
      <c r="BM69" s="250">
        <v>211</v>
      </c>
      <c r="BN69" s="247">
        <v>336</v>
      </c>
      <c r="BO69" s="249">
        <v>142</v>
      </c>
      <c r="BP69" s="250">
        <v>194</v>
      </c>
      <c r="BQ69" s="247">
        <v>359</v>
      </c>
      <c r="BR69" s="249">
        <v>150</v>
      </c>
      <c r="BS69" s="250">
        <v>209</v>
      </c>
      <c r="BT69" s="247">
        <v>323</v>
      </c>
      <c r="BU69" s="249">
        <v>136</v>
      </c>
      <c r="BV69" s="250">
        <v>187</v>
      </c>
      <c r="BW69" s="247">
        <v>380</v>
      </c>
      <c r="BX69" s="249">
        <v>169</v>
      </c>
      <c r="BY69" s="250">
        <v>211</v>
      </c>
      <c r="BZ69" s="247">
        <v>414</v>
      </c>
      <c r="CA69" s="249">
        <v>178</v>
      </c>
      <c r="CB69" s="250">
        <v>236</v>
      </c>
      <c r="CC69" s="247">
        <v>427</v>
      </c>
      <c r="CD69" s="249">
        <v>174</v>
      </c>
      <c r="CE69" s="250">
        <v>253</v>
      </c>
      <c r="CF69" s="247">
        <v>442</v>
      </c>
      <c r="CG69" s="249">
        <v>188</v>
      </c>
      <c r="CH69" s="250">
        <v>254</v>
      </c>
      <c r="CI69" s="247">
        <v>420</v>
      </c>
      <c r="CJ69" s="249">
        <v>169</v>
      </c>
      <c r="CK69" s="250">
        <v>251</v>
      </c>
      <c r="CL69" s="247">
        <v>378</v>
      </c>
      <c r="CM69" s="249">
        <v>166</v>
      </c>
      <c r="CN69" s="250">
        <v>212</v>
      </c>
      <c r="CO69" s="247">
        <v>307</v>
      </c>
      <c r="CP69" s="248">
        <v>121</v>
      </c>
      <c r="CQ69" s="250">
        <v>186</v>
      </c>
      <c r="CR69" s="249">
        <v>393</v>
      </c>
      <c r="CS69" s="249">
        <v>177</v>
      </c>
      <c r="CT69" s="249">
        <v>216</v>
      </c>
      <c r="CU69" s="413">
        <v>357</v>
      </c>
      <c r="CV69" s="390">
        <v>157</v>
      </c>
      <c r="CW69" s="410">
        <v>200</v>
      </c>
      <c r="CX69" s="413">
        <v>6258</v>
      </c>
      <c r="CY69" s="390">
        <v>2615</v>
      </c>
      <c r="CZ69" s="410">
        <v>3643</v>
      </c>
    </row>
    <row r="70" spans="1:104" ht="13.5" customHeight="1" x14ac:dyDescent="0.2">
      <c r="A70" s="418" t="s">
        <v>18</v>
      </c>
      <c r="B70" s="244">
        <v>2624.9</v>
      </c>
      <c r="C70" s="245">
        <v>1973.9</v>
      </c>
      <c r="D70" s="368">
        <v>3343.9</v>
      </c>
      <c r="E70" s="244">
        <v>3196.1</v>
      </c>
      <c r="F70" s="245">
        <v>2559.1999999999998</v>
      </c>
      <c r="G70" s="368">
        <v>3899.1</v>
      </c>
      <c r="H70" s="244">
        <v>2361.5</v>
      </c>
      <c r="I70" s="245">
        <v>1863.7</v>
      </c>
      <c r="J70" s="368">
        <v>2910.8</v>
      </c>
      <c r="K70" s="244">
        <v>1995.3</v>
      </c>
      <c r="L70" s="245">
        <v>1751.2</v>
      </c>
      <c r="M70" s="368">
        <v>2264.5</v>
      </c>
      <c r="N70" s="244">
        <v>2047.6</v>
      </c>
      <c r="O70" s="246">
        <v>1739.2</v>
      </c>
      <c r="P70" s="368">
        <v>2387.8000000000002</v>
      </c>
      <c r="Q70" s="244">
        <v>2230.9</v>
      </c>
      <c r="R70" s="246">
        <v>1752.7</v>
      </c>
      <c r="S70" s="368">
        <v>2758.7</v>
      </c>
      <c r="T70" s="244">
        <v>2166.6</v>
      </c>
      <c r="U70" s="246">
        <v>1857.5</v>
      </c>
      <c r="V70" s="368">
        <v>2507.8000000000002</v>
      </c>
      <c r="W70" s="244">
        <v>2365.9</v>
      </c>
      <c r="X70" s="246">
        <v>1889.3</v>
      </c>
      <c r="Y70" s="368">
        <v>2892.3</v>
      </c>
      <c r="Z70" s="244">
        <v>2684.2</v>
      </c>
      <c r="AA70" s="246">
        <v>2370.6</v>
      </c>
      <c r="AB70" s="368">
        <v>3030.8</v>
      </c>
      <c r="AC70" s="244">
        <v>2775.4</v>
      </c>
      <c r="AD70" s="246">
        <v>2236.4</v>
      </c>
      <c r="AE70" s="368">
        <v>3371.3</v>
      </c>
      <c r="AF70" s="244">
        <v>3063.3</v>
      </c>
      <c r="AG70" s="246">
        <v>2320.8000000000002</v>
      </c>
      <c r="AH70" s="368">
        <v>3884.4</v>
      </c>
      <c r="AI70" s="244">
        <v>2718.5</v>
      </c>
      <c r="AJ70" s="246">
        <v>2290.8000000000002</v>
      </c>
      <c r="AK70" s="368">
        <v>3191.7</v>
      </c>
      <c r="AL70" s="244">
        <v>2240.6</v>
      </c>
      <c r="AM70" s="246">
        <v>1856.7</v>
      </c>
      <c r="AN70" s="368">
        <v>2665.4</v>
      </c>
      <c r="AO70" s="244">
        <v>2190.6</v>
      </c>
      <c r="AP70" s="245">
        <v>1683.7</v>
      </c>
      <c r="AQ70" s="368">
        <v>2751.8</v>
      </c>
      <c r="AR70" s="246">
        <v>2264.1999999999998</v>
      </c>
      <c r="AS70" s="246">
        <v>1712.6</v>
      </c>
      <c r="AT70" s="368">
        <v>2875.2</v>
      </c>
      <c r="AU70" s="246">
        <v>2152.1999999999998</v>
      </c>
      <c r="AV70" s="246">
        <v>1935.4</v>
      </c>
      <c r="AW70" s="246">
        <v>2392.5</v>
      </c>
      <c r="AX70" s="420">
        <v>2440.8000000000002</v>
      </c>
      <c r="AY70" s="396">
        <v>1984.5</v>
      </c>
      <c r="AZ70" s="421">
        <v>2945.1</v>
      </c>
      <c r="BA70" s="433"/>
      <c r="BB70" s="249">
        <v>631</v>
      </c>
      <c r="BC70" s="248">
        <v>249</v>
      </c>
      <c r="BD70" s="250">
        <v>382</v>
      </c>
      <c r="BE70" s="247">
        <v>745</v>
      </c>
      <c r="BF70" s="248">
        <v>313</v>
      </c>
      <c r="BG70" s="250">
        <v>432</v>
      </c>
      <c r="BH70" s="247">
        <v>570</v>
      </c>
      <c r="BI70" s="248">
        <v>236</v>
      </c>
      <c r="BJ70" s="250">
        <v>334</v>
      </c>
      <c r="BK70" s="247">
        <v>467</v>
      </c>
      <c r="BL70" s="248">
        <v>215</v>
      </c>
      <c r="BM70" s="250">
        <v>252</v>
      </c>
      <c r="BN70" s="247">
        <v>496</v>
      </c>
      <c r="BO70" s="249">
        <v>221</v>
      </c>
      <c r="BP70" s="250">
        <v>275</v>
      </c>
      <c r="BQ70" s="247">
        <v>541</v>
      </c>
      <c r="BR70" s="249">
        <v>223</v>
      </c>
      <c r="BS70" s="250">
        <v>318</v>
      </c>
      <c r="BT70" s="247">
        <v>509</v>
      </c>
      <c r="BU70" s="249">
        <v>229</v>
      </c>
      <c r="BV70" s="250">
        <v>280</v>
      </c>
      <c r="BW70" s="247">
        <v>575</v>
      </c>
      <c r="BX70" s="249">
        <v>241</v>
      </c>
      <c r="BY70" s="250">
        <v>334</v>
      </c>
      <c r="BZ70" s="247">
        <v>632</v>
      </c>
      <c r="CA70" s="249">
        <v>293</v>
      </c>
      <c r="CB70" s="250">
        <v>339</v>
      </c>
      <c r="CC70" s="247">
        <v>676</v>
      </c>
      <c r="CD70" s="249">
        <v>286</v>
      </c>
      <c r="CE70" s="250">
        <v>390</v>
      </c>
      <c r="CF70" s="247">
        <v>749</v>
      </c>
      <c r="CG70" s="249">
        <v>298</v>
      </c>
      <c r="CH70" s="250">
        <v>451</v>
      </c>
      <c r="CI70" s="247">
        <v>601</v>
      </c>
      <c r="CJ70" s="249">
        <v>266</v>
      </c>
      <c r="CK70" s="250">
        <v>335</v>
      </c>
      <c r="CL70" s="247">
        <v>549</v>
      </c>
      <c r="CM70" s="249">
        <v>239</v>
      </c>
      <c r="CN70" s="250">
        <v>310</v>
      </c>
      <c r="CO70" s="247">
        <v>520</v>
      </c>
      <c r="CP70" s="248">
        <v>210</v>
      </c>
      <c r="CQ70" s="250">
        <v>310</v>
      </c>
      <c r="CR70" s="249">
        <v>556</v>
      </c>
      <c r="CS70" s="249">
        <v>221</v>
      </c>
      <c r="CT70" s="249">
        <v>335</v>
      </c>
      <c r="CU70" s="413">
        <v>512</v>
      </c>
      <c r="CV70" s="390">
        <v>242</v>
      </c>
      <c r="CW70" s="410">
        <v>270</v>
      </c>
      <c r="CX70" s="413">
        <v>9329</v>
      </c>
      <c r="CY70" s="390">
        <v>3982</v>
      </c>
      <c r="CZ70" s="410">
        <v>5347</v>
      </c>
    </row>
    <row r="71" spans="1:104" ht="13.5" customHeight="1" x14ac:dyDescent="0.2">
      <c r="A71" s="418" t="s">
        <v>19</v>
      </c>
      <c r="B71" s="244">
        <v>4380.6000000000004</v>
      </c>
      <c r="C71" s="245">
        <v>3561.5</v>
      </c>
      <c r="D71" s="368">
        <v>5383.3</v>
      </c>
      <c r="E71" s="244">
        <v>6595.4</v>
      </c>
      <c r="F71" s="245">
        <v>5337.1</v>
      </c>
      <c r="G71" s="368">
        <v>8135</v>
      </c>
      <c r="H71" s="244">
        <v>4587</v>
      </c>
      <c r="I71" s="245">
        <v>3849.2</v>
      </c>
      <c r="J71" s="368">
        <v>5489.3</v>
      </c>
      <c r="K71" s="244">
        <v>3651.7</v>
      </c>
      <c r="L71" s="245">
        <v>3112.5</v>
      </c>
      <c r="M71" s="368">
        <v>4310.6000000000004</v>
      </c>
      <c r="N71" s="244">
        <v>3527</v>
      </c>
      <c r="O71" s="246">
        <v>3180.9</v>
      </c>
      <c r="P71" s="368">
        <v>3949.5</v>
      </c>
      <c r="Q71" s="244">
        <v>3493.2</v>
      </c>
      <c r="R71" s="246">
        <v>2774.7</v>
      </c>
      <c r="S71" s="368">
        <v>4368.8</v>
      </c>
      <c r="T71" s="244">
        <v>3624.1</v>
      </c>
      <c r="U71" s="246">
        <v>2872.5</v>
      </c>
      <c r="V71" s="368">
        <v>4538.6000000000004</v>
      </c>
      <c r="W71" s="244">
        <v>4411.2</v>
      </c>
      <c r="X71" s="246">
        <v>3687.9</v>
      </c>
      <c r="Y71" s="368">
        <v>5290</v>
      </c>
      <c r="Z71" s="244">
        <v>4387.7</v>
      </c>
      <c r="AA71" s="246">
        <v>3481.5</v>
      </c>
      <c r="AB71" s="368">
        <v>5486.9</v>
      </c>
      <c r="AC71" s="244">
        <v>4574.3</v>
      </c>
      <c r="AD71" s="246">
        <v>3929.7</v>
      </c>
      <c r="AE71" s="368">
        <v>5354.9</v>
      </c>
      <c r="AF71" s="244">
        <v>5155.2</v>
      </c>
      <c r="AG71" s="246">
        <v>4411.3999999999996</v>
      </c>
      <c r="AH71" s="368">
        <v>6054.3</v>
      </c>
      <c r="AI71" s="244">
        <v>4906.8</v>
      </c>
      <c r="AJ71" s="246">
        <v>4050.3</v>
      </c>
      <c r="AK71" s="368">
        <v>5940.7</v>
      </c>
      <c r="AL71" s="244">
        <v>3961.7</v>
      </c>
      <c r="AM71" s="246">
        <v>3194.6</v>
      </c>
      <c r="AN71" s="368">
        <v>4886.1000000000004</v>
      </c>
      <c r="AO71" s="244">
        <v>3454.9</v>
      </c>
      <c r="AP71" s="245">
        <v>2747.2</v>
      </c>
      <c r="AQ71" s="368">
        <v>4306.6000000000004</v>
      </c>
      <c r="AR71" s="246">
        <v>3576.4</v>
      </c>
      <c r="AS71" s="246">
        <v>3149.8</v>
      </c>
      <c r="AT71" s="368">
        <v>4088.9</v>
      </c>
      <c r="AU71" s="246">
        <v>3542.9</v>
      </c>
      <c r="AV71" s="246">
        <v>2899.4</v>
      </c>
      <c r="AW71" s="246">
        <v>4314.8</v>
      </c>
      <c r="AX71" s="420">
        <v>4232.7</v>
      </c>
      <c r="AY71" s="396">
        <v>3511.3</v>
      </c>
      <c r="AZ71" s="421">
        <v>5108</v>
      </c>
      <c r="BA71" s="433"/>
      <c r="BB71" s="249">
        <v>733</v>
      </c>
      <c r="BC71" s="248">
        <v>328</v>
      </c>
      <c r="BD71" s="250">
        <v>405</v>
      </c>
      <c r="BE71" s="247">
        <v>1069</v>
      </c>
      <c r="BF71" s="248">
        <v>476</v>
      </c>
      <c r="BG71" s="250">
        <v>593</v>
      </c>
      <c r="BH71" s="247">
        <v>769</v>
      </c>
      <c r="BI71" s="248">
        <v>355</v>
      </c>
      <c r="BJ71" s="250">
        <v>414</v>
      </c>
      <c r="BK71" s="247">
        <v>593</v>
      </c>
      <c r="BL71" s="248">
        <v>278</v>
      </c>
      <c r="BM71" s="250">
        <v>315</v>
      </c>
      <c r="BN71" s="247">
        <v>593</v>
      </c>
      <c r="BO71" s="249">
        <v>294</v>
      </c>
      <c r="BP71" s="250">
        <v>299</v>
      </c>
      <c r="BQ71" s="247">
        <v>589</v>
      </c>
      <c r="BR71" s="249">
        <v>257</v>
      </c>
      <c r="BS71" s="250">
        <v>332</v>
      </c>
      <c r="BT71" s="247">
        <v>593</v>
      </c>
      <c r="BU71" s="249">
        <v>258</v>
      </c>
      <c r="BV71" s="250">
        <v>335</v>
      </c>
      <c r="BW71" s="247">
        <v>748</v>
      </c>
      <c r="BX71" s="249">
        <v>343</v>
      </c>
      <c r="BY71" s="250">
        <v>405</v>
      </c>
      <c r="BZ71" s="247">
        <v>722</v>
      </c>
      <c r="CA71" s="249">
        <v>314</v>
      </c>
      <c r="CB71" s="250">
        <v>408</v>
      </c>
      <c r="CC71" s="247">
        <v>780</v>
      </c>
      <c r="CD71" s="249">
        <v>367</v>
      </c>
      <c r="CE71" s="250">
        <v>413</v>
      </c>
      <c r="CF71" s="247">
        <v>884</v>
      </c>
      <c r="CG71" s="249">
        <v>414</v>
      </c>
      <c r="CH71" s="250">
        <v>470</v>
      </c>
      <c r="CI71" s="247">
        <v>762</v>
      </c>
      <c r="CJ71" s="249">
        <v>344</v>
      </c>
      <c r="CK71" s="250">
        <v>418</v>
      </c>
      <c r="CL71" s="247">
        <v>683</v>
      </c>
      <c r="CM71" s="249">
        <v>301</v>
      </c>
      <c r="CN71" s="250">
        <v>382</v>
      </c>
      <c r="CO71" s="247">
        <v>578</v>
      </c>
      <c r="CP71" s="248">
        <v>251</v>
      </c>
      <c r="CQ71" s="250">
        <v>327</v>
      </c>
      <c r="CR71" s="249">
        <v>620</v>
      </c>
      <c r="CS71" s="249">
        <v>298</v>
      </c>
      <c r="CT71" s="249">
        <v>322</v>
      </c>
      <c r="CU71" s="413">
        <v>596</v>
      </c>
      <c r="CV71" s="390">
        <v>266</v>
      </c>
      <c r="CW71" s="410">
        <v>330</v>
      </c>
      <c r="CX71" s="413">
        <v>11312</v>
      </c>
      <c r="CY71" s="390">
        <v>5144</v>
      </c>
      <c r="CZ71" s="410">
        <v>6168</v>
      </c>
    </row>
    <row r="72" spans="1:104" ht="13.5" customHeight="1" x14ac:dyDescent="0.2">
      <c r="A72" s="418" t="s">
        <v>20</v>
      </c>
      <c r="B72" s="244">
        <v>7999.9</v>
      </c>
      <c r="C72" s="245">
        <v>7182.9</v>
      </c>
      <c r="D72" s="368">
        <v>9127.5</v>
      </c>
      <c r="E72" s="244">
        <v>11237.7</v>
      </c>
      <c r="F72" s="245">
        <v>9861.5</v>
      </c>
      <c r="G72" s="368">
        <v>13136.1</v>
      </c>
      <c r="H72" s="244">
        <v>7830.5</v>
      </c>
      <c r="I72" s="245">
        <v>6883.3</v>
      </c>
      <c r="J72" s="368">
        <v>9136.5</v>
      </c>
      <c r="K72" s="244">
        <v>6198.9</v>
      </c>
      <c r="L72" s="245">
        <v>5466.4</v>
      </c>
      <c r="M72" s="368">
        <v>7208.3</v>
      </c>
      <c r="N72" s="244">
        <v>6096</v>
      </c>
      <c r="O72" s="246">
        <v>5403.3</v>
      </c>
      <c r="P72" s="368">
        <v>7049.9</v>
      </c>
      <c r="Q72" s="244">
        <v>5764.5</v>
      </c>
      <c r="R72" s="246">
        <v>5146.7</v>
      </c>
      <c r="S72" s="368">
        <v>6615</v>
      </c>
      <c r="T72" s="244">
        <v>5963.3</v>
      </c>
      <c r="U72" s="246">
        <v>5302.9</v>
      </c>
      <c r="V72" s="368">
        <v>6871.9</v>
      </c>
      <c r="W72" s="244">
        <v>7184.5</v>
      </c>
      <c r="X72" s="246">
        <v>6552.5</v>
      </c>
      <c r="Y72" s="368">
        <v>8053.6</v>
      </c>
      <c r="Z72" s="244">
        <v>7617.1</v>
      </c>
      <c r="AA72" s="246">
        <v>6123.9</v>
      </c>
      <c r="AB72" s="368">
        <v>9669.7000000000007</v>
      </c>
      <c r="AC72" s="244">
        <v>8438.1</v>
      </c>
      <c r="AD72" s="246">
        <v>7233</v>
      </c>
      <c r="AE72" s="368">
        <v>10094</v>
      </c>
      <c r="AF72" s="244">
        <v>8715.6</v>
      </c>
      <c r="AG72" s="246">
        <v>7793.2</v>
      </c>
      <c r="AH72" s="368">
        <v>9982.4</v>
      </c>
      <c r="AI72" s="244">
        <v>7967.6</v>
      </c>
      <c r="AJ72" s="246">
        <v>6854.7</v>
      </c>
      <c r="AK72" s="368">
        <v>9495.2999999999993</v>
      </c>
      <c r="AL72" s="244">
        <v>6211</v>
      </c>
      <c r="AM72" s="246">
        <v>5850.5</v>
      </c>
      <c r="AN72" s="368">
        <v>6705.5</v>
      </c>
      <c r="AO72" s="244">
        <v>5967.3</v>
      </c>
      <c r="AP72" s="245">
        <v>5620.3</v>
      </c>
      <c r="AQ72" s="368">
        <v>6443.2</v>
      </c>
      <c r="AR72" s="246">
        <v>6272.4</v>
      </c>
      <c r="AS72" s="246">
        <v>5339.2</v>
      </c>
      <c r="AT72" s="368">
        <v>7551.6</v>
      </c>
      <c r="AU72" s="246">
        <v>6259.5</v>
      </c>
      <c r="AV72" s="246">
        <v>5487.2</v>
      </c>
      <c r="AW72" s="246">
        <v>7317.6</v>
      </c>
      <c r="AX72" s="420">
        <v>7227.5</v>
      </c>
      <c r="AY72" s="396">
        <v>6378.9</v>
      </c>
      <c r="AZ72" s="421">
        <v>8394.2999999999993</v>
      </c>
      <c r="BA72" s="433"/>
      <c r="BB72" s="249">
        <v>970</v>
      </c>
      <c r="BC72" s="248">
        <v>505</v>
      </c>
      <c r="BD72" s="250">
        <v>465</v>
      </c>
      <c r="BE72" s="247">
        <v>1319</v>
      </c>
      <c r="BF72" s="248">
        <v>671</v>
      </c>
      <c r="BG72" s="250">
        <v>648</v>
      </c>
      <c r="BH72" s="247">
        <v>950</v>
      </c>
      <c r="BI72" s="248">
        <v>484</v>
      </c>
      <c r="BJ72" s="250">
        <v>466</v>
      </c>
      <c r="BK72" s="247">
        <v>728</v>
      </c>
      <c r="BL72" s="248">
        <v>372</v>
      </c>
      <c r="BM72" s="250">
        <v>356</v>
      </c>
      <c r="BN72" s="247">
        <v>740</v>
      </c>
      <c r="BO72" s="249">
        <v>380</v>
      </c>
      <c r="BP72" s="250">
        <v>360</v>
      </c>
      <c r="BQ72" s="247">
        <v>700</v>
      </c>
      <c r="BR72" s="249">
        <v>362</v>
      </c>
      <c r="BS72" s="250">
        <v>338</v>
      </c>
      <c r="BT72" s="247">
        <v>701</v>
      </c>
      <c r="BU72" s="249">
        <v>361</v>
      </c>
      <c r="BV72" s="250">
        <v>340</v>
      </c>
      <c r="BW72" s="247">
        <v>873</v>
      </c>
      <c r="BX72" s="249">
        <v>461</v>
      </c>
      <c r="BY72" s="250">
        <v>412</v>
      </c>
      <c r="BZ72" s="247">
        <v>896</v>
      </c>
      <c r="CA72" s="249">
        <v>417</v>
      </c>
      <c r="CB72" s="250">
        <v>479</v>
      </c>
      <c r="CC72" s="247">
        <v>1026</v>
      </c>
      <c r="CD72" s="249">
        <v>509</v>
      </c>
      <c r="CE72" s="250">
        <v>517</v>
      </c>
      <c r="CF72" s="247">
        <v>1063</v>
      </c>
      <c r="CG72" s="249">
        <v>550</v>
      </c>
      <c r="CH72" s="250">
        <v>513</v>
      </c>
      <c r="CI72" s="247">
        <v>878</v>
      </c>
      <c r="CJ72" s="249">
        <v>437</v>
      </c>
      <c r="CK72" s="250">
        <v>441</v>
      </c>
      <c r="CL72" s="247">
        <v>758</v>
      </c>
      <c r="CM72" s="249">
        <v>413</v>
      </c>
      <c r="CN72" s="250">
        <v>345</v>
      </c>
      <c r="CO72" s="247">
        <v>705</v>
      </c>
      <c r="CP72" s="248">
        <v>384</v>
      </c>
      <c r="CQ72" s="250">
        <v>321</v>
      </c>
      <c r="CR72" s="249">
        <v>766</v>
      </c>
      <c r="CS72" s="249">
        <v>377</v>
      </c>
      <c r="CT72" s="249">
        <v>389</v>
      </c>
      <c r="CU72" s="413">
        <v>740</v>
      </c>
      <c r="CV72" s="390">
        <v>375</v>
      </c>
      <c r="CW72" s="410">
        <v>365</v>
      </c>
      <c r="CX72" s="413">
        <v>13813</v>
      </c>
      <c r="CY72" s="390">
        <v>7058</v>
      </c>
      <c r="CZ72" s="410">
        <v>6755</v>
      </c>
    </row>
    <row r="73" spans="1:104" ht="13.5" customHeight="1" x14ac:dyDescent="0.2">
      <c r="A73" s="418" t="s">
        <v>21</v>
      </c>
      <c r="B73" s="244">
        <v>12866.9</v>
      </c>
      <c r="C73" s="245">
        <v>11575.3</v>
      </c>
      <c r="D73" s="368">
        <v>14974.2</v>
      </c>
      <c r="E73" s="244">
        <v>20674.099999999999</v>
      </c>
      <c r="F73" s="245">
        <v>18584.5</v>
      </c>
      <c r="G73" s="368">
        <v>24078.7</v>
      </c>
      <c r="H73" s="244">
        <v>13789.1</v>
      </c>
      <c r="I73" s="245">
        <v>12938.3</v>
      </c>
      <c r="J73" s="368">
        <v>15173.5</v>
      </c>
      <c r="K73" s="244">
        <v>9671.6</v>
      </c>
      <c r="L73" s="245">
        <v>9070.9</v>
      </c>
      <c r="M73" s="368">
        <v>10647.8</v>
      </c>
      <c r="N73" s="244">
        <v>9805.7999999999993</v>
      </c>
      <c r="O73" s="246">
        <v>9039.7999999999993</v>
      </c>
      <c r="P73" s="368">
        <v>11049</v>
      </c>
      <c r="Q73" s="244">
        <v>9425.7000000000007</v>
      </c>
      <c r="R73" s="246">
        <v>8644.6</v>
      </c>
      <c r="S73" s="368">
        <v>10691.8</v>
      </c>
      <c r="T73" s="244">
        <v>10440.6</v>
      </c>
      <c r="U73" s="246">
        <v>9757.1</v>
      </c>
      <c r="V73" s="368">
        <v>11547.1</v>
      </c>
      <c r="W73" s="244">
        <v>12027.3</v>
      </c>
      <c r="X73" s="246">
        <v>10619.2</v>
      </c>
      <c r="Y73" s="368">
        <v>14304.2</v>
      </c>
      <c r="Z73" s="244">
        <v>14051.6</v>
      </c>
      <c r="AA73" s="246">
        <v>12302.3</v>
      </c>
      <c r="AB73" s="368">
        <v>16877.2</v>
      </c>
      <c r="AC73" s="244">
        <v>14209.2</v>
      </c>
      <c r="AD73" s="246">
        <v>13254.8</v>
      </c>
      <c r="AE73" s="368">
        <v>15748.9</v>
      </c>
      <c r="AF73" s="244">
        <v>15891.3</v>
      </c>
      <c r="AG73" s="246">
        <v>13623.7</v>
      </c>
      <c r="AH73" s="368">
        <v>19545.099999999999</v>
      </c>
      <c r="AI73" s="244">
        <v>13260.3</v>
      </c>
      <c r="AJ73" s="246">
        <v>12253.3</v>
      </c>
      <c r="AK73" s="368">
        <v>14880.9</v>
      </c>
      <c r="AL73" s="244">
        <v>10228.200000000001</v>
      </c>
      <c r="AM73" s="246">
        <v>9229.2000000000007</v>
      </c>
      <c r="AN73" s="368">
        <v>11834.4</v>
      </c>
      <c r="AO73" s="244">
        <v>10451.5</v>
      </c>
      <c r="AP73" s="245">
        <v>9386.5</v>
      </c>
      <c r="AQ73" s="368">
        <v>12161.8</v>
      </c>
      <c r="AR73" s="246">
        <v>9727</v>
      </c>
      <c r="AS73" s="246">
        <v>8694.2000000000007</v>
      </c>
      <c r="AT73" s="368">
        <v>11383.7</v>
      </c>
      <c r="AU73" s="246">
        <v>10287.200000000001</v>
      </c>
      <c r="AV73" s="246">
        <v>9704.5</v>
      </c>
      <c r="AW73" s="246">
        <v>11220.9</v>
      </c>
      <c r="AX73" s="420">
        <v>12283.3</v>
      </c>
      <c r="AY73" s="396">
        <v>11151.6</v>
      </c>
      <c r="AZ73" s="421">
        <v>14112.4</v>
      </c>
      <c r="BA73" s="433"/>
      <c r="BB73" s="249">
        <v>918</v>
      </c>
      <c r="BC73" s="248">
        <v>512</v>
      </c>
      <c r="BD73" s="250">
        <v>406</v>
      </c>
      <c r="BE73" s="247">
        <v>1429</v>
      </c>
      <c r="BF73" s="248">
        <v>796</v>
      </c>
      <c r="BG73" s="250">
        <v>633</v>
      </c>
      <c r="BH73" s="247">
        <v>986</v>
      </c>
      <c r="BI73" s="248">
        <v>573</v>
      </c>
      <c r="BJ73" s="250">
        <v>413</v>
      </c>
      <c r="BK73" s="247">
        <v>670</v>
      </c>
      <c r="BL73" s="248">
        <v>389</v>
      </c>
      <c r="BM73" s="250">
        <v>281</v>
      </c>
      <c r="BN73" s="247">
        <v>703</v>
      </c>
      <c r="BO73" s="249">
        <v>401</v>
      </c>
      <c r="BP73" s="250">
        <v>302</v>
      </c>
      <c r="BQ73" s="247">
        <v>677</v>
      </c>
      <c r="BR73" s="249">
        <v>384</v>
      </c>
      <c r="BS73" s="250">
        <v>293</v>
      </c>
      <c r="BT73" s="247">
        <v>727</v>
      </c>
      <c r="BU73" s="249">
        <v>420</v>
      </c>
      <c r="BV73" s="250">
        <v>307</v>
      </c>
      <c r="BW73" s="247">
        <v>867</v>
      </c>
      <c r="BX73" s="249">
        <v>473</v>
      </c>
      <c r="BY73" s="250">
        <v>394</v>
      </c>
      <c r="BZ73" s="247">
        <v>982</v>
      </c>
      <c r="CA73" s="249">
        <v>531</v>
      </c>
      <c r="CB73" s="250">
        <v>451</v>
      </c>
      <c r="CC73" s="247">
        <v>1028</v>
      </c>
      <c r="CD73" s="249">
        <v>592</v>
      </c>
      <c r="CE73" s="250">
        <v>436</v>
      </c>
      <c r="CF73" s="247">
        <v>1155</v>
      </c>
      <c r="CG73" s="249">
        <v>611</v>
      </c>
      <c r="CH73" s="250">
        <v>544</v>
      </c>
      <c r="CI73" s="247">
        <v>872</v>
      </c>
      <c r="CJ73" s="249">
        <v>497</v>
      </c>
      <c r="CK73" s="250">
        <v>375</v>
      </c>
      <c r="CL73" s="247">
        <v>746</v>
      </c>
      <c r="CM73" s="249">
        <v>415</v>
      </c>
      <c r="CN73" s="250">
        <v>331</v>
      </c>
      <c r="CO73" s="247">
        <v>739</v>
      </c>
      <c r="CP73" s="248">
        <v>409</v>
      </c>
      <c r="CQ73" s="250">
        <v>330</v>
      </c>
      <c r="CR73" s="249">
        <v>712</v>
      </c>
      <c r="CS73" s="249">
        <v>392</v>
      </c>
      <c r="CT73" s="249">
        <v>320</v>
      </c>
      <c r="CU73" s="413">
        <v>730</v>
      </c>
      <c r="CV73" s="390">
        <v>424</v>
      </c>
      <c r="CW73" s="410">
        <v>306</v>
      </c>
      <c r="CX73" s="413">
        <v>13941</v>
      </c>
      <c r="CY73" s="390">
        <v>7819</v>
      </c>
      <c r="CZ73" s="410">
        <v>6122</v>
      </c>
    </row>
    <row r="74" spans="1:104" ht="13.5" customHeight="1" x14ac:dyDescent="0.2">
      <c r="A74" s="419" t="s">
        <v>22</v>
      </c>
      <c r="B74" s="406">
        <v>24950.799999999999</v>
      </c>
      <c r="C74" s="407">
        <v>23624.3</v>
      </c>
      <c r="D74" s="416">
        <v>27893</v>
      </c>
      <c r="E74" s="406">
        <v>40675.9</v>
      </c>
      <c r="F74" s="407">
        <v>39529.1</v>
      </c>
      <c r="G74" s="416">
        <v>43214.400000000001</v>
      </c>
      <c r="H74" s="406">
        <v>28343.4</v>
      </c>
      <c r="I74" s="407">
        <v>27722.9</v>
      </c>
      <c r="J74" s="416">
        <v>29714.3</v>
      </c>
      <c r="K74" s="406">
        <v>20414.5</v>
      </c>
      <c r="L74" s="407">
        <v>20876.2</v>
      </c>
      <c r="M74" s="416">
        <v>19396.5</v>
      </c>
      <c r="N74" s="406">
        <v>19109.400000000001</v>
      </c>
      <c r="O74" s="408">
        <v>18661.099999999999</v>
      </c>
      <c r="P74" s="416">
        <v>20095.599999999999</v>
      </c>
      <c r="Q74" s="406">
        <v>17368.8</v>
      </c>
      <c r="R74" s="408">
        <v>17025.900000000001</v>
      </c>
      <c r="S74" s="416">
        <v>18121</v>
      </c>
      <c r="T74" s="406">
        <v>20510.7</v>
      </c>
      <c r="U74" s="408">
        <v>20311.599999999999</v>
      </c>
      <c r="V74" s="416">
        <v>20946.5</v>
      </c>
      <c r="W74" s="406">
        <v>22208.9</v>
      </c>
      <c r="X74" s="408">
        <v>21614.2</v>
      </c>
      <c r="Y74" s="416">
        <v>23507.3</v>
      </c>
      <c r="Z74" s="406">
        <v>27639.8</v>
      </c>
      <c r="AA74" s="408">
        <v>26123.5</v>
      </c>
      <c r="AB74" s="416">
        <v>30941.8</v>
      </c>
      <c r="AC74" s="406">
        <v>26470.3</v>
      </c>
      <c r="AD74" s="408">
        <v>25434.3</v>
      </c>
      <c r="AE74" s="416">
        <v>28720.6</v>
      </c>
      <c r="AF74" s="406">
        <v>31737.4</v>
      </c>
      <c r="AG74" s="408">
        <v>30743.9</v>
      </c>
      <c r="AH74" s="416">
        <v>33889.800000000003</v>
      </c>
      <c r="AI74" s="406">
        <v>26220.6</v>
      </c>
      <c r="AJ74" s="408">
        <v>24997.5</v>
      </c>
      <c r="AK74" s="416">
        <v>28864.1</v>
      </c>
      <c r="AL74" s="406">
        <v>21491.8</v>
      </c>
      <c r="AM74" s="408">
        <v>20265.5</v>
      </c>
      <c r="AN74" s="416">
        <v>24135.599999999999</v>
      </c>
      <c r="AO74" s="406">
        <v>19138.8</v>
      </c>
      <c r="AP74" s="407">
        <v>18518.8</v>
      </c>
      <c r="AQ74" s="416">
        <v>20472.3</v>
      </c>
      <c r="AR74" s="408">
        <v>19553</v>
      </c>
      <c r="AS74" s="408">
        <v>19316.2</v>
      </c>
      <c r="AT74" s="416">
        <v>20061</v>
      </c>
      <c r="AU74" s="408">
        <v>19941.400000000001</v>
      </c>
      <c r="AV74" s="408">
        <v>20286.3</v>
      </c>
      <c r="AW74" s="408">
        <v>19203.3</v>
      </c>
      <c r="AX74" s="422">
        <v>24074.1</v>
      </c>
      <c r="AY74" s="423">
        <v>23411.4</v>
      </c>
      <c r="AZ74" s="424">
        <v>25518.9</v>
      </c>
      <c r="BA74" s="433"/>
      <c r="BB74" s="255">
        <v>924</v>
      </c>
      <c r="BC74" s="409">
        <v>603</v>
      </c>
      <c r="BD74" s="256">
        <v>321</v>
      </c>
      <c r="BE74" s="254">
        <v>1458</v>
      </c>
      <c r="BF74" s="409">
        <v>976</v>
      </c>
      <c r="BG74" s="256">
        <v>482</v>
      </c>
      <c r="BH74" s="254">
        <v>1050</v>
      </c>
      <c r="BI74" s="409">
        <v>707</v>
      </c>
      <c r="BJ74" s="256">
        <v>343</v>
      </c>
      <c r="BK74" s="254">
        <v>732</v>
      </c>
      <c r="BL74" s="409">
        <v>515</v>
      </c>
      <c r="BM74" s="256">
        <v>217</v>
      </c>
      <c r="BN74" s="254">
        <v>709</v>
      </c>
      <c r="BO74" s="255">
        <v>476</v>
      </c>
      <c r="BP74" s="256">
        <v>233</v>
      </c>
      <c r="BQ74" s="254">
        <v>646</v>
      </c>
      <c r="BR74" s="255">
        <v>435</v>
      </c>
      <c r="BS74" s="256">
        <v>211</v>
      </c>
      <c r="BT74" s="254">
        <v>740</v>
      </c>
      <c r="BU74" s="255">
        <v>503</v>
      </c>
      <c r="BV74" s="256">
        <v>237</v>
      </c>
      <c r="BW74" s="254">
        <v>830</v>
      </c>
      <c r="BX74" s="255">
        <v>554</v>
      </c>
      <c r="BY74" s="256">
        <v>276</v>
      </c>
      <c r="BZ74" s="254">
        <v>1002</v>
      </c>
      <c r="CA74" s="255">
        <v>649</v>
      </c>
      <c r="CB74" s="256">
        <v>353</v>
      </c>
      <c r="CC74" s="254">
        <v>994</v>
      </c>
      <c r="CD74" s="255">
        <v>654</v>
      </c>
      <c r="CE74" s="256">
        <v>340</v>
      </c>
      <c r="CF74" s="254">
        <v>1198</v>
      </c>
      <c r="CG74" s="255">
        <v>794</v>
      </c>
      <c r="CH74" s="256">
        <v>404</v>
      </c>
      <c r="CI74" s="254">
        <v>896</v>
      </c>
      <c r="CJ74" s="255">
        <v>584</v>
      </c>
      <c r="CK74" s="256">
        <v>312</v>
      </c>
      <c r="CL74" s="254">
        <v>815</v>
      </c>
      <c r="CM74" s="255">
        <v>525</v>
      </c>
      <c r="CN74" s="256">
        <v>290</v>
      </c>
      <c r="CO74" s="254">
        <v>704</v>
      </c>
      <c r="CP74" s="409">
        <v>465</v>
      </c>
      <c r="CQ74" s="256">
        <v>239</v>
      </c>
      <c r="CR74" s="255">
        <v>745</v>
      </c>
      <c r="CS74" s="255">
        <v>502</v>
      </c>
      <c r="CT74" s="255">
        <v>243</v>
      </c>
      <c r="CU74" s="414">
        <v>737</v>
      </c>
      <c r="CV74" s="411">
        <v>511</v>
      </c>
      <c r="CW74" s="412">
        <v>226</v>
      </c>
      <c r="CX74" s="414">
        <v>14180</v>
      </c>
      <c r="CY74" s="411">
        <v>9453</v>
      </c>
      <c r="CZ74" s="412">
        <v>4727</v>
      </c>
    </row>
    <row r="75" spans="1:104" ht="12" customHeight="1" x14ac:dyDescent="0.2">
      <c r="A75" s="391"/>
    </row>
    <row r="76" spans="1:104" ht="12" customHeight="1" x14ac:dyDescent="0.2">
      <c r="A76" s="398" t="s">
        <v>26</v>
      </c>
    </row>
    <row r="77" spans="1:104" ht="12" customHeight="1" x14ac:dyDescent="0.2">
      <c r="A77" s="788" t="s">
        <v>3169</v>
      </c>
      <c r="B77" s="788"/>
      <c r="C77" s="788"/>
      <c r="D77" s="788"/>
      <c r="E77" s="788"/>
      <c r="F77" s="788"/>
      <c r="G77" s="788"/>
      <c r="H77" s="788"/>
      <c r="I77" s="788"/>
      <c r="J77" s="788"/>
      <c r="K77" s="788"/>
      <c r="L77" s="788"/>
      <c r="M77" s="788"/>
      <c r="N77" s="788"/>
      <c r="O77" s="788"/>
      <c r="P77" s="788"/>
      <c r="Q77" s="788"/>
      <c r="R77" s="788"/>
      <c r="S77" s="399"/>
      <c r="T77" s="399"/>
      <c r="U77" s="399"/>
      <c r="V77" s="399"/>
      <c r="W77" s="399"/>
      <c r="X77" s="399"/>
      <c r="Y77" s="399"/>
      <c r="Z77" s="399"/>
      <c r="AA77" s="399"/>
      <c r="AB77" s="399"/>
      <c r="AC77" s="399"/>
      <c r="AD77" s="399"/>
      <c r="AE77" s="399"/>
      <c r="AF77" s="399"/>
      <c r="AG77" s="399"/>
      <c r="AH77" s="399"/>
      <c r="AI77" s="399"/>
      <c r="AJ77" s="399"/>
      <c r="AK77" s="399"/>
      <c r="AL77" s="399"/>
      <c r="AM77" s="399"/>
      <c r="AN77" s="399"/>
      <c r="AO77" s="399"/>
      <c r="AP77" s="399"/>
      <c r="AQ77" s="399"/>
      <c r="AR77" s="460"/>
      <c r="AS77" s="460"/>
      <c r="AT77" s="460"/>
      <c r="AU77" s="496"/>
      <c r="AV77" s="496"/>
      <c r="AW77" s="496"/>
      <c r="AX77" s="399"/>
      <c r="AY77" s="399"/>
      <c r="AZ77" s="399"/>
      <c r="BA77" s="399"/>
    </row>
    <row r="78" spans="1:104" ht="12" customHeight="1" x14ac:dyDescent="0.2">
      <c r="A78" s="788" t="s">
        <v>2996</v>
      </c>
      <c r="B78" s="788"/>
      <c r="C78" s="788"/>
      <c r="D78" s="788"/>
      <c r="E78" s="788"/>
      <c r="F78" s="788"/>
      <c r="G78" s="788"/>
      <c r="H78" s="788"/>
      <c r="I78" s="788"/>
      <c r="J78" s="788"/>
      <c r="K78" s="788"/>
      <c r="L78" s="788"/>
      <c r="M78" s="788"/>
      <c r="N78" s="788"/>
      <c r="O78" s="788"/>
      <c r="P78" s="788"/>
      <c r="Q78" s="788"/>
      <c r="R78" s="788"/>
      <c r="S78" s="399"/>
      <c r="T78" s="399"/>
      <c r="U78" s="399"/>
      <c r="V78" s="399"/>
      <c r="W78" s="399"/>
      <c r="X78" s="399"/>
      <c r="Y78" s="399"/>
      <c r="Z78" s="399"/>
      <c r="AA78" s="399"/>
      <c r="AB78" s="399"/>
      <c r="AC78" s="399"/>
      <c r="AD78" s="399"/>
      <c r="AE78" s="399"/>
      <c r="AF78" s="399"/>
      <c r="AG78" s="399"/>
      <c r="AH78" s="399"/>
      <c r="AI78" s="399"/>
      <c r="AJ78" s="399"/>
      <c r="AK78" s="399"/>
      <c r="AL78" s="399"/>
      <c r="AM78" s="399"/>
      <c r="AN78" s="399"/>
      <c r="AO78" s="399"/>
      <c r="AP78" s="399"/>
      <c r="AQ78" s="399"/>
      <c r="AR78" s="460"/>
      <c r="AS78" s="460"/>
      <c r="AT78" s="460"/>
      <c r="AU78" s="496"/>
      <c r="AV78" s="496"/>
      <c r="AW78" s="496"/>
      <c r="AX78" s="399"/>
      <c r="AY78" s="399"/>
      <c r="AZ78" s="399"/>
      <c r="BA78" s="399"/>
    </row>
    <row r="79" spans="1:104" ht="12" customHeight="1" x14ac:dyDescent="0.2">
      <c r="A79" s="789" t="str">
        <f>CONCATENATE("3) Figures are for deaths occurring between 1st March 2020 and ",Contents!A40," 2021. Figures only include deaths that were registered by ",Contents!A41,". More information on registration delays can be found on the NRS website.")</f>
        <v>3) Figures are for deaths occurring between 1st March 2020 and 30th June 2021. Figures only include deaths that were registered by 7th July. More information on registration delays can be found on the NRS website.</v>
      </c>
      <c r="B79" s="789"/>
      <c r="C79" s="789"/>
      <c r="D79" s="789"/>
      <c r="E79" s="789"/>
      <c r="F79" s="789"/>
      <c r="G79" s="789"/>
      <c r="H79" s="789"/>
      <c r="I79" s="789"/>
      <c r="J79" s="789"/>
      <c r="K79" s="789"/>
      <c r="L79" s="789"/>
      <c r="M79" s="789"/>
      <c r="N79" s="789"/>
      <c r="O79" s="789"/>
      <c r="P79" s="789"/>
      <c r="Q79" s="789"/>
      <c r="R79" s="789"/>
      <c r="S79" s="400"/>
      <c r="T79" s="400"/>
      <c r="U79" s="400"/>
      <c r="V79" s="400"/>
      <c r="W79" s="400"/>
      <c r="X79" s="400"/>
      <c r="Y79" s="400"/>
      <c r="Z79" s="400"/>
      <c r="AA79" s="400"/>
      <c r="AB79" s="400"/>
      <c r="AC79" s="400"/>
      <c r="AD79" s="400"/>
      <c r="AE79" s="400"/>
      <c r="AF79" s="400"/>
      <c r="AG79" s="400"/>
      <c r="AH79" s="400"/>
      <c r="AI79" s="400"/>
      <c r="AJ79" s="400"/>
      <c r="AK79" s="400"/>
      <c r="AL79" s="400"/>
      <c r="AM79" s="400"/>
      <c r="AN79" s="400"/>
      <c r="AO79" s="400"/>
      <c r="AP79" s="400"/>
      <c r="AQ79" s="400"/>
      <c r="AR79" s="400"/>
      <c r="AS79" s="400"/>
      <c r="AT79" s="400"/>
      <c r="AU79" s="400"/>
      <c r="AV79" s="400"/>
      <c r="AW79" s="400"/>
      <c r="AX79" s="400"/>
      <c r="AY79" s="400"/>
      <c r="AZ79" s="400"/>
      <c r="BA79" s="400"/>
    </row>
    <row r="80" spans="1:104" ht="12" customHeight="1" x14ac:dyDescent="0.2">
      <c r="A80" s="790" t="s">
        <v>2998</v>
      </c>
      <c r="B80" s="790"/>
      <c r="C80" s="790"/>
      <c r="D80" s="790"/>
      <c r="E80" s="790"/>
      <c r="F80" s="790"/>
      <c r="G80" s="790"/>
      <c r="H80" s="790"/>
      <c r="I80" s="790"/>
      <c r="J80" s="790"/>
      <c r="K80" s="790"/>
      <c r="L80" s="790"/>
      <c r="M80" s="790"/>
      <c r="N80" s="790"/>
      <c r="O80" s="790"/>
      <c r="P80" s="790"/>
      <c r="Q80" s="790"/>
      <c r="R80" s="790"/>
      <c r="S80" s="401"/>
      <c r="T80" s="401"/>
      <c r="U80" s="401"/>
      <c r="V80" s="401"/>
      <c r="W80" s="401"/>
      <c r="X80" s="401"/>
      <c r="Y80" s="401"/>
      <c r="Z80" s="401"/>
      <c r="AA80" s="401"/>
      <c r="AB80" s="401"/>
      <c r="AC80" s="401"/>
      <c r="AD80" s="401"/>
      <c r="AE80" s="401"/>
      <c r="AF80" s="401"/>
      <c r="AG80" s="401"/>
      <c r="AH80" s="401"/>
      <c r="AI80" s="401"/>
      <c r="AJ80" s="401"/>
      <c r="AK80" s="401"/>
      <c r="AL80" s="401"/>
      <c r="AM80" s="401"/>
      <c r="AN80" s="401"/>
      <c r="AO80" s="401"/>
      <c r="AP80" s="401"/>
      <c r="AQ80" s="401"/>
      <c r="AR80" s="461"/>
      <c r="AS80" s="461"/>
      <c r="AT80" s="461"/>
      <c r="AU80" s="497"/>
      <c r="AV80" s="497"/>
      <c r="AW80" s="497"/>
      <c r="AX80" s="401"/>
      <c r="AY80" s="401"/>
      <c r="AZ80" s="401"/>
      <c r="BA80" s="401"/>
    </row>
    <row r="81" spans="1:5" ht="12" customHeight="1" x14ac:dyDescent="0.2">
      <c r="A81" s="402"/>
      <c r="B81" s="390"/>
      <c r="C81" s="390"/>
      <c r="D81" s="390"/>
      <c r="E81" s="390"/>
    </row>
    <row r="82" spans="1:5" ht="12" customHeight="1" x14ac:dyDescent="0.2">
      <c r="A82" s="402" t="s">
        <v>3007</v>
      </c>
      <c r="B82" s="402"/>
      <c r="C82" s="390"/>
      <c r="D82" s="390"/>
      <c r="E82" s="390"/>
    </row>
    <row r="83" spans="1:5" ht="12" customHeight="1" x14ac:dyDescent="0.2">
      <c r="A83" s="243"/>
    </row>
    <row r="84" spans="1:5" ht="12" customHeight="1" x14ac:dyDescent="0.2">
      <c r="A84" s="243"/>
    </row>
    <row r="85" spans="1:5" ht="12" customHeight="1" x14ac:dyDescent="0.2">
      <c r="A85" s="243"/>
    </row>
    <row r="86" spans="1:5" ht="13.5" customHeight="1" x14ac:dyDescent="0.2">
      <c r="A86" s="243"/>
    </row>
    <row r="87" spans="1:5" x14ac:dyDescent="0.2">
      <c r="A87" s="403"/>
      <c r="B87" s="404"/>
    </row>
    <row r="88" spans="1:5" x14ac:dyDescent="0.2">
      <c r="A88" s="403"/>
    </row>
    <row r="89" spans="1:5" x14ac:dyDescent="0.2">
      <c r="A89" s="403"/>
    </row>
    <row r="90" spans="1:5" x14ac:dyDescent="0.2">
      <c r="A90" s="403"/>
    </row>
    <row r="91" spans="1:5" x14ac:dyDescent="0.2">
      <c r="A91" s="403"/>
    </row>
    <row r="92" spans="1:5" x14ac:dyDescent="0.2">
      <c r="A92" s="403"/>
    </row>
    <row r="93" spans="1:5" x14ac:dyDescent="0.2">
      <c r="A93" s="403"/>
    </row>
    <row r="94" spans="1:5" x14ac:dyDescent="0.2">
      <c r="A94" s="403"/>
    </row>
    <row r="95" spans="1:5" x14ac:dyDescent="0.2">
      <c r="A95" s="403"/>
    </row>
    <row r="96" spans="1:5" x14ac:dyDescent="0.2">
      <c r="A96" s="403"/>
    </row>
    <row r="97" spans="1:1" x14ac:dyDescent="0.2">
      <c r="A97" s="403"/>
    </row>
    <row r="98" spans="1:1" x14ac:dyDescent="0.2">
      <c r="A98" s="403"/>
    </row>
    <row r="99" spans="1:1" x14ac:dyDescent="0.2">
      <c r="A99" s="403"/>
    </row>
    <row r="100" spans="1:1" x14ac:dyDescent="0.2">
      <c r="A100" s="403"/>
    </row>
    <row r="101" spans="1:1" x14ac:dyDescent="0.2">
      <c r="A101" s="403"/>
    </row>
    <row r="102" spans="1:1" x14ac:dyDescent="0.2">
      <c r="A102" s="403"/>
    </row>
    <row r="103" spans="1:1" x14ac:dyDescent="0.2">
      <c r="A103" s="403"/>
    </row>
    <row r="104" spans="1:1" x14ac:dyDescent="0.2">
      <c r="A104" s="403"/>
    </row>
    <row r="105" spans="1:1" x14ac:dyDescent="0.2">
      <c r="A105" s="403"/>
    </row>
    <row r="106" spans="1:1" x14ac:dyDescent="0.2">
      <c r="A106" s="403"/>
    </row>
    <row r="107" spans="1:1" x14ac:dyDescent="0.2">
      <c r="A107" s="403"/>
    </row>
    <row r="108" spans="1:1" x14ac:dyDescent="0.2">
      <c r="A108" s="403"/>
    </row>
    <row r="109" spans="1:1" x14ac:dyDescent="0.2">
      <c r="A109" s="403"/>
    </row>
    <row r="110" spans="1:1" x14ac:dyDescent="0.2">
      <c r="A110" s="403"/>
    </row>
    <row r="111" spans="1:1" x14ac:dyDescent="0.2">
      <c r="A111" s="403"/>
    </row>
    <row r="112" spans="1:1" x14ac:dyDescent="0.2">
      <c r="A112" s="403"/>
    </row>
    <row r="113" spans="1:1" x14ac:dyDescent="0.2">
      <c r="A113" s="403"/>
    </row>
    <row r="114" spans="1:1" x14ac:dyDescent="0.2">
      <c r="A114" s="403"/>
    </row>
    <row r="115" spans="1:1" x14ac:dyDescent="0.2">
      <c r="A115" s="403"/>
    </row>
    <row r="116" spans="1:1" x14ac:dyDescent="0.2">
      <c r="A116" s="403"/>
    </row>
    <row r="117" spans="1:1" x14ac:dyDescent="0.2">
      <c r="A117" s="403"/>
    </row>
    <row r="118" spans="1:1" x14ac:dyDescent="0.2">
      <c r="A118" s="403"/>
    </row>
    <row r="119" spans="1:1" x14ac:dyDescent="0.2">
      <c r="A119" s="403"/>
    </row>
    <row r="120" spans="1:1" x14ac:dyDescent="0.2">
      <c r="A120" s="403"/>
    </row>
    <row r="121" spans="1:1" x14ac:dyDescent="0.2">
      <c r="A121" s="403"/>
    </row>
    <row r="122" spans="1:1" x14ac:dyDescent="0.2">
      <c r="A122" s="403"/>
    </row>
    <row r="123" spans="1:1" x14ac:dyDescent="0.2">
      <c r="A123" s="403"/>
    </row>
    <row r="124" spans="1:1" x14ac:dyDescent="0.2">
      <c r="A124" s="403"/>
    </row>
    <row r="125" spans="1:1" x14ac:dyDescent="0.2">
      <c r="A125" s="403"/>
    </row>
    <row r="126" spans="1:1" x14ac:dyDescent="0.2">
      <c r="A126" s="403"/>
    </row>
    <row r="127" spans="1:1" x14ac:dyDescent="0.2">
      <c r="A127" s="403"/>
    </row>
    <row r="128" spans="1:1" x14ac:dyDescent="0.2">
      <c r="A128" s="403"/>
    </row>
    <row r="129" spans="1:1" x14ac:dyDescent="0.2">
      <c r="A129" s="403"/>
    </row>
    <row r="130" spans="1:1" x14ac:dyDescent="0.2">
      <c r="A130" s="403"/>
    </row>
    <row r="131" spans="1:1" x14ac:dyDescent="0.2">
      <c r="A131" s="403"/>
    </row>
    <row r="132" spans="1:1" x14ac:dyDescent="0.2">
      <c r="A132" s="403"/>
    </row>
    <row r="133" spans="1:1" x14ac:dyDescent="0.2">
      <c r="A133" s="403"/>
    </row>
    <row r="134" spans="1:1" x14ac:dyDescent="0.2">
      <c r="A134" s="403"/>
    </row>
    <row r="135" spans="1:1" x14ac:dyDescent="0.2">
      <c r="A135" s="403"/>
    </row>
    <row r="136" spans="1:1" x14ac:dyDescent="0.2">
      <c r="A136" s="403"/>
    </row>
    <row r="137" spans="1:1" x14ac:dyDescent="0.2">
      <c r="A137" s="403"/>
    </row>
    <row r="138" spans="1:1" x14ac:dyDescent="0.2">
      <c r="A138" s="403"/>
    </row>
    <row r="139" spans="1:1" x14ac:dyDescent="0.2">
      <c r="A139" s="403"/>
    </row>
    <row r="140" spans="1:1" x14ac:dyDescent="0.2">
      <c r="A140" s="403"/>
    </row>
    <row r="141" spans="1:1" x14ac:dyDescent="0.2">
      <c r="A141" s="403"/>
    </row>
    <row r="142" spans="1:1" x14ac:dyDescent="0.2">
      <c r="A142" s="403"/>
    </row>
    <row r="143" spans="1:1" x14ac:dyDescent="0.2">
      <c r="A143" s="403"/>
    </row>
    <row r="144" spans="1:1" x14ac:dyDescent="0.2">
      <c r="A144" s="403"/>
    </row>
    <row r="145" spans="1:1" x14ac:dyDescent="0.2">
      <c r="A145" s="403"/>
    </row>
    <row r="146" spans="1:1" x14ac:dyDescent="0.2">
      <c r="A146" s="403"/>
    </row>
    <row r="147" spans="1:1" x14ac:dyDescent="0.2">
      <c r="A147" s="403"/>
    </row>
    <row r="148" spans="1:1" x14ac:dyDescent="0.2">
      <c r="A148" s="403"/>
    </row>
    <row r="149" spans="1:1" x14ac:dyDescent="0.2">
      <c r="A149" s="403"/>
    </row>
  </sheetData>
  <mergeCells count="117">
    <mergeCell ref="A28:D28"/>
    <mergeCell ref="E28:G28"/>
    <mergeCell ref="B29:D29"/>
    <mergeCell ref="AI53:AK53"/>
    <mergeCell ref="AI29:AK29"/>
    <mergeCell ref="B53:D53"/>
    <mergeCell ref="E53:G53"/>
    <mergeCell ref="H53:J53"/>
    <mergeCell ref="Z53:AB53"/>
    <mergeCell ref="N53:P53"/>
    <mergeCell ref="Q53:S53"/>
    <mergeCell ref="E29:G29"/>
    <mergeCell ref="H29:J29"/>
    <mergeCell ref="N29:P29"/>
    <mergeCell ref="Q29:S29"/>
    <mergeCell ref="K29:M29"/>
    <mergeCell ref="T29:V29"/>
    <mergeCell ref="W29:Y29"/>
    <mergeCell ref="A1:I1"/>
    <mergeCell ref="K1:L1"/>
    <mergeCell ref="A4:B4"/>
    <mergeCell ref="CC5:CE5"/>
    <mergeCell ref="BK5:BM5"/>
    <mergeCell ref="BW5:BY5"/>
    <mergeCell ref="AC5:AE5"/>
    <mergeCell ref="AL5:AN5"/>
    <mergeCell ref="BB5:BD5"/>
    <mergeCell ref="AX4:AZ4"/>
    <mergeCell ref="E4:G4"/>
    <mergeCell ref="B5:D5"/>
    <mergeCell ref="E5:G5"/>
    <mergeCell ref="H5:J5"/>
    <mergeCell ref="N5:P5"/>
    <mergeCell ref="Q5:S5"/>
    <mergeCell ref="W5:Y5"/>
    <mergeCell ref="T5:V5"/>
    <mergeCell ref="K5:M5"/>
    <mergeCell ref="Z5:AB5"/>
    <mergeCell ref="AF5:AH5"/>
    <mergeCell ref="BZ5:CB5"/>
    <mergeCell ref="BB3:CW3"/>
    <mergeCell ref="B3:AZ3"/>
    <mergeCell ref="AL4:AN4"/>
    <mergeCell ref="BK53:BM53"/>
    <mergeCell ref="BT53:BV53"/>
    <mergeCell ref="BQ53:BS53"/>
    <mergeCell ref="BN53:BP53"/>
    <mergeCell ref="BB53:BD53"/>
    <mergeCell ref="BH53:BJ53"/>
    <mergeCell ref="AO53:AQ53"/>
    <mergeCell ref="AX53:AZ53"/>
    <mergeCell ref="AL53:AN53"/>
    <mergeCell ref="AX29:AZ29"/>
    <mergeCell ref="AX5:AZ5"/>
    <mergeCell ref="AO29:AQ29"/>
    <mergeCell ref="BN29:BP29"/>
    <mergeCell ref="AO4:AQ4"/>
    <mergeCell ref="AO28:AQ28"/>
    <mergeCell ref="BE28:BG28"/>
    <mergeCell ref="BB29:BD29"/>
    <mergeCell ref="BN5:BP5"/>
    <mergeCell ref="BQ5:BS5"/>
    <mergeCell ref="BT5:BV5"/>
    <mergeCell ref="BH29:BJ29"/>
    <mergeCell ref="AR53:AT53"/>
    <mergeCell ref="AL29:AN29"/>
    <mergeCell ref="BH5:BJ5"/>
    <mergeCell ref="Z29:AB29"/>
    <mergeCell ref="BT29:BV29"/>
    <mergeCell ref="AC29:AE29"/>
    <mergeCell ref="AF29:AH29"/>
    <mergeCell ref="AR29:AT29"/>
    <mergeCell ref="AO5:AQ5"/>
    <mergeCell ref="CF53:CH53"/>
    <mergeCell ref="BW29:BY29"/>
    <mergeCell ref="CC29:CE29"/>
    <mergeCell ref="AR5:AT5"/>
    <mergeCell ref="AI5:AK5"/>
    <mergeCell ref="CX5:CZ5"/>
    <mergeCell ref="CX29:CZ29"/>
    <mergeCell ref="CI53:CK53"/>
    <mergeCell ref="BZ53:CB53"/>
    <mergeCell ref="BW53:BY53"/>
    <mergeCell ref="CR5:CT5"/>
    <mergeCell ref="CR29:CT29"/>
    <mergeCell ref="CR53:CT53"/>
    <mergeCell ref="CO53:CQ53"/>
    <mergeCell ref="CX53:CZ53"/>
    <mergeCell ref="CL53:CN53"/>
    <mergeCell ref="CC53:CE53"/>
    <mergeCell ref="CI5:CK5"/>
    <mergeCell ref="CI29:CK29"/>
    <mergeCell ref="CF5:CH5"/>
    <mergeCell ref="A77:R77"/>
    <mergeCell ref="A78:R78"/>
    <mergeCell ref="A79:R79"/>
    <mergeCell ref="A80:R80"/>
    <mergeCell ref="CO4:CQ4"/>
    <mergeCell ref="CO28:CQ28"/>
    <mergeCell ref="CO29:CQ29"/>
    <mergeCell ref="CF29:CH29"/>
    <mergeCell ref="BE4:BG4"/>
    <mergeCell ref="CL29:CN29"/>
    <mergeCell ref="CO5:CQ5"/>
    <mergeCell ref="CL5:CN5"/>
    <mergeCell ref="BZ29:CB29"/>
    <mergeCell ref="AL28:AN28"/>
    <mergeCell ref="T53:V53"/>
    <mergeCell ref="AC53:AE53"/>
    <mergeCell ref="BE53:BG53"/>
    <mergeCell ref="K53:M53"/>
    <mergeCell ref="AF53:AH53"/>
    <mergeCell ref="W53:Y53"/>
    <mergeCell ref="BE29:BG29"/>
    <mergeCell ref="BK29:BM29"/>
    <mergeCell ref="BQ29:BS29"/>
    <mergeCell ref="BE5:BG5"/>
  </mergeCells>
  <conditionalFormatting sqref="B87">
    <cfRule type="cellIs" dxfId="5" priority="3" operator="lessThan">
      <formula>0</formula>
    </cfRule>
    <cfRule type="cellIs" dxfId="4" priority="4" operator="greaterThan">
      <formula>0</formula>
    </cfRule>
  </conditionalFormatting>
  <hyperlinks>
    <hyperlink ref="K1" location="Contents!A1" display="back to contents"/>
  </hyperlinks>
  <pageMargins left="0.7" right="0.7" top="0.75" bottom="0.75" header="0.3" footer="0.3"/>
  <pageSetup paperSize="9" orientation="portrait" r:id="rId1"/>
  <ignoredErrors>
    <ignoredError sqref="A10" twoDigitTextYea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Normal="100" workbookViewId="0">
      <selection sqref="A1:J2"/>
    </sheetView>
  </sheetViews>
  <sheetFormatPr defaultColWidth="9.140625" defaultRowHeight="14.25" x14ac:dyDescent="0.2"/>
  <cols>
    <col min="1" max="1" width="14.85546875" style="14" customWidth="1"/>
    <col min="2" max="2" width="17" style="14" customWidth="1"/>
    <col min="3" max="3" width="9.140625" style="14"/>
    <col min="4" max="4" width="10.5703125" style="14" bestFit="1" customWidth="1"/>
    <col min="5" max="16384" width="9.140625" style="14"/>
  </cols>
  <sheetData>
    <row r="1" spans="1:15" ht="18" customHeight="1" x14ac:dyDescent="0.2">
      <c r="A1" s="821" t="s">
        <v>3176</v>
      </c>
      <c r="B1" s="821"/>
      <c r="C1" s="821"/>
      <c r="D1" s="821"/>
      <c r="E1" s="821"/>
      <c r="F1" s="821"/>
      <c r="G1" s="821"/>
      <c r="H1" s="821"/>
      <c r="I1" s="821"/>
      <c r="J1" s="821"/>
      <c r="M1" s="765" t="s">
        <v>69</v>
      </c>
      <c r="N1" s="765"/>
    </row>
    <row r="2" spans="1:15" ht="18" customHeight="1" x14ac:dyDescent="0.2">
      <c r="A2" s="821"/>
      <c r="B2" s="821"/>
      <c r="C2" s="821"/>
      <c r="D2" s="821"/>
      <c r="E2" s="821"/>
      <c r="F2" s="821"/>
      <c r="G2" s="821"/>
      <c r="H2" s="821"/>
      <c r="I2" s="821"/>
      <c r="J2" s="821"/>
    </row>
    <row r="3" spans="1:15" ht="15" customHeight="1" x14ac:dyDescent="0.2">
      <c r="A3" s="26"/>
      <c r="B3" s="26"/>
      <c r="C3" s="26"/>
      <c r="D3" s="26"/>
      <c r="E3" s="26"/>
      <c r="F3" s="26"/>
      <c r="G3" s="26"/>
      <c r="H3" s="26"/>
      <c r="I3" s="26"/>
      <c r="J3" s="26"/>
      <c r="K3" s="26"/>
      <c r="L3" s="26"/>
      <c r="M3" s="26"/>
      <c r="N3" s="26"/>
    </row>
    <row r="4" spans="1:15" ht="13.5" customHeight="1" x14ac:dyDescent="0.2">
      <c r="A4" s="806" t="s">
        <v>33</v>
      </c>
      <c r="B4" s="807" t="s">
        <v>32</v>
      </c>
      <c r="C4" s="806" t="s">
        <v>27</v>
      </c>
      <c r="D4" s="807"/>
      <c r="E4" s="807"/>
      <c r="F4" s="807"/>
      <c r="G4" s="806" t="s">
        <v>3</v>
      </c>
      <c r="H4" s="807"/>
      <c r="I4" s="807"/>
      <c r="J4" s="807"/>
      <c r="K4" s="806" t="s">
        <v>2</v>
      </c>
      <c r="L4" s="807"/>
      <c r="M4" s="807"/>
      <c r="N4" s="808"/>
    </row>
    <row r="5" spans="1:15" ht="13.5" customHeight="1" x14ac:dyDescent="0.2">
      <c r="A5" s="811"/>
      <c r="B5" s="817"/>
      <c r="C5" s="28" t="s">
        <v>34</v>
      </c>
      <c r="D5" s="379" t="s">
        <v>35</v>
      </c>
      <c r="E5" s="379" t="s">
        <v>36</v>
      </c>
      <c r="F5" s="379" t="s">
        <v>37</v>
      </c>
      <c r="G5" s="28" t="s">
        <v>34</v>
      </c>
      <c r="H5" s="379" t="s">
        <v>35</v>
      </c>
      <c r="I5" s="379" t="s">
        <v>36</v>
      </c>
      <c r="J5" s="379" t="s">
        <v>37</v>
      </c>
      <c r="K5" s="28" t="s">
        <v>34</v>
      </c>
      <c r="L5" s="379" t="s">
        <v>35</v>
      </c>
      <c r="M5" s="379" t="s">
        <v>36</v>
      </c>
      <c r="N5" s="434" t="s">
        <v>37</v>
      </c>
    </row>
    <row r="6" spans="1:15" ht="13.5" customHeight="1" x14ac:dyDescent="0.2">
      <c r="A6" s="818" t="s">
        <v>38</v>
      </c>
      <c r="B6" s="240" t="s">
        <v>39</v>
      </c>
      <c r="C6" s="235">
        <v>20342</v>
      </c>
      <c r="D6" s="236">
        <v>1698.4</v>
      </c>
      <c r="E6" s="236">
        <v>1676</v>
      </c>
      <c r="F6" s="236">
        <v>1720.9</v>
      </c>
      <c r="G6" s="235">
        <v>10344</v>
      </c>
      <c r="H6" s="236">
        <v>2009</v>
      </c>
      <c r="I6" s="236">
        <v>1971.1</v>
      </c>
      <c r="J6" s="236">
        <v>2046.9</v>
      </c>
      <c r="K6" s="235">
        <v>9998</v>
      </c>
      <c r="L6" s="236">
        <v>1443.1</v>
      </c>
      <c r="M6" s="236">
        <v>1415.8</v>
      </c>
      <c r="N6" s="435">
        <v>1470.3</v>
      </c>
    </row>
    <row r="7" spans="1:15" ht="13.5" customHeight="1" x14ac:dyDescent="0.2">
      <c r="A7" s="819"/>
      <c r="B7" s="240">
        <v>2</v>
      </c>
      <c r="C7" s="235">
        <v>18539</v>
      </c>
      <c r="D7" s="236">
        <v>1373.6</v>
      </c>
      <c r="E7" s="236">
        <v>1354.7</v>
      </c>
      <c r="F7" s="236">
        <v>1392.6</v>
      </c>
      <c r="G7" s="235">
        <v>9379</v>
      </c>
      <c r="H7" s="236">
        <v>1657.7</v>
      </c>
      <c r="I7" s="236">
        <v>1625.3</v>
      </c>
      <c r="J7" s="236">
        <v>1690.1</v>
      </c>
      <c r="K7" s="235">
        <v>9160</v>
      </c>
      <c r="L7" s="236">
        <v>1156.8</v>
      </c>
      <c r="M7" s="236">
        <v>1134.0999999999999</v>
      </c>
      <c r="N7" s="435">
        <v>1179.5999999999999</v>
      </c>
    </row>
    <row r="8" spans="1:15" ht="13.5" customHeight="1" x14ac:dyDescent="0.2">
      <c r="A8" s="819"/>
      <c r="B8" s="240">
        <v>3</v>
      </c>
      <c r="C8" s="235">
        <v>17191</v>
      </c>
      <c r="D8" s="236">
        <v>1172.7</v>
      </c>
      <c r="E8" s="236">
        <v>1156</v>
      </c>
      <c r="F8" s="236">
        <v>1189.4000000000001</v>
      </c>
      <c r="G8" s="235">
        <v>8672</v>
      </c>
      <c r="H8" s="236">
        <v>1382.1</v>
      </c>
      <c r="I8" s="236">
        <v>1354.1</v>
      </c>
      <c r="J8" s="236">
        <v>1410.1</v>
      </c>
      <c r="K8" s="235">
        <v>8519</v>
      </c>
      <c r="L8" s="236">
        <v>1006</v>
      </c>
      <c r="M8" s="236">
        <v>985.5</v>
      </c>
      <c r="N8" s="435">
        <v>1026.4000000000001</v>
      </c>
    </row>
    <row r="9" spans="1:15" ht="13.5" customHeight="1" x14ac:dyDescent="0.2">
      <c r="A9" s="819"/>
      <c r="B9" s="240">
        <v>4</v>
      </c>
      <c r="C9" s="235">
        <v>15296</v>
      </c>
      <c r="D9" s="236">
        <v>1027.5</v>
      </c>
      <c r="E9" s="236">
        <v>1012</v>
      </c>
      <c r="F9" s="236">
        <v>1043</v>
      </c>
      <c r="G9" s="235">
        <v>7691</v>
      </c>
      <c r="H9" s="236">
        <v>1215.5999999999999</v>
      </c>
      <c r="I9" s="236">
        <v>1189.5</v>
      </c>
      <c r="J9" s="236">
        <v>1241.8</v>
      </c>
      <c r="K9" s="235">
        <v>7605</v>
      </c>
      <c r="L9" s="236">
        <v>881.8</v>
      </c>
      <c r="M9" s="236">
        <v>862.8</v>
      </c>
      <c r="N9" s="435">
        <v>900.7</v>
      </c>
    </row>
    <row r="10" spans="1:15" ht="13.5" customHeight="1" x14ac:dyDescent="0.2">
      <c r="A10" s="819"/>
      <c r="B10" s="240" t="s">
        <v>40</v>
      </c>
      <c r="C10" s="235">
        <v>13268</v>
      </c>
      <c r="D10" s="236">
        <v>894.4</v>
      </c>
      <c r="E10" s="236">
        <v>879.9</v>
      </c>
      <c r="F10" s="236">
        <v>908.8</v>
      </c>
      <c r="G10" s="235">
        <v>6387</v>
      </c>
      <c r="H10" s="236">
        <v>1038.2</v>
      </c>
      <c r="I10" s="236">
        <v>1013.8</v>
      </c>
      <c r="J10" s="236">
        <v>1062.5</v>
      </c>
      <c r="K10" s="235">
        <v>6881</v>
      </c>
      <c r="L10" s="236">
        <v>784.2</v>
      </c>
      <c r="M10" s="236">
        <v>766.5</v>
      </c>
      <c r="N10" s="435">
        <v>801.9</v>
      </c>
    </row>
    <row r="11" spans="1:15" ht="13.5" customHeight="1" x14ac:dyDescent="0.2">
      <c r="A11" s="818" t="s">
        <v>41</v>
      </c>
      <c r="B11" s="237" t="s">
        <v>39</v>
      </c>
      <c r="C11" s="238">
        <v>2806</v>
      </c>
      <c r="D11" s="239">
        <v>239.9</v>
      </c>
      <c r="E11" s="239">
        <v>231</v>
      </c>
      <c r="F11" s="239">
        <v>248.7</v>
      </c>
      <c r="G11" s="238">
        <v>1400</v>
      </c>
      <c r="H11" s="239">
        <v>290.3</v>
      </c>
      <c r="I11" s="239">
        <v>274.8</v>
      </c>
      <c r="J11" s="239">
        <v>305.89999999999998</v>
      </c>
      <c r="K11" s="238">
        <v>1406</v>
      </c>
      <c r="L11" s="239">
        <v>202.2</v>
      </c>
      <c r="M11" s="239">
        <v>191.7</v>
      </c>
      <c r="N11" s="436">
        <v>212.8</v>
      </c>
    </row>
    <row r="12" spans="1:15" ht="13.5" customHeight="1" x14ac:dyDescent="0.2">
      <c r="A12" s="819"/>
      <c r="B12" s="240">
        <v>2</v>
      </c>
      <c r="C12" s="235">
        <v>2287</v>
      </c>
      <c r="D12" s="236">
        <v>170.8</v>
      </c>
      <c r="E12" s="236">
        <v>163.80000000000001</v>
      </c>
      <c r="F12" s="236">
        <v>177.8</v>
      </c>
      <c r="G12" s="235">
        <v>1180</v>
      </c>
      <c r="H12" s="236">
        <v>220.1</v>
      </c>
      <c r="I12" s="236">
        <v>207.2</v>
      </c>
      <c r="J12" s="236">
        <v>232.9</v>
      </c>
      <c r="K12" s="235">
        <v>1107</v>
      </c>
      <c r="L12" s="236">
        <v>138.1</v>
      </c>
      <c r="M12" s="236">
        <v>130</v>
      </c>
      <c r="N12" s="435">
        <v>146.19999999999999</v>
      </c>
    </row>
    <row r="13" spans="1:15" ht="13.5" customHeight="1" x14ac:dyDescent="0.2">
      <c r="A13" s="819"/>
      <c r="B13" s="240">
        <v>3</v>
      </c>
      <c r="C13" s="235">
        <v>1869</v>
      </c>
      <c r="D13" s="236">
        <v>127.6</v>
      </c>
      <c r="E13" s="236">
        <v>121.8</v>
      </c>
      <c r="F13" s="236">
        <v>133.4</v>
      </c>
      <c r="G13" s="235">
        <v>970</v>
      </c>
      <c r="H13" s="236">
        <v>156.80000000000001</v>
      </c>
      <c r="I13" s="236">
        <v>146.69999999999999</v>
      </c>
      <c r="J13" s="236">
        <v>166.8</v>
      </c>
      <c r="K13" s="235">
        <v>899</v>
      </c>
      <c r="L13" s="236">
        <v>104.8</v>
      </c>
      <c r="M13" s="236">
        <v>98</v>
      </c>
      <c r="N13" s="435">
        <v>111.7</v>
      </c>
    </row>
    <row r="14" spans="1:15" ht="13.5" customHeight="1" x14ac:dyDescent="0.2">
      <c r="A14" s="819"/>
      <c r="B14" s="240">
        <v>4</v>
      </c>
      <c r="C14" s="235">
        <v>1733</v>
      </c>
      <c r="D14" s="236">
        <v>117.1</v>
      </c>
      <c r="E14" s="236">
        <v>111.6</v>
      </c>
      <c r="F14" s="236">
        <v>122.6</v>
      </c>
      <c r="G14" s="235">
        <v>879</v>
      </c>
      <c r="H14" s="236">
        <v>143.6</v>
      </c>
      <c r="I14" s="236">
        <v>133.9</v>
      </c>
      <c r="J14" s="236">
        <v>153.30000000000001</v>
      </c>
      <c r="K14" s="235">
        <v>854</v>
      </c>
      <c r="L14" s="236">
        <v>98.2</v>
      </c>
      <c r="M14" s="236">
        <v>91.7</v>
      </c>
      <c r="N14" s="435">
        <v>104.8</v>
      </c>
    </row>
    <row r="15" spans="1:15" ht="13.5" customHeight="1" x14ac:dyDescent="0.2">
      <c r="A15" s="820"/>
      <c r="B15" s="437" t="s">
        <v>40</v>
      </c>
      <c r="C15" s="438">
        <v>1498</v>
      </c>
      <c r="D15" s="439">
        <v>101.2</v>
      </c>
      <c r="E15" s="439">
        <v>96.1</v>
      </c>
      <c r="F15" s="439">
        <v>106.3</v>
      </c>
      <c r="G15" s="438">
        <v>761</v>
      </c>
      <c r="H15" s="439">
        <v>126.6</v>
      </c>
      <c r="I15" s="439">
        <v>117.5</v>
      </c>
      <c r="J15" s="439">
        <v>135.80000000000001</v>
      </c>
      <c r="K15" s="438">
        <v>737</v>
      </c>
      <c r="L15" s="439">
        <v>82.3</v>
      </c>
      <c r="M15" s="439">
        <v>76.400000000000006</v>
      </c>
      <c r="N15" s="440">
        <v>88.3</v>
      </c>
      <c r="O15" s="26"/>
    </row>
    <row r="16" spans="1:15" ht="12" customHeight="1" x14ac:dyDescent="0.2">
      <c r="A16" s="26"/>
      <c r="D16" s="27"/>
    </row>
    <row r="17" spans="1:14" ht="12" customHeight="1" x14ac:dyDescent="0.2">
      <c r="A17" s="16" t="s">
        <v>42</v>
      </c>
      <c r="B17" s="39"/>
      <c r="C17" s="39"/>
      <c r="D17" s="39"/>
      <c r="E17" s="39"/>
      <c r="F17" s="39"/>
      <c r="G17" s="39"/>
      <c r="H17" s="39"/>
      <c r="I17" s="39"/>
      <c r="J17" s="39"/>
      <c r="K17" s="241"/>
      <c r="L17" s="241"/>
      <c r="M17" s="241"/>
    </row>
    <row r="18" spans="1:14" ht="12" customHeight="1" x14ac:dyDescent="0.2">
      <c r="A18" s="809" t="s">
        <v>77</v>
      </c>
      <c r="B18" s="809"/>
      <c r="C18" s="809"/>
      <c r="D18" s="809"/>
      <c r="E18" s="809"/>
      <c r="F18" s="809"/>
      <c r="G18" s="809"/>
      <c r="H18" s="809"/>
      <c r="I18" s="809"/>
      <c r="J18" s="809"/>
      <c r="K18" s="809"/>
      <c r="L18" s="809"/>
      <c r="M18" s="809"/>
      <c r="N18" s="809"/>
    </row>
    <row r="19" spans="1:14" ht="12" customHeight="1" x14ac:dyDescent="0.2">
      <c r="A19" s="809"/>
      <c r="B19" s="809"/>
      <c r="C19" s="809"/>
      <c r="D19" s="809"/>
      <c r="E19" s="809"/>
      <c r="F19" s="809"/>
      <c r="G19" s="809"/>
      <c r="H19" s="809"/>
      <c r="I19" s="809"/>
      <c r="J19" s="809"/>
      <c r="K19" s="809"/>
      <c r="L19" s="809"/>
      <c r="M19" s="809"/>
      <c r="N19" s="809"/>
    </row>
    <row r="20" spans="1:14" ht="12" customHeight="1" x14ac:dyDescent="0.2">
      <c r="A20" s="767" t="s">
        <v>78</v>
      </c>
      <c r="B20" s="767"/>
      <c r="C20" s="767"/>
      <c r="D20" s="767"/>
      <c r="E20" s="767"/>
      <c r="F20" s="767"/>
      <c r="G20" s="767"/>
      <c r="H20" s="767"/>
      <c r="I20" s="767"/>
      <c r="J20" s="767"/>
      <c r="K20" s="767"/>
      <c r="L20" s="767"/>
      <c r="M20" s="767"/>
      <c r="N20" s="767"/>
    </row>
    <row r="21" spans="1:14" ht="12" customHeight="1" x14ac:dyDescent="0.2">
      <c r="A21" s="767"/>
      <c r="B21" s="767"/>
      <c r="C21" s="767"/>
      <c r="D21" s="767"/>
      <c r="E21" s="767"/>
      <c r="F21" s="767"/>
      <c r="G21" s="767"/>
      <c r="H21" s="767"/>
      <c r="I21" s="767"/>
      <c r="J21" s="767"/>
      <c r="K21" s="767"/>
      <c r="L21" s="767"/>
      <c r="M21" s="767"/>
      <c r="N21" s="767"/>
    </row>
    <row r="22" spans="1:14" ht="12" customHeight="1" x14ac:dyDescent="0.2">
      <c r="A22" s="767"/>
      <c r="B22" s="767"/>
      <c r="C22" s="767"/>
      <c r="D22" s="767"/>
      <c r="E22" s="767"/>
      <c r="F22" s="767"/>
      <c r="G22" s="767"/>
      <c r="H22" s="767"/>
      <c r="I22" s="767"/>
      <c r="J22" s="767"/>
      <c r="K22" s="767"/>
      <c r="L22" s="767"/>
      <c r="M22" s="767"/>
      <c r="N22" s="767"/>
    </row>
    <row r="23" spans="1:14" ht="12" customHeight="1" x14ac:dyDescent="0.2">
      <c r="A23" s="812" t="s">
        <v>3100</v>
      </c>
      <c r="B23" s="812"/>
      <c r="C23" s="812"/>
      <c r="D23" s="812"/>
      <c r="E23" s="812"/>
      <c r="F23" s="812"/>
      <c r="G23" s="812"/>
      <c r="H23" s="812"/>
      <c r="I23" s="812"/>
      <c r="J23" s="812"/>
      <c r="K23" s="812"/>
      <c r="L23" s="812"/>
      <c r="M23" s="812"/>
      <c r="N23" s="812"/>
    </row>
    <row r="24" spans="1:14" ht="12" customHeight="1" x14ac:dyDescent="0.2">
      <c r="A24" s="812"/>
      <c r="B24" s="812"/>
      <c r="C24" s="812"/>
      <c r="D24" s="812"/>
      <c r="E24" s="812"/>
      <c r="F24" s="812"/>
      <c r="G24" s="812"/>
      <c r="H24" s="812"/>
      <c r="I24" s="812"/>
      <c r="J24" s="812"/>
      <c r="K24" s="812"/>
      <c r="L24" s="812"/>
      <c r="M24" s="812"/>
      <c r="N24" s="812"/>
    </row>
    <row r="25" spans="1:14" ht="12" customHeight="1" x14ac:dyDescent="0.2">
      <c r="A25" s="810" t="s">
        <v>2757</v>
      </c>
      <c r="B25" s="810"/>
      <c r="C25" s="810"/>
      <c r="D25" s="810"/>
      <c r="E25" s="810"/>
      <c r="F25" s="810"/>
      <c r="G25" s="810"/>
      <c r="H25" s="810"/>
      <c r="I25" s="810"/>
      <c r="J25" s="810"/>
      <c r="K25" s="810"/>
      <c r="L25" s="810"/>
      <c r="M25" s="810"/>
      <c r="N25" s="810"/>
    </row>
    <row r="26" spans="1:14" ht="12" customHeight="1" x14ac:dyDescent="0.2">
      <c r="A26" s="810"/>
      <c r="B26" s="810"/>
      <c r="C26" s="810"/>
      <c r="D26" s="810"/>
      <c r="E26" s="810"/>
      <c r="F26" s="810"/>
      <c r="G26" s="810"/>
      <c r="H26" s="810"/>
      <c r="I26" s="810"/>
      <c r="J26" s="810"/>
      <c r="K26" s="810"/>
      <c r="L26" s="810"/>
      <c r="M26" s="810"/>
      <c r="N26" s="810"/>
    </row>
    <row r="27" spans="1:14" ht="12" customHeight="1" x14ac:dyDescent="0.2">
      <c r="A27" s="809" t="s">
        <v>82</v>
      </c>
      <c r="B27" s="809"/>
      <c r="C27" s="809"/>
      <c r="D27" s="809"/>
      <c r="E27" s="809"/>
      <c r="F27" s="809"/>
      <c r="G27" s="809"/>
      <c r="H27" s="809"/>
      <c r="I27" s="809"/>
      <c r="J27" s="809"/>
      <c r="K27" s="809"/>
      <c r="L27" s="809"/>
      <c r="M27" s="809"/>
      <c r="N27" s="809"/>
    </row>
    <row r="28" spans="1:14" ht="12" customHeight="1" x14ac:dyDescent="0.2">
      <c r="A28" s="809"/>
      <c r="B28" s="809"/>
      <c r="C28" s="809"/>
      <c r="D28" s="809"/>
      <c r="E28" s="809"/>
      <c r="F28" s="809"/>
      <c r="G28" s="809"/>
      <c r="H28" s="809"/>
      <c r="I28" s="809"/>
      <c r="J28" s="809"/>
      <c r="K28" s="809"/>
      <c r="L28" s="809"/>
      <c r="M28" s="809"/>
      <c r="N28" s="809"/>
    </row>
    <row r="29" spans="1:14" ht="12" customHeight="1" x14ac:dyDescent="0.2">
      <c r="A29" s="805" t="s">
        <v>83</v>
      </c>
      <c r="B29" s="805"/>
      <c r="C29" s="805"/>
      <c r="D29" s="805"/>
      <c r="E29" s="805"/>
      <c r="F29" s="805"/>
      <c r="G29" s="805"/>
      <c r="H29" s="805"/>
      <c r="I29" s="805"/>
      <c r="J29" s="805"/>
      <c r="K29" s="805"/>
      <c r="L29" s="805"/>
      <c r="M29" s="805"/>
      <c r="N29" s="805"/>
    </row>
    <row r="30" spans="1:14" ht="12" customHeight="1" x14ac:dyDescent="0.2">
      <c r="A30" s="815" t="s">
        <v>94</v>
      </c>
      <c r="B30" s="815"/>
      <c r="C30" s="163"/>
      <c r="D30" s="163"/>
      <c r="E30" s="163"/>
      <c r="F30" s="163"/>
      <c r="G30" s="163"/>
      <c r="H30" s="163"/>
      <c r="I30" s="163"/>
      <c r="J30" s="163"/>
      <c r="K30" s="163"/>
      <c r="L30" s="163"/>
      <c r="M30" s="163"/>
      <c r="N30" s="163"/>
    </row>
    <row r="31" spans="1:14" ht="12" customHeight="1" x14ac:dyDescent="0.2">
      <c r="A31" s="816" t="s">
        <v>95</v>
      </c>
      <c r="B31" s="816"/>
      <c r="C31" s="162"/>
      <c r="D31" s="162"/>
      <c r="E31" s="162"/>
      <c r="F31" s="162"/>
      <c r="G31" s="162"/>
      <c r="H31" s="162"/>
      <c r="I31" s="162"/>
      <c r="J31" s="162"/>
      <c r="K31" s="162"/>
      <c r="L31" s="162"/>
      <c r="M31" s="162"/>
      <c r="N31" s="162"/>
    </row>
    <row r="32" spans="1:14" ht="12" customHeight="1" x14ac:dyDescent="0.2">
      <c r="A32" s="771"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30th June 2021. Figures only include deaths that were registered by 7th July. More information on registration delays can be found on the NRS website.</v>
      </c>
      <c r="B32" s="771"/>
      <c r="C32" s="771"/>
      <c r="D32" s="771"/>
      <c r="E32" s="771"/>
      <c r="F32" s="771"/>
      <c r="G32" s="771"/>
      <c r="H32" s="771"/>
      <c r="I32" s="771"/>
      <c r="J32" s="771"/>
      <c r="K32" s="771"/>
      <c r="L32" s="771"/>
      <c r="M32" s="771"/>
      <c r="N32" s="771"/>
    </row>
    <row r="33" spans="1:14" ht="12" customHeight="1" x14ac:dyDescent="0.2">
      <c r="A33" s="771"/>
      <c r="B33" s="771"/>
      <c r="C33" s="771"/>
      <c r="D33" s="771"/>
      <c r="E33" s="771"/>
      <c r="F33" s="771"/>
      <c r="G33" s="771"/>
      <c r="H33" s="771"/>
      <c r="I33" s="771"/>
      <c r="J33" s="771"/>
      <c r="K33" s="771"/>
      <c r="L33" s="771"/>
      <c r="M33" s="771"/>
      <c r="N33" s="771"/>
    </row>
    <row r="34" spans="1:14" ht="12" customHeight="1" x14ac:dyDescent="0.2">
      <c r="A34" s="814"/>
      <c r="B34" s="814"/>
      <c r="C34" s="814"/>
      <c r="D34" s="814"/>
      <c r="E34" s="814"/>
      <c r="F34" s="814"/>
      <c r="G34" s="814"/>
      <c r="H34" s="814"/>
      <c r="I34" s="814"/>
      <c r="J34" s="814"/>
      <c r="K34" s="814"/>
      <c r="L34" s="814"/>
      <c r="M34" s="814"/>
      <c r="N34" s="814"/>
    </row>
    <row r="35" spans="1:14" ht="12" customHeight="1" x14ac:dyDescent="0.2">
      <c r="A35" s="813" t="s">
        <v>3007</v>
      </c>
      <c r="B35" s="813"/>
      <c r="C35" s="39"/>
      <c r="D35" s="39"/>
      <c r="E35" s="39"/>
      <c r="F35" s="39"/>
      <c r="G35" s="39"/>
      <c r="H35" s="39"/>
      <c r="I35" s="39"/>
      <c r="J35" s="39"/>
      <c r="K35" s="241"/>
      <c r="L35" s="241"/>
      <c r="M35" s="241"/>
    </row>
    <row r="36" spans="1:14" ht="12"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row r="45" spans="1:14" ht="13.5" customHeight="1" x14ac:dyDescent="0.2"/>
  </sheetData>
  <mergeCells count="20">
    <mergeCell ref="M1:N1"/>
    <mergeCell ref="A1:J2"/>
    <mergeCell ref="A35:B35"/>
    <mergeCell ref="A34:N34"/>
    <mergeCell ref="A32:N33"/>
    <mergeCell ref="A30:B30"/>
    <mergeCell ref="A31:B31"/>
    <mergeCell ref="A29:N29"/>
    <mergeCell ref="G4:J4"/>
    <mergeCell ref="K4:N4"/>
    <mergeCell ref="A18:N19"/>
    <mergeCell ref="A20:N22"/>
    <mergeCell ref="A25:N26"/>
    <mergeCell ref="A27:N28"/>
    <mergeCell ref="A4:A5"/>
    <mergeCell ref="A23:N24"/>
    <mergeCell ref="B4:B5"/>
    <mergeCell ref="A6:A10"/>
    <mergeCell ref="A11:A15"/>
    <mergeCell ref="C4:F4"/>
  </mergeCells>
  <hyperlinks>
    <hyperlink ref="A31" r:id="rId1" location="/simd2020/BTTTFTT/9/-4.0000/55.9000/"/>
    <hyperlink ref="A32:N33" r:id="rId2" display="7) Figures are for deaths occurring between 1 March 2020 and 30 April 2020. Figures only include deaths that were registered by 3 May 2020. More information on registration delays can be found on the NRS website:"/>
    <hyperlink ref="A30:B30" r:id="rId3" display="Scottish Government Website"/>
    <hyperlink ref="M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zoomScaleNormal="100" workbookViewId="0">
      <selection sqref="A1:L1"/>
    </sheetView>
  </sheetViews>
  <sheetFormatPr defaultColWidth="9.140625" defaultRowHeight="14.25" x14ac:dyDescent="0.2"/>
  <cols>
    <col min="1" max="1" width="16.42578125" style="5" customWidth="1"/>
    <col min="2" max="2" width="22.42578125" style="5" customWidth="1"/>
    <col min="3" max="16384" width="9.140625" style="5"/>
  </cols>
  <sheetData>
    <row r="1" spans="1:15" ht="18" customHeight="1" x14ac:dyDescent="0.25">
      <c r="A1" s="702" t="s">
        <v>3177</v>
      </c>
      <c r="B1" s="702"/>
      <c r="C1" s="702"/>
      <c r="D1" s="702"/>
      <c r="E1" s="702"/>
      <c r="F1" s="702"/>
      <c r="G1" s="702"/>
      <c r="H1" s="702"/>
      <c r="I1" s="702"/>
      <c r="J1" s="702"/>
      <c r="K1" s="702"/>
      <c r="L1" s="702"/>
      <c r="M1" s="691"/>
      <c r="N1" s="765" t="s">
        <v>69</v>
      </c>
      <c r="O1" s="765"/>
    </row>
    <row r="2" spans="1:15" ht="15" customHeight="1" x14ac:dyDescent="0.2">
      <c r="A2" s="119"/>
      <c r="B2" s="119"/>
      <c r="C2" s="119"/>
      <c r="D2" s="119"/>
      <c r="E2" s="119"/>
      <c r="F2" s="119"/>
      <c r="G2" s="119"/>
      <c r="H2" s="119"/>
      <c r="I2" s="119"/>
      <c r="J2" s="119"/>
      <c r="K2" s="119"/>
      <c r="L2" s="119"/>
      <c r="M2" s="119"/>
      <c r="N2" s="119"/>
    </row>
    <row r="3" spans="1:15" ht="13.5" customHeight="1" x14ac:dyDescent="0.2">
      <c r="A3" s="832" t="s">
        <v>33</v>
      </c>
      <c r="B3" s="834" t="s">
        <v>3142</v>
      </c>
      <c r="C3" s="826" t="s">
        <v>27</v>
      </c>
      <c r="D3" s="827"/>
      <c r="E3" s="827"/>
      <c r="F3" s="827"/>
      <c r="G3" s="826" t="s">
        <v>3</v>
      </c>
      <c r="H3" s="827"/>
      <c r="I3" s="827"/>
      <c r="J3" s="827"/>
      <c r="K3" s="826" t="s">
        <v>2</v>
      </c>
      <c r="L3" s="827"/>
      <c r="M3" s="827"/>
      <c r="N3" s="828"/>
    </row>
    <row r="4" spans="1:15" ht="13.5" customHeight="1" x14ac:dyDescent="0.2">
      <c r="A4" s="833"/>
      <c r="B4" s="835"/>
      <c r="C4" s="29" t="s">
        <v>34</v>
      </c>
      <c r="D4" s="30" t="s">
        <v>35</v>
      </c>
      <c r="E4" s="30" t="s">
        <v>36</v>
      </c>
      <c r="F4" s="30" t="s">
        <v>37</v>
      </c>
      <c r="G4" s="29" t="s">
        <v>34</v>
      </c>
      <c r="H4" s="30" t="s">
        <v>35</v>
      </c>
      <c r="I4" s="30" t="s">
        <v>36</v>
      </c>
      <c r="J4" s="30" t="s">
        <v>37</v>
      </c>
      <c r="K4" s="29" t="s">
        <v>34</v>
      </c>
      <c r="L4" s="30" t="s">
        <v>35</v>
      </c>
      <c r="M4" s="30" t="s">
        <v>36</v>
      </c>
      <c r="N4" s="441" t="s">
        <v>37</v>
      </c>
    </row>
    <row r="5" spans="1:15" ht="13.5" customHeight="1" x14ac:dyDescent="0.2">
      <c r="A5" s="829" t="s">
        <v>38</v>
      </c>
      <c r="B5" s="174" t="s">
        <v>43</v>
      </c>
      <c r="C5" s="231">
        <v>27795</v>
      </c>
      <c r="D5" s="232">
        <v>1292.21</v>
      </c>
      <c r="E5" s="232">
        <v>1277.6300000000001</v>
      </c>
      <c r="F5" s="232">
        <v>1306.8</v>
      </c>
      <c r="G5" s="231">
        <v>13831</v>
      </c>
      <c r="H5" s="232">
        <v>1558.01</v>
      </c>
      <c r="I5" s="232">
        <v>1532.88</v>
      </c>
      <c r="J5" s="232">
        <v>1583.1</v>
      </c>
      <c r="K5" s="231">
        <v>13964</v>
      </c>
      <c r="L5" s="232">
        <v>1088.17</v>
      </c>
      <c r="M5" s="232">
        <v>1070.7</v>
      </c>
      <c r="N5" s="442">
        <v>1105.5999999999999</v>
      </c>
      <c r="O5" s="6"/>
    </row>
    <row r="6" spans="1:15" ht="13.5" customHeight="1" x14ac:dyDescent="0.2">
      <c r="A6" s="830"/>
      <c r="B6" s="119" t="s">
        <v>44</v>
      </c>
      <c r="C6" s="233">
        <v>32454</v>
      </c>
      <c r="D6" s="234">
        <v>1275.3499999999999</v>
      </c>
      <c r="E6" s="234">
        <v>1262.0899999999999</v>
      </c>
      <c r="F6" s="234">
        <v>1288.5999999999999</v>
      </c>
      <c r="G6" s="233">
        <v>16120</v>
      </c>
      <c r="H6" s="234">
        <v>1494.59</v>
      </c>
      <c r="I6" s="234">
        <v>1472.3</v>
      </c>
      <c r="J6" s="234">
        <v>1516.9</v>
      </c>
      <c r="K6" s="233">
        <v>16334</v>
      </c>
      <c r="L6" s="234">
        <v>1102.6199999999999</v>
      </c>
      <c r="M6" s="234">
        <v>1086.43</v>
      </c>
      <c r="N6" s="443">
        <v>1118.8</v>
      </c>
      <c r="O6" s="6"/>
    </row>
    <row r="7" spans="1:15" ht="13.5" customHeight="1" x14ac:dyDescent="0.2">
      <c r="A7" s="830"/>
      <c r="B7" s="119" t="s">
        <v>45</v>
      </c>
      <c r="C7" s="233">
        <v>7244</v>
      </c>
      <c r="D7" s="234">
        <v>1129.27</v>
      </c>
      <c r="E7" s="234">
        <v>1104.4000000000001</v>
      </c>
      <c r="F7" s="234">
        <v>1154.0999999999999</v>
      </c>
      <c r="G7" s="233">
        <v>3594</v>
      </c>
      <c r="H7" s="234">
        <v>1327.16</v>
      </c>
      <c r="I7" s="234">
        <v>1285.29</v>
      </c>
      <c r="J7" s="234">
        <v>1369</v>
      </c>
      <c r="K7" s="233">
        <v>3650</v>
      </c>
      <c r="L7" s="234">
        <v>981.98</v>
      </c>
      <c r="M7" s="234">
        <v>951.39</v>
      </c>
      <c r="N7" s="443">
        <v>1012.6</v>
      </c>
      <c r="O7" s="6"/>
    </row>
    <row r="8" spans="1:15" ht="13.5" customHeight="1" x14ac:dyDescent="0.2">
      <c r="A8" s="830"/>
      <c r="B8" s="119" t="s">
        <v>46</v>
      </c>
      <c r="C8" s="233">
        <v>3773</v>
      </c>
      <c r="D8" s="234">
        <v>1190.1500000000001</v>
      </c>
      <c r="E8" s="234">
        <v>1153.44</v>
      </c>
      <c r="F8" s="234">
        <v>1226.9000000000001</v>
      </c>
      <c r="G8" s="233">
        <v>1822</v>
      </c>
      <c r="H8" s="234">
        <v>1403.06</v>
      </c>
      <c r="I8" s="234">
        <v>1341.22</v>
      </c>
      <c r="J8" s="234">
        <v>1464.9</v>
      </c>
      <c r="K8" s="233">
        <v>1951</v>
      </c>
      <c r="L8" s="234">
        <v>1025.03</v>
      </c>
      <c r="M8" s="234">
        <v>980.3</v>
      </c>
      <c r="N8" s="443">
        <v>1069.8</v>
      </c>
      <c r="O8" s="6"/>
    </row>
    <row r="9" spans="1:15" ht="13.5" customHeight="1" x14ac:dyDescent="0.2">
      <c r="A9" s="830"/>
      <c r="B9" s="119" t="s">
        <v>47</v>
      </c>
      <c r="C9" s="233">
        <v>8425</v>
      </c>
      <c r="D9" s="234">
        <v>1040.5</v>
      </c>
      <c r="E9" s="234">
        <v>1019.15</v>
      </c>
      <c r="F9" s="234">
        <v>1061.8</v>
      </c>
      <c r="G9" s="233">
        <v>4484</v>
      </c>
      <c r="H9" s="234">
        <v>1221</v>
      </c>
      <c r="I9" s="234">
        <v>1186</v>
      </c>
      <c r="J9" s="234">
        <v>1256</v>
      </c>
      <c r="K9" s="233">
        <v>3941</v>
      </c>
      <c r="L9" s="234">
        <v>886.6</v>
      </c>
      <c r="M9" s="234">
        <v>860.15</v>
      </c>
      <c r="N9" s="443">
        <v>913</v>
      </c>
      <c r="O9" s="6"/>
    </row>
    <row r="10" spans="1:15" ht="13.5" customHeight="1" x14ac:dyDescent="0.2">
      <c r="A10" s="830"/>
      <c r="B10" s="119" t="s">
        <v>48</v>
      </c>
      <c r="C10" s="233">
        <v>4945</v>
      </c>
      <c r="D10" s="234">
        <v>988.22</v>
      </c>
      <c r="E10" s="234">
        <v>961.76</v>
      </c>
      <c r="F10" s="234">
        <v>1014.7</v>
      </c>
      <c r="G10" s="233">
        <v>2622</v>
      </c>
      <c r="H10" s="234">
        <v>1162</v>
      </c>
      <c r="I10" s="234">
        <v>1118.3800000000001</v>
      </c>
      <c r="J10" s="234">
        <v>1205.5999999999999</v>
      </c>
      <c r="K10" s="233">
        <v>2323</v>
      </c>
      <c r="L10" s="234">
        <v>833.03</v>
      </c>
      <c r="M10" s="234">
        <v>800.68</v>
      </c>
      <c r="N10" s="443">
        <v>865.4</v>
      </c>
      <c r="O10" s="6"/>
    </row>
    <row r="11" spans="1:15" ht="13.5" customHeight="1" x14ac:dyDescent="0.2">
      <c r="A11" s="829" t="s">
        <v>41</v>
      </c>
      <c r="B11" s="174" t="s">
        <v>43</v>
      </c>
      <c r="C11" s="231">
        <v>4107</v>
      </c>
      <c r="D11" s="232">
        <v>193.22</v>
      </c>
      <c r="E11" s="232">
        <v>187.33</v>
      </c>
      <c r="F11" s="232">
        <v>199.1</v>
      </c>
      <c r="G11" s="231">
        <v>2044</v>
      </c>
      <c r="H11" s="232">
        <v>243.85</v>
      </c>
      <c r="I11" s="232">
        <v>233.15</v>
      </c>
      <c r="J11" s="232">
        <v>254.6</v>
      </c>
      <c r="K11" s="231">
        <v>2063</v>
      </c>
      <c r="L11" s="232">
        <v>158.35</v>
      </c>
      <c r="M11" s="232">
        <v>151.5</v>
      </c>
      <c r="N11" s="442">
        <v>165.2</v>
      </c>
      <c r="O11" s="6"/>
    </row>
    <row r="12" spans="1:15" ht="13.5" customHeight="1" x14ac:dyDescent="0.2">
      <c r="A12" s="830"/>
      <c r="B12" s="119" t="s">
        <v>44</v>
      </c>
      <c r="C12" s="233">
        <v>4097</v>
      </c>
      <c r="D12" s="234">
        <v>161.47999999999999</v>
      </c>
      <c r="E12" s="234">
        <v>156.54</v>
      </c>
      <c r="F12" s="234">
        <v>166.4</v>
      </c>
      <c r="G12" s="233">
        <v>2114</v>
      </c>
      <c r="H12" s="234">
        <v>202.13</v>
      </c>
      <c r="I12" s="234">
        <v>193.34</v>
      </c>
      <c r="J12" s="234">
        <v>210.9</v>
      </c>
      <c r="K12" s="233">
        <v>1983</v>
      </c>
      <c r="L12" s="234">
        <v>132.31</v>
      </c>
      <c r="M12" s="234">
        <v>126.51</v>
      </c>
      <c r="N12" s="443">
        <v>138.1</v>
      </c>
      <c r="O12" s="6"/>
    </row>
    <row r="13" spans="1:15" ht="13.5" customHeight="1" x14ac:dyDescent="0.2">
      <c r="A13" s="830"/>
      <c r="B13" s="119" t="s">
        <v>45</v>
      </c>
      <c r="C13" s="233">
        <v>729</v>
      </c>
      <c r="D13" s="234">
        <v>114.49</v>
      </c>
      <c r="E13" s="234">
        <v>106.17</v>
      </c>
      <c r="F13" s="234">
        <v>122.8</v>
      </c>
      <c r="G13" s="233">
        <v>373</v>
      </c>
      <c r="H13" s="234">
        <v>140.87</v>
      </c>
      <c r="I13" s="234">
        <v>126.13</v>
      </c>
      <c r="J13" s="234">
        <v>155.6</v>
      </c>
      <c r="K13" s="233">
        <v>356</v>
      </c>
      <c r="L13" s="234">
        <v>94.5</v>
      </c>
      <c r="M13" s="234">
        <v>84.72</v>
      </c>
      <c r="N13" s="443">
        <v>104.3</v>
      </c>
      <c r="O13" s="6"/>
    </row>
    <row r="14" spans="1:15" ht="13.5" customHeight="1" x14ac:dyDescent="0.2">
      <c r="A14" s="830"/>
      <c r="B14" s="119" t="s">
        <v>46</v>
      </c>
      <c r="C14" s="233">
        <v>241</v>
      </c>
      <c r="D14" s="234">
        <v>74.739999999999995</v>
      </c>
      <c r="E14" s="234">
        <v>65.28</v>
      </c>
      <c r="F14" s="234">
        <v>84.2</v>
      </c>
      <c r="G14" s="233">
        <v>105</v>
      </c>
      <c r="H14" s="234">
        <v>80.430000000000007</v>
      </c>
      <c r="I14" s="234">
        <v>64.849999999999994</v>
      </c>
      <c r="J14" s="234">
        <v>96</v>
      </c>
      <c r="K14" s="233">
        <v>136</v>
      </c>
      <c r="L14" s="234">
        <v>71.180000000000007</v>
      </c>
      <c r="M14" s="234">
        <v>59.05</v>
      </c>
      <c r="N14" s="443">
        <v>83.3</v>
      </c>
      <c r="O14" s="6"/>
    </row>
    <row r="15" spans="1:15" ht="13.5" customHeight="1" x14ac:dyDescent="0.2">
      <c r="A15" s="830"/>
      <c r="B15" s="119" t="s">
        <v>47</v>
      </c>
      <c r="C15" s="233">
        <v>757</v>
      </c>
      <c r="D15" s="234">
        <v>94.66</v>
      </c>
      <c r="E15" s="234">
        <v>87.85</v>
      </c>
      <c r="F15" s="234">
        <v>101.5</v>
      </c>
      <c r="G15" s="233">
        <v>416</v>
      </c>
      <c r="H15" s="234">
        <v>116.93</v>
      </c>
      <c r="I15" s="234">
        <v>105.21</v>
      </c>
      <c r="J15" s="234">
        <v>128.69999999999999</v>
      </c>
      <c r="K15" s="233">
        <v>341</v>
      </c>
      <c r="L15" s="234">
        <v>76.87</v>
      </c>
      <c r="M15" s="234">
        <v>68.72</v>
      </c>
      <c r="N15" s="443">
        <v>85</v>
      </c>
      <c r="O15" s="6"/>
    </row>
    <row r="16" spans="1:15" ht="13.5" customHeight="1" x14ac:dyDescent="0.2">
      <c r="A16" s="831"/>
      <c r="B16" s="120" t="s">
        <v>48</v>
      </c>
      <c r="C16" s="444">
        <v>262</v>
      </c>
      <c r="D16" s="445">
        <v>52.2</v>
      </c>
      <c r="E16" s="445">
        <v>45.81</v>
      </c>
      <c r="F16" s="445">
        <v>58.6</v>
      </c>
      <c r="G16" s="444">
        <v>138</v>
      </c>
      <c r="H16" s="445">
        <v>59.19</v>
      </c>
      <c r="I16" s="445">
        <v>48.93</v>
      </c>
      <c r="J16" s="445">
        <v>69.400000000000006</v>
      </c>
      <c r="K16" s="444">
        <v>124</v>
      </c>
      <c r="L16" s="445">
        <v>44.81</v>
      </c>
      <c r="M16" s="445">
        <v>36.909999999999997</v>
      </c>
      <c r="N16" s="446">
        <v>52.7</v>
      </c>
      <c r="O16" s="6"/>
    </row>
    <row r="17" spans="1:14" ht="12" customHeight="1" x14ac:dyDescent="0.2"/>
    <row r="18" spans="1:14" ht="12" customHeight="1" x14ac:dyDescent="0.2">
      <c r="A18" s="3" t="s">
        <v>26</v>
      </c>
    </row>
    <row r="19" spans="1:14" ht="12" customHeight="1" x14ac:dyDescent="0.2">
      <c r="A19" s="822" t="s">
        <v>89</v>
      </c>
      <c r="B19" s="822"/>
      <c r="C19" s="822"/>
      <c r="D19" s="822"/>
      <c r="E19" s="822"/>
      <c r="F19" s="822"/>
      <c r="G19" s="822"/>
      <c r="H19" s="822"/>
      <c r="I19" s="822"/>
      <c r="J19" s="822"/>
      <c r="K19" s="822"/>
      <c r="L19" s="822"/>
      <c r="M19" s="822"/>
      <c r="N19" s="822"/>
    </row>
    <row r="20" spans="1:14" ht="12" customHeight="1" x14ac:dyDescent="0.2">
      <c r="A20" s="822"/>
      <c r="B20" s="822"/>
      <c r="C20" s="822"/>
      <c r="D20" s="822"/>
      <c r="E20" s="822"/>
      <c r="F20" s="822"/>
      <c r="G20" s="822"/>
      <c r="H20" s="822"/>
      <c r="I20" s="822"/>
      <c r="J20" s="822"/>
      <c r="K20" s="822"/>
      <c r="L20" s="822"/>
      <c r="M20" s="822"/>
      <c r="N20" s="822"/>
    </row>
    <row r="21" spans="1:14" ht="12" customHeight="1" x14ac:dyDescent="0.2">
      <c r="A21" s="822" t="s">
        <v>90</v>
      </c>
      <c r="B21" s="822"/>
      <c r="C21" s="822"/>
      <c r="D21" s="822"/>
      <c r="E21" s="822"/>
      <c r="F21" s="822"/>
      <c r="G21" s="822"/>
      <c r="H21" s="822"/>
      <c r="I21" s="822"/>
      <c r="J21" s="822"/>
      <c r="K21" s="822"/>
      <c r="L21" s="822"/>
      <c r="M21" s="822"/>
      <c r="N21" s="822"/>
    </row>
    <row r="22" spans="1:14" ht="12" customHeight="1" x14ac:dyDescent="0.2">
      <c r="A22" s="822"/>
      <c r="B22" s="822"/>
      <c r="C22" s="822"/>
      <c r="D22" s="822"/>
      <c r="E22" s="822"/>
      <c r="F22" s="822"/>
      <c r="G22" s="822"/>
      <c r="H22" s="822"/>
      <c r="I22" s="822"/>
      <c r="J22" s="822"/>
      <c r="K22" s="822"/>
      <c r="L22" s="822"/>
      <c r="M22" s="822"/>
      <c r="N22" s="822"/>
    </row>
    <row r="23" spans="1:14" ht="12" customHeight="1" x14ac:dyDescent="0.2">
      <c r="A23" s="822"/>
      <c r="B23" s="822"/>
      <c r="C23" s="822"/>
      <c r="D23" s="822"/>
      <c r="E23" s="822"/>
      <c r="F23" s="822"/>
      <c r="G23" s="822"/>
      <c r="H23" s="822"/>
      <c r="I23" s="822"/>
      <c r="J23" s="822"/>
      <c r="K23" s="822"/>
      <c r="L23" s="822"/>
      <c r="M23" s="822"/>
      <c r="N23" s="822"/>
    </row>
    <row r="24" spans="1:14" ht="12" customHeight="1" x14ac:dyDescent="0.2">
      <c r="A24" s="822" t="s">
        <v>3101</v>
      </c>
      <c r="B24" s="822"/>
      <c r="C24" s="822"/>
      <c r="D24" s="822"/>
      <c r="E24" s="822"/>
      <c r="F24" s="822"/>
      <c r="G24" s="822"/>
      <c r="H24" s="822"/>
      <c r="I24" s="822"/>
      <c r="J24" s="822"/>
      <c r="K24" s="822"/>
      <c r="L24" s="822"/>
      <c r="M24" s="822"/>
      <c r="N24" s="822"/>
    </row>
    <row r="25" spans="1:14" ht="12" customHeight="1" x14ac:dyDescent="0.2">
      <c r="A25" s="822"/>
      <c r="B25" s="822"/>
      <c r="C25" s="822"/>
      <c r="D25" s="822"/>
      <c r="E25" s="822"/>
      <c r="F25" s="822"/>
      <c r="G25" s="822"/>
      <c r="H25" s="822"/>
      <c r="I25" s="822"/>
      <c r="J25" s="822"/>
      <c r="K25" s="822"/>
      <c r="L25" s="822"/>
      <c r="M25" s="822"/>
      <c r="N25" s="822"/>
    </row>
    <row r="26" spans="1:14" ht="12" customHeight="1" x14ac:dyDescent="0.2">
      <c r="A26" s="837" t="s">
        <v>2758</v>
      </c>
      <c r="B26" s="837"/>
      <c r="C26" s="837"/>
      <c r="D26" s="837"/>
      <c r="E26" s="837"/>
      <c r="F26" s="837"/>
      <c r="G26" s="837"/>
      <c r="H26" s="837"/>
      <c r="I26" s="837"/>
      <c r="J26" s="837"/>
      <c r="K26" s="837"/>
      <c r="L26" s="837"/>
      <c r="M26" s="837"/>
      <c r="N26" s="837"/>
    </row>
    <row r="27" spans="1:14" ht="12" customHeight="1" x14ac:dyDescent="0.2">
      <c r="A27" s="837"/>
      <c r="B27" s="837"/>
      <c r="C27" s="837"/>
      <c r="D27" s="837"/>
      <c r="E27" s="837"/>
      <c r="F27" s="837"/>
      <c r="G27" s="837"/>
      <c r="H27" s="837"/>
      <c r="I27" s="837"/>
      <c r="J27" s="837"/>
      <c r="K27" s="837"/>
      <c r="L27" s="837"/>
      <c r="M27" s="837"/>
      <c r="N27" s="837"/>
    </row>
    <row r="28" spans="1:14" s="35" customFormat="1" ht="12" customHeight="1" x14ac:dyDescent="0.2">
      <c r="A28" s="823"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28" s="824"/>
      <c r="C28" s="824"/>
      <c r="D28" s="824"/>
      <c r="E28" s="824"/>
      <c r="F28" s="824"/>
      <c r="G28" s="824"/>
      <c r="H28" s="824"/>
      <c r="I28" s="824"/>
      <c r="J28" s="824"/>
      <c r="K28" s="824"/>
      <c r="L28" s="824"/>
      <c r="M28" s="824"/>
      <c r="N28" s="824"/>
    </row>
    <row r="29" spans="1:14" s="35" customFormat="1" ht="12" customHeight="1" x14ac:dyDescent="0.2">
      <c r="A29" s="824"/>
      <c r="B29" s="824"/>
      <c r="C29" s="824"/>
      <c r="D29" s="824"/>
      <c r="E29" s="824"/>
      <c r="F29" s="824"/>
      <c r="G29" s="824"/>
      <c r="H29" s="824"/>
      <c r="I29" s="824"/>
      <c r="J29" s="824"/>
      <c r="K29" s="824"/>
      <c r="L29" s="824"/>
      <c r="M29" s="824"/>
      <c r="N29" s="824"/>
    </row>
    <row r="30" spans="1:14" ht="12" customHeight="1" x14ac:dyDescent="0.2">
      <c r="A30" s="836" t="s">
        <v>2741</v>
      </c>
      <c r="B30" s="836"/>
      <c r="C30" s="836"/>
      <c r="D30" s="836"/>
      <c r="E30" s="836"/>
      <c r="F30" s="836"/>
      <c r="G30" s="836"/>
      <c r="H30" s="836"/>
      <c r="I30" s="836"/>
      <c r="J30" s="836"/>
      <c r="K30" s="836"/>
      <c r="L30" s="836"/>
      <c r="M30" s="836"/>
      <c r="N30" s="836"/>
    </row>
    <row r="31" spans="1:14" ht="12" customHeight="1" x14ac:dyDescent="0.2">
      <c r="A31" s="164"/>
      <c r="B31" s="164"/>
      <c r="C31" s="164"/>
    </row>
    <row r="32" spans="1:14" ht="12" customHeight="1" x14ac:dyDescent="0.2">
      <c r="A32" s="825" t="s">
        <v>3007</v>
      </c>
      <c r="B32" s="825"/>
    </row>
    <row r="33" ht="12" customHeight="1" x14ac:dyDescent="0.2"/>
    <row r="34" ht="12"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sheetData>
  <mergeCells count="16">
    <mergeCell ref="A1:L1"/>
    <mergeCell ref="A24:N25"/>
    <mergeCell ref="N1:O1"/>
    <mergeCell ref="A28:N29"/>
    <mergeCell ref="A32:B32"/>
    <mergeCell ref="G3:J3"/>
    <mergeCell ref="K3:N3"/>
    <mergeCell ref="A5:A10"/>
    <mergeCell ref="A11:A16"/>
    <mergeCell ref="A3:A4"/>
    <mergeCell ref="B3:B4"/>
    <mergeCell ref="C3:F3"/>
    <mergeCell ref="A30:N30"/>
    <mergeCell ref="A19:N20"/>
    <mergeCell ref="A21:N23"/>
    <mergeCell ref="A26:N27"/>
  </mergeCells>
  <conditionalFormatting sqref="B9:B10">
    <cfRule type="duplicateValues" dxfId="3" priority="2"/>
  </conditionalFormatting>
  <conditionalFormatting sqref="B15:B16">
    <cfRule type="duplicateValues" dxfId="2" priority="1"/>
  </conditionalFormatting>
  <hyperlinks>
    <hyperlink ref="A30:N30" r:id="rId1" display="6) Urban Rural classification 2016. More information can be found of the Scottish Government website"/>
    <hyperlink ref="A28:N29"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 ref="N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sqref="A1:K1"/>
    </sheetView>
  </sheetViews>
  <sheetFormatPr defaultColWidth="9.140625" defaultRowHeight="12.75" x14ac:dyDescent="0.2"/>
  <cols>
    <col min="1" max="1" width="30.28515625" style="117" customWidth="1"/>
    <col min="2" max="2" width="12.42578125" style="117" customWidth="1"/>
    <col min="3" max="3" width="14.42578125" style="117" customWidth="1"/>
    <col min="4" max="4" width="14.140625" style="117" customWidth="1"/>
    <col min="5" max="5" width="8.42578125" style="531" customWidth="1"/>
    <col min="6" max="6" width="11.5703125" style="117" customWidth="1"/>
    <col min="7" max="8" width="10.85546875" style="117" customWidth="1"/>
    <col min="9" max="9" width="9" style="117" customWidth="1"/>
    <col min="10" max="10" width="11.140625" style="117" customWidth="1"/>
    <col min="11" max="11" width="10.140625" style="117" customWidth="1"/>
    <col min="12" max="12" width="10" style="117" customWidth="1"/>
    <col min="13" max="13" width="9" style="117" customWidth="1"/>
    <col min="14" max="16384" width="9.140625" style="117"/>
  </cols>
  <sheetData>
    <row r="1" spans="1:14" ht="18" customHeight="1" x14ac:dyDescent="0.25">
      <c r="A1" s="702" t="s">
        <v>3178</v>
      </c>
      <c r="B1" s="702"/>
      <c r="C1" s="702"/>
      <c r="D1" s="702"/>
      <c r="E1" s="702"/>
      <c r="F1" s="702"/>
      <c r="G1" s="702"/>
      <c r="H1" s="702"/>
      <c r="I1" s="702"/>
      <c r="J1" s="702"/>
      <c r="K1" s="702"/>
      <c r="M1" s="838" t="s">
        <v>69</v>
      </c>
      <c r="N1" s="838"/>
    </row>
    <row r="2" spans="1:14" ht="15" customHeight="1" x14ac:dyDescent="0.2"/>
    <row r="3" spans="1:14" ht="14.25" x14ac:dyDescent="0.2">
      <c r="A3" s="447" t="s">
        <v>2728</v>
      </c>
      <c r="B3" s="839" t="s">
        <v>27</v>
      </c>
      <c r="C3" s="840"/>
      <c r="D3" s="840"/>
      <c r="E3" s="840"/>
      <c r="F3" s="839" t="s">
        <v>3</v>
      </c>
      <c r="G3" s="840"/>
      <c r="H3" s="840"/>
      <c r="I3" s="840"/>
      <c r="J3" s="839" t="s">
        <v>2</v>
      </c>
      <c r="K3" s="840"/>
      <c r="L3" s="840"/>
      <c r="M3" s="841"/>
    </row>
    <row r="4" spans="1:14" ht="15" customHeight="1" x14ac:dyDescent="0.2">
      <c r="A4" s="850" t="s">
        <v>113</v>
      </c>
      <c r="B4" s="754" t="s">
        <v>29</v>
      </c>
      <c r="C4" s="757" t="s">
        <v>28</v>
      </c>
      <c r="D4" s="757" t="s">
        <v>30</v>
      </c>
      <c r="E4" s="842" t="s">
        <v>31</v>
      </c>
      <c r="F4" s="757" t="s">
        <v>29</v>
      </c>
      <c r="G4" s="757" t="s">
        <v>28</v>
      </c>
      <c r="H4" s="757" t="s">
        <v>30</v>
      </c>
      <c r="I4" s="760" t="s">
        <v>31</v>
      </c>
      <c r="J4" s="757" t="s">
        <v>29</v>
      </c>
      <c r="K4" s="757" t="s">
        <v>28</v>
      </c>
      <c r="L4" s="757" t="s">
        <v>30</v>
      </c>
      <c r="M4" s="760" t="s">
        <v>31</v>
      </c>
    </row>
    <row r="5" spans="1:14" ht="15" customHeight="1" x14ac:dyDescent="0.2">
      <c r="A5" s="850"/>
      <c r="B5" s="755"/>
      <c r="C5" s="758"/>
      <c r="D5" s="758"/>
      <c r="E5" s="843"/>
      <c r="F5" s="758"/>
      <c r="G5" s="758"/>
      <c r="H5" s="758"/>
      <c r="I5" s="761"/>
      <c r="J5" s="758"/>
      <c r="K5" s="758"/>
      <c r="L5" s="758"/>
      <c r="M5" s="761"/>
    </row>
    <row r="6" spans="1:14" x14ac:dyDescent="0.2">
      <c r="A6" s="851"/>
      <c r="B6" s="756"/>
      <c r="C6" s="759"/>
      <c r="D6" s="759"/>
      <c r="E6" s="844"/>
      <c r="F6" s="759"/>
      <c r="G6" s="759"/>
      <c r="H6" s="759"/>
      <c r="I6" s="762"/>
      <c r="J6" s="759"/>
      <c r="K6" s="759"/>
      <c r="L6" s="759"/>
      <c r="M6" s="762"/>
    </row>
    <row r="7" spans="1:14" ht="12.6" customHeight="1" x14ac:dyDescent="0.2">
      <c r="A7" s="145" t="s">
        <v>105</v>
      </c>
      <c r="B7" s="469">
        <v>166.6</v>
      </c>
      <c r="C7" s="470">
        <v>155.80000000000001</v>
      </c>
      <c r="D7" s="470">
        <v>177.3</v>
      </c>
      <c r="E7" s="526">
        <v>920</v>
      </c>
      <c r="F7" s="469">
        <v>212.2</v>
      </c>
      <c r="G7" s="470">
        <v>192.9</v>
      </c>
      <c r="H7" s="470">
        <v>231.4</v>
      </c>
      <c r="I7" s="526">
        <v>492</v>
      </c>
      <c r="J7" s="469">
        <v>133.30000000000001</v>
      </c>
      <c r="K7" s="470">
        <v>120.7</v>
      </c>
      <c r="L7" s="470">
        <v>145.9</v>
      </c>
      <c r="M7" s="530">
        <v>428</v>
      </c>
    </row>
    <row r="8" spans="1:14" ht="12.6" customHeight="1" x14ac:dyDescent="0.2">
      <c r="A8" s="145" t="s">
        <v>99</v>
      </c>
      <c r="B8" s="471">
        <v>82</v>
      </c>
      <c r="C8" s="472">
        <v>68.8</v>
      </c>
      <c r="D8" s="472">
        <v>95.2</v>
      </c>
      <c r="E8" s="527">
        <v>151</v>
      </c>
      <c r="F8" s="471">
        <v>107.5</v>
      </c>
      <c r="G8" s="472">
        <v>83</v>
      </c>
      <c r="H8" s="472">
        <v>132.1</v>
      </c>
      <c r="I8" s="527">
        <v>80</v>
      </c>
      <c r="J8" s="471">
        <v>66.099999999999994</v>
      </c>
      <c r="K8" s="472">
        <v>50.7</v>
      </c>
      <c r="L8" s="472">
        <v>81.5</v>
      </c>
      <c r="M8" s="528">
        <v>71</v>
      </c>
    </row>
    <row r="9" spans="1:14" x14ac:dyDescent="0.2">
      <c r="A9" s="145" t="s">
        <v>107</v>
      </c>
      <c r="B9" s="471">
        <v>66</v>
      </c>
      <c r="C9" s="472">
        <v>55.9</v>
      </c>
      <c r="D9" s="472">
        <v>76</v>
      </c>
      <c r="E9" s="527">
        <v>168</v>
      </c>
      <c r="F9" s="471">
        <v>76.7</v>
      </c>
      <c r="G9" s="472">
        <v>60.2</v>
      </c>
      <c r="H9" s="472">
        <v>93.2</v>
      </c>
      <c r="I9" s="527">
        <v>87</v>
      </c>
      <c r="J9" s="471">
        <v>56.3</v>
      </c>
      <c r="K9" s="472">
        <v>44</v>
      </c>
      <c r="L9" s="472">
        <v>68.5</v>
      </c>
      <c r="M9" s="528">
        <v>81</v>
      </c>
    </row>
    <row r="10" spans="1:14" x14ac:dyDescent="0.2">
      <c r="A10" s="145" t="s">
        <v>108</v>
      </c>
      <c r="B10" s="471">
        <v>98.4</v>
      </c>
      <c r="C10" s="472">
        <v>89.8</v>
      </c>
      <c r="D10" s="472">
        <v>107</v>
      </c>
      <c r="E10" s="527">
        <v>503</v>
      </c>
      <c r="F10" s="471">
        <v>126.3</v>
      </c>
      <c r="G10" s="472">
        <v>111</v>
      </c>
      <c r="H10" s="472">
        <v>141.6</v>
      </c>
      <c r="I10" s="527">
        <v>272</v>
      </c>
      <c r="J10" s="471">
        <v>77.599999999999994</v>
      </c>
      <c r="K10" s="472">
        <v>67.599999999999994</v>
      </c>
      <c r="L10" s="472">
        <v>87.6</v>
      </c>
      <c r="M10" s="528">
        <v>231</v>
      </c>
    </row>
    <row r="11" spans="1:14" x14ac:dyDescent="0.2">
      <c r="A11" s="145" t="s">
        <v>100</v>
      </c>
      <c r="B11" s="471">
        <v>154.80000000000001</v>
      </c>
      <c r="C11" s="472">
        <v>142.4</v>
      </c>
      <c r="D11" s="472">
        <v>167.1</v>
      </c>
      <c r="E11" s="527">
        <v>607</v>
      </c>
      <c r="F11" s="471">
        <v>172.8</v>
      </c>
      <c r="G11" s="472">
        <v>152.1</v>
      </c>
      <c r="H11" s="472">
        <v>193.5</v>
      </c>
      <c r="I11" s="527">
        <v>284</v>
      </c>
      <c r="J11" s="471">
        <v>142.4</v>
      </c>
      <c r="K11" s="472">
        <v>127</v>
      </c>
      <c r="L11" s="472">
        <v>157.9</v>
      </c>
      <c r="M11" s="528">
        <v>323</v>
      </c>
    </row>
    <row r="12" spans="1:14" x14ac:dyDescent="0.2">
      <c r="A12" s="145" t="s">
        <v>101</v>
      </c>
      <c r="B12" s="471">
        <v>84.8</v>
      </c>
      <c r="C12" s="472">
        <v>78.099999999999994</v>
      </c>
      <c r="D12" s="472">
        <v>91.5</v>
      </c>
      <c r="E12" s="527">
        <v>610</v>
      </c>
      <c r="F12" s="471">
        <v>105.3</v>
      </c>
      <c r="G12" s="472">
        <v>93.4</v>
      </c>
      <c r="H12" s="472">
        <v>117.2</v>
      </c>
      <c r="I12" s="527">
        <v>314</v>
      </c>
      <c r="J12" s="471">
        <v>69.7</v>
      </c>
      <c r="K12" s="472">
        <v>61.8</v>
      </c>
      <c r="L12" s="472">
        <v>77.7</v>
      </c>
      <c r="M12" s="528">
        <v>296</v>
      </c>
    </row>
    <row r="13" spans="1:14" x14ac:dyDescent="0.2">
      <c r="A13" s="145" t="s">
        <v>106</v>
      </c>
      <c r="B13" s="471">
        <v>223.6</v>
      </c>
      <c r="C13" s="472">
        <v>215.7</v>
      </c>
      <c r="D13" s="472">
        <v>231.5</v>
      </c>
      <c r="E13" s="527">
        <v>3064</v>
      </c>
      <c r="F13" s="471">
        <v>282.3</v>
      </c>
      <c r="G13" s="472">
        <v>268</v>
      </c>
      <c r="H13" s="472">
        <v>296.60000000000002</v>
      </c>
      <c r="I13" s="527">
        <v>1542</v>
      </c>
      <c r="J13" s="471">
        <v>183.7</v>
      </c>
      <c r="K13" s="472">
        <v>174.5</v>
      </c>
      <c r="L13" s="472">
        <v>192.9</v>
      </c>
      <c r="M13" s="528">
        <v>1522</v>
      </c>
    </row>
    <row r="14" spans="1:14" x14ac:dyDescent="0.2">
      <c r="A14" s="145" t="s">
        <v>111</v>
      </c>
      <c r="B14" s="471">
        <v>47.3</v>
      </c>
      <c r="C14" s="472">
        <v>41.2</v>
      </c>
      <c r="D14" s="472">
        <v>53.3</v>
      </c>
      <c r="E14" s="527">
        <v>236</v>
      </c>
      <c r="F14" s="471">
        <v>50.2</v>
      </c>
      <c r="G14" s="472">
        <v>40.6</v>
      </c>
      <c r="H14" s="472">
        <v>59.8</v>
      </c>
      <c r="I14" s="527">
        <v>109</v>
      </c>
      <c r="J14" s="471">
        <v>44.3</v>
      </c>
      <c r="K14" s="472">
        <v>36.6</v>
      </c>
      <c r="L14" s="472">
        <v>52</v>
      </c>
      <c r="M14" s="528">
        <v>127</v>
      </c>
    </row>
    <row r="15" spans="1:14" x14ac:dyDescent="0.2">
      <c r="A15" s="145" t="s">
        <v>102</v>
      </c>
      <c r="B15" s="471">
        <v>215.6</v>
      </c>
      <c r="C15" s="472">
        <v>205.3</v>
      </c>
      <c r="D15" s="472">
        <v>225.9</v>
      </c>
      <c r="E15" s="527">
        <v>1710</v>
      </c>
      <c r="F15" s="471">
        <v>275.60000000000002</v>
      </c>
      <c r="G15" s="472">
        <v>256.89999999999998</v>
      </c>
      <c r="H15" s="472">
        <v>294.3</v>
      </c>
      <c r="I15" s="527">
        <v>906</v>
      </c>
      <c r="J15" s="471">
        <v>173.2</v>
      </c>
      <c r="K15" s="472">
        <v>161.30000000000001</v>
      </c>
      <c r="L15" s="472">
        <v>185.2</v>
      </c>
      <c r="M15" s="528">
        <v>804</v>
      </c>
    </row>
    <row r="16" spans="1:14" x14ac:dyDescent="0.2">
      <c r="A16" s="145" t="s">
        <v>103</v>
      </c>
      <c r="B16" s="471">
        <v>142.30000000000001</v>
      </c>
      <c r="C16" s="472">
        <v>135</v>
      </c>
      <c r="D16" s="472">
        <v>149.5</v>
      </c>
      <c r="E16" s="527">
        <v>1457</v>
      </c>
      <c r="F16" s="471">
        <v>162.9</v>
      </c>
      <c r="G16" s="472">
        <v>150.6</v>
      </c>
      <c r="H16" s="472">
        <v>175.3</v>
      </c>
      <c r="I16" s="527">
        <v>688</v>
      </c>
      <c r="J16" s="471">
        <v>125.2</v>
      </c>
      <c r="K16" s="472">
        <v>116.4</v>
      </c>
      <c r="L16" s="472">
        <v>134</v>
      </c>
      <c r="M16" s="528">
        <v>769</v>
      </c>
    </row>
    <row r="17" spans="1:13" x14ac:dyDescent="0.2">
      <c r="A17" s="492" t="s">
        <v>109</v>
      </c>
      <c r="B17" s="490" t="s">
        <v>3158</v>
      </c>
      <c r="C17" s="490" t="s">
        <v>3158</v>
      </c>
      <c r="D17" s="490" t="s">
        <v>3158</v>
      </c>
      <c r="E17" s="528">
        <v>4</v>
      </c>
      <c r="F17" s="490" t="s">
        <v>3158</v>
      </c>
      <c r="G17" s="490" t="s">
        <v>3158</v>
      </c>
      <c r="H17" s="490" t="s">
        <v>3158</v>
      </c>
      <c r="I17" s="528">
        <v>2</v>
      </c>
      <c r="J17" s="490" t="s">
        <v>3158</v>
      </c>
      <c r="K17" s="490" t="s">
        <v>3158</v>
      </c>
      <c r="L17" s="490" t="s">
        <v>3158</v>
      </c>
      <c r="M17" s="528">
        <v>2</v>
      </c>
    </row>
    <row r="18" spans="1:13" x14ac:dyDescent="0.2">
      <c r="A18" s="492" t="s">
        <v>110</v>
      </c>
      <c r="B18" s="472">
        <v>37</v>
      </c>
      <c r="C18" s="472">
        <v>14.9</v>
      </c>
      <c r="D18" s="472">
        <v>59.2</v>
      </c>
      <c r="E18" s="528">
        <v>11</v>
      </c>
      <c r="F18" s="490">
        <v>30.7</v>
      </c>
      <c r="G18" s="490">
        <v>-1.9</v>
      </c>
      <c r="H18" s="490">
        <v>63.3</v>
      </c>
      <c r="I18" s="528">
        <v>4</v>
      </c>
      <c r="J18" s="490">
        <v>41.8</v>
      </c>
      <c r="K18" s="490">
        <v>10.9</v>
      </c>
      <c r="L18" s="490">
        <v>72.7</v>
      </c>
      <c r="M18" s="528">
        <v>7</v>
      </c>
    </row>
    <row r="19" spans="1:13" x14ac:dyDescent="0.2">
      <c r="A19" s="492" t="s">
        <v>104</v>
      </c>
      <c r="B19" s="472">
        <v>118.5</v>
      </c>
      <c r="C19" s="472">
        <v>110</v>
      </c>
      <c r="D19" s="472">
        <v>127</v>
      </c>
      <c r="E19" s="527">
        <v>743</v>
      </c>
      <c r="F19" s="471">
        <v>153.4</v>
      </c>
      <c r="G19" s="472">
        <v>138.30000000000001</v>
      </c>
      <c r="H19" s="472">
        <v>168.5</v>
      </c>
      <c r="I19" s="528">
        <v>404</v>
      </c>
      <c r="J19" s="472">
        <v>91.3</v>
      </c>
      <c r="K19" s="472">
        <v>81.5</v>
      </c>
      <c r="L19" s="472">
        <v>101.1</v>
      </c>
      <c r="M19" s="528">
        <v>339</v>
      </c>
    </row>
    <row r="20" spans="1:13" x14ac:dyDescent="0.2">
      <c r="A20" s="493" t="s">
        <v>112</v>
      </c>
      <c r="B20" s="491" t="s">
        <v>3158</v>
      </c>
      <c r="C20" s="491" t="s">
        <v>3158</v>
      </c>
      <c r="D20" s="491" t="s">
        <v>3158</v>
      </c>
      <c r="E20" s="529">
        <v>9</v>
      </c>
      <c r="F20" s="491" t="s">
        <v>3158</v>
      </c>
      <c r="G20" s="491" t="s">
        <v>3158</v>
      </c>
      <c r="H20" s="491" t="s">
        <v>3158</v>
      </c>
      <c r="I20" s="529">
        <v>6</v>
      </c>
      <c r="J20" s="491" t="s">
        <v>3158</v>
      </c>
      <c r="K20" s="491" t="s">
        <v>3158</v>
      </c>
      <c r="L20" s="491" t="s">
        <v>3158</v>
      </c>
      <c r="M20" s="529">
        <v>3</v>
      </c>
    </row>
    <row r="21" spans="1:13" x14ac:dyDescent="0.2">
      <c r="A21" s="119"/>
    </row>
    <row r="22" spans="1:13" ht="15" customHeight="1" x14ac:dyDescent="0.2">
      <c r="A22" s="852" t="s">
        <v>66</v>
      </c>
      <c r="B22" s="839" t="s">
        <v>27</v>
      </c>
      <c r="C22" s="840"/>
      <c r="D22" s="840"/>
      <c r="E22" s="840"/>
      <c r="F22" s="839" t="s">
        <v>3</v>
      </c>
      <c r="G22" s="840"/>
      <c r="H22" s="840"/>
      <c r="I22" s="840"/>
      <c r="J22" s="839" t="s">
        <v>2</v>
      </c>
      <c r="K22" s="840"/>
      <c r="L22" s="840"/>
      <c r="M22" s="841"/>
    </row>
    <row r="23" spans="1:13" x14ac:dyDescent="0.2">
      <c r="A23" s="853"/>
      <c r="B23" s="854"/>
      <c r="C23" s="855"/>
      <c r="D23" s="855"/>
      <c r="E23" s="855"/>
      <c r="F23" s="854"/>
      <c r="G23" s="855"/>
      <c r="H23" s="855"/>
      <c r="I23" s="855"/>
      <c r="J23" s="854"/>
      <c r="K23" s="855"/>
      <c r="L23" s="855"/>
      <c r="M23" s="856"/>
    </row>
    <row r="24" spans="1:13" ht="15" customHeight="1" x14ac:dyDescent="0.2">
      <c r="A24" s="848" t="s">
        <v>113</v>
      </c>
      <c r="B24" s="755" t="s">
        <v>29</v>
      </c>
      <c r="C24" s="758" t="s">
        <v>28</v>
      </c>
      <c r="D24" s="758" t="s">
        <v>30</v>
      </c>
      <c r="E24" s="845" t="s">
        <v>31</v>
      </c>
      <c r="F24" s="755" t="s">
        <v>29</v>
      </c>
      <c r="G24" s="758" t="s">
        <v>28</v>
      </c>
      <c r="H24" s="758" t="s">
        <v>30</v>
      </c>
      <c r="I24" s="758" t="s">
        <v>31</v>
      </c>
      <c r="J24" s="755" t="s">
        <v>29</v>
      </c>
      <c r="K24" s="758" t="s">
        <v>28</v>
      </c>
      <c r="L24" s="758" t="s">
        <v>30</v>
      </c>
      <c r="M24" s="761" t="s">
        <v>31</v>
      </c>
    </row>
    <row r="25" spans="1:13" ht="15" customHeight="1" x14ac:dyDescent="0.2">
      <c r="A25" s="848"/>
      <c r="B25" s="755"/>
      <c r="C25" s="758"/>
      <c r="D25" s="758"/>
      <c r="E25" s="845"/>
      <c r="F25" s="755"/>
      <c r="G25" s="758"/>
      <c r="H25" s="758"/>
      <c r="I25" s="758"/>
      <c r="J25" s="755"/>
      <c r="K25" s="758"/>
      <c r="L25" s="758"/>
      <c r="M25" s="761"/>
    </row>
    <row r="26" spans="1:13" x14ac:dyDescent="0.2">
      <c r="A26" s="849"/>
      <c r="B26" s="756"/>
      <c r="C26" s="759"/>
      <c r="D26" s="759"/>
      <c r="E26" s="846"/>
      <c r="F26" s="756"/>
      <c r="G26" s="759"/>
      <c r="H26" s="759"/>
      <c r="I26" s="759"/>
      <c r="J26" s="756"/>
      <c r="K26" s="759"/>
      <c r="L26" s="759"/>
      <c r="M26" s="762"/>
    </row>
    <row r="27" spans="1:13" x14ac:dyDescent="0.2">
      <c r="A27" s="145" t="s">
        <v>105</v>
      </c>
      <c r="B27" s="469">
        <v>139.5</v>
      </c>
      <c r="C27" s="470">
        <v>129.6</v>
      </c>
      <c r="D27" s="470">
        <v>149.4</v>
      </c>
      <c r="E27" s="532">
        <v>767</v>
      </c>
      <c r="F27" s="470">
        <v>181.4</v>
      </c>
      <c r="G27" s="470">
        <v>163.4</v>
      </c>
      <c r="H27" s="470">
        <v>199.3</v>
      </c>
      <c r="I27" s="532">
        <v>417</v>
      </c>
      <c r="J27" s="470">
        <v>109.2</v>
      </c>
      <c r="K27" s="470">
        <v>97.8</v>
      </c>
      <c r="L27" s="470">
        <v>120.6</v>
      </c>
      <c r="M27" s="532">
        <v>350</v>
      </c>
    </row>
    <row r="28" spans="1:13" x14ac:dyDescent="0.2">
      <c r="A28" s="145" t="s">
        <v>99</v>
      </c>
      <c r="B28" s="471">
        <v>73</v>
      </c>
      <c r="C28" s="472">
        <v>60.5</v>
      </c>
      <c r="D28" s="472">
        <v>85.4</v>
      </c>
      <c r="E28" s="528">
        <v>134</v>
      </c>
      <c r="F28" s="472">
        <v>96.5</v>
      </c>
      <c r="G28" s="472">
        <v>73.3</v>
      </c>
      <c r="H28" s="472">
        <v>119.7</v>
      </c>
      <c r="I28" s="528">
        <v>72</v>
      </c>
      <c r="J28" s="472">
        <v>58.1</v>
      </c>
      <c r="K28" s="472">
        <v>43.6</v>
      </c>
      <c r="L28" s="472">
        <v>72.599999999999994</v>
      </c>
      <c r="M28" s="528">
        <v>62</v>
      </c>
    </row>
    <row r="29" spans="1:13" x14ac:dyDescent="0.2">
      <c r="A29" s="145" t="s">
        <v>107</v>
      </c>
      <c r="B29" s="471">
        <v>61.3</v>
      </c>
      <c r="C29" s="472">
        <v>51.6</v>
      </c>
      <c r="D29" s="472">
        <v>71</v>
      </c>
      <c r="E29" s="528">
        <v>156</v>
      </c>
      <c r="F29" s="472">
        <v>74.3</v>
      </c>
      <c r="G29" s="472">
        <v>58</v>
      </c>
      <c r="H29" s="472">
        <v>90.6</v>
      </c>
      <c r="I29" s="528">
        <v>84</v>
      </c>
      <c r="J29" s="472">
        <v>50.1</v>
      </c>
      <c r="K29" s="472">
        <v>38.5</v>
      </c>
      <c r="L29" s="472">
        <v>61.7</v>
      </c>
      <c r="M29" s="528">
        <v>72</v>
      </c>
    </row>
    <row r="30" spans="1:13" x14ac:dyDescent="0.2">
      <c r="A30" s="145" t="s">
        <v>108</v>
      </c>
      <c r="B30" s="471">
        <v>85.7</v>
      </c>
      <c r="C30" s="472">
        <v>77.7</v>
      </c>
      <c r="D30" s="472">
        <v>93.7</v>
      </c>
      <c r="E30" s="528">
        <v>438</v>
      </c>
      <c r="F30" s="472">
        <v>109.3</v>
      </c>
      <c r="G30" s="472">
        <v>95.1</v>
      </c>
      <c r="H30" s="472">
        <v>123.6</v>
      </c>
      <c r="I30" s="528">
        <v>234</v>
      </c>
      <c r="J30" s="472">
        <v>68.3</v>
      </c>
      <c r="K30" s="472">
        <v>58.9</v>
      </c>
      <c r="L30" s="472">
        <v>77.599999999999994</v>
      </c>
      <c r="M30" s="528">
        <v>204</v>
      </c>
    </row>
    <row r="31" spans="1:13" x14ac:dyDescent="0.2">
      <c r="A31" s="145" t="s">
        <v>100</v>
      </c>
      <c r="B31" s="471">
        <v>136.5</v>
      </c>
      <c r="C31" s="472">
        <v>124.8</v>
      </c>
      <c r="D31" s="472">
        <v>148.1</v>
      </c>
      <c r="E31" s="528">
        <v>532</v>
      </c>
      <c r="F31" s="472">
        <v>152.30000000000001</v>
      </c>
      <c r="G31" s="472">
        <v>132.69999999999999</v>
      </c>
      <c r="H31" s="472">
        <v>171.9</v>
      </c>
      <c r="I31" s="528">
        <v>248</v>
      </c>
      <c r="J31" s="472">
        <v>125.5</v>
      </c>
      <c r="K31" s="472">
        <v>110.9</v>
      </c>
      <c r="L31" s="472">
        <v>140</v>
      </c>
      <c r="M31" s="528">
        <v>284</v>
      </c>
    </row>
    <row r="32" spans="1:13" x14ac:dyDescent="0.2">
      <c r="A32" s="145" t="s">
        <v>101</v>
      </c>
      <c r="B32" s="471">
        <v>75.099999999999994</v>
      </c>
      <c r="C32" s="472">
        <v>68.7</v>
      </c>
      <c r="D32" s="472">
        <v>81.400000000000006</v>
      </c>
      <c r="E32" s="528">
        <v>540</v>
      </c>
      <c r="F32" s="472">
        <v>93</v>
      </c>
      <c r="G32" s="472">
        <v>81.8</v>
      </c>
      <c r="H32" s="472">
        <v>104.1</v>
      </c>
      <c r="I32" s="528">
        <v>278</v>
      </c>
      <c r="J32" s="472">
        <v>61.7</v>
      </c>
      <c r="K32" s="472">
        <v>54.2</v>
      </c>
      <c r="L32" s="472">
        <v>69.099999999999994</v>
      </c>
      <c r="M32" s="528">
        <v>262</v>
      </c>
    </row>
    <row r="33" spans="1:13" x14ac:dyDescent="0.2">
      <c r="A33" s="145" t="s">
        <v>106</v>
      </c>
      <c r="B33" s="471">
        <v>199.2</v>
      </c>
      <c r="C33" s="472">
        <v>191.7</v>
      </c>
      <c r="D33" s="472">
        <v>206.6</v>
      </c>
      <c r="E33" s="528">
        <v>2728</v>
      </c>
      <c r="F33" s="472">
        <v>253.4</v>
      </c>
      <c r="G33" s="472">
        <v>239.9</v>
      </c>
      <c r="H33" s="472">
        <v>267</v>
      </c>
      <c r="I33" s="528">
        <v>1383</v>
      </c>
      <c r="J33" s="472">
        <v>162.30000000000001</v>
      </c>
      <c r="K33" s="472">
        <v>153.6</v>
      </c>
      <c r="L33" s="472">
        <v>171</v>
      </c>
      <c r="M33" s="528">
        <v>1345</v>
      </c>
    </row>
    <row r="34" spans="1:13" x14ac:dyDescent="0.2">
      <c r="A34" s="145" t="s">
        <v>111</v>
      </c>
      <c r="B34" s="471">
        <v>41.7</v>
      </c>
      <c r="C34" s="472">
        <v>36</v>
      </c>
      <c r="D34" s="472">
        <v>47.4</v>
      </c>
      <c r="E34" s="528">
        <v>209</v>
      </c>
      <c r="F34" s="472">
        <v>46.4</v>
      </c>
      <c r="G34" s="472">
        <v>37.1</v>
      </c>
      <c r="H34" s="472">
        <v>55.7</v>
      </c>
      <c r="I34" s="528">
        <v>100</v>
      </c>
      <c r="J34" s="472">
        <v>37.799999999999997</v>
      </c>
      <c r="K34" s="472">
        <v>30.7</v>
      </c>
      <c r="L34" s="472">
        <v>44.9</v>
      </c>
      <c r="M34" s="528">
        <v>109</v>
      </c>
    </row>
    <row r="35" spans="1:13" x14ac:dyDescent="0.2">
      <c r="A35" s="145" t="s">
        <v>102</v>
      </c>
      <c r="B35" s="471">
        <v>190.4</v>
      </c>
      <c r="C35" s="472">
        <v>180.7</v>
      </c>
      <c r="D35" s="472">
        <v>200.1</v>
      </c>
      <c r="E35" s="528">
        <v>1505</v>
      </c>
      <c r="F35" s="472">
        <v>247.2</v>
      </c>
      <c r="G35" s="472">
        <v>229.4</v>
      </c>
      <c r="H35" s="472">
        <v>264.89999999999998</v>
      </c>
      <c r="I35" s="528">
        <v>810</v>
      </c>
      <c r="J35" s="472">
        <v>150.1</v>
      </c>
      <c r="K35" s="472">
        <v>139</v>
      </c>
      <c r="L35" s="472">
        <v>161.19999999999999</v>
      </c>
      <c r="M35" s="528">
        <v>695</v>
      </c>
    </row>
    <row r="36" spans="1:13" x14ac:dyDescent="0.2">
      <c r="A36" s="145" t="s">
        <v>103</v>
      </c>
      <c r="B36" s="471">
        <v>125.8</v>
      </c>
      <c r="C36" s="472">
        <v>119</v>
      </c>
      <c r="D36" s="472">
        <v>132.69999999999999</v>
      </c>
      <c r="E36" s="528">
        <v>1287</v>
      </c>
      <c r="F36" s="472">
        <v>144</v>
      </c>
      <c r="G36" s="472">
        <v>132.4</v>
      </c>
      <c r="H36" s="472">
        <v>155.69999999999999</v>
      </c>
      <c r="I36" s="528">
        <v>605</v>
      </c>
      <c r="J36" s="472">
        <v>110.9</v>
      </c>
      <c r="K36" s="472">
        <v>102.6</v>
      </c>
      <c r="L36" s="472">
        <v>119.2</v>
      </c>
      <c r="M36" s="528">
        <v>682</v>
      </c>
    </row>
    <row r="37" spans="1:13" x14ac:dyDescent="0.2">
      <c r="A37" s="145" t="s">
        <v>109</v>
      </c>
      <c r="B37" s="471" t="s">
        <v>3158</v>
      </c>
      <c r="C37" s="472" t="s">
        <v>3158</v>
      </c>
      <c r="D37" s="472" t="s">
        <v>3158</v>
      </c>
      <c r="E37" s="528">
        <v>3</v>
      </c>
      <c r="F37" s="472" t="s">
        <v>3158</v>
      </c>
      <c r="G37" s="472" t="s">
        <v>3158</v>
      </c>
      <c r="H37" s="472" t="s">
        <v>3158</v>
      </c>
      <c r="I37" s="528">
        <v>1</v>
      </c>
      <c r="J37" s="472" t="s">
        <v>3158</v>
      </c>
      <c r="K37" s="472" t="s">
        <v>3158</v>
      </c>
      <c r="L37" s="472" t="s">
        <v>3158</v>
      </c>
      <c r="M37" s="528">
        <v>2</v>
      </c>
    </row>
    <row r="38" spans="1:13" x14ac:dyDescent="0.2">
      <c r="A38" s="145" t="s">
        <v>110</v>
      </c>
      <c r="B38" s="471">
        <v>37</v>
      </c>
      <c r="C38" s="472">
        <v>14.9</v>
      </c>
      <c r="D38" s="472">
        <v>59.2</v>
      </c>
      <c r="E38" s="528">
        <v>11</v>
      </c>
      <c r="F38" s="472">
        <v>30.7</v>
      </c>
      <c r="G38" s="472">
        <v>-1.9</v>
      </c>
      <c r="H38" s="472">
        <v>63.3</v>
      </c>
      <c r="I38" s="528">
        <v>4</v>
      </c>
      <c r="J38" s="472">
        <v>41.8</v>
      </c>
      <c r="K38" s="472">
        <v>10.9</v>
      </c>
      <c r="L38" s="472">
        <v>72.7</v>
      </c>
      <c r="M38" s="528">
        <v>7</v>
      </c>
    </row>
    <row r="39" spans="1:13" x14ac:dyDescent="0.2">
      <c r="A39" s="145" t="s">
        <v>104</v>
      </c>
      <c r="B39" s="471">
        <v>103.2</v>
      </c>
      <c r="C39" s="472">
        <v>95.2</v>
      </c>
      <c r="D39" s="472">
        <v>111.1</v>
      </c>
      <c r="E39" s="528">
        <v>647</v>
      </c>
      <c r="F39" s="472">
        <v>130.19999999999999</v>
      </c>
      <c r="G39" s="472">
        <v>116.3</v>
      </c>
      <c r="H39" s="472">
        <v>144.1</v>
      </c>
      <c r="I39" s="528">
        <v>343</v>
      </c>
      <c r="J39" s="472">
        <v>81.8</v>
      </c>
      <c r="K39" s="472">
        <v>72.599999999999994</v>
      </c>
      <c r="L39" s="472">
        <v>91.1</v>
      </c>
      <c r="M39" s="528">
        <v>304</v>
      </c>
    </row>
    <row r="40" spans="1:13" x14ac:dyDescent="0.2">
      <c r="A40" s="448" t="s">
        <v>112</v>
      </c>
      <c r="B40" s="473" t="s">
        <v>3158</v>
      </c>
      <c r="C40" s="474" t="s">
        <v>3158</v>
      </c>
      <c r="D40" s="474" t="s">
        <v>3158</v>
      </c>
      <c r="E40" s="529">
        <v>5</v>
      </c>
      <c r="F40" s="474" t="s">
        <v>3158</v>
      </c>
      <c r="G40" s="474" t="s">
        <v>3158</v>
      </c>
      <c r="H40" s="474" t="s">
        <v>3158</v>
      </c>
      <c r="I40" s="529">
        <v>3</v>
      </c>
      <c r="J40" s="474" t="s">
        <v>3158</v>
      </c>
      <c r="K40" s="474" t="s">
        <v>3158</v>
      </c>
      <c r="L40" s="474" t="s">
        <v>3158</v>
      </c>
      <c r="M40" s="529">
        <v>2</v>
      </c>
    </row>
    <row r="41" spans="1:13" x14ac:dyDescent="0.2">
      <c r="M41" s="230"/>
    </row>
    <row r="42" spans="1:13" x14ac:dyDescent="0.2">
      <c r="A42" s="449" t="s">
        <v>67</v>
      </c>
      <c r="B42" s="857" t="s">
        <v>27</v>
      </c>
      <c r="C42" s="858"/>
      <c r="D42" s="858"/>
      <c r="E42" s="858"/>
      <c r="F42" s="857" t="s">
        <v>3</v>
      </c>
      <c r="G42" s="858"/>
      <c r="H42" s="858"/>
      <c r="I42" s="858"/>
      <c r="J42" s="857" t="s">
        <v>2</v>
      </c>
      <c r="K42" s="858"/>
      <c r="L42" s="858"/>
      <c r="M42" s="859"/>
    </row>
    <row r="43" spans="1:13" ht="15" customHeight="1" x14ac:dyDescent="0.2">
      <c r="A43" s="848" t="s">
        <v>113</v>
      </c>
      <c r="B43" s="755" t="s">
        <v>29</v>
      </c>
      <c r="C43" s="758" t="s">
        <v>28</v>
      </c>
      <c r="D43" s="758" t="s">
        <v>30</v>
      </c>
      <c r="E43" s="845" t="s">
        <v>31</v>
      </c>
      <c r="F43" s="755" t="s">
        <v>29</v>
      </c>
      <c r="G43" s="758" t="s">
        <v>28</v>
      </c>
      <c r="H43" s="758" t="s">
        <v>30</v>
      </c>
      <c r="I43" s="758" t="s">
        <v>31</v>
      </c>
      <c r="J43" s="755" t="s">
        <v>29</v>
      </c>
      <c r="K43" s="758" t="s">
        <v>28</v>
      </c>
      <c r="L43" s="758" t="s">
        <v>30</v>
      </c>
      <c r="M43" s="761" t="s">
        <v>31</v>
      </c>
    </row>
    <row r="44" spans="1:13" ht="15" customHeight="1" x14ac:dyDescent="0.2">
      <c r="A44" s="848"/>
      <c r="B44" s="755"/>
      <c r="C44" s="758"/>
      <c r="D44" s="758"/>
      <c r="E44" s="845"/>
      <c r="F44" s="755"/>
      <c r="G44" s="758"/>
      <c r="H44" s="758"/>
      <c r="I44" s="758"/>
      <c r="J44" s="755"/>
      <c r="K44" s="758"/>
      <c r="L44" s="758"/>
      <c r="M44" s="761"/>
    </row>
    <row r="45" spans="1:13" x14ac:dyDescent="0.2">
      <c r="A45" s="849"/>
      <c r="B45" s="756"/>
      <c r="C45" s="759"/>
      <c r="D45" s="759"/>
      <c r="E45" s="846"/>
      <c r="F45" s="756"/>
      <c r="G45" s="759"/>
      <c r="H45" s="759"/>
      <c r="I45" s="759"/>
      <c r="J45" s="756"/>
      <c r="K45" s="759"/>
      <c r="L45" s="759"/>
      <c r="M45" s="762"/>
    </row>
    <row r="46" spans="1:13" x14ac:dyDescent="0.2">
      <c r="A46" s="145" t="s">
        <v>105</v>
      </c>
      <c r="B46" s="469">
        <v>1272.5</v>
      </c>
      <c r="C46" s="470">
        <v>1243.8</v>
      </c>
      <c r="D46" s="470">
        <v>1301.2</v>
      </c>
      <c r="E46" s="526">
        <v>6960</v>
      </c>
      <c r="F46" s="469">
        <v>1519.3</v>
      </c>
      <c r="G46" s="470">
        <v>1470.8</v>
      </c>
      <c r="H46" s="470">
        <v>1567.7</v>
      </c>
      <c r="I46" s="526">
        <v>3551</v>
      </c>
      <c r="J46" s="469">
        <v>1078.7</v>
      </c>
      <c r="K46" s="470">
        <v>1043.9000000000001</v>
      </c>
      <c r="L46" s="470">
        <v>1113.5</v>
      </c>
      <c r="M46" s="530">
        <v>3409</v>
      </c>
    </row>
    <row r="47" spans="1:13" x14ac:dyDescent="0.2">
      <c r="A47" s="145" t="s">
        <v>99</v>
      </c>
      <c r="B47" s="471">
        <v>1004.3</v>
      </c>
      <c r="C47" s="472">
        <v>960.2</v>
      </c>
      <c r="D47" s="472">
        <v>1048.3</v>
      </c>
      <c r="E47" s="527">
        <v>1830</v>
      </c>
      <c r="F47" s="471">
        <v>1159.2</v>
      </c>
      <c r="G47" s="472">
        <v>1086</v>
      </c>
      <c r="H47" s="472">
        <v>1232.3</v>
      </c>
      <c r="I47" s="527">
        <v>911</v>
      </c>
      <c r="J47" s="471">
        <v>879.8</v>
      </c>
      <c r="K47" s="472">
        <v>825.3</v>
      </c>
      <c r="L47" s="472">
        <v>934.3</v>
      </c>
      <c r="M47" s="528">
        <v>919</v>
      </c>
    </row>
    <row r="48" spans="1:13" x14ac:dyDescent="0.2">
      <c r="A48" s="145" t="s">
        <v>107</v>
      </c>
      <c r="B48" s="471">
        <v>1113.7</v>
      </c>
      <c r="C48" s="472">
        <v>1073.5999999999999</v>
      </c>
      <c r="D48" s="472">
        <v>1153.7</v>
      </c>
      <c r="E48" s="527">
        <v>2765</v>
      </c>
      <c r="F48" s="471">
        <v>1286.4000000000001</v>
      </c>
      <c r="G48" s="472">
        <v>1221.4000000000001</v>
      </c>
      <c r="H48" s="472">
        <v>1351.4</v>
      </c>
      <c r="I48" s="527">
        <v>1420</v>
      </c>
      <c r="J48" s="471">
        <v>964.6</v>
      </c>
      <c r="K48" s="472">
        <v>914.6</v>
      </c>
      <c r="L48" s="472">
        <v>1014.5</v>
      </c>
      <c r="M48" s="528">
        <v>1345</v>
      </c>
    </row>
    <row r="49" spans="1:14" x14ac:dyDescent="0.2">
      <c r="A49" s="145" t="s">
        <v>108</v>
      </c>
      <c r="B49" s="471">
        <v>1132.9000000000001</v>
      </c>
      <c r="C49" s="472">
        <v>1105</v>
      </c>
      <c r="D49" s="472">
        <v>1160.8</v>
      </c>
      <c r="E49" s="527">
        <v>5805</v>
      </c>
      <c r="F49" s="471">
        <v>1296.7</v>
      </c>
      <c r="G49" s="472">
        <v>1250.7</v>
      </c>
      <c r="H49" s="472">
        <v>1342.7</v>
      </c>
      <c r="I49" s="527">
        <v>2886</v>
      </c>
      <c r="J49" s="471">
        <v>992.9</v>
      </c>
      <c r="K49" s="472">
        <v>958.3</v>
      </c>
      <c r="L49" s="472">
        <v>1027.5</v>
      </c>
      <c r="M49" s="528">
        <v>2919</v>
      </c>
    </row>
    <row r="50" spans="1:14" x14ac:dyDescent="0.2">
      <c r="A50" s="145" t="s">
        <v>100</v>
      </c>
      <c r="B50" s="471">
        <v>1213.5</v>
      </c>
      <c r="C50" s="472">
        <v>1180.5999999999999</v>
      </c>
      <c r="D50" s="472">
        <v>1246.3</v>
      </c>
      <c r="E50" s="527">
        <v>4797</v>
      </c>
      <c r="F50" s="471">
        <v>1417.7</v>
      </c>
      <c r="G50" s="472">
        <v>1363.1</v>
      </c>
      <c r="H50" s="472">
        <v>1472.2</v>
      </c>
      <c r="I50" s="527">
        <v>2447</v>
      </c>
      <c r="J50" s="471">
        <v>1044.4000000000001</v>
      </c>
      <c r="K50" s="472">
        <v>1004.1</v>
      </c>
      <c r="L50" s="472">
        <v>1084.7</v>
      </c>
      <c r="M50" s="528">
        <v>2350</v>
      </c>
    </row>
    <row r="51" spans="1:14" x14ac:dyDescent="0.2">
      <c r="A51" s="145" t="s">
        <v>101</v>
      </c>
      <c r="B51" s="471">
        <v>1064.8</v>
      </c>
      <c r="C51" s="472">
        <v>1042.2</v>
      </c>
      <c r="D51" s="472">
        <v>1087.4000000000001</v>
      </c>
      <c r="E51" s="527">
        <v>7826</v>
      </c>
      <c r="F51" s="471">
        <v>1237.5</v>
      </c>
      <c r="G51" s="472">
        <v>1200.0999999999999</v>
      </c>
      <c r="H51" s="472">
        <v>1274.9000000000001</v>
      </c>
      <c r="I51" s="527">
        <v>3938</v>
      </c>
      <c r="J51" s="471">
        <v>924.8</v>
      </c>
      <c r="K51" s="472">
        <v>896.9</v>
      </c>
      <c r="L51" s="472">
        <v>952.7</v>
      </c>
      <c r="M51" s="528">
        <v>3888</v>
      </c>
    </row>
    <row r="52" spans="1:14" x14ac:dyDescent="0.2">
      <c r="A52" s="145" t="s">
        <v>106</v>
      </c>
      <c r="B52" s="471">
        <v>1366.1</v>
      </c>
      <c r="C52" s="472">
        <v>1347.4</v>
      </c>
      <c r="D52" s="472">
        <v>1384.7</v>
      </c>
      <c r="E52" s="527">
        <v>18924</v>
      </c>
      <c r="F52" s="471">
        <v>1635.2</v>
      </c>
      <c r="G52" s="472">
        <v>1603.2</v>
      </c>
      <c r="H52" s="472">
        <v>1667.2</v>
      </c>
      <c r="I52" s="527">
        <v>9422</v>
      </c>
      <c r="J52" s="471">
        <v>1157.7</v>
      </c>
      <c r="K52" s="472">
        <v>1135.3</v>
      </c>
      <c r="L52" s="472">
        <v>1180.0999999999999</v>
      </c>
      <c r="M52" s="528">
        <v>9502</v>
      </c>
    </row>
    <row r="53" spans="1:14" x14ac:dyDescent="0.2">
      <c r="A53" s="145" t="s">
        <v>111</v>
      </c>
      <c r="B53" s="471">
        <v>1040.5999999999999</v>
      </c>
      <c r="C53" s="472">
        <v>1013.2</v>
      </c>
      <c r="D53" s="472">
        <v>1068</v>
      </c>
      <c r="E53" s="527">
        <v>5120</v>
      </c>
      <c r="F53" s="471">
        <v>1219.0999999999999</v>
      </c>
      <c r="G53" s="472">
        <v>1173.8</v>
      </c>
      <c r="H53" s="472">
        <v>1264.5</v>
      </c>
      <c r="I53" s="527">
        <v>2617</v>
      </c>
      <c r="J53" s="471">
        <v>890.2</v>
      </c>
      <c r="K53" s="472">
        <v>856.6</v>
      </c>
      <c r="L53" s="472">
        <v>923.8</v>
      </c>
      <c r="M53" s="528">
        <v>2503</v>
      </c>
    </row>
    <row r="54" spans="1:14" x14ac:dyDescent="0.2">
      <c r="A54" s="145" t="s">
        <v>102</v>
      </c>
      <c r="B54" s="471">
        <v>1357.3</v>
      </c>
      <c r="C54" s="472">
        <v>1333</v>
      </c>
      <c r="D54" s="472">
        <v>1381.6</v>
      </c>
      <c r="E54" s="527">
        <v>10958</v>
      </c>
      <c r="F54" s="471">
        <v>1595.2</v>
      </c>
      <c r="G54" s="472">
        <v>1553.9</v>
      </c>
      <c r="H54" s="472">
        <v>1636.4</v>
      </c>
      <c r="I54" s="527">
        <v>5480</v>
      </c>
      <c r="J54" s="471">
        <v>1174.8</v>
      </c>
      <c r="K54" s="472">
        <v>1145.0999999999999</v>
      </c>
      <c r="L54" s="472">
        <v>1204.5</v>
      </c>
      <c r="M54" s="528">
        <v>5478</v>
      </c>
    </row>
    <row r="55" spans="1:14" x14ac:dyDescent="0.2">
      <c r="A55" s="145" t="s">
        <v>103</v>
      </c>
      <c r="B55" s="471">
        <v>1109.5999999999999</v>
      </c>
      <c r="C55" s="472">
        <v>1090.3</v>
      </c>
      <c r="D55" s="472">
        <v>1128.9000000000001</v>
      </c>
      <c r="E55" s="527">
        <v>11585</v>
      </c>
      <c r="F55" s="471">
        <v>1292.8</v>
      </c>
      <c r="G55" s="472">
        <v>1260.5</v>
      </c>
      <c r="H55" s="472">
        <v>1325.1</v>
      </c>
      <c r="I55" s="527">
        <v>5759</v>
      </c>
      <c r="J55" s="471">
        <v>959.7</v>
      </c>
      <c r="K55" s="472">
        <v>936</v>
      </c>
      <c r="L55" s="472">
        <v>983.3</v>
      </c>
      <c r="M55" s="528">
        <v>5826</v>
      </c>
    </row>
    <row r="56" spans="1:14" x14ac:dyDescent="0.2">
      <c r="A56" s="145" t="s">
        <v>109</v>
      </c>
      <c r="B56" s="471">
        <v>975.3</v>
      </c>
      <c r="C56" s="472">
        <v>877.7</v>
      </c>
      <c r="D56" s="472">
        <v>1072.9000000000001</v>
      </c>
      <c r="E56" s="527">
        <v>350</v>
      </c>
      <c r="F56" s="471">
        <v>1091.5</v>
      </c>
      <c r="G56" s="472">
        <v>936.5</v>
      </c>
      <c r="H56" s="472">
        <v>1246.5</v>
      </c>
      <c r="I56" s="527">
        <v>178</v>
      </c>
      <c r="J56" s="471">
        <v>859.8</v>
      </c>
      <c r="K56" s="472">
        <v>737.8</v>
      </c>
      <c r="L56" s="472">
        <v>981.7</v>
      </c>
      <c r="M56" s="528">
        <v>172</v>
      </c>
    </row>
    <row r="57" spans="1:14" x14ac:dyDescent="0.2">
      <c r="A57" s="145" t="s">
        <v>110</v>
      </c>
      <c r="B57" s="471">
        <v>1004.6</v>
      </c>
      <c r="C57" s="472">
        <v>897.3</v>
      </c>
      <c r="D57" s="472">
        <v>1111.9000000000001</v>
      </c>
      <c r="E57" s="527">
        <v>306</v>
      </c>
      <c r="F57" s="471">
        <v>1202.0999999999999</v>
      </c>
      <c r="G57" s="472">
        <v>1024.2</v>
      </c>
      <c r="H57" s="472">
        <v>1380</v>
      </c>
      <c r="I57" s="527">
        <v>170</v>
      </c>
      <c r="J57" s="471">
        <v>813.8</v>
      </c>
      <c r="K57" s="472">
        <v>684.5</v>
      </c>
      <c r="L57" s="472">
        <v>943</v>
      </c>
      <c r="M57" s="528">
        <v>136</v>
      </c>
    </row>
    <row r="58" spans="1:14" x14ac:dyDescent="0.2">
      <c r="A58" s="145" t="s">
        <v>104</v>
      </c>
      <c r="B58" s="471">
        <v>1124.3</v>
      </c>
      <c r="C58" s="472">
        <v>1098.8</v>
      </c>
      <c r="D58" s="472">
        <v>1149.8</v>
      </c>
      <c r="E58" s="527">
        <v>6934</v>
      </c>
      <c r="F58" s="471">
        <v>1317.6</v>
      </c>
      <c r="G58" s="472">
        <v>1275.3</v>
      </c>
      <c r="H58" s="472">
        <v>1359.9</v>
      </c>
      <c r="I58" s="527">
        <v>3456</v>
      </c>
      <c r="J58" s="471">
        <v>968.3</v>
      </c>
      <c r="K58" s="472">
        <v>936.8</v>
      </c>
      <c r="L58" s="472">
        <v>999.7</v>
      </c>
      <c r="M58" s="528">
        <v>3478</v>
      </c>
    </row>
    <row r="59" spans="1:14" x14ac:dyDescent="0.2">
      <c r="A59" s="448" t="s">
        <v>112</v>
      </c>
      <c r="B59" s="473">
        <v>1020.1</v>
      </c>
      <c r="C59" s="474">
        <v>930.5</v>
      </c>
      <c r="D59" s="474">
        <v>1109.8</v>
      </c>
      <c r="E59" s="533">
        <v>476</v>
      </c>
      <c r="F59" s="473">
        <v>1183.5999999999999</v>
      </c>
      <c r="G59" s="474">
        <v>1035.8</v>
      </c>
      <c r="H59" s="474">
        <v>1331.4</v>
      </c>
      <c r="I59" s="533">
        <v>238</v>
      </c>
      <c r="J59" s="473">
        <v>853.3</v>
      </c>
      <c r="K59" s="474">
        <v>746.2</v>
      </c>
      <c r="L59" s="474">
        <v>960.4</v>
      </c>
      <c r="M59" s="529">
        <v>238</v>
      </c>
    </row>
    <row r="60" spans="1:14" ht="12" customHeight="1" x14ac:dyDescent="0.2"/>
    <row r="61" spans="1:14" ht="12" customHeight="1" x14ac:dyDescent="0.2">
      <c r="A61" s="3" t="s">
        <v>26</v>
      </c>
      <c r="B61" s="5"/>
      <c r="C61" s="5"/>
      <c r="D61" s="5"/>
      <c r="E61" s="534"/>
      <c r="F61" s="5"/>
      <c r="G61" s="5"/>
      <c r="H61" s="5"/>
      <c r="I61" s="5"/>
      <c r="J61" s="5"/>
      <c r="K61" s="5"/>
      <c r="L61" s="5"/>
      <c r="M61" s="5"/>
      <c r="N61" s="5"/>
    </row>
    <row r="62" spans="1:14" ht="12" customHeight="1" x14ac:dyDescent="0.2">
      <c r="A62" s="822" t="s">
        <v>89</v>
      </c>
      <c r="B62" s="822"/>
      <c r="C62" s="822"/>
      <c r="D62" s="822"/>
      <c r="E62" s="822"/>
      <c r="F62" s="822"/>
      <c r="G62" s="822"/>
      <c r="H62" s="822"/>
      <c r="I62" s="822"/>
      <c r="J62" s="822"/>
      <c r="K62" s="822"/>
      <c r="L62" s="822"/>
      <c r="M62" s="822"/>
      <c r="N62" s="822"/>
    </row>
    <row r="63" spans="1:14" ht="12" customHeight="1" x14ac:dyDescent="0.2">
      <c r="A63" s="822"/>
      <c r="B63" s="822"/>
      <c r="C63" s="822"/>
      <c r="D63" s="822"/>
      <c r="E63" s="822"/>
      <c r="F63" s="822"/>
      <c r="G63" s="822"/>
      <c r="H63" s="822"/>
      <c r="I63" s="822"/>
      <c r="J63" s="822"/>
      <c r="K63" s="822"/>
      <c r="L63" s="822"/>
      <c r="M63" s="822"/>
      <c r="N63" s="822"/>
    </row>
    <row r="64" spans="1:14" ht="12" customHeight="1" x14ac:dyDescent="0.2">
      <c r="A64" s="822" t="s">
        <v>90</v>
      </c>
      <c r="B64" s="822"/>
      <c r="C64" s="822"/>
      <c r="D64" s="822"/>
      <c r="E64" s="822"/>
      <c r="F64" s="822"/>
      <c r="G64" s="822"/>
      <c r="H64" s="822"/>
      <c r="I64" s="822"/>
      <c r="J64" s="822"/>
      <c r="K64" s="822"/>
      <c r="L64" s="822"/>
      <c r="M64" s="822"/>
      <c r="N64" s="822"/>
    </row>
    <row r="65" spans="1:14" ht="12" customHeight="1" x14ac:dyDescent="0.2">
      <c r="A65" s="822"/>
      <c r="B65" s="822"/>
      <c r="C65" s="822"/>
      <c r="D65" s="822"/>
      <c r="E65" s="822"/>
      <c r="F65" s="822"/>
      <c r="G65" s="822"/>
      <c r="H65" s="822"/>
      <c r="I65" s="822"/>
      <c r="J65" s="822"/>
      <c r="K65" s="822"/>
      <c r="L65" s="822"/>
      <c r="M65" s="822"/>
      <c r="N65" s="822"/>
    </row>
    <row r="66" spans="1:14" ht="12" customHeight="1" x14ac:dyDescent="0.2">
      <c r="A66" s="822"/>
      <c r="B66" s="822"/>
      <c r="C66" s="822"/>
      <c r="D66" s="822"/>
      <c r="E66" s="822"/>
      <c r="F66" s="822"/>
      <c r="G66" s="822"/>
      <c r="H66" s="822"/>
      <c r="I66" s="822"/>
      <c r="J66" s="822"/>
      <c r="K66" s="822"/>
      <c r="L66" s="822"/>
      <c r="M66" s="822"/>
      <c r="N66" s="822"/>
    </row>
    <row r="67" spans="1:14" ht="12" customHeight="1" x14ac:dyDescent="0.2">
      <c r="A67" s="766" t="s">
        <v>3168</v>
      </c>
      <c r="B67" s="766"/>
      <c r="C67" s="766"/>
      <c r="D67" s="766"/>
      <c r="E67" s="766"/>
      <c r="F67" s="766"/>
      <c r="G67" s="766"/>
      <c r="H67" s="766"/>
      <c r="I67" s="766"/>
      <c r="J67" s="766"/>
      <c r="K67" s="766"/>
      <c r="L67" s="766"/>
      <c r="M67" s="766"/>
      <c r="N67" s="766"/>
    </row>
    <row r="68" spans="1:14" ht="12" customHeight="1" x14ac:dyDescent="0.2">
      <c r="A68" s="822" t="s">
        <v>2758</v>
      </c>
      <c r="B68" s="822"/>
      <c r="C68" s="822"/>
      <c r="D68" s="822"/>
      <c r="E68" s="822"/>
      <c r="F68" s="822"/>
      <c r="G68" s="822"/>
      <c r="H68" s="822"/>
      <c r="I68" s="822"/>
      <c r="J68" s="822"/>
      <c r="K68" s="822"/>
      <c r="L68" s="822"/>
      <c r="M68" s="822"/>
      <c r="N68" s="822"/>
    </row>
    <row r="69" spans="1:14" ht="12" customHeight="1" x14ac:dyDescent="0.2">
      <c r="A69" s="822"/>
      <c r="B69" s="822"/>
      <c r="C69" s="822"/>
      <c r="D69" s="822"/>
      <c r="E69" s="822"/>
      <c r="F69" s="822"/>
      <c r="G69" s="822"/>
      <c r="H69" s="822"/>
      <c r="I69" s="822"/>
      <c r="J69" s="822"/>
      <c r="K69" s="822"/>
      <c r="L69" s="822"/>
      <c r="M69" s="822"/>
      <c r="N69" s="822"/>
    </row>
    <row r="70" spans="1:14" ht="12" customHeight="1" x14ac:dyDescent="0.2">
      <c r="A70" s="84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70" s="847"/>
      <c r="C70" s="847"/>
      <c r="D70" s="847"/>
      <c r="E70" s="847"/>
      <c r="F70" s="847"/>
      <c r="G70" s="847"/>
      <c r="H70" s="847"/>
      <c r="I70" s="847"/>
      <c r="J70" s="847"/>
      <c r="K70" s="847"/>
      <c r="L70" s="847"/>
      <c r="M70" s="847"/>
      <c r="N70" s="847"/>
    </row>
    <row r="71" spans="1:14" ht="12" customHeight="1" x14ac:dyDescent="0.2">
      <c r="A71" s="836" t="s">
        <v>2742</v>
      </c>
      <c r="B71" s="836"/>
      <c r="C71" s="836"/>
      <c r="D71" s="836"/>
      <c r="E71" s="836"/>
      <c r="F71" s="836"/>
      <c r="G71" s="836"/>
      <c r="H71" s="836"/>
      <c r="I71" s="836"/>
      <c r="J71" s="836"/>
      <c r="K71" s="836"/>
      <c r="L71" s="836"/>
      <c r="M71" s="836"/>
      <c r="N71" s="836"/>
    </row>
    <row r="72" spans="1:14" ht="12" customHeight="1" x14ac:dyDescent="0.2">
      <c r="A72" s="164"/>
      <c r="B72" s="164"/>
      <c r="C72" s="164"/>
      <c r="D72" s="5"/>
      <c r="E72" s="534"/>
      <c r="F72" s="5"/>
      <c r="G72" s="5"/>
      <c r="H72" s="5"/>
      <c r="I72" s="5"/>
      <c r="J72" s="5"/>
      <c r="K72" s="5"/>
      <c r="L72" s="5"/>
      <c r="M72" s="5"/>
      <c r="N72" s="5"/>
    </row>
    <row r="73" spans="1:14" ht="12" customHeight="1" x14ac:dyDescent="0.2">
      <c r="A73" s="164" t="s">
        <v>3007</v>
      </c>
      <c r="B73" s="164"/>
      <c r="C73" s="5"/>
      <c r="D73" s="5"/>
      <c r="E73" s="534"/>
      <c r="F73" s="5"/>
      <c r="G73" s="5"/>
      <c r="H73" s="5"/>
      <c r="I73" s="5"/>
      <c r="J73" s="5"/>
      <c r="K73" s="5"/>
      <c r="L73" s="5"/>
      <c r="M73" s="5"/>
      <c r="N73" s="5"/>
    </row>
    <row r="74" spans="1:14" ht="12" customHeight="1" x14ac:dyDescent="0.2"/>
    <row r="75" spans="1:14" ht="12" customHeight="1" x14ac:dyDescent="0.2"/>
  </sheetData>
  <mergeCells count="57">
    <mergeCell ref="A24:A26"/>
    <mergeCell ref="A43:A45"/>
    <mergeCell ref="A67:N67"/>
    <mergeCell ref="A4:A6"/>
    <mergeCell ref="A22:A23"/>
    <mergeCell ref="B22:E23"/>
    <mergeCell ref="F22:I23"/>
    <mergeCell ref="J22:M23"/>
    <mergeCell ref="B42:E42"/>
    <mergeCell ref="F42:I42"/>
    <mergeCell ref="J42:M42"/>
    <mergeCell ref="B43:B45"/>
    <mergeCell ref="C43:C45"/>
    <mergeCell ref="D43:D45"/>
    <mergeCell ref="E43:E45"/>
    <mergeCell ref="F43:F45"/>
    <mergeCell ref="A71:N71"/>
    <mergeCell ref="A62:N63"/>
    <mergeCell ref="A64:N66"/>
    <mergeCell ref="A68:N69"/>
    <mergeCell ref="A70:N70"/>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M1:N1"/>
    <mergeCell ref="J3:M3"/>
    <mergeCell ref="L4:L6"/>
    <mergeCell ref="B3:E3"/>
    <mergeCell ref="F3:I3"/>
    <mergeCell ref="M4:M6"/>
    <mergeCell ref="B4:B6"/>
    <mergeCell ref="C4:C6"/>
    <mergeCell ref="D4:D6"/>
    <mergeCell ref="E4:E6"/>
    <mergeCell ref="F4:F6"/>
    <mergeCell ref="G4:G6"/>
    <mergeCell ref="A1:K1"/>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zoomScaleNormal="100" workbookViewId="0">
      <selection sqref="A1:K1"/>
    </sheetView>
  </sheetViews>
  <sheetFormatPr defaultColWidth="9.140625" defaultRowHeight="14.25" x14ac:dyDescent="0.2"/>
  <cols>
    <col min="1" max="1" width="32.7109375" style="5" customWidth="1"/>
    <col min="2" max="2" width="12.42578125" style="5" customWidth="1"/>
    <col min="3" max="3" width="12.28515625" style="5" customWidth="1"/>
    <col min="4" max="4" width="12.140625" style="5" customWidth="1"/>
    <col min="5" max="5" width="10.28515625" style="534" customWidth="1"/>
    <col min="6" max="6" width="12.140625" style="5" customWidth="1"/>
    <col min="7" max="7" width="10.85546875" style="5" customWidth="1"/>
    <col min="8" max="8" width="11.140625" style="5" customWidth="1"/>
    <col min="9" max="9" width="10.42578125" style="534" customWidth="1"/>
    <col min="10" max="10" width="11.85546875" style="5" customWidth="1"/>
    <col min="11" max="11" width="11" style="5" customWidth="1"/>
    <col min="12" max="12" width="10.85546875" style="5" customWidth="1"/>
    <col min="13" max="13" width="10.140625" style="534" customWidth="1"/>
    <col min="14" max="16384" width="9.140625" style="5"/>
  </cols>
  <sheetData>
    <row r="1" spans="1:14" ht="18" customHeight="1" x14ac:dyDescent="0.25">
      <c r="A1" s="702" t="s">
        <v>3179</v>
      </c>
      <c r="B1" s="702"/>
      <c r="C1" s="702"/>
      <c r="D1" s="702"/>
      <c r="E1" s="702"/>
      <c r="F1" s="702"/>
      <c r="G1" s="702"/>
      <c r="H1" s="702"/>
      <c r="I1" s="702"/>
      <c r="J1" s="702"/>
      <c r="K1" s="702"/>
      <c r="M1" s="838" t="s">
        <v>69</v>
      </c>
      <c r="N1" s="838"/>
    </row>
    <row r="2" spans="1:14" ht="15" customHeight="1" x14ac:dyDescent="0.2">
      <c r="A2" s="117"/>
      <c r="B2" s="117"/>
      <c r="C2" s="117"/>
      <c r="D2" s="117"/>
      <c r="E2" s="531"/>
      <c r="F2" s="117"/>
      <c r="G2" s="117"/>
      <c r="H2" s="117"/>
      <c r="I2" s="531"/>
      <c r="J2" s="117"/>
      <c r="K2" s="117"/>
      <c r="L2" s="117"/>
      <c r="M2" s="531"/>
    </row>
    <row r="3" spans="1:14" ht="13.5" customHeight="1" x14ac:dyDescent="0.2">
      <c r="A3" s="447" t="s">
        <v>2728</v>
      </c>
      <c r="B3" s="857" t="s">
        <v>27</v>
      </c>
      <c r="C3" s="858"/>
      <c r="D3" s="858"/>
      <c r="E3" s="858"/>
      <c r="F3" s="857" t="s">
        <v>3</v>
      </c>
      <c r="G3" s="858"/>
      <c r="H3" s="858"/>
      <c r="I3" s="858"/>
      <c r="J3" s="857" t="s">
        <v>2</v>
      </c>
      <c r="K3" s="858"/>
      <c r="L3" s="858"/>
      <c r="M3" s="859"/>
      <c r="N3" s="167"/>
    </row>
    <row r="4" spans="1:14" ht="13.5" customHeight="1" x14ac:dyDescent="0.2">
      <c r="A4" s="848" t="s">
        <v>114</v>
      </c>
      <c r="B4" s="754" t="s">
        <v>29</v>
      </c>
      <c r="C4" s="757" t="s">
        <v>28</v>
      </c>
      <c r="D4" s="757" t="s">
        <v>30</v>
      </c>
      <c r="E4" s="860" t="s">
        <v>31</v>
      </c>
      <c r="F4" s="754" t="s">
        <v>29</v>
      </c>
      <c r="G4" s="757" t="s">
        <v>28</v>
      </c>
      <c r="H4" s="757" t="s">
        <v>30</v>
      </c>
      <c r="I4" s="860" t="s">
        <v>31</v>
      </c>
      <c r="J4" s="754" t="s">
        <v>29</v>
      </c>
      <c r="K4" s="757" t="s">
        <v>28</v>
      </c>
      <c r="L4" s="757" t="s">
        <v>30</v>
      </c>
      <c r="M4" s="842" t="s">
        <v>31</v>
      </c>
      <c r="N4" s="167"/>
    </row>
    <row r="5" spans="1:14" ht="13.5" customHeight="1" x14ac:dyDescent="0.2">
      <c r="A5" s="848"/>
      <c r="B5" s="755"/>
      <c r="C5" s="758"/>
      <c r="D5" s="758"/>
      <c r="E5" s="845"/>
      <c r="F5" s="755"/>
      <c r="G5" s="758"/>
      <c r="H5" s="758"/>
      <c r="I5" s="845"/>
      <c r="J5" s="755"/>
      <c r="K5" s="758"/>
      <c r="L5" s="758"/>
      <c r="M5" s="843"/>
      <c r="N5" s="167"/>
    </row>
    <row r="6" spans="1:14" ht="13.5" customHeight="1" x14ac:dyDescent="0.2">
      <c r="A6" s="849"/>
      <c r="B6" s="756"/>
      <c r="C6" s="759"/>
      <c r="D6" s="759"/>
      <c r="E6" s="846"/>
      <c r="F6" s="756"/>
      <c r="G6" s="759"/>
      <c r="H6" s="759"/>
      <c r="I6" s="846"/>
      <c r="J6" s="756"/>
      <c r="K6" s="759"/>
      <c r="L6" s="759"/>
      <c r="M6" s="844"/>
      <c r="N6" s="167"/>
    </row>
    <row r="7" spans="1:14" ht="13.5" customHeight="1" x14ac:dyDescent="0.2">
      <c r="A7" s="475" t="s">
        <v>115</v>
      </c>
      <c r="B7" s="472">
        <v>126.8</v>
      </c>
      <c r="C7" s="472">
        <v>112.9</v>
      </c>
      <c r="D7" s="472">
        <v>140.80000000000001</v>
      </c>
      <c r="E7" s="528">
        <v>317</v>
      </c>
      <c r="F7" s="472">
        <v>168.4</v>
      </c>
      <c r="G7" s="472">
        <v>142.19999999999999</v>
      </c>
      <c r="H7" s="472">
        <v>194.7</v>
      </c>
      <c r="I7" s="528">
        <v>163</v>
      </c>
      <c r="J7" s="472">
        <v>99.7</v>
      </c>
      <c r="K7" s="472">
        <v>83.9</v>
      </c>
      <c r="L7" s="472">
        <v>115.4</v>
      </c>
      <c r="M7" s="528">
        <v>154</v>
      </c>
      <c r="N7" s="167"/>
    </row>
    <row r="8" spans="1:14" ht="13.5" customHeight="1" x14ac:dyDescent="0.2">
      <c r="A8" s="476" t="s">
        <v>116</v>
      </c>
      <c r="B8" s="472">
        <v>76.8</v>
      </c>
      <c r="C8" s="472">
        <v>67.3</v>
      </c>
      <c r="D8" s="472">
        <v>86.3</v>
      </c>
      <c r="E8" s="528">
        <v>253</v>
      </c>
      <c r="F8" s="472">
        <v>93.1</v>
      </c>
      <c r="G8" s="472">
        <v>76.7</v>
      </c>
      <c r="H8" s="472">
        <v>109.5</v>
      </c>
      <c r="I8" s="528">
        <v>132</v>
      </c>
      <c r="J8" s="472">
        <v>64.2</v>
      </c>
      <c r="K8" s="472">
        <v>52.8</v>
      </c>
      <c r="L8" s="472">
        <v>75.599999999999994</v>
      </c>
      <c r="M8" s="528">
        <v>121</v>
      </c>
      <c r="N8" s="167"/>
    </row>
    <row r="9" spans="1:14" ht="13.5" customHeight="1" x14ac:dyDescent="0.2">
      <c r="A9" s="476" t="s">
        <v>117</v>
      </c>
      <c r="B9" s="472">
        <v>93.6</v>
      </c>
      <c r="C9" s="472">
        <v>79.8</v>
      </c>
      <c r="D9" s="472">
        <v>107.3</v>
      </c>
      <c r="E9" s="528">
        <v>177</v>
      </c>
      <c r="F9" s="472">
        <v>126.8</v>
      </c>
      <c r="G9" s="472">
        <v>101.4</v>
      </c>
      <c r="H9" s="472">
        <v>152.1</v>
      </c>
      <c r="I9" s="528">
        <v>99</v>
      </c>
      <c r="J9" s="472">
        <v>69.599999999999994</v>
      </c>
      <c r="K9" s="472">
        <v>54.1</v>
      </c>
      <c r="L9" s="472">
        <v>85.1</v>
      </c>
      <c r="M9" s="528">
        <v>78</v>
      </c>
      <c r="N9" s="167"/>
    </row>
    <row r="10" spans="1:14" ht="13.5" customHeight="1" x14ac:dyDescent="0.2">
      <c r="A10" s="476" t="s">
        <v>143</v>
      </c>
      <c r="B10" s="472">
        <v>73.099999999999994</v>
      </c>
      <c r="C10" s="472">
        <v>59.1</v>
      </c>
      <c r="D10" s="472">
        <v>87.2</v>
      </c>
      <c r="E10" s="528">
        <v>106</v>
      </c>
      <c r="F10" s="472">
        <v>90.8</v>
      </c>
      <c r="G10" s="472">
        <v>66.3</v>
      </c>
      <c r="H10" s="472">
        <v>115.3</v>
      </c>
      <c r="I10" s="528">
        <v>56</v>
      </c>
      <c r="J10" s="472">
        <v>60.2</v>
      </c>
      <c r="K10" s="472">
        <v>43.4</v>
      </c>
      <c r="L10" s="472">
        <v>77</v>
      </c>
      <c r="M10" s="528">
        <v>50</v>
      </c>
      <c r="N10" s="167"/>
    </row>
    <row r="11" spans="1:14" ht="13.5" customHeight="1" x14ac:dyDescent="0.2">
      <c r="A11" s="476" t="s">
        <v>118</v>
      </c>
      <c r="B11" s="472">
        <v>141.30000000000001</v>
      </c>
      <c r="C11" s="472">
        <v>131.6</v>
      </c>
      <c r="D11" s="472">
        <v>151</v>
      </c>
      <c r="E11" s="528">
        <v>813</v>
      </c>
      <c r="F11" s="472">
        <v>171.4</v>
      </c>
      <c r="G11" s="472">
        <v>154.30000000000001</v>
      </c>
      <c r="H11" s="472">
        <v>188.4</v>
      </c>
      <c r="I11" s="528">
        <v>393</v>
      </c>
      <c r="J11" s="472">
        <v>117.9</v>
      </c>
      <c r="K11" s="472">
        <v>106.6</v>
      </c>
      <c r="L11" s="472">
        <v>129.19999999999999</v>
      </c>
      <c r="M11" s="528">
        <v>420</v>
      </c>
      <c r="N11" s="167"/>
    </row>
    <row r="12" spans="1:14" ht="13.5" customHeight="1" x14ac:dyDescent="0.2">
      <c r="A12" s="476" t="s">
        <v>119</v>
      </c>
      <c r="B12" s="472">
        <v>176.6</v>
      </c>
      <c r="C12" s="472">
        <v>144.30000000000001</v>
      </c>
      <c r="D12" s="472">
        <v>208.9</v>
      </c>
      <c r="E12" s="528">
        <v>116</v>
      </c>
      <c r="F12" s="472">
        <v>167.7</v>
      </c>
      <c r="G12" s="472">
        <v>120.8</v>
      </c>
      <c r="H12" s="472">
        <v>214.7</v>
      </c>
      <c r="I12" s="528">
        <v>51</v>
      </c>
      <c r="J12" s="472">
        <v>178.3</v>
      </c>
      <c r="K12" s="472">
        <v>135.19999999999999</v>
      </c>
      <c r="L12" s="472">
        <v>221.3</v>
      </c>
      <c r="M12" s="528">
        <v>65</v>
      </c>
      <c r="N12" s="167"/>
    </row>
    <row r="13" spans="1:14" ht="13.5" customHeight="1" x14ac:dyDescent="0.2">
      <c r="A13" s="476" t="s">
        <v>144</v>
      </c>
      <c r="B13" s="472">
        <v>66</v>
      </c>
      <c r="C13" s="472">
        <v>55.9</v>
      </c>
      <c r="D13" s="472">
        <v>76</v>
      </c>
      <c r="E13" s="528">
        <v>168</v>
      </c>
      <c r="F13" s="472">
        <v>76.7</v>
      </c>
      <c r="G13" s="472">
        <v>60.2</v>
      </c>
      <c r="H13" s="472">
        <v>93.2</v>
      </c>
      <c r="I13" s="528">
        <v>87</v>
      </c>
      <c r="J13" s="472">
        <v>56.3</v>
      </c>
      <c r="K13" s="472">
        <v>44</v>
      </c>
      <c r="L13" s="472">
        <v>68.5</v>
      </c>
      <c r="M13" s="528">
        <v>81</v>
      </c>
      <c r="N13" s="167"/>
    </row>
    <row r="14" spans="1:14" ht="13.5" customHeight="1" x14ac:dyDescent="0.2">
      <c r="A14" s="476" t="s">
        <v>120</v>
      </c>
      <c r="B14" s="472">
        <v>167.9</v>
      </c>
      <c r="C14" s="472">
        <v>149.19999999999999</v>
      </c>
      <c r="D14" s="472">
        <v>186.6</v>
      </c>
      <c r="E14" s="528">
        <v>309</v>
      </c>
      <c r="F14" s="472">
        <v>222.6</v>
      </c>
      <c r="G14" s="472">
        <v>188.4</v>
      </c>
      <c r="H14" s="472">
        <v>256.8</v>
      </c>
      <c r="I14" s="528">
        <v>166</v>
      </c>
      <c r="J14" s="472">
        <v>127.6</v>
      </c>
      <c r="K14" s="472">
        <v>106.5</v>
      </c>
      <c r="L14" s="472">
        <v>148.6</v>
      </c>
      <c r="M14" s="528">
        <v>143</v>
      </c>
      <c r="N14" s="167"/>
    </row>
    <row r="15" spans="1:14" ht="13.5" customHeight="1" x14ac:dyDescent="0.2">
      <c r="A15" s="476" t="s">
        <v>121</v>
      </c>
      <c r="B15" s="472">
        <v>167.9</v>
      </c>
      <c r="C15" s="472">
        <v>148</v>
      </c>
      <c r="D15" s="472">
        <v>187.7</v>
      </c>
      <c r="E15" s="528">
        <v>277</v>
      </c>
      <c r="F15" s="472">
        <v>203.6</v>
      </c>
      <c r="G15" s="472">
        <v>170.1</v>
      </c>
      <c r="H15" s="472">
        <v>237.2</v>
      </c>
      <c r="I15" s="528">
        <v>149</v>
      </c>
      <c r="J15" s="472">
        <v>137.69999999999999</v>
      </c>
      <c r="K15" s="472">
        <v>113.9</v>
      </c>
      <c r="L15" s="472">
        <v>161.5</v>
      </c>
      <c r="M15" s="528">
        <v>128</v>
      </c>
      <c r="N15" s="167"/>
    </row>
    <row r="16" spans="1:14" ht="13.5" customHeight="1" x14ac:dyDescent="0.2">
      <c r="A16" s="476" t="s">
        <v>122</v>
      </c>
      <c r="B16" s="472">
        <v>160.9</v>
      </c>
      <c r="C16" s="472">
        <v>142.30000000000001</v>
      </c>
      <c r="D16" s="472">
        <v>179.5</v>
      </c>
      <c r="E16" s="528">
        <v>283</v>
      </c>
      <c r="F16" s="472">
        <v>180.3</v>
      </c>
      <c r="G16" s="472">
        <v>148.80000000000001</v>
      </c>
      <c r="H16" s="472">
        <v>211.8</v>
      </c>
      <c r="I16" s="528">
        <v>127</v>
      </c>
      <c r="J16" s="472">
        <v>147.30000000000001</v>
      </c>
      <c r="K16" s="472">
        <v>124.3</v>
      </c>
      <c r="L16" s="472">
        <v>170.4</v>
      </c>
      <c r="M16" s="528">
        <v>156</v>
      </c>
      <c r="N16" s="167"/>
    </row>
    <row r="17" spans="1:14" ht="13.5" customHeight="1" x14ac:dyDescent="0.2">
      <c r="A17" s="476" t="s">
        <v>123</v>
      </c>
      <c r="B17" s="472">
        <v>97</v>
      </c>
      <c r="C17" s="472">
        <v>81</v>
      </c>
      <c r="D17" s="472">
        <v>113</v>
      </c>
      <c r="E17" s="528">
        <v>142</v>
      </c>
      <c r="F17" s="472">
        <v>100.6</v>
      </c>
      <c r="G17" s="472">
        <v>74.599999999999994</v>
      </c>
      <c r="H17" s="472">
        <v>126.5</v>
      </c>
      <c r="I17" s="528">
        <v>60</v>
      </c>
      <c r="J17" s="472">
        <v>94.7</v>
      </c>
      <c r="K17" s="472">
        <v>74.2</v>
      </c>
      <c r="L17" s="472">
        <v>115.1</v>
      </c>
      <c r="M17" s="528">
        <v>82</v>
      </c>
      <c r="N17" s="167"/>
    </row>
    <row r="18" spans="1:14" ht="13.5" customHeight="1" x14ac:dyDescent="0.2">
      <c r="A18" s="476" t="s">
        <v>124</v>
      </c>
      <c r="B18" s="472">
        <v>159.80000000000001</v>
      </c>
      <c r="C18" s="472">
        <v>139.1</v>
      </c>
      <c r="D18" s="472">
        <v>180.5</v>
      </c>
      <c r="E18" s="528">
        <v>226</v>
      </c>
      <c r="F18" s="472">
        <v>224.3</v>
      </c>
      <c r="G18" s="472">
        <v>184.5</v>
      </c>
      <c r="H18" s="472">
        <v>264.10000000000002</v>
      </c>
      <c r="I18" s="528">
        <v>122</v>
      </c>
      <c r="J18" s="472">
        <v>116.9</v>
      </c>
      <c r="K18" s="472">
        <v>94.3</v>
      </c>
      <c r="L18" s="472">
        <v>139.5</v>
      </c>
      <c r="M18" s="528">
        <v>104</v>
      </c>
      <c r="N18" s="167"/>
    </row>
    <row r="19" spans="1:14" ht="13.5" customHeight="1" x14ac:dyDescent="0.2">
      <c r="A19" s="476" t="s">
        <v>125</v>
      </c>
      <c r="B19" s="472">
        <v>162.1</v>
      </c>
      <c r="C19" s="472">
        <v>144.4</v>
      </c>
      <c r="D19" s="472">
        <v>179.8</v>
      </c>
      <c r="E19" s="528">
        <v>326</v>
      </c>
      <c r="F19" s="472">
        <v>182.2</v>
      </c>
      <c r="G19" s="472">
        <v>152.30000000000001</v>
      </c>
      <c r="H19" s="472">
        <v>212.1</v>
      </c>
      <c r="I19" s="528">
        <v>152</v>
      </c>
      <c r="J19" s="472">
        <v>149.5</v>
      </c>
      <c r="K19" s="472">
        <v>127.3</v>
      </c>
      <c r="L19" s="472">
        <v>171.6</v>
      </c>
      <c r="M19" s="528">
        <v>174</v>
      </c>
      <c r="N19" s="167"/>
    </row>
    <row r="20" spans="1:14" ht="13.5" customHeight="1" x14ac:dyDescent="0.2">
      <c r="A20" s="476" t="s">
        <v>126</v>
      </c>
      <c r="B20" s="472">
        <v>98.4</v>
      </c>
      <c r="C20" s="472">
        <v>89.8</v>
      </c>
      <c r="D20" s="472">
        <v>107</v>
      </c>
      <c r="E20" s="528">
        <v>503</v>
      </c>
      <c r="F20" s="472">
        <v>126.3</v>
      </c>
      <c r="G20" s="472">
        <v>111</v>
      </c>
      <c r="H20" s="472">
        <v>141.6</v>
      </c>
      <c r="I20" s="528">
        <v>272</v>
      </c>
      <c r="J20" s="472">
        <v>77.599999999999994</v>
      </c>
      <c r="K20" s="472">
        <v>67.599999999999994</v>
      </c>
      <c r="L20" s="472">
        <v>87.6</v>
      </c>
      <c r="M20" s="528">
        <v>231</v>
      </c>
      <c r="N20" s="167"/>
    </row>
    <row r="21" spans="1:14" ht="13.5" customHeight="1" x14ac:dyDescent="0.2">
      <c r="A21" s="476" t="s">
        <v>127</v>
      </c>
      <c r="B21" s="472">
        <v>260.39999999999998</v>
      </c>
      <c r="C21" s="472">
        <v>247.5</v>
      </c>
      <c r="D21" s="472">
        <v>273.2</v>
      </c>
      <c r="E21" s="528">
        <v>1569</v>
      </c>
      <c r="F21" s="472">
        <v>324.60000000000002</v>
      </c>
      <c r="G21" s="472">
        <v>301</v>
      </c>
      <c r="H21" s="472">
        <v>348.2</v>
      </c>
      <c r="I21" s="528">
        <v>765</v>
      </c>
      <c r="J21" s="472">
        <v>218.8</v>
      </c>
      <c r="K21" s="472">
        <v>203.6</v>
      </c>
      <c r="L21" s="472">
        <v>233.9</v>
      </c>
      <c r="M21" s="528">
        <v>804</v>
      </c>
      <c r="N21" s="167"/>
    </row>
    <row r="22" spans="1:14" ht="13.5" customHeight="1" x14ac:dyDescent="0.2">
      <c r="A22" s="476" t="s">
        <v>111</v>
      </c>
      <c r="B22" s="472">
        <v>36.700000000000003</v>
      </c>
      <c r="C22" s="472">
        <v>30.4</v>
      </c>
      <c r="D22" s="472">
        <v>43</v>
      </c>
      <c r="E22" s="528">
        <v>130</v>
      </c>
      <c r="F22" s="472">
        <v>33.9</v>
      </c>
      <c r="G22" s="472">
        <v>24.6</v>
      </c>
      <c r="H22" s="472">
        <v>43.2</v>
      </c>
      <c r="I22" s="528">
        <v>53</v>
      </c>
      <c r="J22" s="472">
        <v>37.799999999999997</v>
      </c>
      <c r="K22" s="472">
        <v>29.3</v>
      </c>
      <c r="L22" s="472">
        <v>46.2</v>
      </c>
      <c r="M22" s="528">
        <v>77</v>
      </c>
      <c r="N22" s="167"/>
    </row>
    <row r="23" spans="1:14" ht="13.5" customHeight="1" x14ac:dyDescent="0.2">
      <c r="A23" s="476" t="s">
        <v>128</v>
      </c>
      <c r="B23" s="472">
        <v>188.9</v>
      </c>
      <c r="C23" s="472">
        <v>163.80000000000001</v>
      </c>
      <c r="D23" s="472">
        <v>214.1</v>
      </c>
      <c r="E23" s="528">
        <v>215</v>
      </c>
      <c r="F23" s="472">
        <v>273</v>
      </c>
      <c r="G23" s="472">
        <v>224.1</v>
      </c>
      <c r="H23" s="472">
        <v>322</v>
      </c>
      <c r="I23" s="528">
        <v>123</v>
      </c>
      <c r="J23" s="472">
        <v>131.6</v>
      </c>
      <c r="K23" s="472">
        <v>104.8</v>
      </c>
      <c r="L23" s="472">
        <v>158.5</v>
      </c>
      <c r="M23" s="528">
        <v>92</v>
      </c>
      <c r="N23" s="167"/>
    </row>
    <row r="24" spans="1:14" ht="13.5" customHeight="1" x14ac:dyDescent="0.2">
      <c r="A24" s="476" t="s">
        <v>129</v>
      </c>
      <c r="B24" s="472">
        <v>188.4</v>
      </c>
      <c r="C24" s="472">
        <v>162.5</v>
      </c>
      <c r="D24" s="472">
        <v>214.2</v>
      </c>
      <c r="E24" s="528">
        <v>204</v>
      </c>
      <c r="F24" s="472">
        <v>186.2</v>
      </c>
      <c r="G24" s="472">
        <v>146.69999999999999</v>
      </c>
      <c r="H24" s="472">
        <v>225.6</v>
      </c>
      <c r="I24" s="528">
        <v>89</v>
      </c>
      <c r="J24" s="472">
        <v>184.3</v>
      </c>
      <c r="K24" s="472">
        <v>151</v>
      </c>
      <c r="L24" s="472">
        <v>217.5</v>
      </c>
      <c r="M24" s="528">
        <v>115</v>
      </c>
      <c r="N24" s="167"/>
    </row>
    <row r="25" spans="1:14" ht="13.5" customHeight="1" x14ac:dyDescent="0.2">
      <c r="A25" s="476" t="s">
        <v>130</v>
      </c>
      <c r="B25" s="472">
        <v>28.8</v>
      </c>
      <c r="C25" s="472">
        <v>19.8</v>
      </c>
      <c r="D25" s="472">
        <v>37.700000000000003</v>
      </c>
      <c r="E25" s="528">
        <v>40</v>
      </c>
      <c r="F25" s="472">
        <v>31.2</v>
      </c>
      <c r="G25" s="472">
        <v>16.899999999999999</v>
      </c>
      <c r="H25" s="472">
        <v>45.5</v>
      </c>
      <c r="I25" s="528">
        <v>19</v>
      </c>
      <c r="J25" s="472">
        <v>26.2</v>
      </c>
      <c r="K25" s="472">
        <v>14.9</v>
      </c>
      <c r="L25" s="472">
        <v>37.6</v>
      </c>
      <c r="M25" s="528">
        <v>21</v>
      </c>
      <c r="N25" s="167"/>
    </row>
    <row r="26" spans="1:14" ht="13.5" customHeight="1" x14ac:dyDescent="0.2">
      <c r="A26" s="476" t="s">
        <v>142</v>
      </c>
      <c r="B26" s="490" t="s">
        <v>3158</v>
      </c>
      <c r="C26" s="490" t="s">
        <v>3158</v>
      </c>
      <c r="D26" s="490" t="s">
        <v>3158</v>
      </c>
      <c r="E26" s="528">
        <v>9</v>
      </c>
      <c r="F26" s="490" t="s">
        <v>3158</v>
      </c>
      <c r="G26" s="490" t="s">
        <v>3158</v>
      </c>
      <c r="H26" s="490" t="s">
        <v>3158</v>
      </c>
      <c r="I26" s="528">
        <v>6</v>
      </c>
      <c r="J26" s="490" t="s">
        <v>3158</v>
      </c>
      <c r="K26" s="490" t="s">
        <v>3158</v>
      </c>
      <c r="L26" s="490" t="s">
        <v>3158</v>
      </c>
      <c r="M26" s="528">
        <v>3</v>
      </c>
      <c r="N26" s="167"/>
    </row>
    <row r="27" spans="1:14" ht="13.5" customHeight="1" x14ac:dyDescent="0.2">
      <c r="A27" s="476" t="s">
        <v>131</v>
      </c>
      <c r="B27" s="472">
        <v>182.3</v>
      </c>
      <c r="C27" s="472">
        <v>163.4</v>
      </c>
      <c r="D27" s="472">
        <v>201.3</v>
      </c>
      <c r="E27" s="528">
        <v>357</v>
      </c>
      <c r="F27" s="472">
        <v>230.9</v>
      </c>
      <c r="G27" s="472">
        <v>196.6</v>
      </c>
      <c r="H27" s="472">
        <v>265.2</v>
      </c>
      <c r="I27" s="528">
        <v>189</v>
      </c>
      <c r="J27" s="472">
        <v>146.69999999999999</v>
      </c>
      <c r="K27" s="472">
        <v>124.6</v>
      </c>
      <c r="L27" s="472">
        <v>168.8</v>
      </c>
      <c r="M27" s="528">
        <v>168</v>
      </c>
      <c r="N27" s="167"/>
    </row>
    <row r="28" spans="1:14" ht="13.5" customHeight="1" x14ac:dyDescent="0.2">
      <c r="A28" s="476" t="s">
        <v>132</v>
      </c>
      <c r="B28" s="472">
        <v>226.1</v>
      </c>
      <c r="C28" s="472">
        <v>210.8</v>
      </c>
      <c r="D28" s="472">
        <v>241.4</v>
      </c>
      <c r="E28" s="528">
        <v>867</v>
      </c>
      <c r="F28" s="472">
        <v>287</v>
      </c>
      <c r="G28" s="472">
        <v>259.8</v>
      </c>
      <c r="H28" s="472">
        <v>314.10000000000002</v>
      </c>
      <c r="I28" s="528">
        <v>473</v>
      </c>
      <c r="J28" s="472">
        <v>178.9</v>
      </c>
      <c r="K28" s="472">
        <v>161.1</v>
      </c>
      <c r="L28" s="472">
        <v>196.6</v>
      </c>
      <c r="M28" s="528">
        <v>394</v>
      </c>
      <c r="N28" s="167"/>
    </row>
    <row r="29" spans="1:14" ht="13.5" customHeight="1" x14ac:dyDescent="0.2">
      <c r="A29" s="476" t="s">
        <v>133</v>
      </c>
      <c r="B29" s="490" t="s">
        <v>3158</v>
      </c>
      <c r="C29" s="490" t="s">
        <v>3158</v>
      </c>
      <c r="D29" s="490" t="s">
        <v>3158</v>
      </c>
      <c r="E29" s="528">
        <v>4</v>
      </c>
      <c r="F29" s="490" t="s">
        <v>3158</v>
      </c>
      <c r="G29" s="490" t="s">
        <v>3158</v>
      </c>
      <c r="H29" s="490" t="s">
        <v>3158</v>
      </c>
      <c r="I29" s="528">
        <v>2</v>
      </c>
      <c r="J29" s="490" t="s">
        <v>3158</v>
      </c>
      <c r="K29" s="490" t="s">
        <v>3158</v>
      </c>
      <c r="L29" s="490" t="s">
        <v>3158</v>
      </c>
      <c r="M29" s="528">
        <v>2</v>
      </c>
      <c r="N29" s="167"/>
    </row>
    <row r="30" spans="1:14" ht="13.5" customHeight="1" x14ac:dyDescent="0.2">
      <c r="A30" s="476" t="s">
        <v>145</v>
      </c>
      <c r="B30" s="472">
        <v>101.6</v>
      </c>
      <c r="C30" s="472">
        <v>89.2</v>
      </c>
      <c r="D30" s="472">
        <v>114</v>
      </c>
      <c r="E30" s="528">
        <v>257</v>
      </c>
      <c r="F30" s="472">
        <v>126.9</v>
      </c>
      <c r="G30" s="472">
        <v>105.7</v>
      </c>
      <c r="H30" s="472">
        <v>148.1</v>
      </c>
      <c r="I30" s="528">
        <v>139</v>
      </c>
      <c r="J30" s="472">
        <v>80</v>
      </c>
      <c r="K30" s="472">
        <v>65.400000000000006</v>
      </c>
      <c r="L30" s="472">
        <v>94.6</v>
      </c>
      <c r="M30" s="528">
        <v>118</v>
      </c>
      <c r="N30" s="167"/>
    </row>
    <row r="31" spans="1:14" ht="13.5" customHeight="1" x14ac:dyDescent="0.2">
      <c r="A31" s="476" t="s">
        <v>134</v>
      </c>
      <c r="B31" s="472">
        <v>227</v>
      </c>
      <c r="C31" s="472">
        <v>207.7</v>
      </c>
      <c r="D31" s="472">
        <v>246.3</v>
      </c>
      <c r="E31" s="528">
        <v>527</v>
      </c>
      <c r="F31" s="472">
        <v>295.10000000000002</v>
      </c>
      <c r="G31" s="472">
        <v>260.5</v>
      </c>
      <c r="H31" s="472">
        <v>329.6</v>
      </c>
      <c r="I31" s="528">
        <v>284</v>
      </c>
      <c r="J31" s="472">
        <v>177.6</v>
      </c>
      <c r="K31" s="472">
        <v>155.4</v>
      </c>
      <c r="L31" s="472">
        <v>199.7</v>
      </c>
      <c r="M31" s="528">
        <v>243</v>
      </c>
      <c r="N31" s="167"/>
    </row>
    <row r="32" spans="1:14" ht="13.5" customHeight="1" x14ac:dyDescent="0.2">
      <c r="A32" s="476" t="s">
        <v>135</v>
      </c>
      <c r="B32" s="472">
        <v>82</v>
      </c>
      <c r="C32" s="472">
        <v>68.8</v>
      </c>
      <c r="D32" s="472">
        <v>95.2</v>
      </c>
      <c r="E32" s="528">
        <v>151</v>
      </c>
      <c r="F32" s="472">
        <v>107.5</v>
      </c>
      <c r="G32" s="472">
        <v>83</v>
      </c>
      <c r="H32" s="472">
        <v>132.1</v>
      </c>
      <c r="I32" s="528">
        <v>80</v>
      </c>
      <c r="J32" s="472">
        <v>66.099999999999994</v>
      </c>
      <c r="K32" s="472">
        <v>50.7</v>
      </c>
      <c r="L32" s="472">
        <v>81.5</v>
      </c>
      <c r="M32" s="528">
        <v>71</v>
      </c>
      <c r="N32" s="167"/>
    </row>
    <row r="33" spans="1:14" ht="13.5" customHeight="1" x14ac:dyDescent="0.2">
      <c r="A33" s="476" t="s">
        <v>136</v>
      </c>
      <c r="B33" s="472">
        <v>37</v>
      </c>
      <c r="C33" s="472">
        <v>14.9</v>
      </c>
      <c r="D33" s="472">
        <v>59.2</v>
      </c>
      <c r="E33" s="528">
        <v>11</v>
      </c>
      <c r="F33" s="490" t="s">
        <v>3158</v>
      </c>
      <c r="G33" s="490" t="s">
        <v>3158</v>
      </c>
      <c r="H33" s="490" t="s">
        <v>3158</v>
      </c>
      <c r="I33" s="528">
        <v>4</v>
      </c>
      <c r="J33" s="490" t="s">
        <v>3158</v>
      </c>
      <c r="K33" s="490" t="s">
        <v>3158</v>
      </c>
      <c r="L33" s="490" t="s">
        <v>3158</v>
      </c>
      <c r="M33" s="528">
        <v>7</v>
      </c>
      <c r="N33" s="167"/>
    </row>
    <row r="34" spans="1:14" ht="13.5" customHeight="1" x14ac:dyDescent="0.2">
      <c r="A34" s="476" t="s">
        <v>137</v>
      </c>
      <c r="B34" s="472">
        <v>147.30000000000001</v>
      </c>
      <c r="C34" s="472">
        <v>130.19999999999999</v>
      </c>
      <c r="D34" s="472">
        <v>164.3</v>
      </c>
      <c r="E34" s="528">
        <v>286</v>
      </c>
      <c r="F34" s="472">
        <v>195.2</v>
      </c>
      <c r="G34" s="472">
        <v>164</v>
      </c>
      <c r="H34" s="472">
        <v>226.3</v>
      </c>
      <c r="I34" s="528">
        <v>154</v>
      </c>
      <c r="J34" s="472">
        <v>115.5</v>
      </c>
      <c r="K34" s="472">
        <v>95.7</v>
      </c>
      <c r="L34" s="472">
        <v>135.19999999999999</v>
      </c>
      <c r="M34" s="528">
        <v>132</v>
      </c>
      <c r="N34" s="167"/>
    </row>
    <row r="35" spans="1:14" ht="13.5" customHeight="1" x14ac:dyDescent="0.2">
      <c r="A35" s="476" t="s">
        <v>138</v>
      </c>
      <c r="B35" s="472">
        <v>204.5</v>
      </c>
      <c r="C35" s="472">
        <v>190.7</v>
      </c>
      <c r="D35" s="472">
        <v>218.3</v>
      </c>
      <c r="E35" s="528">
        <v>843</v>
      </c>
      <c r="F35" s="472">
        <v>262</v>
      </c>
      <c r="G35" s="472">
        <v>236.6</v>
      </c>
      <c r="H35" s="472">
        <v>287.5</v>
      </c>
      <c r="I35" s="528">
        <v>433</v>
      </c>
      <c r="J35" s="472">
        <v>168</v>
      </c>
      <c r="K35" s="472">
        <v>151.80000000000001</v>
      </c>
      <c r="L35" s="472">
        <v>184.2</v>
      </c>
      <c r="M35" s="528">
        <v>410</v>
      </c>
      <c r="N35" s="167"/>
    </row>
    <row r="36" spans="1:14" ht="13.5" customHeight="1" x14ac:dyDescent="0.2">
      <c r="A36" s="476" t="s">
        <v>139</v>
      </c>
      <c r="B36" s="472">
        <v>131.30000000000001</v>
      </c>
      <c r="C36" s="472">
        <v>111.3</v>
      </c>
      <c r="D36" s="472">
        <v>151.4</v>
      </c>
      <c r="E36" s="528">
        <v>165</v>
      </c>
      <c r="F36" s="472">
        <v>160.1</v>
      </c>
      <c r="G36" s="472">
        <v>123.9</v>
      </c>
      <c r="H36" s="472">
        <v>196.3</v>
      </c>
      <c r="I36" s="528">
        <v>81</v>
      </c>
      <c r="J36" s="472">
        <v>113.9</v>
      </c>
      <c r="K36" s="472">
        <v>89.6</v>
      </c>
      <c r="L36" s="472">
        <v>138.19999999999999</v>
      </c>
      <c r="M36" s="528">
        <v>84</v>
      </c>
      <c r="N36" s="167"/>
    </row>
    <row r="37" spans="1:14" ht="13.5" customHeight="1" x14ac:dyDescent="0.2">
      <c r="A37" s="476" t="s">
        <v>140</v>
      </c>
      <c r="B37" s="472">
        <v>226.3</v>
      </c>
      <c r="C37" s="472">
        <v>197.7</v>
      </c>
      <c r="D37" s="472">
        <v>255</v>
      </c>
      <c r="E37" s="528">
        <v>244</v>
      </c>
      <c r="F37" s="472">
        <v>270.5</v>
      </c>
      <c r="G37" s="472">
        <v>221</v>
      </c>
      <c r="H37" s="472">
        <v>320</v>
      </c>
      <c r="I37" s="528">
        <v>121</v>
      </c>
      <c r="J37" s="472">
        <v>195</v>
      </c>
      <c r="K37" s="472">
        <v>160.6</v>
      </c>
      <c r="L37" s="472">
        <v>229.3</v>
      </c>
      <c r="M37" s="528">
        <v>123</v>
      </c>
      <c r="N37" s="167"/>
    </row>
    <row r="38" spans="1:14" ht="13.5" customHeight="1" x14ac:dyDescent="0.2">
      <c r="A38" s="477" t="s">
        <v>141</v>
      </c>
      <c r="B38" s="473">
        <v>153.4</v>
      </c>
      <c r="C38" s="474">
        <v>135.80000000000001</v>
      </c>
      <c r="D38" s="474">
        <v>171.1</v>
      </c>
      <c r="E38" s="529">
        <v>298</v>
      </c>
      <c r="F38" s="474">
        <v>170.5</v>
      </c>
      <c r="G38" s="474">
        <v>141.6</v>
      </c>
      <c r="H38" s="474">
        <v>199.3</v>
      </c>
      <c r="I38" s="529">
        <v>146</v>
      </c>
      <c r="J38" s="474">
        <v>138.30000000000001</v>
      </c>
      <c r="K38" s="474">
        <v>116.3</v>
      </c>
      <c r="L38" s="474">
        <v>160.30000000000001</v>
      </c>
      <c r="M38" s="529">
        <v>152</v>
      </c>
      <c r="N38" s="167"/>
    </row>
    <row r="39" spans="1:14" ht="13.5" customHeight="1" x14ac:dyDescent="0.2">
      <c r="A39" s="117"/>
      <c r="B39" s="117"/>
      <c r="C39" s="117"/>
      <c r="D39" s="117"/>
      <c r="E39" s="531"/>
      <c r="F39" s="117"/>
      <c r="G39" s="117"/>
      <c r="H39" s="117"/>
      <c r="I39" s="531"/>
      <c r="J39" s="117"/>
      <c r="K39" s="117"/>
      <c r="L39" s="117"/>
      <c r="M39" s="531"/>
      <c r="N39" s="167"/>
    </row>
    <row r="40" spans="1:14" ht="13.5" customHeight="1" x14ac:dyDescent="0.2">
      <c r="A40" s="852" t="s">
        <v>66</v>
      </c>
      <c r="B40" s="839" t="s">
        <v>27</v>
      </c>
      <c r="C40" s="840"/>
      <c r="D40" s="840"/>
      <c r="E40" s="841"/>
      <c r="F40" s="839"/>
      <c r="G40" s="840"/>
      <c r="H40" s="840"/>
      <c r="I40" s="840"/>
      <c r="J40" s="839"/>
      <c r="K40" s="840"/>
      <c r="L40" s="840"/>
      <c r="M40" s="841"/>
      <c r="N40" s="167"/>
    </row>
    <row r="41" spans="1:14" ht="13.5" customHeight="1" x14ac:dyDescent="0.2">
      <c r="A41" s="853"/>
      <c r="B41" s="854"/>
      <c r="C41" s="855"/>
      <c r="D41" s="855"/>
      <c r="E41" s="856"/>
      <c r="F41" s="854" t="s">
        <v>3</v>
      </c>
      <c r="G41" s="855"/>
      <c r="H41" s="855"/>
      <c r="I41" s="855"/>
      <c r="J41" s="854" t="s">
        <v>2</v>
      </c>
      <c r="K41" s="855"/>
      <c r="L41" s="855"/>
      <c r="M41" s="856"/>
      <c r="N41" s="167"/>
    </row>
    <row r="42" spans="1:14" ht="13.5" customHeight="1" x14ac:dyDescent="0.2">
      <c r="A42" s="848" t="s">
        <v>114</v>
      </c>
      <c r="B42" s="754" t="s">
        <v>29</v>
      </c>
      <c r="C42" s="757" t="s">
        <v>28</v>
      </c>
      <c r="D42" s="757" t="s">
        <v>30</v>
      </c>
      <c r="E42" s="860" t="s">
        <v>31</v>
      </c>
      <c r="F42" s="754" t="s">
        <v>29</v>
      </c>
      <c r="G42" s="757" t="s">
        <v>28</v>
      </c>
      <c r="H42" s="757" t="s">
        <v>30</v>
      </c>
      <c r="I42" s="860" t="s">
        <v>31</v>
      </c>
      <c r="J42" s="754" t="s">
        <v>29</v>
      </c>
      <c r="K42" s="757" t="s">
        <v>28</v>
      </c>
      <c r="L42" s="757" t="s">
        <v>30</v>
      </c>
      <c r="M42" s="842" t="s">
        <v>31</v>
      </c>
      <c r="N42" s="167"/>
    </row>
    <row r="43" spans="1:14" ht="13.5" customHeight="1" x14ac:dyDescent="0.2">
      <c r="A43" s="848"/>
      <c r="B43" s="755"/>
      <c r="C43" s="758"/>
      <c r="D43" s="758"/>
      <c r="E43" s="845"/>
      <c r="F43" s="755"/>
      <c r="G43" s="758"/>
      <c r="H43" s="758"/>
      <c r="I43" s="845"/>
      <c r="J43" s="755"/>
      <c r="K43" s="758"/>
      <c r="L43" s="758"/>
      <c r="M43" s="843"/>
      <c r="N43" s="167"/>
    </row>
    <row r="44" spans="1:14" ht="13.5" customHeight="1" x14ac:dyDescent="0.2">
      <c r="A44" s="849"/>
      <c r="B44" s="756"/>
      <c r="C44" s="759"/>
      <c r="D44" s="759"/>
      <c r="E44" s="846"/>
      <c r="F44" s="756"/>
      <c r="G44" s="759"/>
      <c r="H44" s="759"/>
      <c r="I44" s="846"/>
      <c r="J44" s="756"/>
      <c r="K44" s="759"/>
      <c r="L44" s="759"/>
      <c r="M44" s="844"/>
      <c r="N44" s="167"/>
    </row>
    <row r="45" spans="1:14" ht="13.5" customHeight="1" x14ac:dyDescent="0.2">
      <c r="A45" s="450" t="s">
        <v>115</v>
      </c>
      <c r="B45" s="478">
        <v>112.4</v>
      </c>
      <c r="C45" s="472">
        <v>99.2</v>
      </c>
      <c r="D45" s="472">
        <v>125.5</v>
      </c>
      <c r="E45" s="527">
        <v>280</v>
      </c>
      <c r="F45" s="478">
        <v>145.80000000000001</v>
      </c>
      <c r="G45" s="472">
        <v>121.4</v>
      </c>
      <c r="H45" s="472">
        <v>170.2</v>
      </c>
      <c r="I45" s="527">
        <v>142</v>
      </c>
      <c r="J45" s="478">
        <v>89</v>
      </c>
      <c r="K45" s="472">
        <v>74.2</v>
      </c>
      <c r="L45" s="472">
        <v>103.8</v>
      </c>
      <c r="M45" s="535">
        <v>138</v>
      </c>
      <c r="N45" s="167"/>
    </row>
    <row r="46" spans="1:14" ht="13.5" customHeight="1" x14ac:dyDescent="0.2">
      <c r="A46" s="450" t="s">
        <v>116</v>
      </c>
      <c r="B46" s="471">
        <v>69.099999999999994</v>
      </c>
      <c r="C46" s="472">
        <v>60.1</v>
      </c>
      <c r="D46" s="472">
        <v>78.099999999999994</v>
      </c>
      <c r="E46" s="527">
        <v>228</v>
      </c>
      <c r="F46" s="471">
        <v>86.4</v>
      </c>
      <c r="G46" s="472">
        <v>70.599999999999994</v>
      </c>
      <c r="H46" s="472">
        <v>102.2</v>
      </c>
      <c r="I46" s="527">
        <v>122</v>
      </c>
      <c r="J46" s="471">
        <v>56.1</v>
      </c>
      <c r="K46" s="472">
        <v>45.5</v>
      </c>
      <c r="L46" s="472">
        <v>66.8</v>
      </c>
      <c r="M46" s="528">
        <v>106</v>
      </c>
      <c r="N46" s="167"/>
    </row>
    <row r="47" spans="1:14" ht="13.5" customHeight="1" x14ac:dyDescent="0.2">
      <c r="A47" s="450" t="s">
        <v>117</v>
      </c>
      <c r="B47" s="471">
        <v>77.2</v>
      </c>
      <c r="C47" s="472">
        <v>64.7</v>
      </c>
      <c r="D47" s="472">
        <v>89.7</v>
      </c>
      <c r="E47" s="527">
        <v>146</v>
      </c>
      <c r="F47" s="471">
        <v>99.3</v>
      </c>
      <c r="G47" s="472">
        <v>76.7</v>
      </c>
      <c r="H47" s="472">
        <v>121.9</v>
      </c>
      <c r="I47" s="527">
        <v>77</v>
      </c>
      <c r="J47" s="471">
        <v>61.4</v>
      </c>
      <c r="K47" s="472">
        <v>46.8</v>
      </c>
      <c r="L47" s="472">
        <v>75.900000000000006</v>
      </c>
      <c r="M47" s="528">
        <v>69</v>
      </c>
      <c r="N47" s="167"/>
    </row>
    <row r="48" spans="1:14" ht="13.5" customHeight="1" x14ac:dyDescent="0.2">
      <c r="A48" s="450" t="s">
        <v>143</v>
      </c>
      <c r="B48" s="471">
        <v>64.900000000000006</v>
      </c>
      <c r="C48" s="472">
        <v>51.7</v>
      </c>
      <c r="D48" s="472">
        <v>78.099999999999994</v>
      </c>
      <c r="E48" s="527">
        <v>95</v>
      </c>
      <c r="F48" s="471">
        <v>86.7</v>
      </c>
      <c r="G48" s="472">
        <v>62.6</v>
      </c>
      <c r="H48" s="472">
        <v>110.8</v>
      </c>
      <c r="I48" s="527">
        <v>53</v>
      </c>
      <c r="J48" s="471">
        <v>49.3</v>
      </c>
      <c r="K48" s="472">
        <v>34.299999999999997</v>
      </c>
      <c r="L48" s="472">
        <v>64.2</v>
      </c>
      <c r="M48" s="528">
        <v>42</v>
      </c>
      <c r="N48" s="167"/>
    </row>
    <row r="49" spans="1:14" ht="13.5" customHeight="1" x14ac:dyDescent="0.2">
      <c r="A49" s="450" t="s">
        <v>118</v>
      </c>
      <c r="B49" s="471">
        <v>124.5</v>
      </c>
      <c r="C49" s="472">
        <v>115.4</v>
      </c>
      <c r="D49" s="472">
        <v>133.5</v>
      </c>
      <c r="E49" s="527">
        <v>716</v>
      </c>
      <c r="F49" s="471">
        <v>149.80000000000001</v>
      </c>
      <c r="G49" s="472">
        <v>133.80000000000001</v>
      </c>
      <c r="H49" s="472">
        <v>165.8</v>
      </c>
      <c r="I49" s="527">
        <v>342</v>
      </c>
      <c r="J49" s="471">
        <v>104.7</v>
      </c>
      <c r="K49" s="472">
        <v>94.1</v>
      </c>
      <c r="L49" s="472">
        <v>115.4</v>
      </c>
      <c r="M49" s="528">
        <v>374</v>
      </c>
      <c r="N49" s="167"/>
    </row>
    <row r="50" spans="1:14" ht="13.5" customHeight="1" x14ac:dyDescent="0.2">
      <c r="A50" s="450" t="s">
        <v>119</v>
      </c>
      <c r="B50" s="471">
        <v>152.80000000000001</v>
      </c>
      <c r="C50" s="472">
        <v>122.7</v>
      </c>
      <c r="D50" s="472">
        <v>183</v>
      </c>
      <c r="E50" s="527">
        <v>100</v>
      </c>
      <c r="F50" s="471">
        <v>137.4</v>
      </c>
      <c r="G50" s="472">
        <v>95</v>
      </c>
      <c r="H50" s="472">
        <v>179.8</v>
      </c>
      <c r="I50" s="527">
        <v>42</v>
      </c>
      <c r="J50" s="471">
        <v>159.69999999999999</v>
      </c>
      <c r="K50" s="472">
        <v>118.9</v>
      </c>
      <c r="L50" s="472">
        <v>200.6</v>
      </c>
      <c r="M50" s="528">
        <v>58</v>
      </c>
      <c r="N50" s="167"/>
    </row>
    <row r="51" spans="1:14" ht="13.5" customHeight="1" x14ac:dyDescent="0.2">
      <c r="A51" s="450" t="s">
        <v>144</v>
      </c>
      <c r="B51" s="471">
        <v>61.3</v>
      </c>
      <c r="C51" s="472">
        <v>51.6</v>
      </c>
      <c r="D51" s="472">
        <v>71</v>
      </c>
      <c r="E51" s="527">
        <v>156</v>
      </c>
      <c r="F51" s="471">
        <v>74.3</v>
      </c>
      <c r="G51" s="472">
        <v>58</v>
      </c>
      <c r="H51" s="472">
        <v>90.6</v>
      </c>
      <c r="I51" s="527">
        <v>84</v>
      </c>
      <c r="J51" s="471">
        <v>50.1</v>
      </c>
      <c r="K51" s="472">
        <v>38.5</v>
      </c>
      <c r="L51" s="472">
        <v>61.7</v>
      </c>
      <c r="M51" s="528">
        <v>72</v>
      </c>
      <c r="N51" s="167"/>
    </row>
    <row r="52" spans="1:14" ht="13.5" customHeight="1" x14ac:dyDescent="0.2">
      <c r="A52" s="450" t="s">
        <v>120</v>
      </c>
      <c r="B52" s="471">
        <v>150.5</v>
      </c>
      <c r="C52" s="472">
        <v>132.69999999999999</v>
      </c>
      <c r="D52" s="472">
        <v>168.2</v>
      </c>
      <c r="E52" s="527">
        <v>276</v>
      </c>
      <c r="F52" s="471">
        <v>201.6</v>
      </c>
      <c r="G52" s="472">
        <v>169</v>
      </c>
      <c r="H52" s="472">
        <v>234.3</v>
      </c>
      <c r="I52" s="527">
        <v>150</v>
      </c>
      <c r="J52" s="471">
        <v>112.6</v>
      </c>
      <c r="K52" s="472">
        <v>92.8</v>
      </c>
      <c r="L52" s="472">
        <v>132.4</v>
      </c>
      <c r="M52" s="528">
        <v>126</v>
      </c>
      <c r="N52" s="167"/>
    </row>
    <row r="53" spans="1:14" ht="13.5" customHeight="1" x14ac:dyDescent="0.2">
      <c r="A53" s="450" t="s">
        <v>121</v>
      </c>
      <c r="B53" s="471">
        <v>135.80000000000001</v>
      </c>
      <c r="C53" s="472">
        <v>117.9</v>
      </c>
      <c r="D53" s="472">
        <v>153.80000000000001</v>
      </c>
      <c r="E53" s="527">
        <v>223</v>
      </c>
      <c r="F53" s="471">
        <v>171.8</v>
      </c>
      <c r="G53" s="472">
        <v>140.6</v>
      </c>
      <c r="H53" s="472">
        <v>203</v>
      </c>
      <c r="I53" s="527">
        <v>124</v>
      </c>
      <c r="J53" s="471">
        <v>107</v>
      </c>
      <c r="K53" s="472">
        <v>85.9</v>
      </c>
      <c r="L53" s="472">
        <v>128</v>
      </c>
      <c r="M53" s="528">
        <v>99</v>
      </c>
      <c r="N53" s="167"/>
    </row>
    <row r="54" spans="1:14" ht="13.5" customHeight="1" x14ac:dyDescent="0.2">
      <c r="A54" s="450" t="s">
        <v>122</v>
      </c>
      <c r="B54" s="471">
        <v>140.19999999999999</v>
      </c>
      <c r="C54" s="472">
        <v>122.8</v>
      </c>
      <c r="D54" s="472">
        <v>157.69999999999999</v>
      </c>
      <c r="E54" s="527">
        <v>246</v>
      </c>
      <c r="F54" s="471">
        <v>156.80000000000001</v>
      </c>
      <c r="G54" s="472">
        <v>127.3</v>
      </c>
      <c r="H54" s="472">
        <v>186.3</v>
      </c>
      <c r="I54" s="527">
        <v>110</v>
      </c>
      <c r="J54" s="471">
        <v>128.80000000000001</v>
      </c>
      <c r="K54" s="472">
        <v>107.2</v>
      </c>
      <c r="L54" s="472">
        <v>150.5</v>
      </c>
      <c r="M54" s="528">
        <v>136</v>
      </c>
      <c r="N54" s="167"/>
    </row>
    <row r="55" spans="1:14" ht="13.5" customHeight="1" x14ac:dyDescent="0.2">
      <c r="A55" s="450" t="s">
        <v>123</v>
      </c>
      <c r="B55" s="471">
        <v>86.7</v>
      </c>
      <c r="C55" s="472">
        <v>71.599999999999994</v>
      </c>
      <c r="D55" s="472">
        <v>101.8</v>
      </c>
      <c r="E55" s="527">
        <v>127</v>
      </c>
      <c r="F55" s="471">
        <v>92.2</v>
      </c>
      <c r="G55" s="472">
        <v>67.3</v>
      </c>
      <c r="H55" s="472">
        <v>117</v>
      </c>
      <c r="I55" s="527">
        <v>55</v>
      </c>
      <c r="J55" s="471">
        <v>82.8</v>
      </c>
      <c r="K55" s="472">
        <v>63.7</v>
      </c>
      <c r="L55" s="472">
        <v>101.9</v>
      </c>
      <c r="M55" s="528">
        <v>72</v>
      </c>
      <c r="N55" s="167"/>
    </row>
    <row r="56" spans="1:14" ht="13.5" customHeight="1" x14ac:dyDescent="0.2">
      <c r="A56" s="450" t="s">
        <v>124</v>
      </c>
      <c r="B56" s="471">
        <v>143.80000000000001</v>
      </c>
      <c r="C56" s="472">
        <v>124.2</v>
      </c>
      <c r="D56" s="472">
        <v>163.5</v>
      </c>
      <c r="E56" s="527">
        <v>204</v>
      </c>
      <c r="F56" s="471">
        <v>199.8</v>
      </c>
      <c r="G56" s="472">
        <v>162.19999999999999</v>
      </c>
      <c r="H56" s="472">
        <v>237.3</v>
      </c>
      <c r="I56" s="527">
        <v>109</v>
      </c>
      <c r="J56" s="471">
        <v>106</v>
      </c>
      <c r="K56" s="472">
        <v>84.6</v>
      </c>
      <c r="L56" s="472">
        <v>127.5</v>
      </c>
      <c r="M56" s="528">
        <v>95</v>
      </c>
      <c r="N56" s="167"/>
    </row>
    <row r="57" spans="1:14" ht="13.5" customHeight="1" x14ac:dyDescent="0.2">
      <c r="A57" s="450" t="s">
        <v>125</v>
      </c>
      <c r="B57" s="471">
        <v>142.19999999999999</v>
      </c>
      <c r="C57" s="472">
        <v>125.6</v>
      </c>
      <c r="D57" s="472">
        <v>158.80000000000001</v>
      </c>
      <c r="E57" s="527">
        <v>284</v>
      </c>
      <c r="F57" s="471">
        <v>160.4</v>
      </c>
      <c r="G57" s="472">
        <v>132.30000000000001</v>
      </c>
      <c r="H57" s="472">
        <v>188.5</v>
      </c>
      <c r="I57" s="527">
        <v>133</v>
      </c>
      <c r="J57" s="471">
        <v>130</v>
      </c>
      <c r="K57" s="472">
        <v>109.4</v>
      </c>
      <c r="L57" s="472">
        <v>150.69999999999999</v>
      </c>
      <c r="M57" s="528">
        <v>151</v>
      </c>
      <c r="N57" s="167"/>
    </row>
    <row r="58" spans="1:14" ht="13.5" customHeight="1" x14ac:dyDescent="0.2">
      <c r="A58" s="450" t="s">
        <v>126</v>
      </c>
      <c r="B58" s="471">
        <v>85.7</v>
      </c>
      <c r="C58" s="472">
        <v>77.7</v>
      </c>
      <c r="D58" s="472">
        <v>93.7</v>
      </c>
      <c r="E58" s="527">
        <v>438</v>
      </c>
      <c r="F58" s="471">
        <v>109.3</v>
      </c>
      <c r="G58" s="472">
        <v>95.1</v>
      </c>
      <c r="H58" s="472">
        <v>123.6</v>
      </c>
      <c r="I58" s="527">
        <v>234</v>
      </c>
      <c r="J58" s="471">
        <v>68.3</v>
      </c>
      <c r="K58" s="472">
        <v>58.9</v>
      </c>
      <c r="L58" s="472">
        <v>77.599999999999994</v>
      </c>
      <c r="M58" s="528">
        <v>204</v>
      </c>
      <c r="N58" s="167"/>
    </row>
    <row r="59" spans="1:14" ht="13.5" customHeight="1" x14ac:dyDescent="0.2">
      <c r="A59" s="450" t="s">
        <v>127</v>
      </c>
      <c r="B59" s="471">
        <v>233.6</v>
      </c>
      <c r="C59" s="472">
        <v>221.4</v>
      </c>
      <c r="D59" s="472">
        <v>245.8</v>
      </c>
      <c r="E59" s="527">
        <v>1407</v>
      </c>
      <c r="F59" s="471">
        <v>290.89999999999998</v>
      </c>
      <c r="G59" s="472">
        <v>268.5</v>
      </c>
      <c r="H59" s="472">
        <v>313.39999999999998</v>
      </c>
      <c r="I59" s="527">
        <v>682</v>
      </c>
      <c r="J59" s="471">
        <v>196.9</v>
      </c>
      <c r="K59" s="472">
        <v>182.5</v>
      </c>
      <c r="L59" s="472">
        <v>211.3</v>
      </c>
      <c r="M59" s="528">
        <v>725</v>
      </c>
      <c r="N59" s="167"/>
    </row>
    <row r="60" spans="1:14" ht="13.5" customHeight="1" x14ac:dyDescent="0.2">
      <c r="A60" s="450" t="s">
        <v>111</v>
      </c>
      <c r="B60" s="471">
        <v>32.1</v>
      </c>
      <c r="C60" s="472">
        <v>26.2</v>
      </c>
      <c r="D60" s="472">
        <v>38.1</v>
      </c>
      <c r="E60" s="527">
        <v>114</v>
      </c>
      <c r="F60" s="471">
        <v>30.3</v>
      </c>
      <c r="G60" s="472">
        <v>21.5</v>
      </c>
      <c r="H60" s="472">
        <v>39.200000000000003</v>
      </c>
      <c r="I60" s="527">
        <v>47</v>
      </c>
      <c r="J60" s="471">
        <v>32.9</v>
      </c>
      <c r="K60" s="472">
        <v>25</v>
      </c>
      <c r="L60" s="472">
        <v>40.799999999999997</v>
      </c>
      <c r="M60" s="528">
        <v>67</v>
      </c>
      <c r="N60" s="167"/>
    </row>
    <row r="61" spans="1:14" ht="13.5" customHeight="1" x14ac:dyDescent="0.2">
      <c r="A61" s="450" t="s">
        <v>128</v>
      </c>
      <c r="B61" s="471">
        <v>169.8</v>
      </c>
      <c r="C61" s="472">
        <v>145.9</v>
      </c>
      <c r="D61" s="472">
        <v>193.7</v>
      </c>
      <c r="E61" s="527">
        <v>193</v>
      </c>
      <c r="F61" s="471">
        <v>247.1</v>
      </c>
      <c r="G61" s="472">
        <v>200.7</v>
      </c>
      <c r="H61" s="472">
        <v>293.5</v>
      </c>
      <c r="I61" s="527">
        <v>112</v>
      </c>
      <c r="J61" s="471">
        <v>115.6</v>
      </c>
      <c r="K61" s="472">
        <v>90.4</v>
      </c>
      <c r="L61" s="472">
        <v>140.69999999999999</v>
      </c>
      <c r="M61" s="528">
        <v>81</v>
      </c>
      <c r="N61" s="167"/>
    </row>
    <row r="62" spans="1:14" ht="13.5" customHeight="1" x14ac:dyDescent="0.2">
      <c r="A62" s="450" t="s">
        <v>129</v>
      </c>
      <c r="B62" s="471">
        <v>169.6</v>
      </c>
      <c r="C62" s="472">
        <v>145</v>
      </c>
      <c r="D62" s="472">
        <v>194.2</v>
      </c>
      <c r="E62" s="527">
        <v>183</v>
      </c>
      <c r="F62" s="471">
        <v>172.4</v>
      </c>
      <c r="G62" s="472">
        <v>134.1</v>
      </c>
      <c r="H62" s="472">
        <v>210.6</v>
      </c>
      <c r="I62" s="527">
        <v>81</v>
      </c>
      <c r="J62" s="471">
        <v>163</v>
      </c>
      <c r="K62" s="472">
        <v>131.69999999999999</v>
      </c>
      <c r="L62" s="472">
        <v>194.3</v>
      </c>
      <c r="M62" s="528">
        <v>102</v>
      </c>
      <c r="N62" s="167"/>
    </row>
    <row r="63" spans="1:14" ht="13.5" customHeight="1" x14ac:dyDescent="0.2">
      <c r="A63" s="450" t="s">
        <v>130</v>
      </c>
      <c r="B63" s="471">
        <v>23</v>
      </c>
      <c r="C63" s="472">
        <v>15</v>
      </c>
      <c r="D63" s="472">
        <v>31</v>
      </c>
      <c r="E63" s="527">
        <v>32</v>
      </c>
      <c r="F63" s="471">
        <v>23.2</v>
      </c>
      <c r="G63" s="472">
        <v>10.9</v>
      </c>
      <c r="H63" s="472">
        <v>35.6</v>
      </c>
      <c r="I63" s="527">
        <v>14</v>
      </c>
      <c r="J63" s="471">
        <v>22.4</v>
      </c>
      <c r="K63" s="472">
        <v>11.9</v>
      </c>
      <c r="L63" s="472">
        <v>32.9</v>
      </c>
      <c r="M63" s="528">
        <v>18</v>
      </c>
      <c r="N63" s="167"/>
    </row>
    <row r="64" spans="1:14" ht="13.5" customHeight="1" x14ac:dyDescent="0.2">
      <c r="A64" s="476" t="s">
        <v>142</v>
      </c>
      <c r="B64" s="490" t="s">
        <v>3158</v>
      </c>
      <c r="C64" s="490" t="s">
        <v>3158</v>
      </c>
      <c r="D64" s="490" t="s">
        <v>3158</v>
      </c>
      <c r="E64" s="528">
        <v>5</v>
      </c>
      <c r="F64" s="490" t="s">
        <v>3158</v>
      </c>
      <c r="G64" s="490" t="s">
        <v>3158</v>
      </c>
      <c r="H64" s="490" t="s">
        <v>3158</v>
      </c>
      <c r="I64" s="528">
        <v>3</v>
      </c>
      <c r="J64" s="490" t="s">
        <v>3158</v>
      </c>
      <c r="K64" s="490" t="s">
        <v>3158</v>
      </c>
      <c r="L64" s="490" t="s">
        <v>3158</v>
      </c>
      <c r="M64" s="528">
        <v>2</v>
      </c>
      <c r="N64" s="167"/>
    </row>
    <row r="65" spans="1:14" ht="13.5" customHeight="1" x14ac:dyDescent="0.2">
      <c r="A65" s="476" t="s">
        <v>131</v>
      </c>
      <c r="B65" s="472">
        <v>151.80000000000001</v>
      </c>
      <c r="C65" s="472">
        <v>134.5</v>
      </c>
      <c r="D65" s="472">
        <v>169.2</v>
      </c>
      <c r="E65" s="528">
        <v>296</v>
      </c>
      <c r="F65" s="472">
        <v>188.8</v>
      </c>
      <c r="G65" s="472">
        <v>157.9</v>
      </c>
      <c r="H65" s="472">
        <v>219.7</v>
      </c>
      <c r="I65" s="528">
        <v>156</v>
      </c>
      <c r="J65" s="472">
        <v>122.7</v>
      </c>
      <c r="K65" s="472">
        <v>102.4</v>
      </c>
      <c r="L65" s="472">
        <v>142.9</v>
      </c>
      <c r="M65" s="528">
        <v>140</v>
      </c>
      <c r="N65" s="167"/>
    </row>
    <row r="66" spans="1:14" ht="13.5" customHeight="1" x14ac:dyDescent="0.2">
      <c r="A66" s="476" t="s">
        <v>132</v>
      </c>
      <c r="B66" s="472">
        <v>195.4</v>
      </c>
      <c r="C66" s="472">
        <v>181.1</v>
      </c>
      <c r="D66" s="472">
        <v>209.6</v>
      </c>
      <c r="E66" s="528">
        <v>747</v>
      </c>
      <c r="F66" s="472">
        <v>250.1</v>
      </c>
      <c r="G66" s="472">
        <v>224.6</v>
      </c>
      <c r="H66" s="472">
        <v>275.60000000000002</v>
      </c>
      <c r="I66" s="528">
        <v>409</v>
      </c>
      <c r="J66" s="472">
        <v>153.4</v>
      </c>
      <c r="K66" s="472">
        <v>137</v>
      </c>
      <c r="L66" s="472">
        <v>169.9</v>
      </c>
      <c r="M66" s="528">
        <v>338</v>
      </c>
      <c r="N66" s="167"/>
    </row>
    <row r="67" spans="1:14" ht="13.5" customHeight="1" x14ac:dyDescent="0.2">
      <c r="A67" s="476" t="s">
        <v>133</v>
      </c>
      <c r="B67" s="490" t="s">
        <v>3158</v>
      </c>
      <c r="C67" s="490" t="s">
        <v>3158</v>
      </c>
      <c r="D67" s="490" t="s">
        <v>3158</v>
      </c>
      <c r="E67" s="528">
        <v>3</v>
      </c>
      <c r="F67" s="490" t="s">
        <v>3158</v>
      </c>
      <c r="G67" s="490" t="s">
        <v>3158</v>
      </c>
      <c r="H67" s="490" t="s">
        <v>3158</v>
      </c>
      <c r="I67" s="528">
        <v>1</v>
      </c>
      <c r="J67" s="490" t="s">
        <v>3158</v>
      </c>
      <c r="K67" s="490" t="s">
        <v>3158</v>
      </c>
      <c r="L67" s="490" t="s">
        <v>3158</v>
      </c>
      <c r="M67" s="528">
        <v>2</v>
      </c>
      <c r="N67" s="167"/>
    </row>
    <row r="68" spans="1:14" ht="13.5" customHeight="1" x14ac:dyDescent="0.2">
      <c r="A68" s="450" t="s">
        <v>145</v>
      </c>
      <c r="B68" s="471">
        <v>88.6</v>
      </c>
      <c r="C68" s="472">
        <v>77</v>
      </c>
      <c r="D68" s="472">
        <v>100.2</v>
      </c>
      <c r="E68" s="528">
        <v>225</v>
      </c>
      <c r="F68" s="472">
        <v>104.9</v>
      </c>
      <c r="G68" s="472">
        <v>85.7</v>
      </c>
      <c r="H68" s="472">
        <v>124.2</v>
      </c>
      <c r="I68" s="528">
        <v>116</v>
      </c>
      <c r="J68" s="472">
        <v>74.2</v>
      </c>
      <c r="K68" s="472">
        <v>60.1</v>
      </c>
      <c r="L68" s="472">
        <v>88.3</v>
      </c>
      <c r="M68" s="528">
        <v>109</v>
      </c>
      <c r="N68" s="167"/>
    </row>
    <row r="69" spans="1:14" ht="13.5" customHeight="1" x14ac:dyDescent="0.2">
      <c r="A69" s="450" t="s">
        <v>134</v>
      </c>
      <c r="B69" s="471">
        <v>197.3</v>
      </c>
      <c r="C69" s="472">
        <v>179.3</v>
      </c>
      <c r="D69" s="472">
        <v>215.3</v>
      </c>
      <c r="E69" s="528">
        <v>457</v>
      </c>
      <c r="F69" s="472">
        <v>265.8</v>
      </c>
      <c r="G69" s="472">
        <v>233</v>
      </c>
      <c r="H69" s="472">
        <v>298.60000000000002</v>
      </c>
      <c r="I69" s="528">
        <v>256</v>
      </c>
      <c r="J69" s="472">
        <v>148.1</v>
      </c>
      <c r="K69" s="472">
        <v>127.8</v>
      </c>
      <c r="L69" s="472">
        <v>168.5</v>
      </c>
      <c r="M69" s="528">
        <v>201</v>
      </c>
      <c r="N69" s="167"/>
    </row>
    <row r="70" spans="1:14" ht="13.5" customHeight="1" x14ac:dyDescent="0.2">
      <c r="A70" s="450" t="s">
        <v>135</v>
      </c>
      <c r="B70" s="471">
        <v>73</v>
      </c>
      <c r="C70" s="472">
        <v>60.5</v>
      </c>
      <c r="D70" s="472">
        <v>85.4</v>
      </c>
      <c r="E70" s="528">
        <v>134</v>
      </c>
      <c r="F70" s="472">
        <v>96.5</v>
      </c>
      <c r="G70" s="472">
        <v>73.3</v>
      </c>
      <c r="H70" s="472">
        <v>119.7</v>
      </c>
      <c r="I70" s="528">
        <v>72</v>
      </c>
      <c r="J70" s="472">
        <v>58.1</v>
      </c>
      <c r="K70" s="472">
        <v>43.6</v>
      </c>
      <c r="L70" s="472">
        <v>72.599999999999994</v>
      </c>
      <c r="M70" s="528">
        <v>62</v>
      </c>
      <c r="N70" s="167"/>
    </row>
    <row r="71" spans="1:14" ht="13.5" customHeight="1" x14ac:dyDescent="0.2">
      <c r="A71" s="450" t="s">
        <v>136</v>
      </c>
      <c r="B71" s="471">
        <v>37</v>
      </c>
      <c r="C71" s="472">
        <v>14.9</v>
      </c>
      <c r="D71" s="472">
        <v>59.2</v>
      </c>
      <c r="E71" s="528">
        <v>11</v>
      </c>
      <c r="F71" s="490" t="s">
        <v>3158</v>
      </c>
      <c r="G71" s="490" t="s">
        <v>3158</v>
      </c>
      <c r="H71" s="490" t="s">
        <v>3158</v>
      </c>
      <c r="I71" s="528">
        <v>4</v>
      </c>
      <c r="J71" s="490" t="s">
        <v>3158</v>
      </c>
      <c r="K71" s="490" t="s">
        <v>3158</v>
      </c>
      <c r="L71" s="490" t="s">
        <v>3158</v>
      </c>
      <c r="M71" s="528">
        <v>7</v>
      </c>
      <c r="N71" s="167"/>
    </row>
    <row r="72" spans="1:14" ht="13.5" customHeight="1" x14ac:dyDescent="0.2">
      <c r="A72" s="450" t="s">
        <v>137</v>
      </c>
      <c r="B72" s="471">
        <v>128.1</v>
      </c>
      <c r="C72" s="472">
        <v>112.2</v>
      </c>
      <c r="D72" s="472">
        <v>144</v>
      </c>
      <c r="E72" s="527">
        <v>248</v>
      </c>
      <c r="F72" s="471">
        <v>176.4</v>
      </c>
      <c r="G72" s="472">
        <v>146.6</v>
      </c>
      <c r="H72" s="472">
        <v>206.3</v>
      </c>
      <c r="I72" s="527">
        <v>137</v>
      </c>
      <c r="J72" s="471">
        <v>96.7</v>
      </c>
      <c r="K72" s="472">
        <v>78.7</v>
      </c>
      <c r="L72" s="472">
        <v>114.8</v>
      </c>
      <c r="M72" s="528">
        <v>111</v>
      </c>
      <c r="N72" s="167"/>
    </row>
    <row r="73" spans="1:14" ht="13.5" customHeight="1" x14ac:dyDescent="0.2">
      <c r="A73" s="450" t="s">
        <v>138</v>
      </c>
      <c r="B73" s="471">
        <v>184.3</v>
      </c>
      <c r="C73" s="472">
        <v>171.2</v>
      </c>
      <c r="D73" s="472">
        <v>197.4</v>
      </c>
      <c r="E73" s="527">
        <v>758</v>
      </c>
      <c r="F73" s="471">
        <v>241.7</v>
      </c>
      <c r="G73" s="472">
        <v>217.3</v>
      </c>
      <c r="H73" s="472">
        <v>266.2</v>
      </c>
      <c r="I73" s="527">
        <v>401</v>
      </c>
      <c r="J73" s="471">
        <v>146.6</v>
      </c>
      <c r="K73" s="472">
        <v>131.5</v>
      </c>
      <c r="L73" s="472">
        <v>161.80000000000001</v>
      </c>
      <c r="M73" s="528">
        <v>357</v>
      </c>
      <c r="N73" s="167"/>
    </row>
    <row r="74" spans="1:14" ht="13.5" customHeight="1" x14ac:dyDescent="0.2">
      <c r="A74" s="450" t="s">
        <v>139</v>
      </c>
      <c r="B74" s="471">
        <v>118.7</v>
      </c>
      <c r="C74" s="472">
        <v>99.6</v>
      </c>
      <c r="D74" s="472">
        <v>137.80000000000001</v>
      </c>
      <c r="E74" s="527">
        <v>148</v>
      </c>
      <c r="F74" s="471">
        <v>147.9</v>
      </c>
      <c r="G74" s="472">
        <v>112.7</v>
      </c>
      <c r="H74" s="472">
        <v>183.1</v>
      </c>
      <c r="I74" s="527">
        <v>73</v>
      </c>
      <c r="J74" s="471">
        <v>101.8</v>
      </c>
      <c r="K74" s="472">
        <v>78.8</v>
      </c>
      <c r="L74" s="472">
        <v>124.8</v>
      </c>
      <c r="M74" s="528">
        <v>75</v>
      </c>
      <c r="N74" s="167"/>
    </row>
    <row r="75" spans="1:14" ht="13.5" customHeight="1" x14ac:dyDescent="0.2">
      <c r="A75" s="450" t="s">
        <v>140</v>
      </c>
      <c r="B75" s="471">
        <v>205.3</v>
      </c>
      <c r="C75" s="472">
        <v>178</v>
      </c>
      <c r="D75" s="472">
        <v>232.6</v>
      </c>
      <c r="E75" s="527">
        <v>221</v>
      </c>
      <c r="F75" s="471">
        <v>255.8</v>
      </c>
      <c r="G75" s="472">
        <v>207.5</v>
      </c>
      <c r="H75" s="472">
        <v>304.10000000000002</v>
      </c>
      <c r="I75" s="527">
        <v>114</v>
      </c>
      <c r="J75" s="471">
        <v>170.4</v>
      </c>
      <c r="K75" s="472">
        <v>138.19999999999999</v>
      </c>
      <c r="L75" s="472">
        <v>202.7</v>
      </c>
      <c r="M75" s="528">
        <v>107</v>
      </c>
      <c r="N75" s="167"/>
    </row>
    <row r="76" spans="1:14" ht="13.5" customHeight="1" x14ac:dyDescent="0.2">
      <c r="A76" s="451" t="s">
        <v>141</v>
      </c>
      <c r="B76" s="473">
        <v>135.30000000000001</v>
      </c>
      <c r="C76" s="474">
        <v>118.6</v>
      </c>
      <c r="D76" s="474">
        <v>151.9</v>
      </c>
      <c r="E76" s="533">
        <v>261</v>
      </c>
      <c r="F76" s="473">
        <v>148.9</v>
      </c>
      <c r="G76" s="474">
        <v>121.8</v>
      </c>
      <c r="H76" s="474">
        <v>175.9</v>
      </c>
      <c r="I76" s="533">
        <v>127</v>
      </c>
      <c r="J76" s="473">
        <v>122.7</v>
      </c>
      <c r="K76" s="474">
        <v>101.9</v>
      </c>
      <c r="L76" s="474">
        <v>143.5</v>
      </c>
      <c r="M76" s="529">
        <v>134</v>
      </c>
      <c r="N76" s="167"/>
    </row>
    <row r="77" spans="1:14" ht="13.5" customHeight="1" x14ac:dyDescent="0.2">
      <c r="A77" s="117"/>
      <c r="B77" s="117"/>
      <c r="C77" s="117"/>
      <c r="D77" s="117"/>
      <c r="E77" s="531"/>
      <c r="F77" s="117"/>
      <c r="G77" s="117"/>
      <c r="H77" s="117"/>
      <c r="I77" s="531"/>
      <c r="J77" s="117"/>
      <c r="K77" s="117"/>
      <c r="L77" s="117"/>
      <c r="M77" s="531"/>
      <c r="N77" s="167"/>
    </row>
    <row r="78" spans="1:14" ht="13.5" customHeight="1" x14ac:dyDescent="0.2">
      <c r="A78" s="449" t="s">
        <v>67</v>
      </c>
      <c r="B78" s="857" t="s">
        <v>27</v>
      </c>
      <c r="C78" s="858"/>
      <c r="D78" s="858"/>
      <c r="E78" s="858"/>
      <c r="F78" s="857" t="s">
        <v>3</v>
      </c>
      <c r="G78" s="858"/>
      <c r="H78" s="858"/>
      <c r="I78" s="858"/>
      <c r="J78" s="857" t="s">
        <v>2</v>
      </c>
      <c r="K78" s="858"/>
      <c r="L78" s="858"/>
      <c r="M78" s="859"/>
      <c r="N78" s="167"/>
    </row>
    <row r="79" spans="1:14" ht="13.5" customHeight="1" x14ac:dyDescent="0.2">
      <c r="A79" s="848" t="s">
        <v>114</v>
      </c>
      <c r="B79" s="754" t="s">
        <v>29</v>
      </c>
      <c r="C79" s="757" t="s">
        <v>28</v>
      </c>
      <c r="D79" s="757" t="s">
        <v>30</v>
      </c>
      <c r="E79" s="860" t="s">
        <v>31</v>
      </c>
      <c r="F79" s="754" t="s">
        <v>29</v>
      </c>
      <c r="G79" s="757" t="s">
        <v>28</v>
      </c>
      <c r="H79" s="757" t="s">
        <v>30</v>
      </c>
      <c r="I79" s="860" t="s">
        <v>31</v>
      </c>
      <c r="J79" s="754" t="s">
        <v>29</v>
      </c>
      <c r="K79" s="757" t="s">
        <v>28</v>
      </c>
      <c r="L79" s="757" t="s">
        <v>30</v>
      </c>
      <c r="M79" s="842" t="s">
        <v>31</v>
      </c>
      <c r="N79" s="167"/>
    </row>
    <row r="80" spans="1:14" ht="13.5" customHeight="1" x14ac:dyDescent="0.2">
      <c r="A80" s="848"/>
      <c r="B80" s="755"/>
      <c r="C80" s="758"/>
      <c r="D80" s="758"/>
      <c r="E80" s="845"/>
      <c r="F80" s="755"/>
      <c r="G80" s="758"/>
      <c r="H80" s="758"/>
      <c r="I80" s="845"/>
      <c r="J80" s="755"/>
      <c r="K80" s="758"/>
      <c r="L80" s="758"/>
      <c r="M80" s="843"/>
      <c r="N80" s="167"/>
    </row>
    <row r="81" spans="1:14" ht="13.5" customHeight="1" x14ac:dyDescent="0.2">
      <c r="A81" s="849"/>
      <c r="B81" s="756"/>
      <c r="C81" s="759"/>
      <c r="D81" s="759"/>
      <c r="E81" s="846"/>
      <c r="F81" s="756"/>
      <c r="G81" s="759"/>
      <c r="H81" s="759"/>
      <c r="I81" s="846"/>
      <c r="J81" s="756"/>
      <c r="K81" s="759"/>
      <c r="L81" s="759"/>
      <c r="M81" s="844"/>
      <c r="N81" s="167"/>
    </row>
    <row r="82" spans="1:14" ht="13.5" customHeight="1" x14ac:dyDescent="0.2">
      <c r="A82" s="450" t="s">
        <v>115</v>
      </c>
      <c r="B82" s="471">
        <v>1151.5</v>
      </c>
      <c r="C82" s="472">
        <v>1111.5</v>
      </c>
      <c r="D82" s="472">
        <v>1191.4000000000001</v>
      </c>
      <c r="E82" s="527">
        <v>2937</v>
      </c>
      <c r="F82" s="471">
        <v>1344.5</v>
      </c>
      <c r="G82" s="472">
        <v>1277.0999999999999</v>
      </c>
      <c r="H82" s="472">
        <v>1411.8</v>
      </c>
      <c r="I82" s="527">
        <v>1448</v>
      </c>
      <c r="J82" s="471">
        <v>998.1</v>
      </c>
      <c r="K82" s="472">
        <v>949.1</v>
      </c>
      <c r="L82" s="472">
        <v>1047</v>
      </c>
      <c r="M82" s="528">
        <v>1489</v>
      </c>
      <c r="N82" s="167"/>
    </row>
    <row r="83" spans="1:14" ht="13.5" customHeight="1" x14ac:dyDescent="0.2">
      <c r="A83" s="450" t="s">
        <v>116</v>
      </c>
      <c r="B83" s="471">
        <v>1042.3</v>
      </c>
      <c r="C83" s="472">
        <v>1009.3</v>
      </c>
      <c r="D83" s="472">
        <v>1075.3</v>
      </c>
      <c r="E83" s="527">
        <v>3504</v>
      </c>
      <c r="F83" s="471">
        <v>1219.9000000000001</v>
      </c>
      <c r="G83" s="472">
        <v>1165.2</v>
      </c>
      <c r="H83" s="472">
        <v>1274.5</v>
      </c>
      <c r="I83" s="527">
        <v>1792</v>
      </c>
      <c r="J83" s="471">
        <v>900.6</v>
      </c>
      <c r="K83" s="472">
        <v>859.8</v>
      </c>
      <c r="L83" s="472">
        <v>941.5</v>
      </c>
      <c r="M83" s="528">
        <v>1712</v>
      </c>
      <c r="N83" s="167"/>
    </row>
    <row r="84" spans="1:14" ht="13.5" customHeight="1" x14ac:dyDescent="0.2">
      <c r="A84" s="450" t="s">
        <v>117</v>
      </c>
      <c r="B84" s="471">
        <v>1073.4000000000001</v>
      </c>
      <c r="C84" s="472">
        <v>1028.0999999999999</v>
      </c>
      <c r="D84" s="472">
        <v>1118.5999999999999</v>
      </c>
      <c r="E84" s="527">
        <v>2002</v>
      </c>
      <c r="F84" s="471">
        <v>1255.5999999999999</v>
      </c>
      <c r="G84" s="472">
        <v>1180.0999999999999</v>
      </c>
      <c r="H84" s="472">
        <v>1331.1</v>
      </c>
      <c r="I84" s="527">
        <v>979</v>
      </c>
      <c r="J84" s="471">
        <v>938.4</v>
      </c>
      <c r="K84" s="472">
        <v>882.3</v>
      </c>
      <c r="L84" s="472">
        <v>994.5</v>
      </c>
      <c r="M84" s="528">
        <v>1023</v>
      </c>
      <c r="N84" s="167"/>
    </row>
    <row r="85" spans="1:14" ht="13.5" customHeight="1" x14ac:dyDescent="0.2">
      <c r="A85" s="450" t="s">
        <v>143</v>
      </c>
      <c r="B85" s="471">
        <v>1082.5</v>
      </c>
      <c r="C85" s="472">
        <v>1030.0999999999999</v>
      </c>
      <c r="D85" s="472">
        <v>1134.9000000000001</v>
      </c>
      <c r="E85" s="527">
        <v>1528</v>
      </c>
      <c r="F85" s="471">
        <v>1265.8</v>
      </c>
      <c r="G85" s="472">
        <v>1178.9000000000001</v>
      </c>
      <c r="H85" s="472">
        <v>1352.6</v>
      </c>
      <c r="I85" s="527">
        <v>779</v>
      </c>
      <c r="J85" s="471">
        <v>924.7</v>
      </c>
      <c r="K85" s="472">
        <v>860.8</v>
      </c>
      <c r="L85" s="472">
        <v>988.6</v>
      </c>
      <c r="M85" s="528">
        <v>749</v>
      </c>
      <c r="N85" s="167"/>
    </row>
    <row r="86" spans="1:14" ht="13.5" customHeight="1" x14ac:dyDescent="0.2">
      <c r="A86" s="450" t="s">
        <v>118</v>
      </c>
      <c r="B86" s="471">
        <v>1087.8</v>
      </c>
      <c r="C86" s="472">
        <v>1062</v>
      </c>
      <c r="D86" s="472">
        <v>1113.5</v>
      </c>
      <c r="E86" s="527">
        <v>6318</v>
      </c>
      <c r="F86" s="471">
        <v>1309.2</v>
      </c>
      <c r="G86" s="472">
        <v>1265.3</v>
      </c>
      <c r="H86" s="472">
        <v>1353.2</v>
      </c>
      <c r="I86" s="527">
        <v>3165</v>
      </c>
      <c r="J86" s="471">
        <v>911.3</v>
      </c>
      <c r="K86" s="472">
        <v>880.4</v>
      </c>
      <c r="L86" s="472">
        <v>942.1</v>
      </c>
      <c r="M86" s="528">
        <v>3153</v>
      </c>
      <c r="N86" s="167"/>
    </row>
    <row r="87" spans="1:14" ht="13.5" customHeight="1" x14ac:dyDescent="0.2">
      <c r="A87" s="450" t="s">
        <v>119</v>
      </c>
      <c r="B87" s="471">
        <v>1248.5</v>
      </c>
      <c r="C87" s="472">
        <v>1167.0999999999999</v>
      </c>
      <c r="D87" s="472">
        <v>1329.9</v>
      </c>
      <c r="E87" s="527">
        <v>842</v>
      </c>
      <c r="F87" s="471">
        <v>1358.2</v>
      </c>
      <c r="G87" s="472">
        <v>1230.3</v>
      </c>
      <c r="H87" s="472">
        <v>1486</v>
      </c>
      <c r="I87" s="527">
        <v>423</v>
      </c>
      <c r="J87" s="471">
        <v>1132.2</v>
      </c>
      <c r="K87" s="472">
        <v>1029.0999999999999</v>
      </c>
      <c r="L87" s="472">
        <v>1235.3</v>
      </c>
      <c r="M87" s="528">
        <v>419</v>
      </c>
      <c r="N87" s="167"/>
    </row>
    <row r="88" spans="1:14" ht="13.5" customHeight="1" x14ac:dyDescent="0.2">
      <c r="A88" s="450" t="s">
        <v>144</v>
      </c>
      <c r="B88" s="471">
        <v>1113.7</v>
      </c>
      <c r="C88" s="472">
        <v>1073.5999999999999</v>
      </c>
      <c r="D88" s="472">
        <v>1153.7</v>
      </c>
      <c r="E88" s="527">
        <v>2765</v>
      </c>
      <c r="F88" s="471">
        <v>1286.4000000000001</v>
      </c>
      <c r="G88" s="472">
        <v>1221.4000000000001</v>
      </c>
      <c r="H88" s="472">
        <v>1351.4</v>
      </c>
      <c r="I88" s="527">
        <v>1420</v>
      </c>
      <c r="J88" s="471">
        <v>964.6</v>
      </c>
      <c r="K88" s="472">
        <v>914.6</v>
      </c>
      <c r="L88" s="472">
        <v>1014.5</v>
      </c>
      <c r="M88" s="528">
        <v>1345</v>
      </c>
      <c r="N88" s="167"/>
    </row>
    <row r="89" spans="1:14" ht="13.5" customHeight="1" x14ac:dyDescent="0.2">
      <c r="A89" s="450" t="s">
        <v>120</v>
      </c>
      <c r="B89" s="471">
        <v>1355.4</v>
      </c>
      <c r="C89" s="472">
        <v>1303.9000000000001</v>
      </c>
      <c r="D89" s="472">
        <v>1406.9</v>
      </c>
      <c r="E89" s="527">
        <v>2474</v>
      </c>
      <c r="F89" s="471">
        <v>1622.2</v>
      </c>
      <c r="G89" s="472">
        <v>1535</v>
      </c>
      <c r="H89" s="472">
        <v>1709.4</v>
      </c>
      <c r="I89" s="527">
        <v>1235</v>
      </c>
      <c r="J89" s="471">
        <v>1149.0999999999999</v>
      </c>
      <c r="K89" s="472">
        <v>1086.7</v>
      </c>
      <c r="L89" s="472">
        <v>1211.5</v>
      </c>
      <c r="M89" s="528">
        <v>1239</v>
      </c>
      <c r="N89" s="167"/>
    </row>
    <row r="90" spans="1:14" ht="13.5" customHeight="1" x14ac:dyDescent="0.2">
      <c r="A90" s="450" t="s">
        <v>121</v>
      </c>
      <c r="B90" s="471">
        <v>1331.5</v>
      </c>
      <c r="C90" s="472">
        <v>1277.5999999999999</v>
      </c>
      <c r="D90" s="472">
        <v>1385.5</v>
      </c>
      <c r="E90" s="527">
        <v>2161</v>
      </c>
      <c r="F90" s="471">
        <v>1600.9</v>
      </c>
      <c r="G90" s="472">
        <v>1510</v>
      </c>
      <c r="H90" s="472">
        <v>1691.7</v>
      </c>
      <c r="I90" s="527">
        <v>1140</v>
      </c>
      <c r="J90" s="471">
        <v>1111.5999999999999</v>
      </c>
      <c r="K90" s="472">
        <v>1046.3</v>
      </c>
      <c r="L90" s="472">
        <v>1176.9000000000001</v>
      </c>
      <c r="M90" s="528">
        <v>1021</v>
      </c>
      <c r="N90" s="167"/>
    </row>
    <row r="91" spans="1:14" ht="13.5" customHeight="1" x14ac:dyDescent="0.2">
      <c r="A91" s="450" t="s">
        <v>122</v>
      </c>
      <c r="B91" s="471">
        <v>996.9</v>
      </c>
      <c r="C91" s="472">
        <v>951.8</v>
      </c>
      <c r="D91" s="472">
        <v>1042</v>
      </c>
      <c r="E91" s="527">
        <v>1723</v>
      </c>
      <c r="F91" s="471">
        <v>1166.2</v>
      </c>
      <c r="G91" s="472">
        <v>1090.5</v>
      </c>
      <c r="H91" s="472">
        <v>1242</v>
      </c>
      <c r="I91" s="527">
        <v>833</v>
      </c>
      <c r="J91" s="471">
        <v>866</v>
      </c>
      <c r="K91" s="472">
        <v>811.1</v>
      </c>
      <c r="L91" s="472">
        <v>921</v>
      </c>
      <c r="M91" s="528">
        <v>890</v>
      </c>
      <c r="N91" s="167"/>
    </row>
    <row r="92" spans="1:14" ht="13.5" customHeight="1" x14ac:dyDescent="0.2">
      <c r="A92" s="450" t="s">
        <v>123</v>
      </c>
      <c r="B92" s="471">
        <v>1026.0999999999999</v>
      </c>
      <c r="C92" s="472">
        <v>976.5</v>
      </c>
      <c r="D92" s="472">
        <v>1075.7</v>
      </c>
      <c r="E92" s="527">
        <v>1512</v>
      </c>
      <c r="F92" s="471">
        <v>1188.0999999999999</v>
      </c>
      <c r="G92" s="472">
        <v>1105.5999999999999</v>
      </c>
      <c r="H92" s="472">
        <v>1270.5999999999999</v>
      </c>
      <c r="I92" s="527">
        <v>741</v>
      </c>
      <c r="J92" s="471">
        <v>902.7</v>
      </c>
      <c r="K92" s="472">
        <v>841.4</v>
      </c>
      <c r="L92" s="472">
        <v>963.9</v>
      </c>
      <c r="M92" s="528">
        <v>771</v>
      </c>
      <c r="N92" s="167"/>
    </row>
    <row r="93" spans="1:14" ht="13.5" customHeight="1" x14ac:dyDescent="0.2">
      <c r="A93" s="450" t="s">
        <v>124</v>
      </c>
      <c r="B93" s="471">
        <v>947.2</v>
      </c>
      <c r="C93" s="472">
        <v>897.9</v>
      </c>
      <c r="D93" s="472">
        <v>996.4</v>
      </c>
      <c r="E93" s="527">
        <v>1327</v>
      </c>
      <c r="F93" s="471">
        <v>1180.5</v>
      </c>
      <c r="G93" s="472">
        <v>1094.0999999999999</v>
      </c>
      <c r="H93" s="472">
        <v>1266.8</v>
      </c>
      <c r="I93" s="527">
        <v>658</v>
      </c>
      <c r="J93" s="471">
        <v>782.2</v>
      </c>
      <c r="K93" s="472">
        <v>724.1</v>
      </c>
      <c r="L93" s="472">
        <v>840.3</v>
      </c>
      <c r="M93" s="528">
        <v>669</v>
      </c>
      <c r="N93" s="167"/>
    </row>
    <row r="94" spans="1:14" ht="13.5" customHeight="1" x14ac:dyDescent="0.2">
      <c r="A94" s="450" t="s">
        <v>125</v>
      </c>
      <c r="B94" s="471">
        <v>1276.2</v>
      </c>
      <c r="C94" s="472">
        <v>1229.4000000000001</v>
      </c>
      <c r="D94" s="472">
        <v>1323</v>
      </c>
      <c r="E94" s="527">
        <v>2590</v>
      </c>
      <c r="F94" s="471">
        <v>1493.5</v>
      </c>
      <c r="G94" s="472">
        <v>1415.9</v>
      </c>
      <c r="H94" s="472">
        <v>1571.2</v>
      </c>
      <c r="I94" s="527">
        <v>1329</v>
      </c>
      <c r="J94" s="471">
        <v>1094.0999999999999</v>
      </c>
      <c r="K94" s="472">
        <v>1036.8</v>
      </c>
      <c r="L94" s="472">
        <v>1151.4000000000001</v>
      </c>
      <c r="M94" s="528">
        <v>1261</v>
      </c>
      <c r="N94" s="167"/>
    </row>
    <row r="95" spans="1:14" ht="13.5" customHeight="1" x14ac:dyDescent="0.2">
      <c r="A95" s="450" t="s">
        <v>126</v>
      </c>
      <c r="B95" s="471">
        <v>1132.9000000000001</v>
      </c>
      <c r="C95" s="472">
        <v>1105</v>
      </c>
      <c r="D95" s="472">
        <v>1160.8</v>
      </c>
      <c r="E95" s="527">
        <v>5805</v>
      </c>
      <c r="F95" s="471">
        <v>1296.7</v>
      </c>
      <c r="G95" s="472">
        <v>1250.7</v>
      </c>
      <c r="H95" s="472">
        <v>1342.7</v>
      </c>
      <c r="I95" s="527">
        <v>2886</v>
      </c>
      <c r="J95" s="471">
        <v>992.9</v>
      </c>
      <c r="K95" s="472">
        <v>958.3</v>
      </c>
      <c r="L95" s="472">
        <v>1027.5</v>
      </c>
      <c r="M95" s="528">
        <v>2919</v>
      </c>
      <c r="N95" s="167"/>
    </row>
    <row r="96" spans="1:14" ht="13.5" customHeight="1" x14ac:dyDescent="0.2">
      <c r="A96" s="450" t="s">
        <v>127</v>
      </c>
      <c r="B96" s="471">
        <v>1537.7</v>
      </c>
      <c r="C96" s="472">
        <v>1507.9</v>
      </c>
      <c r="D96" s="472">
        <v>1567.4</v>
      </c>
      <c r="E96" s="527">
        <v>9559</v>
      </c>
      <c r="F96" s="471">
        <v>1860.7</v>
      </c>
      <c r="G96" s="472">
        <v>1808.7</v>
      </c>
      <c r="H96" s="472">
        <v>1912.6</v>
      </c>
      <c r="I96" s="527">
        <v>4818</v>
      </c>
      <c r="J96" s="471">
        <v>1286.9000000000001</v>
      </c>
      <c r="K96" s="472">
        <v>1251.4000000000001</v>
      </c>
      <c r="L96" s="472">
        <v>1322.3</v>
      </c>
      <c r="M96" s="528">
        <v>4741</v>
      </c>
      <c r="N96" s="167"/>
    </row>
    <row r="97" spans="1:14" ht="13.5" customHeight="1" x14ac:dyDescent="0.2">
      <c r="A97" s="450" t="s">
        <v>111</v>
      </c>
      <c r="B97" s="471">
        <v>1023.2</v>
      </c>
      <c r="C97" s="472">
        <v>991.1</v>
      </c>
      <c r="D97" s="472">
        <v>1055.4000000000001</v>
      </c>
      <c r="E97" s="527">
        <v>3592</v>
      </c>
      <c r="F97" s="471">
        <v>1199.7</v>
      </c>
      <c r="G97" s="472">
        <v>1146.5999999999999</v>
      </c>
      <c r="H97" s="472">
        <v>1252.8</v>
      </c>
      <c r="I97" s="527">
        <v>1838</v>
      </c>
      <c r="J97" s="471">
        <v>875.9</v>
      </c>
      <c r="K97" s="472">
        <v>836.4</v>
      </c>
      <c r="L97" s="472">
        <v>915.4</v>
      </c>
      <c r="M97" s="528">
        <v>1754</v>
      </c>
      <c r="N97" s="167"/>
    </row>
    <row r="98" spans="1:14" ht="13.5" customHeight="1" x14ac:dyDescent="0.2">
      <c r="A98" s="450" t="s">
        <v>128</v>
      </c>
      <c r="B98" s="471">
        <v>1395.6</v>
      </c>
      <c r="C98" s="472">
        <v>1329.1</v>
      </c>
      <c r="D98" s="472">
        <v>1462.1</v>
      </c>
      <c r="E98" s="527">
        <v>1550</v>
      </c>
      <c r="F98" s="471">
        <v>1636.1</v>
      </c>
      <c r="G98" s="472">
        <v>1521.8</v>
      </c>
      <c r="H98" s="472">
        <v>1750.3</v>
      </c>
      <c r="I98" s="527">
        <v>737</v>
      </c>
      <c r="J98" s="471">
        <v>1212.4000000000001</v>
      </c>
      <c r="K98" s="472">
        <v>1132.0999999999999</v>
      </c>
      <c r="L98" s="472">
        <v>1292.5999999999999</v>
      </c>
      <c r="M98" s="528">
        <v>813</v>
      </c>
      <c r="N98" s="167"/>
    </row>
    <row r="99" spans="1:14" ht="13.5" customHeight="1" x14ac:dyDescent="0.2">
      <c r="A99" s="450" t="s">
        <v>129</v>
      </c>
      <c r="B99" s="471">
        <v>1171.0999999999999</v>
      </c>
      <c r="C99" s="472">
        <v>1110.9000000000001</v>
      </c>
      <c r="D99" s="472">
        <v>1231.4000000000001</v>
      </c>
      <c r="E99" s="527">
        <v>1319</v>
      </c>
      <c r="F99" s="471">
        <v>1288.3</v>
      </c>
      <c r="G99" s="472">
        <v>1190.5</v>
      </c>
      <c r="H99" s="472">
        <v>1386</v>
      </c>
      <c r="I99" s="527">
        <v>633</v>
      </c>
      <c r="J99" s="471">
        <v>1070.0999999999999</v>
      </c>
      <c r="K99" s="472">
        <v>994.3</v>
      </c>
      <c r="L99" s="472">
        <v>1145.9000000000001</v>
      </c>
      <c r="M99" s="528">
        <v>686</v>
      </c>
      <c r="N99" s="167"/>
    </row>
    <row r="100" spans="1:14" ht="13.5" customHeight="1" x14ac:dyDescent="0.2">
      <c r="A100" s="450" t="s">
        <v>130</v>
      </c>
      <c r="B100" s="471">
        <v>976.2</v>
      </c>
      <c r="C100" s="472">
        <v>926.5</v>
      </c>
      <c r="D100" s="472">
        <v>1025.8</v>
      </c>
      <c r="E100" s="527">
        <v>1385</v>
      </c>
      <c r="F100" s="471">
        <v>1121</v>
      </c>
      <c r="G100" s="472">
        <v>1040.5</v>
      </c>
      <c r="H100" s="472">
        <v>1201.5</v>
      </c>
      <c r="I100" s="527">
        <v>698</v>
      </c>
      <c r="J100" s="471">
        <v>854.2</v>
      </c>
      <c r="K100" s="472">
        <v>792.3</v>
      </c>
      <c r="L100" s="472">
        <v>916.2</v>
      </c>
      <c r="M100" s="528">
        <v>687</v>
      </c>
      <c r="N100" s="167"/>
    </row>
    <row r="101" spans="1:14" ht="13.5" customHeight="1" x14ac:dyDescent="0.2">
      <c r="A101" s="450" t="s">
        <v>142</v>
      </c>
      <c r="B101" s="471">
        <v>1020.1</v>
      </c>
      <c r="C101" s="472">
        <v>930.5</v>
      </c>
      <c r="D101" s="472">
        <v>1109.8</v>
      </c>
      <c r="E101" s="527">
        <v>476</v>
      </c>
      <c r="F101" s="471">
        <v>1183.5999999999999</v>
      </c>
      <c r="G101" s="472">
        <v>1035.8</v>
      </c>
      <c r="H101" s="472">
        <v>1331.4</v>
      </c>
      <c r="I101" s="527">
        <v>238</v>
      </c>
      <c r="J101" s="471">
        <v>853.3</v>
      </c>
      <c r="K101" s="472">
        <v>746.2</v>
      </c>
      <c r="L101" s="472">
        <v>960.4</v>
      </c>
      <c r="M101" s="528">
        <v>238</v>
      </c>
      <c r="N101" s="167"/>
    </row>
    <row r="102" spans="1:14" ht="13.5" customHeight="1" x14ac:dyDescent="0.2">
      <c r="A102" s="450" t="s">
        <v>131</v>
      </c>
      <c r="B102" s="471">
        <v>1309.7</v>
      </c>
      <c r="C102" s="472">
        <v>1261</v>
      </c>
      <c r="D102" s="472">
        <v>1358.4</v>
      </c>
      <c r="E102" s="527">
        <v>2562</v>
      </c>
      <c r="F102" s="471">
        <v>1547.6</v>
      </c>
      <c r="G102" s="472">
        <v>1464.7</v>
      </c>
      <c r="H102" s="472">
        <v>1630.6</v>
      </c>
      <c r="I102" s="527">
        <v>1281</v>
      </c>
      <c r="J102" s="471">
        <v>1126.3</v>
      </c>
      <c r="K102" s="472">
        <v>1067.0999999999999</v>
      </c>
      <c r="L102" s="472">
        <v>1185.5</v>
      </c>
      <c r="M102" s="528">
        <v>1281</v>
      </c>
      <c r="N102" s="167"/>
    </row>
    <row r="103" spans="1:14" ht="13.5" customHeight="1" x14ac:dyDescent="0.2">
      <c r="A103" s="450" t="s">
        <v>132</v>
      </c>
      <c r="B103" s="471">
        <v>1421.2</v>
      </c>
      <c r="C103" s="472">
        <v>1385.1</v>
      </c>
      <c r="D103" s="472">
        <v>1457.4</v>
      </c>
      <c r="E103" s="527">
        <v>5536</v>
      </c>
      <c r="F103" s="471">
        <v>1650.3</v>
      </c>
      <c r="G103" s="472">
        <v>1589.5</v>
      </c>
      <c r="H103" s="472">
        <v>1711.2</v>
      </c>
      <c r="I103" s="527">
        <v>2797</v>
      </c>
      <c r="J103" s="471">
        <v>1233.4000000000001</v>
      </c>
      <c r="K103" s="472">
        <v>1189.3</v>
      </c>
      <c r="L103" s="472">
        <v>1277.5</v>
      </c>
      <c r="M103" s="528">
        <v>2739</v>
      </c>
      <c r="N103" s="167"/>
    </row>
    <row r="104" spans="1:14" ht="13.5" customHeight="1" x14ac:dyDescent="0.2">
      <c r="A104" s="450" t="s">
        <v>133</v>
      </c>
      <c r="B104" s="471">
        <v>975.3</v>
      </c>
      <c r="C104" s="472">
        <v>877.7</v>
      </c>
      <c r="D104" s="472">
        <v>1072.9000000000001</v>
      </c>
      <c r="E104" s="527">
        <v>350</v>
      </c>
      <c r="F104" s="471">
        <v>1091.5</v>
      </c>
      <c r="G104" s="472">
        <v>936.5</v>
      </c>
      <c r="H104" s="472">
        <v>1246.5</v>
      </c>
      <c r="I104" s="527">
        <v>178</v>
      </c>
      <c r="J104" s="471">
        <v>859.8</v>
      </c>
      <c r="K104" s="472">
        <v>737.8</v>
      </c>
      <c r="L104" s="472">
        <v>981.7</v>
      </c>
      <c r="M104" s="528">
        <v>172</v>
      </c>
      <c r="N104" s="167"/>
    </row>
    <row r="105" spans="1:14" ht="13.5" customHeight="1" x14ac:dyDescent="0.2">
      <c r="A105" s="450" t="s">
        <v>145</v>
      </c>
      <c r="B105" s="471">
        <v>988.1</v>
      </c>
      <c r="C105" s="472">
        <v>950.3</v>
      </c>
      <c r="D105" s="472">
        <v>1025.9000000000001</v>
      </c>
      <c r="E105" s="527">
        <v>2458</v>
      </c>
      <c r="F105" s="471">
        <v>1145.5999999999999</v>
      </c>
      <c r="G105" s="472">
        <v>1084.0999999999999</v>
      </c>
      <c r="H105" s="472">
        <v>1207.2</v>
      </c>
      <c r="I105" s="527">
        <v>1242</v>
      </c>
      <c r="J105" s="471">
        <v>850.4</v>
      </c>
      <c r="K105" s="472">
        <v>803.5</v>
      </c>
      <c r="L105" s="472">
        <v>897.3</v>
      </c>
      <c r="M105" s="528">
        <v>1216</v>
      </c>
      <c r="N105" s="167"/>
    </row>
    <row r="106" spans="1:14" ht="13.5" customHeight="1" x14ac:dyDescent="0.2">
      <c r="A106" s="450" t="s">
        <v>134</v>
      </c>
      <c r="B106" s="471">
        <v>1342.7</v>
      </c>
      <c r="C106" s="472">
        <v>1297.9000000000001</v>
      </c>
      <c r="D106" s="472">
        <v>1387.4</v>
      </c>
      <c r="E106" s="527">
        <v>3118</v>
      </c>
      <c r="F106" s="471">
        <v>1590.2</v>
      </c>
      <c r="G106" s="472">
        <v>1514.8</v>
      </c>
      <c r="H106" s="472">
        <v>1665.5</v>
      </c>
      <c r="I106" s="527">
        <v>1568</v>
      </c>
      <c r="J106" s="471">
        <v>1147.3</v>
      </c>
      <c r="K106" s="472">
        <v>1093</v>
      </c>
      <c r="L106" s="472">
        <v>1201.7</v>
      </c>
      <c r="M106" s="528">
        <v>1550</v>
      </c>
      <c r="N106" s="167"/>
    </row>
    <row r="107" spans="1:14" ht="13.5" customHeight="1" x14ac:dyDescent="0.2">
      <c r="A107" s="450" t="s">
        <v>135</v>
      </c>
      <c r="B107" s="471">
        <v>1004.3</v>
      </c>
      <c r="C107" s="472">
        <v>960.2</v>
      </c>
      <c r="D107" s="472">
        <v>1048.3</v>
      </c>
      <c r="E107" s="527">
        <v>1830</v>
      </c>
      <c r="F107" s="471">
        <v>1159.2</v>
      </c>
      <c r="G107" s="472">
        <v>1086</v>
      </c>
      <c r="H107" s="472">
        <v>1232.3</v>
      </c>
      <c r="I107" s="527">
        <v>911</v>
      </c>
      <c r="J107" s="471">
        <v>879.8</v>
      </c>
      <c r="K107" s="472">
        <v>825.3</v>
      </c>
      <c r="L107" s="472">
        <v>934.3</v>
      </c>
      <c r="M107" s="528">
        <v>919</v>
      </c>
      <c r="N107" s="167"/>
    </row>
    <row r="108" spans="1:14" ht="13.5" customHeight="1" x14ac:dyDescent="0.2">
      <c r="A108" s="450" t="s">
        <v>136</v>
      </c>
      <c r="B108" s="471">
        <v>1004.6</v>
      </c>
      <c r="C108" s="472">
        <v>897.3</v>
      </c>
      <c r="D108" s="472">
        <v>1111.9000000000001</v>
      </c>
      <c r="E108" s="527">
        <v>306</v>
      </c>
      <c r="F108" s="471">
        <v>1202.0999999999999</v>
      </c>
      <c r="G108" s="472">
        <v>1024.2</v>
      </c>
      <c r="H108" s="472">
        <v>1380</v>
      </c>
      <c r="I108" s="527">
        <v>170</v>
      </c>
      <c r="J108" s="471">
        <v>813.8</v>
      </c>
      <c r="K108" s="472">
        <v>684.5</v>
      </c>
      <c r="L108" s="472">
        <v>943</v>
      </c>
      <c r="M108" s="528">
        <v>136</v>
      </c>
      <c r="N108" s="167"/>
    </row>
    <row r="109" spans="1:14" ht="13.5" customHeight="1" x14ac:dyDescent="0.2">
      <c r="A109" s="450" t="s">
        <v>137</v>
      </c>
      <c r="B109" s="471">
        <v>1177.5999999999999</v>
      </c>
      <c r="C109" s="472">
        <v>1130.5999999999999</v>
      </c>
      <c r="D109" s="472">
        <v>1224.7</v>
      </c>
      <c r="E109" s="527">
        <v>2237</v>
      </c>
      <c r="F109" s="471">
        <v>1409.2</v>
      </c>
      <c r="G109" s="472">
        <v>1330.3</v>
      </c>
      <c r="H109" s="472">
        <v>1488</v>
      </c>
      <c r="I109" s="527">
        <v>1130</v>
      </c>
      <c r="J109" s="471">
        <v>999.2</v>
      </c>
      <c r="K109" s="472">
        <v>941.8</v>
      </c>
      <c r="L109" s="472">
        <v>1056.5</v>
      </c>
      <c r="M109" s="528">
        <v>1107</v>
      </c>
      <c r="N109" s="167"/>
    </row>
    <row r="110" spans="1:14" ht="13.5" customHeight="1" x14ac:dyDescent="0.2">
      <c r="A110" s="450" t="s">
        <v>138</v>
      </c>
      <c r="B110" s="471">
        <v>1294.8</v>
      </c>
      <c r="C110" s="472">
        <v>1262</v>
      </c>
      <c r="D110" s="472">
        <v>1327.7</v>
      </c>
      <c r="E110" s="527">
        <v>5422</v>
      </c>
      <c r="F110" s="471">
        <v>1535.1</v>
      </c>
      <c r="G110" s="472">
        <v>1479.3</v>
      </c>
      <c r="H110" s="472">
        <v>1590.9</v>
      </c>
      <c r="I110" s="527">
        <v>2683</v>
      </c>
      <c r="J110" s="471">
        <v>1121.4000000000001</v>
      </c>
      <c r="K110" s="472">
        <v>1081.2</v>
      </c>
      <c r="L110" s="472">
        <v>1161.5</v>
      </c>
      <c r="M110" s="528">
        <v>2739</v>
      </c>
      <c r="N110" s="167"/>
    </row>
    <row r="111" spans="1:14" ht="13.5" customHeight="1" x14ac:dyDescent="0.2">
      <c r="A111" s="450" t="s">
        <v>139</v>
      </c>
      <c r="B111" s="471">
        <v>1091.8</v>
      </c>
      <c r="C111" s="472">
        <v>1036.2</v>
      </c>
      <c r="D111" s="472">
        <v>1147.4000000000001</v>
      </c>
      <c r="E111" s="527">
        <v>1365</v>
      </c>
      <c r="F111" s="471">
        <v>1326.3</v>
      </c>
      <c r="G111" s="472">
        <v>1230.7</v>
      </c>
      <c r="H111" s="472">
        <v>1421.8</v>
      </c>
      <c r="I111" s="527">
        <v>695</v>
      </c>
      <c r="J111" s="471">
        <v>924.3</v>
      </c>
      <c r="K111" s="472">
        <v>856.6</v>
      </c>
      <c r="L111" s="472">
        <v>992.1</v>
      </c>
      <c r="M111" s="528">
        <v>670</v>
      </c>
      <c r="N111" s="167"/>
    </row>
    <row r="112" spans="1:14" ht="13.5" customHeight="1" x14ac:dyDescent="0.2">
      <c r="A112" s="450" t="s">
        <v>140</v>
      </c>
      <c r="B112" s="471">
        <v>1506.4</v>
      </c>
      <c r="C112" s="472">
        <v>1437.2</v>
      </c>
      <c r="D112" s="472">
        <v>1575.6</v>
      </c>
      <c r="E112" s="527">
        <v>1647</v>
      </c>
      <c r="F112" s="471">
        <v>1745.8</v>
      </c>
      <c r="G112" s="472">
        <v>1628.2</v>
      </c>
      <c r="H112" s="472">
        <v>1863.3</v>
      </c>
      <c r="I112" s="527">
        <v>808</v>
      </c>
      <c r="J112" s="471">
        <v>1319.7</v>
      </c>
      <c r="K112" s="472">
        <v>1235.4000000000001</v>
      </c>
      <c r="L112" s="472">
        <v>1404</v>
      </c>
      <c r="M112" s="528">
        <v>839</v>
      </c>
      <c r="N112" s="167"/>
    </row>
    <row r="113" spans="1:14" ht="13.5" customHeight="1" x14ac:dyDescent="0.2">
      <c r="A113" s="451" t="s">
        <v>141</v>
      </c>
      <c r="B113" s="473">
        <v>1195.8</v>
      </c>
      <c r="C113" s="474">
        <v>1149.9000000000001</v>
      </c>
      <c r="D113" s="474">
        <v>1241.7</v>
      </c>
      <c r="E113" s="533">
        <v>2436</v>
      </c>
      <c r="F113" s="473">
        <v>1318.6</v>
      </c>
      <c r="G113" s="474">
        <v>1245.0999999999999</v>
      </c>
      <c r="H113" s="474">
        <v>1392.2</v>
      </c>
      <c r="I113" s="533">
        <v>1220</v>
      </c>
      <c r="J113" s="473">
        <v>1077.7</v>
      </c>
      <c r="K113" s="474">
        <v>1019.9</v>
      </c>
      <c r="L113" s="474">
        <v>1135.4000000000001</v>
      </c>
      <c r="M113" s="529">
        <v>1216</v>
      </c>
      <c r="N113" s="167"/>
    </row>
    <row r="114" spans="1:14" ht="12" customHeight="1" x14ac:dyDescent="0.2"/>
    <row r="115" spans="1:14" ht="12" customHeight="1" x14ac:dyDescent="0.2">
      <c r="A115" s="3" t="s">
        <v>26</v>
      </c>
    </row>
    <row r="116" spans="1:14" ht="12" customHeight="1" x14ac:dyDescent="0.2">
      <c r="A116" s="822" t="s">
        <v>89</v>
      </c>
      <c r="B116" s="822"/>
      <c r="C116" s="822"/>
      <c r="D116" s="822"/>
      <c r="E116" s="822"/>
      <c r="F116" s="822"/>
      <c r="G116" s="822"/>
      <c r="H116" s="822"/>
      <c r="I116" s="822"/>
      <c r="J116" s="822"/>
      <c r="K116" s="822"/>
      <c r="L116" s="822"/>
      <c r="M116" s="822"/>
      <c r="N116" s="822"/>
    </row>
    <row r="117" spans="1:14" ht="12" customHeight="1" x14ac:dyDescent="0.2">
      <c r="A117" s="822"/>
      <c r="B117" s="822"/>
      <c r="C117" s="822"/>
      <c r="D117" s="822"/>
      <c r="E117" s="822"/>
      <c r="F117" s="822"/>
      <c r="G117" s="822"/>
      <c r="H117" s="822"/>
      <c r="I117" s="822"/>
      <c r="J117" s="822"/>
      <c r="K117" s="822"/>
      <c r="L117" s="822"/>
      <c r="M117" s="822"/>
      <c r="N117" s="822"/>
    </row>
    <row r="118" spans="1:14" ht="12" customHeight="1" x14ac:dyDescent="0.2">
      <c r="A118" s="861" t="s">
        <v>90</v>
      </c>
      <c r="B118" s="861"/>
      <c r="C118" s="861"/>
      <c r="D118" s="861"/>
      <c r="E118" s="861"/>
      <c r="F118" s="861"/>
      <c r="G118" s="861"/>
      <c r="H118" s="861"/>
      <c r="I118" s="861"/>
      <c r="J118" s="861"/>
      <c r="K118" s="861"/>
      <c r="L118" s="861"/>
      <c r="M118" s="861"/>
      <c r="N118" s="861"/>
    </row>
    <row r="119" spans="1:14" ht="12" customHeight="1" x14ac:dyDescent="0.2">
      <c r="A119" s="861"/>
      <c r="B119" s="861"/>
      <c r="C119" s="861"/>
      <c r="D119" s="861"/>
      <c r="E119" s="861"/>
      <c r="F119" s="861"/>
      <c r="G119" s="861"/>
      <c r="H119" s="861"/>
      <c r="I119" s="861"/>
      <c r="J119" s="861"/>
      <c r="K119" s="861"/>
      <c r="L119" s="861"/>
      <c r="M119" s="861"/>
      <c r="N119" s="861"/>
    </row>
    <row r="120" spans="1:14" ht="12" customHeight="1" x14ac:dyDescent="0.2">
      <c r="A120" s="861"/>
      <c r="B120" s="861"/>
      <c r="C120" s="861"/>
      <c r="D120" s="861"/>
      <c r="E120" s="861"/>
      <c r="F120" s="861"/>
      <c r="G120" s="861"/>
      <c r="H120" s="861"/>
      <c r="I120" s="861"/>
      <c r="J120" s="861"/>
      <c r="K120" s="861"/>
      <c r="L120" s="861"/>
      <c r="M120" s="861"/>
      <c r="N120" s="861"/>
    </row>
    <row r="121" spans="1:14" x14ac:dyDescent="0.2">
      <c r="A121" s="862" t="s">
        <v>3168</v>
      </c>
      <c r="B121" s="862"/>
      <c r="C121" s="862"/>
      <c r="D121" s="862"/>
      <c r="E121" s="862"/>
      <c r="F121" s="862"/>
      <c r="G121" s="862"/>
      <c r="H121" s="862"/>
      <c r="I121" s="862"/>
      <c r="J121" s="862"/>
      <c r="K121" s="862"/>
      <c r="L121" s="862"/>
      <c r="M121" s="862"/>
      <c r="N121" s="862"/>
    </row>
    <row r="122" spans="1:14" x14ac:dyDescent="0.2">
      <c r="A122" s="862"/>
      <c r="B122" s="862"/>
      <c r="C122" s="862"/>
      <c r="D122" s="862"/>
      <c r="E122" s="862"/>
      <c r="F122" s="862"/>
      <c r="G122" s="862"/>
      <c r="H122" s="862"/>
      <c r="I122" s="862"/>
      <c r="J122" s="862"/>
      <c r="K122" s="862"/>
      <c r="L122" s="862"/>
      <c r="M122" s="862"/>
      <c r="N122" s="862"/>
    </row>
    <row r="123" spans="1:14" ht="12" customHeight="1" x14ac:dyDescent="0.2">
      <c r="A123" s="822" t="s">
        <v>2758</v>
      </c>
      <c r="B123" s="822"/>
      <c r="C123" s="822"/>
      <c r="D123" s="822"/>
      <c r="E123" s="822"/>
      <c r="F123" s="822"/>
      <c r="G123" s="822"/>
      <c r="H123" s="822"/>
      <c r="I123" s="822"/>
      <c r="J123" s="822"/>
      <c r="K123" s="822"/>
      <c r="L123" s="822"/>
      <c r="M123" s="822"/>
      <c r="N123" s="822"/>
    </row>
    <row r="124" spans="1:14" ht="12" customHeight="1" x14ac:dyDescent="0.2">
      <c r="A124" s="822"/>
      <c r="B124" s="822"/>
      <c r="C124" s="822"/>
      <c r="D124" s="822"/>
      <c r="E124" s="822"/>
      <c r="F124" s="822"/>
      <c r="G124" s="822"/>
      <c r="H124" s="822"/>
      <c r="I124" s="822"/>
      <c r="J124" s="822"/>
      <c r="K124" s="822"/>
      <c r="L124" s="822"/>
      <c r="M124" s="822"/>
      <c r="N124" s="822"/>
    </row>
    <row r="125" spans="1:14" ht="12" customHeight="1" x14ac:dyDescent="0.2">
      <c r="A125" s="84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125" s="847"/>
      <c r="C125" s="847"/>
      <c r="D125" s="847"/>
      <c r="E125" s="847"/>
      <c r="F125" s="847"/>
      <c r="G125" s="847"/>
      <c r="H125" s="847"/>
      <c r="I125" s="847"/>
      <c r="J125" s="847"/>
      <c r="K125" s="847"/>
      <c r="L125" s="847"/>
      <c r="M125" s="847"/>
      <c r="N125" s="847"/>
    </row>
    <row r="126" spans="1:14" ht="12" customHeight="1" x14ac:dyDescent="0.2">
      <c r="A126" s="836" t="s">
        <v>2738</v>
      </c>
      <c r="B126" s="836"/>
      <c r="C126" s="836"/>
      <c r="D126" s="836"/>
      <c r="E126" s="836"/>
      <c r="F126" s="836"/>
      <c r="G126" s="836"/>
      <c r="H126" s="836"/>
      <c r="I126" s="836"/>
      <c r="J126" s="836"/>
      <c r="K126" s="836"/>
      <c r="L126" s="836"/>
      <c r="M126" s="836"/>
      <c r="N126" s="836"/>
    </row>
    <row r="127" spans="1:14" ht="12" customHeight="1" x14ac:dyDescent="0.2">
      <c r="A127" s="164"/>
      <c r="B127" s="164"/>
      <c r="C127" s="164"/>
    </row>
    <row r="128" spans="1:14" ht="12" customHeight="1" x14ac:dyDescent="0.2">
      <c r="A128" s="164" t="s">
        <v>3007</v>
      </c>
      <c r="B128" s="164"/>
    </row>
    <row r="129" ht="12" customHeight="1" x14ac:dyDescent="0.2"/>
    <row r="130" ht="12" customHeight="1" x14ac:dyDescent="0.2"/>
  </sheetData>
  <mergeCells count="59">
    <mergeCell ref="J3:M3"/>
    <mergeCell ref="B4:B6"/>
    <mergeCell ref="B3:E3"/>
    <mergeCell ref="F3:I3"/>
    <mergeCell ref="A42:A44"/>
    <mergeCell ref="A79:A81"/>
    <mergeCell ref="A4:A6"/>
    <mergeCell ref="A40:A41"/>
    <mergeCell ref="B40:E41"/>
    <mergeCell ref="G79:G81"/>
    <mergeCell ref="H79:H81"/>
    <mergeCell ref="I79:I81"/>
    <mergeCell ref="K42:K44"/>
    <mergeCell ref="A123:N124"/>
    <mergeCell ref="A125:N125"/>
    <mergeCell ref="B79:B81"/>
    <mergeCell ref="C79:C81"/>
    <mergeCell ref="D79:D81"/>
    <mergeCell ref="E79:E81"/>
    <mergeCell ref="F79:F81"/>
    <mergeCell ref="A118:N120"/>
    <mergeCell ref="K79:K81"/>
    <mergeCell ref="A116:N117"/>
    <mergeCell ref="A121:N122"/>
    <mergeCell ref="L79:L81"/>
    <mergeCell ref="M79:M81"/>
    <mergeCell ref="J79:J81"/>
    <mergeCell ref="G4:G6"/>
    <mergeCell ref="A126:N126"/>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M4:M6"/>
    <mergeCell ref="M1:N1"/>
    <mergeCell ref="F40:I40"/>
    <mergeCell ref="J40:M40"/>
    <mergeCell ref="F41:I41"/>
    <mergeCell ref="J41:M41"/>
    <mergeCell ref="H4:H6"/>
    <mergeCell ref="I4:I6"/>
    <mergeCell ref="J4:J6"/>
    <mergeCell ref="K4:K6"/>
    <mergeCell ref="L4:L6"/>
    <mergeCell ref="A1:K1"/>
    <mergeCell ref="C4:C6"/>
    <mergeCell ref="D4:D6"/>
    <mergeCell ref="E4:E6"/>
    <mergeCell ref="F4:F6"/>
  </mergeCells>
  <hyperlinks>
    <hyperlink ref="A125:N125"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Normal="100" workbookViewId="0">
      <selection sqref="A1:H2"/>
    </sheetView>
  </sheetViews>
  <sheetFormatPr defaultColWidth="9.140625" defaultRowHeight="14.25" x14ac:dyDescent="0.2"/>
  <cols>
    <col min="1" max="1" width="57.42578125" style="5" customWidth="1"/>
    <col min="2" max="2" width="9.85546875" style="5" customWidth="1"/>
    <col min="3" max="3" width="12.5703125" style="5" customWidth="1"/>
    <col min="4" max="4" width="10" style="5" customWidth="1"/>
    <col min="5" max="5" width="10.42578125" style="5" customWidth="1"/>
    <col min="6" max="6" width="3.140625" style="5" customWidth="1"/>
    <col min="7" max="7" width="11.42578125" style="5" customWidth="1"/>
    <col min="8" max="8" width="11.140625" style="5" customWidth="1"/>
    <col min="9" max="9" width="9.85546875" style="5" customWidth="1"/>
    <col min="10" max="10" width="12.42578125" style="5" customWidth="1"/>
    <col min="11" max="16384" width="9.140625" style="5"/>
  </cols>
  <sheetData>
    <row r="1" spans="1:11" ht="18" customHeight="1" x14ac:dyDescent="0.2">
      <c r="A1" s="864" t="s">
        <v>3180</v>
      </c>
      <c r="B1" s="864"/>
      <c r="C1" s="864"/>
      <c r="D1" s="864"/>
      <c r="E1" s="864"/>
      <c r="F1" s="864"/>
      <c r="G1" s="864"/>
      <c r="H1" s="864"/>
      <c r="J1" s="868" t="s">
        <v>69</v>
      </c>
      <c r="K1" s="868"/>
    </row>
    <row r="2" spans="1:11" ht="18" customHeight="1" x14ac:dyDescent="0.2">
      <c r="A2" s="864"/>
      <c r="B2" s="864"/>
      <c r="C2" s="864"/>
      <c r="D2" s="864"/>
      <c r="E2" s="864"/>
      <c r="F2" s="864"/>
      <c r="G2" s="864"/>
      <c r="H2" s="864"/>
    </row>
    <row r="3" spans="1:11" ht="15" customHeight="1" x14ac:dyDescent="0.2">
      <c r="A3" s="167"/>
      <c r="B3" s="167"/>
      <c r="C3" s="167"/>
      <c r="D3" s="167"/>
      <c r="E3" s="167"/>
      <c r="F3" s="167"/>
      <c r="G3" s="167"/>
      <c r="H3" s="167"/>
      <c r="I3" s="167"/>
      <c r="J3" s="167"/>
    </row>
    <row r="4" spans="1:11" ht="13.5" customHeight="1" x14ac:dyDescent="0.2">
      <c r="A4" s="219"/>
      <c r="B4" s="865" t="s">
        <v>192</v>
      </c>
      <c r="C4" s="865"/>
      <c r="D4" s="865"/>
      <c r="E4" s="865"/>
      <c r="F4" s="167"/>
      <c r="G4" s="866" t="s">
        <v>67</v>
      </c>
      <c r="H4" s="866"/>
      <c r="I4" s="866"/>
      <c r="J4" s="866"/>
    </row>
    <row r="5" spans="1:11" ht="13.5" customHeight="1" x14ac:dyDescent="0.2">
      <c r="A5" s="873"/>
      <c r="B5" s="869" t="s">
        <v>31</v>
      </c>
      <c r="C5" s="869" t="s">
        <v>190</v>
      </c>
      <c r="D5" s="869" t="s">
        <v>188</v>
      </c>
      <c r="E5" s="869" t="s">
        <v>189</v>
      </c>
      <c r="F5" s="871"/>
      <c r="G5" s="869" t="s">
        <v>31</v>
      </c>
      <c r="H5" s="869" t="s">
        <v>190</v>
      </c>
      <c r="I5" s="869" t="s">
        <v>188</v>
      </c>
      <c r="J5" s="869" t="s">
        <v>189</v>
      </c>
    </row>
    <row r="6" spans="1:11" ht="13.5" customHeight="1" x14ac:dyDescent="0.2">
      <c r="A6" s="873"/>
      <c r="B6" s="869"/>
      <c r="C6" s="869"/>
      <c r="D6" s="869"/>
      <c r="E6" s="869"/>
      <c r="F6" s="871"/>
      <c r="G6" s="869"/>
      <c r="H6" s="869"/>
      <c r="I6" s="869"/>
      <c r="J6" s="869"/>
    </row>
    <row r="7" spans="1:11" ht="13.5" customHeight="1" x14ac:dyDescent="0.2">
      <c r="A7" s="873"/>
      <c r="B7" s="869"/>
      <c r="C7" s="869"/>
      <c r="D7" s="869"/>
      <c r="E7" s="869"/>
      <c r="F7" s="871"/>
      <c r="G7" s="869"/>
      <c r="H7" s="869"/>
      <c r="I7" s="869"/>
      <c r="J7" s="869"/>
    </row>
    <row r="8" spans="1:11" ht="13.5" customHeight="1" x14ac:dyDescent="0.2">
      <c r="A8" s="873"/>
      <c r="B8" s="869"/>
      <c r="C8" s="869"/>
      <c r="D8" s="869"/>
      <c r="E8" s="869"/>
      <c r="F8" s="871"/>
      <c r="G8" s="869"/>
      <c r="H8" s="869"/>
      <c r="I8" s="869"/>
      <c r="J8" s="869"/>
    </row>
    <row r="9" spans="1:11" ht="13.5" customHeight="1" x14ac:dyDescent="0.2">
      <c r="A9" s="874"/>
      <c r="B9" s="870"/>
      <c r="C9" s="870"/>
      <c r="D9" s="870"/>
      <c r="E9" s="870"/>
      <c r="F9" s="872"/>
      <c r="G9" s="870"/>
      <c r="H9" s="870"/>
      <c r="I9" s="870"/>
      <c r="J9" s="870"/>
    </row>
    <row r="10" spans="1:11" x14ac:dyDescent="0.2">
      <c r="A10" s="219"/>
      <c r="B10" s="220"/>
      <c r="C10" s="220"/>
      <c r="D10" s="220"/>
      <c r="E10" s="220"/>
      <c r="F10" s="117"/>
      <c r="G10" s="221"/>
      <c r="H10" s="221"/>
      <c r="I10" s="221"/>
      <c r="J10" s="221"/>
    </row>
    <row r="11" spans="1:11" x14ac:dyDescent="0.2">
      <c r="A11" s="24" t="s">
        <v>193</v>
      </c>
      <c r="B11" s="220"/>
      <c r="C11" s="220"/>
      <c r="D11" s="220"/>
      <c r="E11" s="220"/>
      <c r="F11" s="117"/>
      <c r="G11" s="221"/>
      <c r="H11" s="221"/>
      <c r="I11" s="221"/>
      <c r="J11" s="221"/>
    </row>
    <row r="12" spans="1:11" x14ac:dyDescent="0.2">
      <c r="A12" s="222" t="s">
        <v>152</v>
      </c>
      <c r="B12" s="223">
        <v>68</v>
      </c>
      <c r="C12" s="224">
        <v>22.4</v>
      </c>
      <c r="D12" s="224">
        <v>16.8</v>
      </c>
      <c r="E12" s="224">
        <v>28</v>
      </c>
      <c r="F12" s="117"/>
      <c r="G12" s="223">
        <v>719</v>
      </c>
      <c r="H12" s="458">
        <v>225.6</v>
      </c>
      <c r="I12" s="224">
        <v>208.2</v>
      </c>
      <c r="J12" s="224">
        <v>243</v>
      </c>
    </row>
    <row r="13" spans="1:11" x14ac:dyDescent="0.2">
      <c r="A13" s="222" t="s">
        <v>153</v>
      </c>
      <c r="B13" s="223">
        <v>42</v>
      </c>
      <c r="C13" s="224">
        <v>6.4</v>
      </c>
      <c r="D13" s="224">
        <v>4.4000000000000004</v>
      </c>
      <c r="E13" s="224">
        <v>8.4</v>
      </c>
      <c r="F13" s="117"/>
      <c r="G13" s="223">
        <v>740</v>
      </c>
      <c r="H13" s="458">
        <v>114.6</v>
      </c>
      <c r="I13" s="224">
        <v>106</v>
      </c>
      <c r="J13" s="224">
        <v>123.2</v>
      </c>
    </row>
    <row r="14" spans="1:11" x14ac:dyDescent="0.2">
      <c r="A14" s="222" t="s">
        <v>154</v>
      </c>
      <c r="B14" s="223">
        <v>50</v>
      </c>
      <c r="C14" s="224">
        <v>14.9</v>
      </c>
      <c r="D14" s="224">
        <v>10.5</v>
      </c>
      <c r="E14" s="224">
        <v>19.3</v>
      </c>
      <c r="F14" s="117"/>
      <c r="G14" s="223">
        <v>676</v>
      </c>
      <c r="H14" s="458">
        <v>187</v>
      </c>
      <c r="I14" s="224">
        <v>172</v>
      </c>
      <c r="J14" s="224">
        <v>202.1</v>
      </c>
    </row>
    <row r="15" spans="1:11" x14ac:dyDescent="0.2">
      <c r="A15" s="222" t="s">
        <v>155</v>
      </c>
      <c r="B15" s="223">
        <v>55</v>
      </c>
      <c r="C15" s="224">
        <v>18.5</v>
      </c>
      <c r="D15" s="224">
        <v>13.5</v>
      </c>
      <c r="E15" s="224">
        <v>23.4</v>
      </c>
      <c r="F15" s="117"/>
      <c r="G15" s="223">
        <v>645</v>
      </c>
      <c r="H15" s="458">
        <v>208.7</v>
      </c>
      <c r="I15" s="224">
        <v>192.3</v>
      </c>
      <c r="J15" s="224">
        <v>225</v>
      </c>
    </row>
    <row r="16" spans="1:11" x14ac:dyDescent="0.2">
      <c r="A16" s="222" t="s">
        <v>156</v>
      </c>
      <c r="B16" s="223">
        <v>105</v>
      </c>
      <c r="C16" s="224">
        <v>29.5</v>
      </c>
      <c r="D16" s="224">
        <v>23.8</v>
      </c>
      <c r="E16" s="224">
        <v>35.1</v>
      </c>
      <c r="F16" s="117"/>
      <c r="G16" s="223">
        <v>1902</v>
      </c>
      <c r="H16" s="458">
        <v>538.70000000000005</v>
      </c>
      <c r="I16" s="224">
        <v>514.4</v>
      </c>
      <c r="J16" s="224">
        <v>563</v>
      </c>
    </row>
    <row r="17" spans="1:10" x14ac:dyDescent="0.2">
      <c r="A17" s="222" t="s">
        <v>157</v>
      </c>
      <c r="B17" s="223">
        <v>93</v>
      </c>
      <c r="C17" s="224">
        <v>30.4</v>
      </c>
      <c r="D17" s="224">
        <v>24.2</v>
      </c>
      <c r="E17" s="224">
        <v>36.700000000000003</v>
      </c>
      <c r="F17" s="117"/>
      <c r="G17" s="223">
        <v>992</v>
      </c>
      <c r="H17" s="458">
        <v>319.89999999999998</v>
      </c>
      <c r="I17" s="224">
        <v>299.8</v>
      </c>
      <c r="J17" s="224">
        <v>339.9</v>
      </c>
    </row>
    <row r="18" spans="1:10" x14ac:dyDescent="0.2">
      <c r="A18" s="222" t="s">
        <v>158</v>
      </c>
      <c r="B18" s="223">
        <v>48</v>
      </c>
      <c r="C18" s="224">
        <v>28</v>
      </c>
      <c r="D18" s="224">
        <v>19.899999999999999</v>
      </c>
      <c r="E18" s="224">
        <v>36</v>
      </c>
      <c r="F18" s="117"/>
      <c r="G18" s="223">
        <v>611</v>
      </c>
      <c r="H18" s="458">
        <v>328.3</v>
      </c>
      <c r="I18" s="224">
        <v>301.60000000000002</v>
      </c>
      <c r="J18" s="224">
        <v>355</v>
      </c>
    </row>
    <row r="19" spans="1:10" x14ac:dyDescent="0.2">
      <c r="A19" s="222" t="s">
        <v>159</v>
      </c>
      <c r="B19" s="223">
        <v>130</v>
      </c>
      <c r="C19" s="224">
        <v>57.5</v>
      </c>
      <c r="D19" s="224">
        <v>47.5</v>
      </c>
      <c r="E19" s="224">
        <v>67.400000000000006</v>
      </c>
      <c r="F19" s="117"/>
      <c r="G19" s="223">
        <v>1350</v>
      </c>
      <c r="H19" s="458">
        <v>609.1</v>
      </c>
      <c r="I19" s="224">
        <v>576.20000000000005</v>
      </c>
      <c r="J19" s="224">
        <v>642</v>
      </c>
    </row>
    <row r="20" spans="1:10" x14ac:dyDescent="0.2">
      <c r="A20" s="222" t="s">
        <v>160</v>
      </c>
      <c r="B20" s="223">
        <v>110</v>
      </c>
      <c r="C20" s="224">
        <v>38</v>
      </c>
      <c r="D20" s="224">
        <v>30.8</v>
      </c>
      <c r="E20" s="224">
        <v>45.3</v>
      </c>
      <c r="F20" s="117"/>
      <c r="G20" s="223">
        <v>1704</v>
      </c>
      <c r="H20" s="458">
        <v>555</v>
      </c>
      <c r="I20" s="224">
        <v>528.29999999999995</v>
      </c>
      <c r="J20" s="224">
        <v>581.70000000000005</v>
      </c>
    </row>
    <row r="21" spans="1:10" x14ac:dyDescent="0.2">
      <c r="A21" s="222"/>
      <c r="B21" s="223"/>
      <c r="C21" s="224"/>
      <c r="D21" s="224"/>
      <c r="E21" s="224"/>
      <c r="F21" s="117"/>
      <c r="G21" s="223"/>
      <c r="H21" s="224"/>
      <c r="I21" s="224"/>
      <c r="J21" s="224"/>
    </row>
    <row r="22" spans="1:10" x14ac:dyDescent="0.2">
      <c r="A22" s="25" t="s">
        <v>194</v>
      </c>
      <c r="B22" s="223"/>
      <c r="C22" s="224"/>
      <c r="D22" s="224"/>
      <c r="E22" s="224"/>
      <c r="F22" s="117"/>
      <c r="G22" s="223"/>
      <c r="H22" s="224"/>
      <c r="I22" s="224"/>
      <c r="J22" s="224"/>
    </row>
    <row r="23" spans="1:10" x14ac:dyDescent="0.2">
      <c r="A23" s="222" t="s">
        <v>161</v>
      </c>
      <c r="B23" s="223">
        <v>37</v>
      </c>
      <c r="C23" s="224">
        <v>16.8</v>
      </c>
      <c r="D23" s="224">
        <v>11</v>
      </c>
      <c r="E23" s="224">
        <v>22.7</v>
      </c>
      <c r="F23" s="117"/>
      <c r="G23" s="223">
        <v>406</v>
      </c>
      <c r="H23" s="224">
        <v>182.5</v>
      </c>
      <c r="I23" s="224">
        <v>163.5</v>
      </c>
      <c r="J23" s="224">
        <v>201.6</v>
      </c>
    </row>
    <row r="24" spans="1:10" x14ac:dyDescent="0.2">
      <c r="A24" s="222" t="s">
        <v>162</v>
      </c>
      <c r="B24" s="223">
        <v>31</v>
      </c>
      <c r="C24" s="224">
        <v>32.5</v>
      </c>
      <c r="D24" s="224">
        <v>20.8</v>
      </c>
      <c r="E24" s="224">
        <v>44.1</v>
      </c>
      <c r="F24" s="117"/>
      <c r="G24" s="223">
        <v>313</v>
      </c>
      <c r="H24" s="224">
        <v>320.10000000000002</v>
      </c>
      <c r="I24" s="224">
        <v>283.2</v>
      </c>
      <c r="J24" s="224">
        <v>356.9</v>
      </c>
    </row>
    <row r="25" spans="1:10" x14ac:dyDescent="0.2">
      <c r="A25" s="222" t="s">
        <v>163</v>
      </c>
      <c r="B25" s="223">
        <v>8</v>
      </c>
      <c r="C25" s="224" t="s">
        <v>3131</v>
      </c>
      <c r="D25" s="224" t="s">
        <v>3131</v>
      </c>
      <c r="E25" s="224" t="s">
        <v>3131</v>
      </c>
      <c r="F25" s="117"/>
      <c r="G25" s="223">
        <v>182</v>
      </c>
      <c r="H25" s="224">
        <v>125</v>
      </c>
      <c r="I25" s="224">
        <v>106</v>
      </c>
      <c r="J25" s="224">
        <v>144</v>
      </c>
    </row>
    <row r="26" spans="1:10" x14ac:dyDescent="0.2">
      <c r="A26" s="222" t="s">
        <v>164</v>
      </c>
      <c r="B26" s="223">
        <v>10</v>
      </c>
      <c r="C26" s="224">
        <v>5.3</v>
      </c>
      <c r="D26" s="224">
        <v>1.8</v>
      </c>
      <c r="E26" s="224">
        <v>8.8000000000000007</v>
      </c>
      <c r="F26" s="117"/>
      <c r="G26" s="223">
        <v>188</v>
      </c>
      <c r="H26" s="224">
        <v>115.1</v>
      </c>
      <c r="I26" s="224">
        <v>97.5</v>
      </c>
      <c r="J26" s="224">
        <v>132.80000000000001</v>
      </c>
    </row>
    <row r="27" spans="1:10" x14ac:dyDescent="0.2">
      <c r="A27" s="222" t="s">
        <v>165</v>
      </c>
      <c r="B27" s="223">
        <v>11</v>
      </c>
      <c r="C27" s="224">
        <v>7.1</v>
      </c>
      <c r="D27" s="224">
        <v>2.7</v>
      </c>
      <c r="E27" s="224">
        <v>11.6</v>
      </c>
      <c r="F27" s="117"/>
      <c r="G27" s="223">
        <v>173</v>
      </c>
      <c r="H27" s="224">
        <v>116.5</v>
      </c>
      <c r="I27" s="224">
        <v>98.2</v>
      </c>
      <c r="J27" s="224">
        <v>134.80000000000001</v>
      </c>
    </row>
    <row r="28" spans="1:10" x14ac:dyDescent="0.2">
      <c r="A28" s="222" t="s">
        <v>166</v>
      </c>
      <c r="B28" s="223">
        <v>13</v>
      </c>
      <c r="C28" s="224">
        <v>7.2</v>
      </c>
      <c r="D28" s="224">
        <v>3.2</v>
      </c>
      <c r="E28" s="224">
        <v>11.2</v>
      </c>
      <c r="F28" s="117"/>
      <c r="G28" s="223">
        <v>197</v>
      </c>
      <c r="H28" s="224">
        <v>107.4</v>
      </c>
      <c r="I28" s="224">
        <v>92</v>
      </c>
      <c r="J28" s="224">
        <v>122.9</v>
      </c>
    </row>
    <row r="29" spans="1:10" x14ac:dyDescent="0.2">
      <c r="A29" s="222" t="s">
        <v>167</v>
      </c>
      <c r="B29" s="223">
        <v>8</v>
      </c>
      <c r="C29" s="224" t="s">
        <v>3131</v>
      </c>
      <c r="D29" s="224" t="s">
        <v>3131</v>
      </c>
      <c r="E29" s="224" t="s">
        <v>3131</v>
      </c>
      <c r="F29" s="117"/>
      <c r="G29" s="223">
        <v>90</v>
      </c>
      <c r="H29" s="224">
        <v>161.5</v>
      </c>
      <c r="I29" s="224">
        <v>127.7</v>
      </c>
      <c r="J29" s="224">
        <v>195.3</v>
      </c>
    </row>
    <row r="30" spans="1:10" x14ac:dyDescent="0.2">
      <c r="A30" s="222" t="s">
        <v>168</v>
      </c>
      <c r="B30" s="223">
        <v>6</v>
      </c>
      <c r="C30" s="224" t="s">
        <v>3131</v>
      </c>
      <c r="D30" s="224" t="s">
        <v>3131</v>
      </c>
      <c r="E30" s="224" t="s">
        <v>3131</v>
      </c>
      <c r="F30" s="117"/>
      <c r="G30" s="223">
        <v>87</v>
      </c>
      <c r="H30" s="224">
        <v>166.8</v>
      </c>
      <c r="I30" s="224">
        <v>129.69999999999999</v>
      </c>
      <c r="J30" s="224">
        <v>204</v>
      </c>
    </row>
    <row r="31" spans="1:10" x14ac:dyDescent="0.2">
      <c r="A31" s="222" t="s">
        <v>169</v>
      </c>
      <c r="B31" s="223">
        <v>7</v>
      </c>
      <c r="C31" s="224" t="s">
        <v>3131</v>
      </c>
      <c r="D31" s="224" t="s">
        <v>3131</v>
      </c>
      <c r="E31" s="224" t="s">
        <v>3131</v>
      </c>
      <c r="F31" s="117"/>
      <c r="G31" s="223">
        <v>68</v>
      </c>
      <c r="H31" s="224">
        <v>264.3</v>
      </c>
      <c r="I31" s="224">
        <v>188.8</v>
      </c>
      <c r="J31" s="224">
        <v>339.8</v>
      </c>
    </row>
    <row r="32" spans="1:10" x14ac:dyDescent="0.2">
      <c r="A32" s="222" t="s">
        <v>170</v>
      </c>
      <c r="B32" s="223">
        <v>12</v>
      </c>
      <c r="C32" s="224">
        <v>29</v>
      </c>
      <c r="D32" s="224">
        <v>11.9</v>
      </c>
      <c r="E32" s="224">
        <v>46.1</v>
      </c>
      <c r="F32" s="117"/>
      <c r="G32" s="223">
        <v>148</v>
      </c>
      <c r="H32" s="224">
        <v>343.4</v>
      </c>
      <c r="I32" s="224">
        <v>284.7</v>
      </c>
      <c r="J32" s="224">
        <v>402.2</v>
      </c>
    </row>
    <row r="33" spans="1:10" x14ac:dyDescent="0.2">
      <c r="A33" s="222" t="s">
        <v>171</v>
      </c>
      <c r="B33" s="223">
        <v>17</v>
      </c>
      <c r="C33" s="224">
        <v>11.1</v>
      </c>
      <c r="D33" s="224">
        <v>5.3</v>
      </c>
      <c r="E33" s="224">
        <v>16.8</v>
      </c>
      <c r="F33" s="117"/>
      <c r="G33" s="223">
        <v>283</v>
      </c>
      <c r="H33" s="224">
        <v>162.80000000000001</v>
      </c>
      <c r="I33" s="224">
        <v>142.1</v>
      </c>
      <c r="J33" s="224">
        <v>183.5</v>
      </c>
    </row>
    <row r="34" spans="1:10" x14ac:dyDescent="0.2">
      <c r="A34" s="222" t="s">
        <v>172</v>
      </c>
      <c r="B34" s="223">
        <v>47</v>
      </c>
      <c r="C34" s="224">
        <v>21.2</v>
      </c>
      <c r="D34" s="224">
        <v>14.9</v>
      </c>
      <c r="E34" s="224">
        <v>27.4</v>
      </c>
      <c r="F34" s="117"/>
      <c r="G34" s="223">
        <v>526</v>
      </c>
      <c r="H34" s="224">
        <v>226.5</v>
      </c>
      <c r="I34" s="224">
        <v>206.7</v>
      </c>
      <c r="J34" s="224">
        <v>246.4</v>
      </c>
    </row>
    <row r="35" spans="1:10" x14ac:dyDescent="0.2">
      <c r="A35" s="222" t="s">
        <v>173</v>
      </c>
      <c r="B35" s="223">
        <v>8</v>
      </c>
      <c r="C35" s="224" t="s">
        <v>3131</v>
      </c>
      <c r="D35" s="224" t="s">
        <v>3131</v>
      </c>
      <c r="E35" s="224" t="s">
        <v>3131</v>
      </c>
      <c r="F35" s="117"/>
      <c r="G35" s="223">
        <v>119</v>
      </c>
      <c r="H35" s="224">
        <v>182.3</v>
      </c>
      <c r="I35" s="224">
        <v>146.5</v>
      </c>
      <c r="J35" s="224">
        <v>218.1</v>
      </c>
    </row>
    <row r="36" spans="1:10" x14ac:dyDescent="0.2">
      <c r="A36" s="222" t="s">
        <v>174</v>
      </c>
      <c r="B36" s="223">
        <v>13</v>
      </c>
      <c r="C36" s="224">
        <v>25.4</v>
      </c>
      <c r="D36" s="224">
        <v>11.6</v>
      </c>
      <c r="E36" s="224">
        <v>39.200000000000003</v>
      </c>
      <c r="F36" s="117"/>
      <c r="G36" s="223">
        <v>250</v>
      </c>
      <c r="H36" s="224">
        <v>574.1</v>
      </c>
      <c r="I36" s="224">
        <v>501</v>
      </c>
      <c r="J36" s="224">
        <v>647.20000000000005</v>
      </c>
    </row>
    <row r="37" spans="1:10" x14ac:dyDescent="0.2">
      <c r="A37" s="222" t="s">
        <v>175</v>
      </c>
      <c r="B37" s="223">
        <v>29</v>
      </c>
      <c r="C37" s="224">
        <v>26.1</v>
      </c>
      <c r="D37" s="224">
        <v>16.5</v>
      </c>
      <c r="E37" s="224">
        <v>35.6</v>
      </c>
      <c r="F37" s="117"/>
      <c r="G37" s="223">
        <v>537</v>
      </c>
      <c r="H37" s="224">
        <v>485.9</v>
      </c>
      <c r="I37" s="224">
        <v>444.3</v>
      </c>
      <c r="J37" s="224">
        <v>527.4</v>
      </c>
    </row>
    <row r="38" spans="1:10" x14ac:dyDescent="0.2">
      <c r="A38" s="222" t="s">
        <v>176</v>
      </c>
      <c r="B38" s="223">
        <v>31</v>
      </c>
      <c r="C38" s="224">
        <v>26.3</v>
      </c>
      <c r="D38" s="224">
        <v>17</v>
      </c>
      <c r="E38" s="224">
        <v>35.6</v>
      </c>
      <c r="F38" s="117"/>
      <c r="G38" s="223">
        <v>694</v>
      </c>
      <c r="H38" s="224">
        <v>593.20000000000005</v>
      </c>
      <c r="I38" s="224">
        <v>549.1</v>
      </c>
      <c r="J38" s="224">
        <v>637.29999999999995</v>
      </c>
    </row>
    <row r="39" spans="1:10" x14ac:dyDescent="0.2">
      <c r="A39" s="222" t="s">
        <v>177</v>
      </c>
      <c r="B39" s="223">
        <v>32</v>
      </c>
      <c r="C39" s="224">
        <v>43.7</v>
      </c>
      <c r="D39" s="224">
        <v>28.1</v>
      </c>
      <c r="E39" s="224">
        <v>59.4</v>
      </c>
      <c r="F39" s="117"/>
      <c r="G39" s="223">
        <v>421</v>
      </c>
      <c r="H39" s="458">
        <v>564.5</v>
      </c>
      <c r="I39" s="224">
        <v>508.8</v>
      </c>
      <c r="J39" s="224">
        <v>620.20000000000005</v>
      </c>
    </row>
    <row r="40" spans="1:10" x14ac:dyDescent="0.2">
      <c r="A40" s="222" t="s">
        <v>178</v>
      </c>
      <c r="B40" s="223">
        <v>75</v>
      </c>
      <c r="C40" s="224">
        <v>30.3</v>
      </c>
      <c r="D40" s="224">
        <v>23.3</v>
      </c>
      <c r="E40" s="224">
        <v>37.200000000000003</v>
      </c>
      <c r="F40" s="117"/>
      <c r="G40" s="223">
        <v>767</v>
      </c>
      <c r="H40" s="224">
        <v>306.10000000000002</v>
      </c>
      <c r="I40" s="224">
        <v>284.2</v>
      </c>
      <c r="J40" s="224">
        <v>327.9</v>
      </c>
    </row>
    <row r="41" spans="1:10" x14ac:dyDescent="0.2">
      <c r="A41" s="222" t="s">
        <v>179</v>
      </c>
      <c r="B41" s="223">
        <v>18</v>
      </c>
      <c r="C41" s="224">
        <v>30.9</v>
      </c>
      <c r="D41" s="224">
        <v>16.5</v>
      </c>
      <c r="E41" s="224">
        <v>45.3</v>
      </c>
      <c r="F41" s="117"/>
      <c r="G41" s="223">
        <v>225</v>
      </c>
      <c r="H41" s="224">
        <v>372.9</v>
      </c>
      <c r="I41" s="224">
        <v>323.5</v>
      </c>
      <c r="J41" s="224">
        <v>422.4</v>
      </c>
    </row>
    <row r="42" spans="1:10" x14ac:dyDescent="0.2">
      <c r="A42" s="222" t="s">
        <v>180</v>
      </c>
      <c r="B42" s="223">
        <v>36</v>
      </c>
      <c r="C42" s="224">
        <v>30.1</v>
      </c>
      <c r="D42" s="224">
        <v>20.100000000000001</v>
      </c>
      <c r="E42" s="224">
        <v>40.200000000000003</v>
      </c>
      <c r="F42" s="117"/>
      <c r="G42" s="223">
        <v>469</v>
      </c>
      <c r="H42" s="224">
        <v>365.3</v>
      </c>
      <c r="I42" s="224">
        <v>331.5</v>
      </c>
      <c r="J42" s="224">
        <v>399.2</v>
      </c>
    </row>
    <row r="43" spans="1:10" x14ac:dyDescent="0.2">
      <c r="A43" s="222" t="s">
        <v>181</v>
      </c>
      <c r="B43" s="223">
        <v>12</v>
      </c>
      <c r="C43" s="224">
        <v>23.5</v>
      </c>
      <c r="D43" s="224">
        <v>10</v>
      </c>
      <c r="E43" s="224">
        <v>37.1</v>
      </c>
      <c r="F43" s="117"/>
      <c r="G43" s="223">
        <v>142</v>
      </c>
      <c r="H43" s="224">
        <v>252.3</v>
      </c>
      <c r="I43" s="224">
        <v>209.4</v>
      </c>
      <c r="J43" s="224">
        <v>295.2</v>
      </c>
    </row>
    <row r="44" spans="1:10" x14ac:dyDescent="0.2">
      <c r="A44" s="222" t="s">
        <v>182</v>
      </c>
      <c r="B44" s="223">
        <v>48</v>
      </c>
      <c r="C44" s="224">
        <v>64.3</v>
      </c>
      <c r="D44" s="224">
        <v>46</v>
      </c>
      <c r="E44" s="224">
        <v>82.6</v>
      </c>
      <c r="F44" s="117"/>
      <c r="G44" s="223">
        <v>626</v>
      </c>
      <c r="H44" s="224">
        <v>830.2</v>
      </c>
      <c r="I44" s="224">
        <v>764.8</v>
      </c>
      <c r="J44" s="224">
        <v>895.7</v>
      </c>
    </row>
    <row r="45" spans="1:10" x14ac:dyDescent="0.2">
      <c r="A45" s="222" t="s">
        <v>183</v>
      </c>
      <c r="B45" s="223">
        <v>82</v>
      </c>
      <c r="C45" s="224">
        <v>54.9</v>
      </c>
      <c r="D45" s="224">
        <v>42.9</v>
      </c>
      <c r="E45" s="224">
        <v>67</v>
      </c>
      <c r="F45" s="117"/>
      <c r="G45" s="223">
        <v>724</v>
      </c>
      <c r="H45" s="224">
        <v>500.7</v>
      </c>
      <c r="I45" s="224">
        <v>463</v>
      </c>
      <c r="J45" s="224">
        <v>538.4</v>
      </c>
    </row>
    <row r="46" spans="1:10" x14ac:dyDescent="0.2">
      <c r="A46" s="222" t="s">
        <v>184</v>
      </c>
      <c r="B46" s="223">
        <v>27</v>
      </c>
      <c r="C46" s="224">
        <v>56</v>
      </c>
      <c r="D46" s="224">
        <v>34.5</v>
      </c>
      <c r="E46" s="224">
        <v>77.400000000000006</v>
      </c>
      <c r="F46" s="117"/>
      <c r="G46" s="223">
        <v>537</v>
      </c>
      <c r="H46" s="224">
        <v>1068.4000000000001</v>
      </c>
      <c r="I46" s="224">
        <v>977.2</v>
      </c>
      <c r="J46" s="224">
        <v>1159.5</v>
      </c>
    </row>
    <row r="47" spans="1:10" x14ac:dyDescent="0.2">
      <c r="A47" s="222" t="s">
        <v>185</v>
      </c>
      <c r="B47" s="223">
        <v>83</v>
      </c>
      <c r="C47" s="224">
        <v>32.1</v>
      </c>
      <c r="D47" s="224">
        <v>25.1</v>
      </c>
      <c r="E47" s="224">
        <v>39.1</v>
      </c>
      <c r="F47" s="117"/>
      <c r="G47" s="223">
        <v>1167</v>
      </c>
      <c r="H47" s="224">
        <v>454.4</v>
      </c>
      <c r="I47" s="224">
        <v>428</v>
      </c>
      <c r="J47" s="224">
        <v>480.8</v>
      </c>
    </row>
    <row r="48" spans="1:10" x14ac:dyDescent="0.2">
      <c r="A48" s="222"/>
      <c r="B48" s="223"/>
      <c r="C48" s="224"/>
      <c r="D48" s="224"/>
      <c r="E48" s="224"/>
      <c r="F48" s="117"/>
      <c r="G48" s="223"/>
      <c r="H48" s="224"/>
      <c r="I48" s="224"/>
      <c r="J48" s="224"/>
    </row>
    <row r="49" spans="1:16" x14ac:dyDescent="0.2">
      <c r="A49" s="222" t="s">
        <v>195</v>
      </c>
      <c r="B49" s="223">
        <v>29</v>
      </c>
      <c r="C49" s="224">
        <v>12.1</v>
      </c>
      <c r="D49" s="224">
        <v>7.4</v>
      </c>
      <c r="E49" s="224">
        <v>16.8</v>
      </c>
      <c r="F49" s="117"/>
      <c r="G49" s="223">
        <v>364</v>
      </c>
      <c r="H49" s="224">
        <v>147.1</v>
      </c>
      <c r="I49" s="224">
        <v>131.1</v>
      </c>
      <c r="J49" s="224">
        <v>163</v>
      </c>
    </row>
    <row r="50" spans="1:16" x14ac:dyDescent="0.2">
      <c r="A50" s="222"/>
      <c r="B50" s="223"/>
      <c r="C50" s="224"/>
      <c r="D50" s="224"/>
      <c r="E50" s="224"/>
      <c r="F50" s="117"/>
      <c r="G50" s="223"/>
      <c r="H50" s="224"/>
      <c r="I50" s="224"/>
      <c r="J50" s="224"/>
    </row>
    <row r="51" spans="1:16" x14ac:dyDescent="0.2">
      <c r="A51" s="222" t="s">
        <v>196</v>
      </c>
      <c r="B51" s="223">
        <v>64</v>
      </c>
      <c r="C51" s="224">
        <v>39.200000000000003</v>
      </c>
      <c r="D51" s="224">
        <v>29.5</v>
      </c>
      <c r="E51" s="224">
        <v>49</v>
      </c>
      <c r="F51" s="117"/>
      <c r="G51" s="223">
        <v>598</v>
      </c>
      <c r="H51" s="224">
        <v>367.9</v>
      </c>
      <c r="I51" s="224">
        <v>338.1</v>
      </c>
      <c r="J51" s="224">
        <v>397.6</v>
      </c>
    </row>
    <row r="52" spans="1:16" x14ac:dyDescent="0.2">
      <c r="A52" s="222"/>
      <c r="B52" s="225"/>
      <c r="C52" s="224"/>
      <c r="D52" s="224"/>
      <c r="E52" s="224"/>
      <c r="F52" s="117"/>
      <c r="G52" s="225"/>
      <c r="H52" s="224"/>
      <c r="I52" s="224"/>
      <c r="J52" s="224"/>
    </row>
    <row r="53" spans="1:16" x14ac:dyDescent="0.2">
      <c r="A53" s="226" t="s">
        <v>186</v>
      </c>
      <c r="B53" s="227">
        <v>701</v>
      </c>
      <c r="C53" s="228">
        <v>23.8</v>
      </c>
      <c r="D53" s="228">
        <v>22</v>
      </c>
      <c r="E53" s="228">
        <v>25.6</v>
      </c>
      <c r="F53" s="229"/>
      <c r="G53" s="227">
        <v>9339</v>
      </c>
      <c r="H53" s="228">
        <v>304.5</v>
      </c>
      <c r="I53" s="228">
        <v>298.2</v>
      </c>
      <c r="J53" s="228">
        <v>310.7</v>
      </c>
    </row>
    <row r="54" spans="1:16" ht="12" customHeight="1" x14ac:dyDescent="0.2">
      <c r="A54" s="221"/>
      <c r="B54" s="221"/>
      <c r="C54" s="221"/>
      <c r="D54" s="221"/>
      <c r="E54" s="221"/>
    </row>
    <row r="55" spans="1:16" ht="12" customHeight="1" x14ac:dyDescent="0.2">
      <c r="A55" s="36" t="s">
        <v>42</v>
      </c>
      <c r="B55" s="221"/>
      <c r="C55" s="221"/>
      <c r="D55" s="221"/>
      <c r="E55" s="221"/>
    </row>
    <row r="56" spans="1:16" ht="12" customHeight="1" x14ac:dyDescent="0.2">
      <c r="A56" s="867" t="s">
        <v>187</v>
      </c>
      <c r="B56" s="867"/>
      <c r="C56" s="867"/>
      <c r="D56" s="867"/>
      <c r="E56" s="867"/>
      <c r="F56" s="867"/>
      <c r="G56" s="867"/>
      <c r="H56" s="867"/>
      <c r="I56" s="867"/>
      <c r="J56" s="867"/>
      <c r="K56" s="867"/>
      <c r="L56" s="165"/>
      <c r="M56" s="165"/>
      <c r="N56" s="165"/>
      <c r="O56" s="165"/>
      <c r="P56" s="165"/>
    </row>
    <row r="57" spans="1:16" ht="12" customHeight="1" x14ac:dyDescent="0.2">
      <c r="A57" s="867" t="s">
        <v>197</v>
      </c>
      <c r="B57" s="867"/>
      <c r="C57" s="867"/>
      <c r="D57" s="867"/>
      <c r="E57" s="867"/>
      <c r="F57" s="867"/>
      <c r="G57" s="867"/>
      <c r="H57" s="867"/>
      <c r="I57" s="867"/>
      <c r="J57" s="867"/>
      <c r="K57" s="867"/>
      <c r="L57" s="165"/>
      <c r="M57" s="165"/>
      <c r="N57" s="165"/>
      <c r="O57" s="165"/>
      <c r="P57" s="165"/>
    </row>
    <row r="58" spans="1:16" ht="12" customHeight="1" x14ac:dyDescent="0.2">
      <c r="A58" s="861" t="s">
        <v>2749</v>
      </c>
      <c r="B58" s="861"/>
      <c r="C58" s="861"/>
      <c r="D58" s="861"/>
      <c r="E58" s="861"/>
      <c r="F58" s="861"/>
      <c r="G58" s="861"/>
      <c r="H58" s="861"/>
      <c r="I58" s="861"/>
      <c r="J58" s="861"/>
      <c r="K58" s="861"/>
    </row>
    <row r="59" spans="1:16" ht="12" customHeight="1" x14ac:dyDescent="0.2">
      <c r="A59" s="861"/>
      <c r="B59" s="861"/>
      <c r="C59" s="861"/>
      <c r="D59" s="861"/>
      <c r="E59" s="861"/>
      <c r="F59" s="861"/>
      <c r="G59" s="861"/>
      <c r="H59" s="861"/>
      <c r="I59" s="861"/>
      <c r="J59" s="861"/>
      <c r="K59" s="861"/>
    </row>
    <row r="60" spans="1:16" ht="12" customHeight="1" x14ac:dyDescent="0.2">
      <c r="A60" s="867" t="s">
        <v>191</v>
      </c>
      <c r="B60" s="867"/>
      <c r="C60" s="867"/>
      <c r="D60" s="867"/>
      <c r="E60" s="867"/>
      <c r="F60" s="867"/>
      <c r="G60" s="867"/>
      <c r="H60" s="867"/>
      <c r="I60" s="867"/>
      <c r="J60" s="867"/>
      <c r="K60" s="867"/>
    </row>
    <row r="61" spans="1:16" ht="12" customHeight="1" x14ac:dyDescent="0.2">
      <c r="A61" s="766" t="s">
        <v>79</v>
      </c>
      <c r="B61" s="766"/>
      <c r="C61" s="766"/>
      <c r="D61" s="766"/>
      <c r="E61" s="766"/>
      <c r="F61" s="766"/>
      <c r="G61" s="766"/>
      <c r="H61" s="766"/>
      <c r="I61" s="766"/>
      <c r="J61" s="766"/>
      <c r="K61" s="766"/>
    </row>
    <row r="62" spans="1:16" ht="12" customHeight="1" x14ac:dyDescent="0.2">
      <c r="A62" s="863" t="s">
        <v>2743</v>
      </c>
      <c r="B62" s="863"/>
      <c r="C62" s="863"/>
      <c r="D62" s="863"/>
      <c r="E62" s="863"/>
      <c r="F62" s="863"/>
      <c r="G62" s="863"/>
      <c r="H62" s="863"/>
      <c r="I62" s="863"/>
      <c r="J62" s="863"/>
      <c r="K62" s="863"/>
    </row>
    <row r="63" spans="1:16" ht="12" customHeight="1" x14ac:dyDescent="0.2">
      <c r="A63" s="863" t="s">
        <v>2744</v>
      </c>
      <c r="B63" s="863"/>
      <c r="C63" s="863"/>
      <c r="D63" s="863"/>
      <c r="E63" s="863"/>
      <c r="F63" s="863"/>
      <c r="G63" s="863"/>
      <c r="H63" s="863"/>
      <c r="I63" s="863"/>
      <c r="J63" s="863"/>
      <c r="K63" s="863"/>
    </row>
    <row r="64" spans="1:16" ht="12" customHeight="1" x14ac:dyDescent="0.2">
      <c r="A64" s="862" t="s">
        <v>3102</v>
      </c>
      <c r="B64" s="862"/>
      <c r="C64" s="862"/>
      <c r="D64" s="862"/>
      <c r="E64" s="862"/>
      <c r="F64" s="862"/>
      <c r="G64" s="862"/>
      <c r="H64" s="862"/>
      <c r="I64" s="862"/>
      <c r="J64" s="862"/>
      <c r="K64" s="862"/>
    </row>
    <row r="65" spans="1:11" ht="12" customHeight="1" x14ac:dyDescent="0.2">
      <c r="A65" s="862"/>
      <c r="B65" s="862"/>
      <c r="C65" s="862"/>
      <c r="D65" s="862"/>
      <c r="E65" s="862"/>
      <c r="F65" s="862"/>
      <c r="G65" s="862"/>
      <c r="H65" s="862"/>
      <c r="I65" s="862"/>
      <c r="J65" s="862"/>
      <c r="K65" s="862"/>
    </row>
    <row r="66" spans="1:11" ht="12" customHeight="1" x14ac:dyDescent="0.2">
      <c r="A66" s="160"/>
      <c r="B66" s="160"/>
      <c r="C66" s="160"/>
      <c r="D66" s="160"/>
      <c r="E66" s="160"/>
      <c r="F66" s="160"/>
      <c r="G66" s="160"/>
      <c r="H66" s="160"/>
      <c r="I66" s="160"/>
      <c r="J66" s="160"/>
      <c r="K66" s="160"/>
    </row>
    <row r="67" spans="1:11" ht="12" customHeight="1" x14ac:dyDescent="0.2">
      <c r="A67" s="34" t="s">
        <v>3007</v>
      </c>
      <c r="B67" s="225"/>
      <c r="C67" s="224"/>
      <c r="D67" s="224"/>
      <c r="E67" s="224"/>
    </row>
    <row r="68" spans="1:11" x14ac:dyDescent="0.2">
      <c r="A68" s="222"/>
      <c r="B68" s="225"/>
      <c r="C68" s="224"/>
      <c r="D68" s="224"/>
      <c r="E68" s="224"/>
    </row>
    <row r="69" spans="1:11" x14ac:dyDescent="0.2">
      <c r="A69" s="222"/>
      <c r="B69" s="225"/>
      <c r="C69" s="224"/>
      <c r="D69" s="224"/>
      <c r="E69" s="224"/>
    </row>
    <row r="70" spans="1:11" x14ac:dyDescent="0.2">
      <c r="A70" s="222"/>
      <c r="B70" s="225"/>
      <c r="C70" s="224"/>
      <c r="D70" s="224"/>
      <c r="E70" s="224"/>
    </row>
    <row r="71" spans="1:11" x14ac:dyDescent="0.2">
      <c r="A71" s="222"/>
      <c r="B71" s="225"/>
      <c r="C71" s="224"/>
      <c r="D71" s="224"/>
      <c r="E71" s="224"/>
    </row>
    <row r="72" spans="1:11" x14ac:dyDescent="0.2">
      <c r="A72" s="222"/>
      <c r="B72" s="225"/>
      <c r="C72" s="224"/>
      <c r="D72" s="224"/>
      <c r="E72" s="224"/>
    </row>
    <row r="73" spans="1:11" x14ac:dyDescent="0.2">
      <c r="A73" s="222"/>
      <c r="B73" s="225"/>
      <c r="C73" s="224"/>
      <c r="D73" s="224"/>
      <c r="E73" s="224"/>
    </row>
    <row r="74" spans="1:11" x14ac:dyDescent="0.2">
      <c r="A74" s="222"/>
      <c r="B74" s="225"/>
      <c r="C74" s="224"/>
      <c r="D74" s="224"/>
      <c r="E74" s="224"/>
    </row>
    <row r="75" spans="1:11" x14ac:dyDescent="0.2">
      <c r="A75" s="222"/>
      <c r="B75" s="225"/>
      <c r="C75" s="224"/>
      <c r="D75" s="224"/>
      <c r="E75" s="224"/>
    </row>
    <row r="76" spans="1:11" x14ac:dyDescent="0.2">
      <c r="A76" s="222"/>
      <c r="B76" s="225"/>
      <c r="C76" s="224"/>
      <c r="D76" s="224"/>
      <c r="E76" s="224"/>
    </row>
    <row r="77" spans="1:11" x14ac:dyDescent="0.2">
      <c r="A77" s="222"/>
      <c r="B77" s="225"/>
      <c r="C77" s="224"/>
      <c r="D77" s="224"/>
      <c r="E77" s="224"/>
    </row>
    <row r="78" spans="1:11" x14ac:dyDescent="0.2">
      <c r="A78" s="222"/>
      <c r="B78" s="225"/>
      <c r="C78" s="224"/>
      <c r="D78" s="224"/>
      <c r="E78" s="224"/>
    </row>
    <row r="79" spans="1:11" x14ac:dyDescent="0.2">
      <c r="A79" s="222"/>
      <c r="B79" s="225"/>
      <c r="C79" s="224"/>
      <c r="D79" s="224"/>
      <c r="E79" s="224"/>
    </row>
    <row r="80" spans="1:11" x14ac:dyDescent="0.2">
      <c r="A80" s="222"/>
      <c r="B80" s="225"/>
      <c r="C80" s="224"/>
      <c r="D80" s="224"/>
      <c r="E80" s="224"/>
    </row>
    <row r="81" spans="1:5" x14ac:dyDescent="0.2">
      <c r="A81" s="222"/>
      <c r="B81" s="225"/>
      <c r="C81" s="224"/>
      <c r="D81" s="224"/>
      <c r="E81" s="224"/>
    </row>
    <row r="82" spans="1:5" x14ac:dyDescent="0.2">
      <c r="A82" s="222"/>
      <c r="B82" s="225"/>
      <c r="C82" s="224"/>
      <c r="D82" s="224"/>
      <c r="E82" s="224"/>
    </row>
    <row r="83" spans="1:5" x14ac:dyDescent="0.2">
      <c r="A83" s="222"/>
      <c r="B83" s="225"/>
      <c r="C83" s="224"/>
      <c r="D83" s="224"/>
      <c r="E83" s="224"/>
    </row>
    <row r="84" spans="1:5" x14ac:dyDescent="0.2">
      <c r="A84" s="222"/>
      <c r="B84" s="225"/>
      <c r="C84" s="224"/>
      <c r="D84" s="224"/>
      <c r="E84" s="224"/>
    </row>
    <row r="85" spans="1:5" x14ac:dyDescent="0.2">
      <c r="A85" s="222"/>
      <c r="B85" s="225"/>
      <c r="C85" s="224"/>
      <c r="D85" s="224"/>
      <c r="E85" s="224"/>
    </row>
    <row r="86" spans="1:5" x14ac:dyDescent="0.2">
      <c r="A86" s="222"/>
      <c r="B86" s="225"/>
      <c r="C86" s="224"/>
      <c r="D86" s="224"/>
      <c r="E86" s="224"/>
    </row>
    <row r="87" spans="1:5" x14ac:dyDescent="0.2">
      <c r="A87" s="222"/>
      <c r="B87" s="225"/>
      <c r="C87" s="224"/>
      <c r="D87" s="224"/>
      <c r="E87" s="224"/>
    </row>
    <row r="88" spans="1:5" x14ac:dyDescent="0.2">
      <c r="A88" s="222"/>
      <c r="B88" s="225"/>
      <c r="C88" s="224"/>
      <c r="D88" s="224"/>
      <c r="E88" s="224"/>
    </row>
    <row r="89" spans="1:5" x14ac:dyDescent="0.2">
      <c r="A89" s="222"/>
      <c r="B89" s="225"/>
      <c r="C89" s="224"/>
      <c r="D89" s="224"/>
      <c r="E89" s="224"/>
    </row>
    <row r="90" spans="1:5" x14ac:dyDescent="0.2">
      <c r="A90" s="222"/>
      <c r="B90" s="225"/>
      <c r="C90" s="224"/>
      <c r="D90" s="224"/>
      <c r="E90" s="224"/>
    </row>
    <row r="91" spans="1:5" x14ac:dyDescent="0.2">
      <c r="A91" s="222"/>
      <c r="B91" s="225"/>
      <c r="C91" s="224"/>
      <c r="D91" s="224"/>
      <c r="E91" s="224"/>
    </row>
    <row r="92" spans="1:5" x14ac:dyDescent="0.2">
      <c r="A92" s="222"/>
      <c r="B92" s="225"/>
      <c r="C92" s="224"/>
      <c r="D92" s="224"/>
      <c r="E92" s="224"/>
    </row>
    <row r="93" spans="1:5" x14ac:dyDescent="0.2">
      <c r="A93" s="222"/>
      <c r="B93" s="225"/>
      <c r="C93" s="224"/>
      <c r="D93" s="224"/>
      <c r="E93" s="224"/>
    </row>
    <row r="94" spans="1:5" x14ac:dyDescent="0.2">
      <c r="A94" s="222"/>
      <c r="B94" s="225"/>
      <c r="C94" s="224"/>
      <c r="D94" s="224"/>
      <c r="E94" s="224"/>
    </row>
    <row r="95" spans="1:5" x14ac:dyDescent="0.2">
      <c r="A95" s="222"/>
      <c r="B95" s="225"/>
      <c r="C95" s="224"/>
      <c r="D95" s="224"/>
      <c r="E95" s="224"/>
    </row>
    <row r="96" spans="1:5" x14ac:dyDescent="0.2">
      <c r="A96" s="222"/>
      <c r="B96" s="225"/>
      <c r="C96" s="224"/>
      <c r="D96" s="224"/>
      <c r="E96" s="224"/>
    </row>
    <row r="97" spans="1:5" x14ac:dyDescent="0.2">
      <c r="A97" s="222"/>
      <c r="B97" s="225"/>
      <c r="C97" s="224"/>
      <c r="D97" s="224"/>
      <c r="E97" s="224"/>
    </row>
    <row r="98" spans="1:5" x14ac:dyDescent="0.2">
      <c r="A98" s="222"/>
      <c r="B98" s="225"/>
      <c r="C98" s="224"/>
      <c r="D98" s="224"/>
      <c r="E98" s="224"/>
    </row>
  </sheetData>
  <mergeCells count="22">
    <mergeCell ref="F5:F9"/>
    <mergeCell ref="A5:A9"/>
    <mergeCell ref="B5:B9"/>
    <mergeCell ref="C5:C9"/>
    <mergeCell ref="D5:D9"/>
    <mergeCell ref="E5:E9"/>
    <mergeCell ref="A62:K62"/>
    <mergeCell ref="A63:K63"/>
    <mergeCell ref="A64:K65"/>
    <mergeCell ref="A1:H2"/>
    <mergeCell ref="B4:E4"/>
    <mergeCell ref="G4:J4"/>
    <mergeCell ref="A61:K61"/>
    <mergeCell ref="A56:K56"/>
    <mergeCell ref="A57:K57"/>
    <mergeCell ref="A58:K59"/>
    <mergeCell ref="A60:K60"/>
    <mergeCell ref="J1:K1"/>
    <mergeCell ref="G5:G9"/>
    <mergeCell ref="H5:H9"/>
    <mergeCell ref="I5:I9"/>
    <mergeCell ref="J5:J9"/>
  </mergeCells>
  <hyperlink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 ref="J1: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4"/>
  <sheetViews>
    <sheetView zoomScaleNormal="100" workbookViewId="0">
      <selection sqref="A1:G1"/>
    </sheetView>
  </sheetViews>
  <sheetFormatPr defaultColWidth="9.140625" defaultRowHeight="14.25" x14ac:dyDescent="0.2"/>
  <cols>
    <col min="1" max="1" width="20.85546875" style="5" bestFit="1" customWidth="1"/>
    <col min="2" max="2" width="49.42578125" style="5" bestFit="1" customWidth="1"/>
    <col min="3" max="3" width="23.140625" style="5" customWidth="1"/>
    <col min="4" max="4" width="12.140625" style="5" customWidth="1"/>
    <col min="5" max="5" width="13" style="5" customWidth="1"/>
    <col min="6" max="6" width="16.85546875" style="5" customWidth="1"/>
    <col min="7" max="7" width="17" style="5" customWidth="1"/>
    <col min="8" max="16384" width="9.140625" style="5"/>
  </cols>
  <sheetData>
    <row r="1" spans="1:10" ht="18" customHeight="1" x14ac:dyDescent="0.25">
      <c r="A1" s="702" t="s">
        <v>3181</v>
      </c>
      <c r="B1" s="702"/>
      <c r="C1" s="702"/>
      <c r="D1" s="702"/>
      <c r="E1" s="702"/>
      <c r="F1" s="702"/>
      <c r="G1" s="702"/>
      <c r="I1" s="875" t="s">
        <v>69</v>
      </c>
      <c r="J1" s="875"/>
    </row>
    <row r="2" spans="1:10" ht="15" customHeight="1" x14ac:dyDescent="0.2">
      <c r="A2" s="383"/>
      <c r="B2" s="383"/>
      <c r="C2" s="383"/>
      <c r="D2" s="383"/>
      <c r="E2" s="383"/>
      <c r="F2" s="383"/>
    </row>
    <row r="3" spans="1:10" ht="15" customHeight="1" x14ac:dyDescent="0.2">
      <c r="A3" s="877" t="s">
        <v>2727</v>
      </c>
      <c r="B3" s="877" t="s">
        <v>3132</v>
      </c>
      <c r="C3" s="879" t="s">
        <v>2730</v>
      </c>
      <c r="D3" s="881" t="s">
        <v>198</v>
      </c>
      <c r="E3" s="881" t="s">
        <v>2759</v>
      </c>
      <c r="F3" s="883" t="s">
        <v>3170</v>
      </c>
    </row>
    <row r="4" spans="1:10" x14ac:dyDescent="0.2">
      <c r="A4" s="878"/>
      <c r="B4" s="878"/>
      <c r="C4" s="880"/>
      <c r="D4" s="882"/>
      <c r="E4" s="882"/>
      <c r="F4" s="882"/>
    </row>
    <row r="5" spans="1:10" x14ac:dyDescent="0.2">
      <c r="A5" s="456" t="s">
        <v>199</v>
      </c>
      <c r="B5" s="381" t="str">
        <f>HYPERLINK(CONCATENATE("https://statistics.gov.scot/atlas/resource?uri=http%3A%2F%2Fstatistics.gov.scot%2Fid%2Fstatistical-geography%2F",A5),H5)</f>
        <v>Culter</v>
      </c>
      <c r="C5" s="456" t="s">
        <v>115</v>
      </c>
      <c r="D5" s="482">
        <v>3</v>
      </c>
      <c r="E5" s="483">
        <v>4733</v>
      </c>
      <c r="F5" s="552">
        <v>63.384745404606001</v>
      </c>
      <c r="H5" s="17" t="s">
        <v>200</v>
      </c>
    </row>
    <row r="6" spans="1:10" x14ac:dyDescent="0.2">
      <c r="A6" s="457" t="s">
        <v>201</v>
      </c>
      <c r="B6" s="381" t="str">
        <f>HYPERLINK(CONCATENATE("https://statistics.gov.scot/atlas/resource?uri=http%3A%2F%2Fstatistics.gov.scot%2Fid%2Fstatistical-geography%2F",A6),H6)</f>
        <v>Cults, Bieldside and Milltimber West</v>
      </c>
      <c r="C6" s="457" t="s">
        <v>115</v>
      </c>
      <c r="D6" s="482">
        <v>23</v>
      </c>
      <c r="E6" s="483">
        <v>4831</v>
      </c>
      <c r="F6" s="552">
        <v>476.09190643759098</v>
      </c>
      <c r="H6" s="17" t="s">
        <v>202</v>
      </c>
    </row>
    <row r="7" spans="1:10" x14ac:dyDescent="0.2">
      <c r="A7" s="457" t="s">
        <v>203</v>
      </c>
      <c r="B7" s="381" t="str">
        <f t="shared" ref="B7:B70" si="0">HYPERLINK(CONCATENATE("https://statistics.gov.scot/atlas/resource?uri=http%3A%2F%2Fstatistics.gov.scot%2Fid%2Fstatistical-geography%2F",A7),H7)</f>
        <v>Cults, Bieldside and Milltimber East</v>
      </c>
      <c r="C7" s="457" t="s">
        <v>115</v>
      </c>
      <c r="D7" s="482">
        <v>19</v>
      </c>
      <c r="E7" s="483">
        <v>6840</v>
      </c>
      <c r="F7" s="552">
        <v>277.777777777778</v>
      </c>
      <c r="H7" s="17" t="s">
        <v>204</v>
      </c>
    </row>
    <row r="8" spans="1:10" x14ac:dyDescent="0.2">
      <c r="A8" s="457" t="s">
        <v>205</v>
      </c>
      <c r="B8" s="381" t="str">
        <f t="shared" si="0"/>
        <v>Garthdee</v>
      </c>
      <c r="C8" s="457" t="s">
        <v>115</v>
      </c>
      <c r="D8" s="482">
        <v>8</v>
      </c>
      <c r="E8" s="483">
        <v>5581</v>
      </c>
      <c r="F8" s="552">
        <v>143.343486830317</v>
      </c>
      <c r="H8" s="17" t="s">
        <v>206</v>
      </c>
    </row>
    <row r="9" spans="1:10" x14ac:dyDescent="0.2">
      <c r="A9" s="458" t="s">
        <v>207</v>
      </c>
      <c r="B9" s="381" t="str">
        <f t="shared" si="0"/>
        <v>Braeside, Mannofield, Broomhill and Seafield East</v>
      </c>
      <c r="C9" s="458" t="s">
        <v>115</v>
      </c>
      <c r="D9" s="482">
        <v>4</v>
      </c>
      <c r="E9" s="483">
        <v>4487</v>
      </c>
      <c r="F9" s="552">
        <v>89.146422999777201</v>
      </c>
      <c r="H9" s="17" t="s">
        <v>208</v>
      </c>
    </row>
    <row r="10" spans="1:10" x14ac:dyDescent="0.2">
      <c r="A10" s="458" t="s">
        <v>209</v>
      </c>
      <c r="B10" s="381" t="str">
        <f t="shared" si="0"/>
        <v>Braeside, Mannofield, Broomhill and Seafield South</v>
      </c>
      <c r="C10" s="458" t="s">
        <v>115</v>
      </c>
      <c r="D10" s="482">
        <v>4</v>
      </c>
      <c r="E10" s="483">
        <v>4008</v>
      </c>
      <c r="F10" s="552">
        <v>99.800399201596804</v>
      </c>
      <c r="H10" s="17" t="s">
        <v>210</v>
      </c>
    </row>
    <row r="11" spans="1:10" x14ac:dyDescent="0.2">
      <c r="A11" s="458" t="s">
        <v>211</v>
      </c>
      <c r="B11" s="381" t="str">
        <f t="shared" si="0"/>
        <v>Braeside, Mannofield, Broomhill and Seafield North</v>
      </c>
      <c r="C11" s="458" t="s">
        <v>115</v>
      </c>
      <c r="D11" s="482">
        <v>13</v>
      </c>
      <c r="E11" s="483">
        <v>5040</v>
      </c>
      <c r="F11" s="552">
        <v>257.93650793650801</v>
      </c>
      <c r="H11" s="17" t="s">
        <v>212</v>
      </c>
    </row>
    <row r="12" spans="1:10" x14ac:dyDescent="0.2">
      <c r="A12" s="458" t="s">
        <v>213</v>
      </c>
      <c r="B12" s="381" t="str">
        <f t="shared" si="0"/>
        <v>Hazlehead</v>
      </c>
      <c r="C12" s="458" t="s">
        <v>115</v>
      </c>
      <c r="D12" s="482">
        <v>6</v>
      </c>
      <c r="E12" s="483">
        <v>5648</v>
      </c>
      <c r="F12" s="552">
        <v>106.23229461756399</v>
      </c>
      <c r="H12" s="17" t="s">
        <v>214</v>
      </c>
    </row>
    <row r="13" spans="1:10" x14ac:dyDescent="0.2">
      <c r="A13" s="458" t="s">
        <v>215</v>
      </c>
      <c r="B13" s="381" t="str">
        <f t="shared" si="0"/>
        <v>Summerhill</v>
      </c>
      <c r="C13" s="458" t="s">
        <v>115</v>
      </c>
      <c r="D13" s="482">
        <v>7</v>
      </c>
      <c r="E13" s="483">
        <v>3801</v>
      </c>
      <c r="F13" s="552">
        <v>184.16206261510101</v>
      </c>
      <c r="H13" s="17" t="s">
        <v>216</v>
      </c>
    </row>
    <row r="14" spans="1:10" x14ac:dyDescent="0.2">
      <c r="A14" s="458" t="s">
        <v>217</v>
      </c>
      <c r="B14" s="381" t="str">
        <f t="shared" si="0"/>
        <v>Midstocket</v>
      </c>
      <c r="C14" s="458" t="s">
        <v>115</v>
      </c>
      <c r="D14" s="482">
        <v>8</v>
      </c>
      <c r="E14" s="483">
        <v>4544</v>
      </c>
      <c r="F14" s="552">
        <v>176.05633802816899</v>
      </c>
      <c r="H14" s="17" t="s">
        <v>218</v>
      </c>
    </row>
    <row r="15" spans="1:10" x14ac:dyDescent="0.2">
      <c r="A15" s="458" t="s">
        <v>219</v>
      </c>
      <c r="B15" s="381" t="str">
        <f t="shared" si="0"/>
        <v>Rosemount</v>
      </c>
      <c r="C15" s="458" t="s">
        <v>115</v>
      </c>
      <c r="D15" s="482">
        <v>2</v>
      </c>
      <c r="E15" s="483">
        <v>5605</v>
      </c>
      <c r="F15" s="552">
        <v>35.682426404995503</v>
      </c>
      <c r="H15" s="17" t="s">
        <v>220</v>
      </c>
    </row>
    <row r="16" spans="1:10" x14ac:dyDescent="0.2">
      <c r="A16" s="458" t="s">
        <v>221</v>
      </c>
      <c r="B16" s="381" t="str">
        <f t="shared" si="0"/>
        <v>West End North</v>
      </c>
      <c r="C16" s="458" t="s">
        <v>115</v>
      </c>
      <c r="D16" s="482">
        <v>7</v>
      </c>
      <c r="E16" s="483">
        <v>3647</v>
      </c>
      <c r="F16" s="552">
        <v>191.93857965451099</v>
      </c>
      <c r="H16" s="17" t="s">
        <v>222</v>
      </c>
    </row>
    <row r="17" spans="1:8" x14ac:dyDescent="0.2">
      <c r="A17" s="458" t="s">
        <v>223</v>
      </c>
      <c r="B17" s="381" t="str">
        <f t="shared" si="0"/>
        <v>West End South</v>
      </c>
      <c r="C17" s="458" t="s">
        <v>115</v>
      </c>
      <c r="D17" s="482">
        <v>2</v>
      </c>
      <c r="E17" s="483">
        <v>6266</v>
      </c>
      <c r="F17" s="552">
        <v>31.9182891797</v>
      </c>
      <c r="H17" s="17" t="s">
        <v>224</v>
      </c>
    </row>
    <row r="18" spans="1:8" x14ac:dyDescent="0.2">
      <c r="A18" s="458" t="s">
        <v>225</v>
      </c>
      <c r="B18" s="381" t="str">
        <f t="shared" si="0"/>
        <v>City Centre West</v>
      </c>
      <c r="C18" s="458" t="s">
        <v>115</v>
      </c>
      <c r="D18" s="482">
        <v>3</v>
      </c>
      <c r="E18" s="483">
        <v>3949</v>
      </c>
      <c r="F18" s="552">
        <v>75.968599645479898</v>
      </c>
      <c r="H18" s="17" t="s">
        <v>226</v>
      </c>
    </row>
    <row r="19" spans="1:8" x14ac:dyDescent="0.2">
      <c r="A19" s="458" t="s">
        <v>227</v>
      </c>
      <c r="B19" s="381" t="str">
        <f t="shared" si="0"/>
        <v>City Centre East</v>
      </c>
      <c r="C19" s="458" t="s">
        <v>115</v>
      </c>
      <c r="D19" s="482">
        <v>2</v>
      </c>
      <c r="E19" s="483">
        <v>2541</v>
      </c>
      <c r="F19" s="552">
        <v>78.709169618260503</v>
      </c>
      <c r="H19" s="17" t="s">
        <v>228</v>
      </c>
    </row>
    <row r="20" spans="1:8" x14ac:dyDescent="0.2">
      <c r="A20" s="458" t="s">
        <v>229</v>
      </c>
      <c r="B20" s="381" t="str">
        <f t="shared" si="0"/>
        <v>Ferryhill North</v>
      </c>
      <c r="C20" s="458" t="s">
        <v>115</v>
      </c>
      <c r="D20" s="482">
        <v>2</v>
      </c>
      <c r="E20" s="483">
        <v>4991</v>
      </c>
      <c r="F20" s="552">
        <v>40.0721298337007</v>
      </c>
      <c r="H20" s="17" t="s">
        <v>230</v>
      </c>
    </row>
    <row r="21" spans="1:8" x14ac:dyDescent="0.2">
      <c r="A21" s="458" t="s">
        <v>231</v>
      </c>
      <c r="B21" s="381" t="str">
        <f t="shared" si="0"/>
        <v>Ferryhill South</v>
      </c>
      <c r="C21" s="458" t="s">
        <v>115</v>
      </c>
      <c r="D21" s="482">
        <v>5</v>
      </c>
      <c r="E21" s="483">
        <v>4949</v>
      </c>
      <c r="F21" s="552">
        <v>101.030511214387</v>
      </c>
      <c r="H21" s="17" t="s">
        <v>232</v>
      </c>
    </row>
    <row r="22" spans="1:8" x14ac:dyDescent="0.2">
      <c r="A22" s="458" t="s">
        <v>233</v>
      </c>
      <c r="B22" s="381" t="str">
        <f t="shared" si="0"/>
        <v>Kincorth, Leggart and Nigg North</v>
      </c>
      <c r="C22" s="458" t="s">
        <v>115</v>
      </c>
      <c r="D22" s="482">
        <v>5</v>
      </c>
      <c r="E22" s="483">
        <v>3938</v>
      </c>
      <c r="F22" s="552">
        <v>126.96800406297599</v>
      </c>
      <c r="H22" s="17" t="s">
        <v>234</v>
      </c>
    </row>
    <row r="23" spans="1:8" x14ac:dyDescent="0.2">
      <c r="A23" s="458" t="s">
        <v>235</v>
      </c>
      <c r="B23" s="381" t="str">
        <f t="shared" si="0"/>
        <v>Kincorth, Leggart and Nigg South</v>
      </c>
      <c r="C23" s="458" t="s">
        <v>115</v>
      </c>
      <c r="D23" s="482">
        <v>2</v>
      </c>
      <c r="E23" s="483">
        <v>5072</v>
      </c>
      <c r="F23" s="552">
        <v>39.432176656151398</v>
      </c>
      <c r="H23" s="17" t="s">
        <v>236</v>
      </c>
    </row>
    <row r="24" spans="1:8" x14ac:dyDescent="0.2">
      <c r="A24" s="458" t="s">
        <v>237</v>
      </c>
      <c r="B24" s="381" t="str">
        <f t="shared" si="0"/>
        <v>Cove South</v>
      </c>
      <c r="C24" s="458" t="s">
        <v>115</v>
      </c>
      <c r="D24" s="482" t="s">
        <v>3131</v>
      </c>
      <c r="E24" s="483">
        <v>3987</v>
      </c>
      <c r="F24" s="552" t="s">
        <v>3131</v>
      </c>
      <c r="H24" s="17" t="s">
        <v>238</v>
      </c>
    </row>
    <row r="25" spans="1:8" x14ac:dyDescent="0.2">
      <c r="A25" s="458" t="s">
        <v>239</v>
      </c>
      <c r="B25" s="381" t="str">
        <f t="shared" si="0"/>
        <v>Cove North</v>
      </c>
      <c r="C25" s="458" t="s">
        <v>115</v>
      </c>
      <c r="D25" s="482">
        <v>2</v>
      </c>
      <c r="E25" s="483">
        <v>3505</v>
      </c>
      <c r="F25" s="552">
        <v>57.0613409415121</v>
      </c>
      <c r="H25" s="17" t="s">
        <v>240</v>
      </c>
    </row>
    <row r="26" spans="1:8" x14ac:dyDescent="0.2">
      <c r="A26" s="458" t="s">
        <v>241</v>
      </c>
      <c r="B26" s="381" t="str">
        <f t="shared" si="0"/>
        <v>Torry West</v>
      </c>
      <c r="C26" s="458" t="s">
        <v>115</v>
      </c>
      <c r="D26" s="482">
        <v>21</v>
      </c>
      <c r="E26" s="483">
        <v>5284</v>
      </c>
      <c r="F26" s="552">
        <v>397.42619227857699</v>
      </c>
      <c r="H26" s="17" t="s">
        <v>242</v>
      </c>
    </row>
    <row r="27" spans="1:8" x14ac:dyDescent="0.2">
      <c r="A27" s="458" t="s">
        <v>243</v>
      </c>
      <c r="B27" s="381" t="str">
        <f t="shared" si="0"/>
        <v>Torry East</v>
      </c>
      <c r="C27" s="458" t="s">
        <v>115</v>
      </c>
      <c r="D27" s="482">
        <v>9</v>
      </c>
      <c r="E27" s="483">
        <v>4312</v>
      </c>
      <c r="F27" s="552">
        <v>208.71985157699399</v>
      </c>
      <c r="H27" s="17" t="s">
        <v>244</v>
      </c>
    </row>
    <row r="28" spans="1:8" x14ac:dyDescent="0.2">
      <c r="A28" s="458" t="s">
        <v>245</v>
      </c>
      <c r="B28" s="381" t="str">
        <f t="shared" si="0"/>
        <v>Hanover South</v>
      </c>
      <c r="C28" s="458" t="s">
        <v>115</v>
      </c>
      <c r="D28" s="482">
        <v>1</v>
      </c>
      <c r="E28" s="483">
        <v>3282</v>
      </c>
      <c r="F28" s="552">
        <v>30.469226081657499</v>
      </c>
      <c r="H28" s="17" t="s">
        <v>246</v>
      </c>
    </row>
    <row r="29" spans="1:8" x14ac:dyDescent="0.2">
      <c r="A29" s="458" t="s">
        <v>247</v>
      </c>
      <c r="B29" s="381" t="str">
        <f t="shared" si="0"/>
        <v>Hanover North</v>
      </c>
      <c r="C29" s="458" t="s">
        <v>115</v>
      </c>
      <c r="D29" s="482">
        <v>1</v>
      </c>
      <c r="E29" s="483">
        <v>4042</v>
      </c>
      <c r="F29" s="552">
        <v>24.740227610093999</v>
      </c>
      <c r="H29" s="17" t="s">
        <v>248</v>
      </c>
    </row>
    <row r="30" spans="1:8" x14ac:dyDescent="0.2">
      <c r="A30" s="458" t="s">
        <v>249</v>
      </c>
      <c r="B30" s="381" t="str">
        <f t="shared" si="0"/>
        <v>George Street</v>
      </c>
      <c r="C30" s="458" t="s">
        <v>115</v>
      </c>
      <c r="D30" s="482">
        <v>4</v>
      </c>
      <c r="E30" s="483">
        <v>7105</v>
      </c>
      <c r="F30" s="552">
        <v>56.298381421534103</v>
      </c>
      <c r="H30" s="17" t="s">
        <v>250</v>
      </c>
    </row>
    <row r="31" spans="1:8" x14ac:dyDescent="0.2">
      <c r="A31" s="458" t="s">
        <v>251</v>
      </c>
      <c r="B31" s="381" t="str">
        <f t="shared" si="0"/>
        <v>Ashgrove</v>
      </c>
      <c r="C31" s="458" t="s">
        <v>115</v>
      </c>
      <c r="D31" s="482">
        <v>1</v>
      </c>
      <c r="E31" s="483">
        <v>3785</v>
      </c>
      <c r="F31" s="552">
        <v>26.420079260237799</v>
      </c>
      <c r="H31" s="17" t="s">
        <v>252</v>
      </c>
    </row>
    <row r="32" spans="1:8" x14ac:dyDescent="0.2">
      <c r="A32" s="458" t="s">
        <v>253</v>
      </c>
      <c r="B32" s="381" t="str">
        <f t="shared" si="0"/>
        <v>Froghall, Powis and Sunnybank</v>
      </c>
      <c r="C32" s="458" t="s">
        <v>115</v>
      </c>
      <c r="D32" s="482">
        <v>2</v>
      </c>
      <c r="E32" s="483">
        <v>5654</v>
      </c>
      <c r="F32" s="552">
        <v>35.373187124159898</v>
      </c>
      <c r="H32" s="17" t="s">
        <v>254</v>
      </c>
    </row>
    <row r="33" spans="1:8" x14ac:dyDescent="0.2">
      <c r="A33" s="458" t="s">
        <v>255</v>
      </c>
      <c r="B33" s="381" t="str">
        <f t="shared" si="0"/>
        <v>Seaton</v>
      </c>
      <c r="C33" s="458" t="s">
        <v>115</v>
      </c>
      <c r="D33" s="482">
        <v>2</v>
      </c>
      <c r="E33" s="483">
        <v>4621</v>
      </c>
      <c r="F33" s="552">
        <v>43.280675178532803</v>
      </c>
      <c r="H33" s="17" t="s">
        <v>256</v>
      </c>
    </row>
    <row r="34" spans="1:8" x14ac:dyDescent="0.2">
      <c r="A34" s="458" t="s">
        <v>257</v>
      </c>
      <c r="B34" s="381" t="str">
        <f t="shared" si="0"/>
        <v>Old Aberdeen</v>
      </c>
      <c r="C34" s="458" t="s">
        <v>115</v>
      </c>
      <c r="D34" s="482">
        <v>3</v>
      </c>
      <c r="E34" s="483">
        <v>4255</v>
      </c>
      <c r="F34" s="552">
        <v>70.505287896592293</v>
      </c>
      <c r="H34" s="17" t="s">
        <v>258</v>
      </c>
    </row>
    <row r="35" spans="1:8" x14ac:dyDescent="0.2">
      <c r="A35" s="458" t="s">
        <v>259</v>
      </c>
      <c r="B35" s="381" t="str">
        <f t="shared" si="0"/>
        <v>Tillydrone</v>
      </c>
      <c r="C35" s="458" t="s">
        <v>115</v>
      </c>
      <c r="D35" s="482">
        <v>4</v>
      </c>
      <c r="E35" s="483">
        <v>5416</v>
      </c>
      <c r="F35" s="552">
        <v>73.855243722304294</v>
      </c>
      <c r="H35" s="17" t="s">
        <v>260</v>
      </c>
    </row>
    <row r="36" spans="1:8" x14ac:dyDescent="0.2">
      <c r="A36" s="458" t="s">
        <v>261</v>
      </c>
      <c r="B36" s="381" t="str">
        <f t="shared" si="0"/>
        <v>Woodside</v>
      </c>
      <c r="C36" s="458" t="s">
        <v>115</v>
      </c>
      <c r="D36" s="482">
        <v>21</v>
      </c>
      <c r="E36" s="483">
        <v>3923</v>
      </c>
      <c r="F36" s="552">
        <v>535.30461381595705</v>
      </c>
      <c r="H36" s="17" t="s">
        <v>262</v>
      </c>
    </row>
    <row r="37" spans="1:8" x14ac:dyDescent="0.2">
      <c r="A37" s="458" t="s">
        <v>263</v>
      </c>
      <c r="B37" s="381" t="str">
        <f t="shared" si="0"/>
        <v>Hilton</v>
      </c>
      <c r="C37" s="458" t="s">
        <v>115</v>
      </c>
      <c r="D37" s="482">
        <v>6</v>
      </c>
      <c r="E37" s="483">
        <v>6138</v>
      </c>
      <c r="F37" s="552">
        <v>97.751710654936502</v>
      </c>
      <c r="H37" s="17" t="s">
        <v>264</v>
      </c>
    </row>
    <row r="38" spans="1:8" x14ac:dyDescent="0.2">
      <c r="A38" s="458" t="s">
        <v>265</v>
      </c>
      <c r="B38" s="381" t="str">
        <f t="shared" si="0"/>
        <v>Stockethill</v>
      </c>
      <c r="C38" s="458" t="s">
        <v>115</v>
      </c>
      <c r="D38" s="482">
        <v>12</v>
      </c>
      <c r="E38" s="483">
        <v>5391</v>
      </c>
      <c r="F38" s="552">
        <v>222.593210907067</v>
      </c>
      <c r="H38" s="17" t="s">
        <v>266</v>
      </c>
    </row>
    <row r="39" spans="1:8" x14ac:dyDescent="0.2">
      <c r="A39" s="458" t="s">
        <v>267</v>
      </c>
      <c r="B39" s="381" t="str">
        <f t="shared" si="0"/>
        <v>Mastrick</v>
      </c>
      <c r="C39" s="458" t="s">
        <v>115</v>
      </c>
      <c r="D39" s="482">
        <v>3</v>
      </c>
      <c r="E39" s="483">
        <v>4612</v>
      </c>
      <c r="F39" s="552">
        <v>65.047701647875101</v>
      </c>
      <c r="H39" s="17" t="s">
        <v>268</v>
      </c>
    </row>
    <row r="40" spans="1:8" x14ac:dyDescent="0.2">
      <c r="A40" s="458" t="s">
        <v>269</v>
      </c>
      <c r="B40" s="381" t="str">
        <f t="shared" si="0"/>
        <v>Sheddocksley</v>
      </c>
      <c r="C40" s="458" t="s">
        <v>115</v>
      </c>
      <c r="D40" s="482">
        <v>12</v>
      </c>
      <c r="E40" s="483">
        <v>4840</v>
      </c>
      <c r="F40" s="552">
        <v>247.93388429752099</v>
      </c>
      <c r="H40" s="17" t="s">
        <v>270</v>
      </c>
    </row>
    <row r="41" spans="1:8" x14ac:dyDescent="0.2">
      <c r="A41" s="458" t="s">
        <v>271</v>
      </c>
      <c r="B41" s="381" t="str">
        <f t="shared" si="0"/>
        <v>Cummings Park</v>
      </c>
      <c r="C41" s="458" t="s">
        <v>115</v>
      </c>
      <c r="D41" s="482">
        <v>5</v>
      </c>
      <c r="E41" s="483">
        <v>3436</v>
      </c>
      <c r="F41" s="552">
        <v>145.51804423748601</v>
      </c>
      <c r="H41" s="17" t="s">
        <v>272</v>
      </c>
    </row>
    <row r="42" spans="1:8" x14ac:dyDescent="0.2">
      <c r="A42" s="458" t="s">
        <v>273</v>
      </c>
      <c r="B42" s="381" t="str">
        <f t="shared" si="0"/>
        <v>Northfield</v>
      </c>
      <c r="C42" s="458" t="s">
        <v>115</v>
      </c>
      <c r="D42" s="482">
        <v>7</v>
      </c>
      <c r="E42" s="483">
        <v>5355</v>
      </c>
      <c r="F42" s="552">
        <v>130.718954248366</v>
      </c>
      <c r="H42" s="17" t="s">
        <v>274</v>
      </c>
    </row>
    <row r="43" spans="1:8" x14ac:dyDescent="0.2">
      <c r="A43" s="458" t="s">
        <v>275</v>
      </c>
      <c r="B43" s="381" t="str">
        <f t="shared" si="0"/>
        <v>Heathryfold and Middlefield</v>
      </c>
      <c r="C43" s="458" t="s">
        <v>115</v>
      </c>
      <c r="D43" s="482">
        <v>3</v>
      </c>
      <c r="E43" s="483">
        <v>4959</v>
      </c>
      <c r="F43" s="552">
        <v>60.496067755595902</v>
      </c>
      <c r="H43" s="17" t="s">
        <v>276</v>
      </c>
    </row>
    <row r="44" spans="1:8" x14ac:dyDescent="0.2">
      <c r="A44" s="458" t="s">
        <v>277</v>
      </c>
      <c r="B44" s="381" t="str">
        <f t="shared" si="0"/>
        <v>Kingswells</v>
      </c>
      <c r="C44" s="458" t="s">
        <v>115</v>
      </c>
      <c r="D44" s="482">
        <v>9</v>
      </c>
      <c r="E44" s="483">
        <v>5986</v>
      </c>
      <c r="F44" s="552">
        <v>150.35081857667899</v>
      </c>
      <c r="H44" s="17" t="s">
        <v>278</v>
      </c>
    </row>
    <row r="45" spans="1:8" x14ac:dyDescent="0.2">
      <c r="A45" s="458" t="s">
        <v>279</v>
      </c>
      <c r="B45" s="381" t="str">
        <f t="shared" si="0"/>
        <v>Bucksburn South</v>
      </c>
      <c r="C45" s="458" t="s">
        <v>115</v>
      </c>
      <c r="D45" s="482">
        <v>4</v>
      </c>
      <c r="E45" s="483">
        <v>4458</v>
      </c>
      <c r="F45" s="552">
        <v>89.726334679228401</v>
      </c>
      <c r="H45" s="17" t="s">
        <v>280</v>
      </c>
    </row>
    <row r="46" spans="1:8" x14ac:dyDescent="0.2">
      <c r="A46" s="458" t="s">
        <v>281</v>
      </c>
      <c r="B46" s="381" t="str">
        <f t="shared" si="0"/>
        <v>Bucksburn North</v>
      </c>
      <c r="C46" s="458" t="s">
        <v>115</v>
      </c>
      <c r="D46" s="482">
        <v>7</v>
      </c>
      <c r="E46" s="483">
        <v>5304</v>
      </c>
      <c r="F46" s="552">
        <v>131.975867269985</v>
      </c>
      <c r="H46" s="17" t="s">
        <v>282</v>
      </c>
    </row>
    <row r="47" spans="1:8" x14ac:dyDescent="0.2">
      <c r="A47" s="458" t="s">
        <v>283</v>
      </c>
      <c r="B47" s="381" t="str">
        <f t="shared" si="0"/>
        <v>Dyce</v>
      </c>
      <c r="C47" s="458" t="s">
        <v>115</v>
      </c>
      <c r="D47" s="482">
        <v>8</v>
      </c>
      <c r="E47" s="483">
        <v>5247</v>
      </c>
      <c r="F47" s="552">
        <v>152.46807699637901</v>
      </c>
      <c r="H47" s="17" t="s">
        <v>284</v>
      </c>
    </row>
    <row r="48" spans="1:8" x14ac:dyDescent="0.2">
      <c r="A48" s="458" t="s">
        <v>285</v>
      </c>
      <c r="B48" s="381" t="str">
        <f t="shared" si="0"/>
        <v>Danestone</v>
      </c>
      <c r="C48" s="458" t="s">
        <v>115</v>
      </c>
      <c r="D48" s="482">
        <v>22</v>
      </c>
      <c r="E48" s="483">
        <v>3961</v>
      </c>
      <c r="F48" s="552">
        <v>555.41529916687705</v>
      </c>
      <c r="H48" s="17" t="s">
        <v>286</v>
      </c>
    </row>
    <row r="49" spans="1:8" x14ac:dyDescent="0.2">
      <c r="A49" s="458" t="s">
        <v>287</v>
      </c>
      <c r="B49" s="381" t="str">
        <f t="shared" si="0"/>
        <v>Oldmachar West</v>
      </c>
      <c r="C49" s="458" t="s">
        <v>115</v>
      </c>
      <c r="D49" s="482">
        <v>4</v>
      </c>
      <c r="E49" s="483">
        <v>4480</v>
      </c>
      <c r="F49" s="552">
        <v>89.285714285714306</v>
      </c>
      <c r="H49" s="17" t="s">
        <v>288</v>
      </c>
    </row>
    <row r="50" spans="1:8" x14ac:dyDescent="0.2">
      <c r="A50" s="458" t="s">
        <v>289</v>
      </c>
      <c r="B50" s="381" t="str">
        <f t="shared" si="0"/>
        <v>Oldmachar East</v>
      </c>
      <c r="C50" s="458" t="s">
        <v>115</v>
      </c>
      <c r="D50" s="482">
        <v>3</v>
      </c>
      <c r="E50" s="483">
        <v>4771</v>
      </c>
      <c r="F50" s="552">
        <v>62.879899392161001</v>
      </c>
      <c r="H50" s="17" t="s">
        <v>290</v>
      </c>
    </row>
    <row r="51" spans="1:8" x14ac:dyDescent="0.2">
      <c r="A51" s="458" t="s">
        <v>291</v>
      </c>
      <c r="B51" s="381" t="str">
        <f t="shared" si="0"/>
        <v>Balgownie and Donmouth West</v>
      </c>
      <c r="C51" s="458" t="s">
        <v>115</v>
      </c>
      <c r="D51" s="482">
        <v>6</v>
      </c>
      <c r="E51" s="483">
        <v>3668</v>
      </c>
      <c r="F51" s="552">
        <v>163.576881134133</v>
      </c>
      <c r="H51" s="17" t="s">
        <v>292</v>
      </c>
    </row>
    <row r="52" spans="1:8" x14ac:dyDescent="0.2">
      <c r="A52" s="458" t="s">
        <v>293</v>
      </c>
      <c r="B52" s="381" t="str">
        <f t="shared" si="0"/>
        <v>Balgownie and Donmouth East</v>
      </c>
      <c r="C52" s="458" t="s">
        <v>115</v>
      </c>
      <c r="D52" s="482">
        <v>3</v>
      </c>
      <c r="E52" s="483">
        <v>2630</v>
      </c>
      <c r="F52" s="552">
        <v>114.068441064639</v>
      </c>
      <c r="H52" s="17" t="s">
        <v>294</v>
      </c>
    </row>
    <row r="53" spans="1:8" x14ac:dyDescent="0.2">
      <c r="A53" s="458" t="s">
        <v>295</v>
      </c>
      <c r="B53" s="381" t="str">
        <f t="shared" si="0"/>
        <v>Denmore</v>
      </c>
      <c r="C53" s="458" t="s">
        <v>115</v>
      </c>
      <c r="D53" s="482">
        <v>7</v>
      </c>
      <c r="E53" s="483">
        <v>3792</v>
      </c>
      <c r="F53" s="552">
        <v>184.59915611814401</v>
      </c>
      <c r="H53" s="17" t="s">
        <v>296</v>
      </c>
    </row>
    <row r="54" spans="1:8" x14ac:dyDescent="0.2">
      <c r="A54" s="458" t="s">
        <v>297</v>
      </c>
      <c r="B54" s="381" t="str">
        <f t="shared" si="0"/>
        <v>East Cairngorms</v>
      </c>
      <c r="C54" s="458" t="s">
        <v>116</v>
      </c>
      <c r="D54" s="482">
        <v>1</v>
      </c>
      <c r="E54" s="483">
        <v>3034</v>
      </c>
      <c r="F54" s="552">
        <v>32.959789057350001</v>
      </c>
      <c r="H54" s="17" t="s">
        <v>298</v>
      </c>
    </row>
    <row r="55" spans="1:8" x14ac:dyDescent="0.2">
      <c r="A55" s="458" t="s">
        <v>299</v>
      </c>
      <c r="B55" s="381" t="str">
        <f t="shared" si="0"/>
        <v>Aboyne and South Deeside</v>
      </c>
      <c r="C55" s="458" t="s">
        <v>116</v>
      </c>
      <c r="D55" s="482">
        <v>1</v>
      </c>
      <c r="E55" s="483">
        <v>5266</v>
      </c>
      <c r="F55" s="552">
        <v>18.989745537409799</v>
      </c>
      <c r="H55" s="17" t="s">
        <v>300</v>
      </c>
    </row>
    <row r="56" spans="1:8" x14ac:dyDescent="0.2">
      <c r="A56" s="458" t="s">
        <v>301</v>
      </c>
      <c r="B56" s="381" t="str">
        <f t="shared" si="0"/>
        <v>Mearns and Laurencekirk</v>
      </c>
      <c r="C56" s="458" t="s">
        <v>116</v>
      </c>
      <c r="D56" s="482">
        <v>5</v>
      </c>
      <c r="E56" s="483">
        <v>4457</v>
      </c>
      <c r="F56" s="552">
        <v>112.183082791115</v>
      </c>
      <c r="H56" s="17" t="s">
        <v>302</v>
      </c>
    </row>
    <row r="57" spans="1:8" x14ac:dyDescent="0.2">
      <c r="A57" s="458" t="s">
        <v>303</v>
      </c>
      <c r="B57" s="381" t="str">
        <f t="shared" si="0"/>
        <v>Mearns South and Benholm</v>
      </c>
      <c r="C57" s="458" t="s">
        <v>116</v>
      </c>
      <c r="D57" s="482">
        <v>2</v>
      </c>
      <c r="E57" s="483">
        <v>4052</v>
      </c>
      <c r="F57" s="552">
        <v>49.358341559723598</v>
      </c>
      <c r="H57" s="17" t="s">
        <v>304</v>
      </c>
    </row>
    <row r="58" spans="1:8" x14ac:dyDescent="0.2">
      <c r="A58" s="458" t="s">
        <v>305</v>
      </c>
      <c r="B58" s="381" t="str">
        <f t="shared" si="0"/>
        <v>Mearns North and Inverbervie</v>
      </c>
      <c r="C58" s="458" t="s">
        <v>116</v>
      </c>
      <c r="D58" s="482">
        <v>3</v>
      </c>
      <c r="E58" s="483">
        <v>5663</v>
      </c>
      <c r="F58" s="552">
        <v>52.975454705986202</v>
      </c>
      <c r="H58" s="17" t="s">
        <v>306</v>
      </c>
    </row>
    <row r="59" spans="1:8" x14ac:dyDescent="0.2">
      <c r="A59" s="458" t="s">
        <v>307</v>
      </c>
      <c r="B59" s="381" t="str">
        <f t="shared" si="0"/>
        <v>Fetteresso, Netherley and Catter</v>
      </c>
      <c r="C59" s="458" t="s">
        <v>116</v>
      </c>
      <c r="D59" s="482">
        <v>2</v>
      </c>
      <c r="E59" s="483">
        <v>4633</v>
      </c>
      <c r="F59" s="552">
        <v>43.168573278653099</v>
      </c>
      <c r="H59" s="17" t="s">
        <v>308</v>
      </c>
    </row>
    <row r="60" spans="1:8" x14ac:dyDescent="0.2">
      <c r="A60" s="458" t="s">
        <v>309</v>
      </c>
      <c r="B60" s="381" t="str">
        <f t="shared" si="0"/>
        <v>Stonehaven South</v>
      </c>
      <c r="C60" s="458" t="s">
        <v>116</v>
      </c>
      <c r="D60" s="482">
        <v>16</v>
      </c>
      <c r="E60" s="483">
        <v>5220</v>
      </c>
      <c r="F60" s="552">
        <v>306.51340996168602</v>
      </c>
      <c r="H60" s="17" t="s">
        <v>310</v>
      </c>
    </row>
    <row r="61" spans="1:8" x14ac:dyDescent="0.2">
      <c r="A61" s="458" t="s">
        <v>311</v>
      </c>
      <c r="B61" s="381" t="str">
        <f t="shared" si="0"/>
        <v>Stonehaven North</v>
      </c>
      <c r="C61" s="458" t="s">
        <v>116</v>
      </c>
      <c r="D61" s="482">
        <v>14</v>
      </c>
      <c r="E61" s="483">
        <v>5641</v>
      </c>
      <c r="F61" s="552">
        <v>248.18294628612</v>
      </c>
      <c r="H61" s="17" t="s">
        <v>312</v>
      </c>
    </row>
    <row r="62" spans="1:8" x14ac:dyDescent="0.2">
      <c r="A62" s="458" t="s">
        <v>313</v>
      </c>
      <c r="B62" s="381" t="str">
        <f t="shared" si="0"/>
        <v>Newtonhill</v>
      </c>
      <c r="C62" s="458" t="s">
        <v>116</v>
      </c>
      <c r="D62" s="482" t="s">
        <v>3131</v>
      </c>
      <c r="E62" s="483">
        <v>2895</v>
      </c>
      <c r="F62" s="552" t="s">
        <v>3131</v>
      </c>
      <c r="H62" s="17" t="s">
        <v>314</v>
      </c>
    </row>
    <row r="63" spans="1:8" x14ac:dyDescent="0.2">
      <c r="A63" s="458" t="s">
        <v>315</v>
      </c>
      <c r="B63" s="381" t="str">
        <f t="shared" si="0"/>
        <v>Portlethen</v>
      </c>
      <c r="C63" s="458" t="s">
        <v>116</v>
      </c>
      <c r="D63" s="482">
        <v>2</v>
      </c>
      <c r="E63" s="483">
        <v>4224</v>
      </c>
      <c r="F63" s="552">
        <v>47.348484848484901</v>
      </c>
      <c r="H63" s="17" t="s">
        <v>316</v>
      </c>
    </row>
    <row r="64" spans="1:8" x14ac:dyDescent="0.2">
      <c r="A64" s="458" t="s">
        <v>317</v>
      </c>
      <c r="B64" s="381" t="str">
        <f t="shared" si="0"/>
        <v>Banchory-Devenick and Findon</v>
      </c>
      <c r="C64" s="458" t="s">
        <v>116</v>
      </c>
      <c r="D64" s="482">
        <v>3</v>
      </c>
      <c r="E64" s="483">
        <v>5942</v>
      </c>
      <c r="F64" s="552">
        <v>50.488051161225201</v>
      </c>
      <c r="H64" s="17" t="s">
        <v>318</v>
      </c>
    </row>
    <row r="65" spans="1:8" x14ac:dyDescent="0.2">
      <c r="A65" s="458" t="s">
        <v>319</v>
      </c>
      <c r="B65" s="381" t="str">
        <f t="shared" si="0"/>
        <v>Dunecht, Durris and Drumoak</v>
      </c>
      <c r="C65" s="458" t="s">
        <v>116</v>
      </c>
      <c r="D65" s="482">
        <v>1</v>
      </c>
      <c r="E65" s="483">
        <v>5160</v>
      </c>
      <c r="F65" s="552">
        <v>19.379844961240298</v>
      </c>
      <c r="H65" s="17" t="s">
        <v>320</v>
      </c>
    </row>
    <row r="66" spans="1:8" x14ac:dyDescent="0.2">
      <c r="A66" s="458" t="s">
        <v>321</v>
      </c>
      <c r="B66" s="381" t="str">
        <f t="shared" si="0"/>
        <v>Banchory East</v>
      </c>
      <c r="C66" s="458" t="s">
        <v>116</v>
      </c>
      <c r="D66" s="482">
        <v>8</v>
      </c>
      <c r="E66" s="483">
        <v>4181</v>
      </c>
      <c r="F66" s="552">
        <v>191.34178426213799</v>
      </c>
      <c r="H66" s="17" t="s">
        <v>322</v>
      </c>
    </row>
    <row r="67" spans="1:8" x14ac:dyDescent="0.2">
      <c r="A67" s="458" t="s">
        <v>323</v>
      </c>
      <c r="B67" s="381" t="str">
        <f t="shared" si="0"/>
        <v>Banchory West</v>
      </c>
      <c r="C67" s="458" t="s">
        <v>116</v>
      </c>
      <c r="D67" s="482">
        <v>6</v>
      </c>
      <c r="E67" s="483">
        <v>2877</v>
      </c>
      <c r="F67" s="552">
        <v>208.550573514077</v>
      </c>
      <c r="H67" s="17" t="s">
        <v>324</v>
      </c>
    </row>
    <row r="68" spans="1:8" x14ac:dyDescent="0.2">
      <c r="A68" s="458" t="s">
        <v>325</v>
      </c>
      <c r="B68" s="381" t="str">
        <f t="shared" si="0"/>
        <v>Crathes and Torphins</v>
      </c>
      <c r="C68" s="458" t="s">
        <v>116</v>
      </c>
      <c r="D68" s="482">
        <v>14</v>
      </c>
      <c r="E68" s="483">
        <v>4307</v>
      </c>
      <c r="F68" s="552">
        <v>325.052240538658</v>
      </c>
      <c r="H68" s="17" t="s">
        <v>326</v>
      </c>
    </row>
    <row r="69" spans="1:8" x14ac:dyDescent="0.2">
      <c r="A69" s="458" t="s">
        <v>327</v>
      </c>
      <c r="B69" s="381" t="str">
        <f t="shared" si="0"/>
        <v>Cromar and Kildrummy</v>
      </c>
      <c r="C69" s="458" t="s">
        <v>116</v>
      </c>
      <c r="D69" s="482">
        <v>3</v>
      </c>
      <c r="E69" s="483">
        <v>3942</v>
      </c>
      <c r="F69" s="552">
        <v>76.103500761034994</v>
      </c>
      <c r="H69" s="17" t="s">
        <v>328</v>
      </c>
    </row>
    <row r="70" spans="1:8" x14ac:dyDescent="0.2">
      <c r="A70" s="458" t="s">
        <v>329</v>
      </c>
      <c r="B70" s="381" t="str">
        <f t="shared" si="0"/>
        <v>Howe of Alford</v>
      </c>
      <c r="C70" s="458" t="s">
        <v>116</v>
      </c>
      <c r="D70" s="482">
        <v>1</v>
      </c>
      <c r="E70" s="483">
        <v>6303</v>
      </c>
      <c r="F70" s="552">
        <v>15.8654608916389</v>
      </c>
      <c r="H70" s="17" t="s">
        <v>330</v>
      </c>
    </row>
    <row r="71" spans="1:8" x14ac:dyDescent="0.2">
      <c r="A71" s="458" t="s">
        <v>331</v>
      </c>
      <c r="B71" s="381" t="str">
        <f t="shared" ref="B71:B134" si="1">HYPERLINK(CONCATENATE("https://statistics.gov.scot/atlas/resource?uri=http%3A%2F%2Fstatistics.gov.scot%2Fid%2Fstatistical-geography%2F",A71),H71)</f>
        <v>Kemnay</v>
      </c>
      <c r="C71" s="458" t="s">
        <v>116</v>
      </c>
      <c r="D71" s="482">
        <v>2</v>
      </c>
      <c r="E71" s="483">
        <v>3471</v>
      </c>
      <c r="F71" s="552">
        <v>57.6202823393835</v>
      </c>
      <c r="H71" s="17" t="s">
        <v>332</v>
      </c>
    </row>
    <row r="72" spans="1:8" x14ac:dyDescent="0.2">
      <c r="A72" s="458" t="s">
        <v>333</v>
      </c>
      <c r="B72" s="381" t="str">
        <f t="shared" si="1"/>
        <v>Inverurie North</v>
      </c>
      <c r="C72" s="458" t="s">
        <v>116</v>
      </c>
      <c r="D72" s="482">
        <v>4</v>
      </c>
      <c r="E72" s="483">
        <v>5318</v>
      </c>
      <c r="F72" s="552">
        <v>75.216246709289194</v>
      </c>
      <c r="H72" s="17" t="s">
        <v>334</v>
      </c>
    </row>
    <row r="73" spans="1:8" x14ac:dyDescent="0.2">
      <c r="A73" s="458" t="s">
        <v>335</v>
      </c>
      <c r="B73" s="381" t="str">
        <f t="shared" si="1"/>
        <v>Inverurie South</v>
      </c>
      <c r="C73" s="458" t="s">
        <v>116</v>
      </c>
      <c r="D73" s="482">
        <v>4</v>
      </c>
      <c r="E73" s="483">
        <v>5219</v>
      </c>
      <c r="F73" s="552">
        <v>76.643035064188595</v>
      </c>
      <c r="H73" s="17" t="s">
        <v>336</v>
      </c>
    </row>
    <row r="74" spans="1:8" x14ac:dyDescent="0.2">
      <c r="A74" s="458" t="s">
        <v>337</v>
      </c>
      <c r="B74" s="381" t="str">
        <f t="shared" si="1"/>
        <v>Durno-Chapel of Garioch</v>
      </c>
      <c r="C74" s="458" t="s">
        <v>116</v>
      </c>
      <c r="D74" s="482">
        <v>5</v>
      </c>
      <c r="E74" s="483">
        <v>7205</v>
      </c>
      <c r="F74" s="552">
        <v>69.396252602359496</v>
      </c>
      <c r="H74" s="17" t="s">
        <v>338</v>
      </c>
    </row>
    <row r="75" spans="1:8" x14ac:dyDescent="0.2">
      <c r="A75" s="458" t="s">
        <v>339</v>
      </c>
      <c r="B75" s="381" t="str">
        <f t="shared" si="1"/>
        <v>Kintore</v>
      </c>
      <c r="C75" s="458" t="s">
        <v>116</v>
      </c>
      <c r="D75" s="482">
        <v>3</v>
      </c>
      <c r="E75" s="483">
        <v>5881</v>
      </c>
      <c r="F75" s="552">
        <v>51.011732698520703</v>
      </c>
      <c r="H75" s="17" t="s">
        <v>340</v>
      </c>
    </row>
    <row r="76" spans="1:8" x14ac:dyDescent="0.2">
      <c r="A76" s="458" t="s">
        <v>341</v>
      </c>
      <c r="B76" s="381" t="str">
        <f t="shared" si="1"/>
        <v>Blackburn</v>
      </c>
      <c r="C76" s="458" t="s">
        <v>116</v>
      </c>
      <c r="D76" s="482" t="s">
        <v>3131</v>
      </c>
      <c r="E76" s="483">
        <v>3438</v>
      </c>
      <c r="F76" s="552" t="s">
        <v>3131</v>
      </c>
      <c r="H76" s="17" t="s">
        <v>342</v>
      </c>
    </row>
    <row r="77" spans="1:8" x14ac:dyDescent="0.2">
      <c r="A77" s="458" t="s">
        <v>343</v>
      </c>
      <c r="B77" s="381" t="str">
        <f t="shared" si="1"/>
        <v>Westhill North and South</v>
      </c>
      <c r="C77" s="458" t="s">
        <v>116</v>
      </c>
      <c r="D77" s="482">
        <v>13</v>
      </c>
      <c r="E77" s="483">
        <v>5138</v>
      </c>
      <c r="F77" s="552">
        <v>253.01673803036201</v>
      </c>
      <c r="H77" s="17" t="s">
        <v>344</v>
      </c>
    </row>
    <row r="78" spans="1:8" x14ac:dyDescent="0.2">
      <c r="A78" s="458" t="s">
        <v>345</v>
      </c>
      <c r="B78" s="381" t="str">
        <f t="shared" si="1"/>
        <v>Westhill Central</v>
      </c>
      <c r="C78" s="458" t="s">
        <v>116</v>
      </c>
      <c r="D78" s="482">
        <v>2</v>
      </c>
      <c r="E78" s="483">
        <v>3813</v>
      </c>
      <c r="F78" s="552">
        <v>52.452137424600103</v>
      </c>
      <c r="H78" s="17" t="s">
        <v>346</v>
      </c>
    </row>
    <row r="79" spans="1:8" x14ac:dyDescent="0.2">
      <c r="A79" s="458" t="s">
        <v>347</v>
      </c>
      <c r="B79" s="381" t="str">
        <f t="shared" si="1"/>
        <v>Garlogie and Elrick</v>
      </c>
      <c r="C79" s="458" t="s">
        <v>116</v>
      </c>
      <c r="D79" s="482" t="s">
        <v>3131</v>
      </c>
      <c r="E79" s="483">
        <v>3924</v>
      </c>
      <c r="F79" s="552" t="s">
        <v>3131</v>
      </c>
      <c r="H79" s="17" t="s">
        <v>348</v>
      </c>
    </row>
    <row r="80" spans="1:8" x14ac:dyDescent="0.2">
      <c r="A80" s="458" t="s">
        <v>349</v>
      </c>
      <c r="B80" s="381" t="str">
        <f t="shared" si="1"/>
        <v>Newmachar and Fintray</v>
      </c>
      <c r="C80" s="458" t="s">
        <v>116</v>
      </c>
      <c r="D80" s="482">
        <v>1</v>
      </c>
      <c r="E80" s="483">
        <v>4258</v>
      </c>
      <c r="F80" s="552">
        <v>23.4852043212776</v>
      </c>
      <c r="H80" s="17" t="s">
        <v>350</v>
      </c>
    </row>
    <row r="81" spans="1:8" x14ac:dyDescent="0.2">
      <c r="A81" s="458" t="s">
        <v>351</v>
      </c>
      <c r="B81" s="381" t="str">
        <f t="shared" si="1"/>
        <v>Balmedie and Potterton</v>
      </c>
      <c r="C81" s="458" t="s">
        <v>116</v>
      </c>
      <c r="D81" s="482">
        <v>4</v>
      </c>
      <c r="E81" s="483">
        <v>5390</v>
      </c>
      <c r="F81" s="552">
        <v>74.211502782931404</v>
      </c>
      <c r="H81" s="17" t="s">
        <v>352</v>
      </c>
    </row>
    <row r="82" spans="1:8" x14ac:dyDescent="0.2">
      <c r="A82" s="458" t="s">
        <v>353</v>
      </c>
      <c r="B82" s="381" t="str">
        <f t="shared" si="1"/>
        <v>Ellon East</v>
      </c>
      <c r="C82" s="458" t="s">
        <v>116</v>
      </c>
      <c r="D82" s="482">
        <v>12</v>
      </c>
      <c r="E82" s="483">
        <v>6106</v>
      </c>
      <c r="F82" s="552">
        <v>196.52800524074701</v>
      </c>
      <c r="H82" s="17" t="s">
        <v>354</v>
      </c>
    </row>
    <row r="83" spans="1:8" x14ac:dyDescent="0.2">
      <c r="A83" s="458" t="s">
        <v>355</v>
      </c>
      <c r="B83" s="381" t="str">
        <f t="shared" si="1"/>
        <v>Ellon West</v>
      </c>
      <c r="C83" s="458" t="s">
        <v>116</v>
      </c>
      <c r="D83" s="482">
        <v>6</v>
      </c>
      <c r="E83" s="483">
        <v>4001</v>
      </c>
      <c r="F83" s="552">
        <v>149.962509372657</v>
      </c>
      <c r="H83" s="17" t="s">
        <v>356</v>
      </c>
    </row>
    <row r="84" spans="1:8" x14ac:dyDescent="0.2">
      <c r="A84" s="458" t="s">
        <v>357</v>
      </c>
      <c r="B84" s="381" t="str">
        <f t="shared" si="1"/>
        <v>Ythanside</v>
      </c>
      <c r="C84" s="458" t="s">
        <v>116</v>
      </c>
      <c r="D84" s="482">
        <v>1</v>
      </c>
      <c r="E84" s="483">
        <v>4634</v>
      </c>
      <c r="F84" s="552">
        <v>21.579628830384099</v>
      </c>
      <c r="H84" s="17" t="s">
        <v>358</v>
      </c>
    </row>
    <row r="85" spans="1:8" x14ac:dyDescent="0.2">
      <c r="A85" s="458" t="s">
        <v>359</v>
      </c>
      <c r="B85" s="381" t="str">
        <f t="shared" si="1"/>
        <v>Ythsie</v>
      </c>
      <c r="C85" s="458" t="s">
        <v>116</v>
      </c>
      <c r="D85" s="482">
        <v>6</v>
      </c>
      <c r="E85" s="483">
        <v>6093</v>
      </c>
      <c r="F85" s="552">
        <v>98.473658296405802</v>
      </c>
      <c r="H85" s="17" t="s">
        <v>360</v>
      </c>
    </row>
    <row r="86" spans="1:8" x14ac:dyDescent="0.2">
      <c r="A86" s="458" t="s">
        <v>361</v>
      </c>
      <c r="B86" s="381" t="str">
        <f t="shared" si="1"/>
        <v>Barrahill</v>
      </c>
      <c r="C86" s="458" t="s">
        <v>116</v>
      </c>
      <c r="D86" s="482">
        <v>2</v>
      </c>
      <c r="E86" s="483">
        <v>5008</v>
      </c>
      <c r="F86" s="552">
        <v>39.936102236421704</v>
      </c>
      <c r="H86" s="17" t="s">
        <v>362</v>
      </c>
    </row>
    <row r="87" spans="1:8" x14ac:dyDescent="0.2">
      <c r="A87" s="458" t="s">
        <v>363</v>
      </c>
      <c r="B87" s="381" t="str">
        <f t="shared" si="1"/>
        <v>Fyvie-Rothie</v>
      </c>
      <c r="C87" s="458" t="s">
        <v>116</v>
      </c>
      <c r="D87" s="482">
        <v>3</v>
      </c>
      <c r="E87" s="483">
        <v>3919</v>
      </c>
      <c r="F87" s="552">
        <v>76.550140341924006</v>
      </c>
      <c r="H87" s="17" t="s">
        <v>364</v>
      </c>
    </row>
    <row r="88" spans="1:8" x14ac:dyDescent="0.2">
      <c r="A88" s="458" t="s">
        <v>365</v>
      </c>
      <c r="B88" s="381" t="str">
        <f t="shared" si="1"/>
        <v>Insch, Oyne and Ythanwells</v>
      </c>
      <c r="C88" s="458" t="s">
        <v>116</v>
      </c>
      <c r="D88" s="482">
        <v>8</v>
      </c>
      <c r="E88" s="483">
        <v>5059</v>
      </c>
      <c r="F88" s="552">
        <v>158.13401858074701</v>
      </c>
      <c r="H88" s="17" t="s">
        <v>366</v>
      </c>
    </row>
    <row r="89" spans="1:8" x14ac:dyDescent="0.2">
      <c r="A89" s="458" t="s">
        <v>367</v>
      </c>
      <c r="B89" s="381" t="str">
        <f t="shared" si="1"/>
        <v>Clashindarroch</v>
      </c>
      <c r="C89" s="458" t="s">
        <v>116</v>
      </c>
      <c r="D89" s="482">
        <v>3</v>
      </c>
      <c r="E89" s="483">
        <v>4615</v>
      </c>
      <c r="F89" s="552">
        <v>65.005417118093206</v>
      </c>
      <c r="H89" s="17" t="s">
        <v>368</v>
      </c>
    </row>
    <row r="90" spans="1:8" x14ac:dyDescent="0.2">
      <c r="A90" s="458" t="s">
        <v>369</v>
      </c>
      <c r="B90" s="381" t="str">
        <f t="shared" si="1"/>
        <v>Huntly</v>
      </c>
      <c r="C90" s="458" t="s">
        <v>116</v>
      </c>
      <c r="D90" s="482" t="s">
        <v>3131</v>
      </c>
      <c r="E90" s="483">
        <v>4159</v>
      </c>
      <c r="F90" s="552" t="s">
        <v>3131</v>
      </c>
      <c r="H90" s="17" t="s">
        <v>370</v>
      </c>
    </row>
    <row r="91" spans="1:8" x14ac:dyDescent="0.2">
      <c r="A91" s="458" t="s">
        <v>371</v>
      </c>
      <c r="B91" s="381" t="str">
        <f t="shared" si="1"/>
        <v>Auchterless and Monquhitter</v>
      </c>
      <c r="C91" s="458" t="s">
        <v>116</v>
      </c>
      <c r="D91" s="482">
        <v>2</v>
      </c>
      <c r="E91" s="483">
        <v>2864</v>
      </c>
      <c r="F91" s="552">
        <v>69.832402234636902</v>
      </c>
      <c r="H91" s="17" t="s">
        <v>372</v>
      </c>
    </row>
    <row r="92" spans="1:8" x14ac:dyDescent="0.2">
      <c r="A92" s="458" t="s">
        <v>373</v>
      </c>
      <c r="B92" s="381" t="str">
        <f t="shared" si="1"/>
        <v>Turriff</v>
      </c>
      <c r="C92" s="458" t="s">
        <v>116</v>
      </c>
      <c r="D92" s="482">
        <v>8</v>
      </c>
      <c r="E92" s="483">
        <v>4437</v>
      </c>
      <c r="F92" s="552">
        <v>180.30200585981501</v>
      </c>
      <c r="H92" s="17" t="s">
        <v>374</v>
      </c>
    </row>
    <row r="93" spans="1:8" x14ac:dyDescent="0.2">
      <c r="A93" s="458" t="s">
        <v>375</v>
      </c>
      <c r="B93" s="381" t="str">
        <f t="shared" si="1"/>
        <v>Portsoy, Fordyce and Cornhill</v>
      </c>
      <c r="C93" s="458" t="s">
        <v>116</v>
      </c>
      <c r="D93" s="482">
        <v>1</v>
      </c>
      <c r="E93" s="483">
        <v>3149</v>
      </c>
      <c r="F93" s="552">
        <v>31.756113051762501</v>
      </c>
      <c r="H93" s="17" t="s">
        <v>376</v>
      </c>
    </row>
    <row r="94" spans="1:8" x14ac:dyDescent="0.2">
      <c r="A94" s="458" t="s">
        <v>377</v>
      </c>
      <c r="B94" s="381" t="str">
        <f t="shared" si="1"/>
        <v>Aberchirder and Whitehills</v>
      </c>
      <c r="C94" s="458" t="s">
        <v>116</v>
      </c>
      <c r="D94" s="482">
        <v>1</v>
      </c>
      <c r="E94" s="483">
        <v>3775</v>
      </c>
      <c r="F94" s="552">
        <v>26.490066225165599</v>
      </c>
      <c r="H94" s="17" t="s">
        <v>378</v>
      </c>
    </row>
    <row r="95" spans="1:8" x14ac:dyDescent="0.2">
      <c r="A95" s="458" t="s">
        <v>379</v>
      </c>
      <c r="B95" s="381" t="str">
        <f t="shared" si="1"/>
        <v>Banff</v>
      </c>
      <c r="C95" s="458" t="s">
        <v>116</v>
      </c>
      <c r="D95" s="482">
        <v>3</v>
      </c>
      <c r="E95" s="483">
        <v>4100</v>
      </c>
      <c r="F95" s="552">
        <v>73.170731707317103</v>
      </c>
      <c r="H95" s="17" t="s">
        <v>380</v>
      </c>
    </row>
    <row r="96" spans="1:8" x14ac:dyDescent="0.2">
      <c r="A96" s="458" t="s">
        <v>381</v>
      </c>
      <c r="B96" s="381" t="str">
        <f t="shared" si="1"/>
        <v>Macduff</v>
      </c>
      <c r="C96" s="458" t="s">
        <v>116</v>
      </c>
      <c r="D96" s="482">
        <v>3</v>
      </c>
      <c r="E96" s="483">
        <v>3838</v>
      </c>
      <c r="F96" s="552">
        <v>78.165711307972899</v>
      </c>
      <c r="H96" s="17" t="s">
        <v>382</v>
      </c>
    </row>
    <row r="97" spans="1:8" x14ac:dyDescent="0.2">
      <c r="A97" s="458" t="s">
        <v>383</v>
      </c>
      <c r="B97" s="381" t="str">
        <f t="shared" si="1"/>
        <v>Gardenstown and King Edward</v>
      </c>
      <c r="C97" s="458" t="s">
        <v>116</v>
      </c>
      <c r="D97" s="482">
        <v>1</v>
      </c>
      <c r="E97" s="483">
        <v>3143</v>
      </c>
      <c r="F97" s="552">
        <v>31.8167356029271</v>
      </c>
      <c r="H97" s="17" t="s">
        <v>384</v>
      </c>
    </row>
    <row r="98" spans="1:8" x14ac:dyDescent="0.2">
      <c r="A98" s="458" t="s">
        <v>385</v>
      </c>
      <c r="B98" s="381" t="str">
        <f t="shared" si="1"/>
        <v>New Pitsligo</v>
      </c>
      <c r="C98" s="458" t="s">
        <v>116</v>
      </c>
      <c r="D98" s="482">
        <v>3</v>
      </c>
      <c r="E98" s="483">
        <v>2942</v>
      </c>
      <c r="F98" s="552">
        <v>101.971447994562</v>
      </c>
      <c r="H98" s="17" t="s">
        <v>386</v>
      </c>
    </row>
    <row r="99" spans="1:8" x14ac:dyDescent="0.2">
      <c r="A99" s="458" t="s">
        <v>387</v>
      </c>
      <c r="B99" s="381" t="str">
        <f t="shared" si="1"/>
        <v>Deer and Mormond</v>
      </c>
      <c r="C99" s="458" t="s">
        <v>116</v>
      </c>
      <c r="D99" s="482">
        <v>6</v>
      </c>
      <c r="E99" s="483">
        <v>5068</v>
      </c>
      <c r="F99" s="552">
        <v>118.389897395422</v>
      </c>
      <c r="H99" s="17" t="s">
        <v>388</v>
      </c>
    </row>
    <row r="100" spans="1:8" x14ac:dyDescent="0.2">
      <c r="A100" s="458" t="s">
        <v>389</v>
      </c>
      <c r="B100" s="381" t="str">
        <f t="shared" si="1"/>
        <v>Mintlaw</v>
      </c>
      <c r="C100" s="458" t="s">
        <v>116</v>
      </c>
      <c r="D100" s="482">
        <v>2</v>
      </c>
      <c r="E100" s="483">
        <v>2568</v>
      </c>
      <c r="F100" s="552">
        <v>77.881619937694694</v>
      </c>
      <c r="H100" s="17" t="s">
        <v>390</v>
      </c>
    </row>
    <row r="101" spans="1:8" x14ac:dyDescent="0.2">
      <c r="A101" s="458" t="s">
        <v>391</v>
      </c>
      <c r="B101" s="381" t="str">
        <f t="shared" si="1"/>
        <v>Auchnagatt</v>
      </c>
      <c r="C101" s="458" t="s">
        <v>116</v>
      </c>
      <c r="D101" s="482" t="s">
        <v>3131</v>
      </c>
      <c r="E101" s="483">
        <v>3139</v>
      </c>
      <c r="F101" s="552" t="s">
        <v>3131</v>
      </c>
      <c r="H101" s="17" t="s">
        <v>392</v>
      </c>
    </row>
    <row r="102" spans="1:8" x14ac:dyDescent="0.2">
      <c r="A102" s="458" t="s">
        <v>393</v>
      </c>
      <c r="B102" s="381" t="str">
        <f t="shared" si="1"/>
        <v>Cruden</v>
      </c>
      <c r="C102" s="458" t="s">
        <v>116</v>
      </c>
      <c r="D102" s="482">
        <v>3</v>
      </c>
      <c r="E102" s="483">
        <v>4402</v>
      </c>
      <c r="F102" s="552">
        <v>68.150840527033196</v>
      </c>
      <c r="H102" s="17" t="s">
        <v>394</v>
      </c>
    </row>
    <row r="103" spans="1:8" x14ac:dyDescent="0.2">
      <c r="A103" s="458" t="s">
        <v>395</v>
      </c>
      <c r="B103" s="381" t="str">
        <f t="shared" si="1"/>
        <v>Peterhead Links</v>
      </c>
      <c r="C103" s="458" t="s">
        <v>116</v>
      </c>
      <c r="D103" s="482">
        <v>2</v>
      </c>
      <c r="E103" s="483">
        <v>4481</v>
      </c>
      <c r="F103" s="552">
        <v>44.632894443204599</v>
      </c>
      <c r="H103" s="17" t="s">
        <v>396</v>
      </c>
    </row>
    <row r="104" spans="1:8" x14ac:dyDescent="0.2">
      <c r="A104" s="458" t="s">
        <v>397</v>
      </c>
      <c r="B104" s="381" t="str">
        <f t="shared" si="1"/>
        <v>Peterhead Bay</v>
      </c>
      <c r="C104" s="458" t="s">
        <v>116</v>
      </c>
      <c r="D104" s="482">
        <v>3</v>
      </c>
      <c r="E104" s="483">
        <v>2440</v>
      </c>
      <c r="F104" s="552">
        <v>122.950819672131</v>
      </c>
      <c r="H104" s="17" t="s">
        <v>398</v>
      </c>
    </row>
    <row r="105" spans="1:8" x14ac:dyDescent="0.2">
      <c r="A105" s="458" t="s">
        <v>399</v>
      </c>
      <c r="B105" s="381" t="str">
        <f t="shared" si="1"/>
        <v>Peterhead Harbour</v>
      </c>
      <c r="C105" s="458" t="s">
        <v>116</v>
      </c>
      <c r="D105" s="482">
        <v>23</v>
      </c>
      <c r="E105" s="483">
        <v>6002</v>
      </c>
      <c r="F105" s="552">
        <v>383.20559813395499</v>
      </c>
      <c r="H105" s="17" t="s">
        <v>400</v>
      </c>
    </row>
    <row r="106" spans="1:8" x14ac:dyDescent="0.2">
      <c r="A106" s="458" t="s">
        <v>401</v>
      </c>
      <c r="B106" s="381" t="str">
        <f t="shared" si="1"/>
        <v>Peterhead Ugieside</v>
      </c>
      <c r="C106" s="458" t="s">
        <v>116</v>
      </c>
      <c r="D106" s="482">
        <v>4</v>
      </c>
      <c r="E106" s="483">
        <v>4173</v>
      </c>
      <c r="F106" s="552">
        <v>95.854301461778107</v>
      </c>
      <c r="H106" s="17" t="s">
        <v>402</v>
      </c>
    </row>
    <row r="107" spans="1:8" x14ac:dyDescent="0.2">
      <c r="A107" s="458" t="s">
        <v>403</v>
      </c>
      <c r="B107" s="381" t="str">
        <f t="shared" si="1"/>
        <v>Longside and Rattray</v>
      </c>
      <c r="C107" s="458" t="s">
        <v>116</v>
      </c>
      <c r="D107" s="482">
        <v>10</v>
      </c>
      <c r="E107" s="483">
        <v>7626</v>
      </c>
      <c r="F107" s="552">
        <v>131.13034356150001</v>
      </c>
      <c r="H107" s="17" t="s">
        <v>404</v>
      </c>
    </row>
    <row r="108" spans="1:8" x14ac:dyDescent="0.2">
      <c r="A108" s="458" t="s">
        <v>405</v>
      </c>
      <c r="B108" s="381" t="str">
        <f t="shared" si="1"/>
        <v>Rosehearty and Strathbeg</v>
      </c>
      <c r="C108" s="458" t="s">
        <v>116</v>
      </c>
      <c r="D108" s="482">
        <v>6</v>
      </c>
      <c r="E108" s="483">
        <v>6269</v>
      </c>
      <c r="F108" s="552">
        <v>95.709044504705702</v>
      </c>
      <c r="H108" s="17" t="s">
        <v>406</v>
      </c>
    </row>
    <row r="109" spans="1:8" x14ac:dyDescent="0.2">
      <c r="A109" s="458" t="s">
        <v>407</v>
      </c>
      <c r="B109" s="381" t="str">
        <f t="shared" si="1"/>
        <v>Fraserburgh Smiddyhill</v>
      </c>
      <c r="C109" s="458" t="s">
        <v>116</v>
      </c>
      <c r="D109" s="482">
        <v>3</v>
      </c>
      <c r="E109" s="483">
        <v>4068</v>
      </c>
      <c r="F109" s="552">
        <v>73.746312684365805</v>
      </c>
      <c r="H109" s="17" t="s">
        <v>408</v>
      </c>
    </row>
    <row r="110" spans="1:8" x14ac:dyDescent="0.2">
      <c r="A110" s="458" t="s">
        <v>409</v>
      </c>
      <c r="B110" s="381" t="str">
        <f t="shared" si="1"/>
        <v>Fraserburgh Lochpots</v>
      </c>
      <c r="C110" s="458" t="s">
        <v>116</v>
      </c>
      <c r="D110" s="482">
        <v>2</v>
      </c>
      <c r="E110" s="483">
        <v>2261</v>
      </c>
      <c r="F110" s="552">
        <v>88.456435205661194</v>
      </c>
      <c r="H110" s="17" t="s">
        <v>410</v>
      </c>
    </row>
    <row r="111" spans="1:8" x14ac:dyDescent="0.2">
      <c r="A111" s="458" t="s">
        <v>411</v>
      </c>
      <c r="B111" s="381" t="str">
        <f t="shared" si="1"/>
        <v>Fraserburgh Central-Academy</v>
      </c>
      <c r="C111" s="458" t="s">
        <v>116</v>
      </c>
      <c r="D111" s="482">
        <v>4</v>
      </c>
      <c r="E111" s="483">
        <v>2590</v>
      </c>
      <c r="F111" s="552">
        <v>154.440154440154</v>
      </c>
      <c r="H111" s="17" t="s">
        <v>412</v>
      </c>
    </row>
    <row r="112" spans="1:8" x14ac:dyDescent="0.2">
      <c r="A112" s="458" t="s">
        <v>413</v>
      </c>
      <c r="B112" s="381" t="str">
        <f t="shared" si="1"/>
        <v>Fraserburgh Harbour and Broadsea</v>
      </c>
      <c r="C112" s="458" t="s">
        <v>116</v>
      </c>
      <c r="D112" s="482">
        <v>2</v>
      </c>
      <c r="E112" s="483">
        <v>3429</v>
      </c>
      <c r="F112" s="552">
        <v>58.326042578011098</v>
      </c>
      <c r="H112" s="17" t="s">
        <v>414</v>
      </c>
    </row>
    <row r="113" spans="1:8" x14ac:dyDescent="0.2">
      <c r="A113" s="458" t="s">
        <v>415</v>
      </c>
      <c r="B113" s="381" t="str">
        <f t="shared" si="1"/>
        <v>South Angus</v>
      </c>
      <c r="C113" s="458" t="s">
        <v>117</v>
      </c>
      <c r="D113" s="482">
        <v>7</v>
      </c>
      <c r="E113" s="483">
        <v>5502</v>
      </c>
      <c r="F113" s="552">
        <v>127.226463104326</v>
      </c>
      <c r="H113" s="17" t="s">
        <v>416</v>
      </c>
    </row>
    <row r="114" spans="1:8" x14ac:dyDescent="0.2">
      <c r="A114" s="458" t="s">
        <v>417</v>
      </c>
      <c r="B114" s="381" t="str">
        <f t="shared" si="1"/>
        <v>Monikie</v>
      </c>
      <c r="C114" s="458" t="s">
        <v>117</v>
      </c>
      <c r="D114" s="482">
        <v>15</v>
      </c>
      <c r="E114" s="483">
        <v>6478</v>
      </c>
      <c r="F114" s="552">
        <v>231.552948440877</v>
      </c>
      <c r="H114" s="17" t="s">
        <v>418</v>
      </c>
    </row>
    <row r="115" spans="1:8" x14ac:dyDescent="0.2">
      <c r="A115" s="458" t="s">
        <v>419</v>
      </c>
      <c r="B115" s="381" t="str">
        <f t="shared" si="1"/>
        <v>Monifieth West</v>
      </c>
      <c r="C115" s="458" t="s">
        <v>117</v>
      </c>
      <c r="D115" s="482">
        <v>5</v>
      </c>
      <c r="E115" s="483">
        <v>2777</v>
      </c>
      <c r="F115" s="552">
        <v>180.050414115953</v>
      </c>
      <c r="H115" s="17" t="s">
        <v>420</v>
      </c>
    </row>
    <row r="116" spans="1:8" x14ac:dyDescent="0.2">
      <c r="A116" s="458" t="s">
        <v>421</v>
      </c>
      <c r="B116" s="381" t="str">
        <f t="shared" si="1"/>
        <v>Monifieth East</v>
      </c>
      <c r="C116" s="458" t="s">
        <v>117</v>
      </c>
      <c r="D116" s="482">
        <v>10</v>
      </c>
      <c r="E116" s="483">
        <v>4999</v>
      </c>
      <c r="F116" s="552">
        <v>200.0400080016</v>
      </c>
      <c r="H116" s="17" t="s">
        <v>422</v>
      </c>
    </row>
    <row r="117" spans="1:8" x14ac:dyDescent="0.2">
      <c r="A117" s="458" t="s">
        <v>423</v>
      </c>
      <c r="B117" s="381" t="str">
        <f t="shared" si="1"/>
        <v>Carnoustie West</v>
      </c>
      <c r="C117" s="458" t="s">
        <v>117</v>
      </c>
      <c r="D117" s="482">
        <v>14</v>
      </c>
      <c r="E117" s="483">
        <v>5334</v>
      </c>
      <c r="F117" s="552">
        <v>262.46719160104999</v>
      </c>
      <c r="H117" s="17" t="s">
        <v>424</v>
      </c>
    </row>
    <row r="118" spans="1:8" x14ac:dyDescent="0.2">
      <c r="A118" s="458" t="s">
        <v>425</v>
      </c>
      <c r="B118" s="381" t="str">
        <f t="shared" si="1"/>
        <v>Carnoustie East</v>
      </c>
      <c r="C118" s="458" t="s">
        <v>117</v>
      </c>
      <c r="D118" s="482">
        <v>8</v>
      </c>
      <c r="E118" s="483">
        <v>5341</v>
      </c>
      <c r="F118" s="552">
        <v>149.78468451600801</v>
      </c>
      <c r="H118" s="17" t="s">
        <v>426</v>
      </c>
    </row>
    <row r="119" spans="1:8" x14ac:dyDescent="0.2">
      <c r="A119" s="458" t="s">
        <v>427</v>
      </c>
      <c r="B119" s="381" t="str">
        <f t="shared" si="1"/>
        <v>Arbroath Landward</v>
      </c>
      <c r="C119" s="458" t="s">
        <v>117</v>
      </c>
      <c r="D119" s="482">
        <v>1</v>
      </c>
      <c r="E119" s="483">
        <v>3152</v>
      </c>
      <c r="F119" s="552">
        <v>31.7258883248731</v>
      </c>
      <c r="H119" s="17" t="s">
        <v>428</v>
      </c>
    </row>
    <row r="120" spans="1:8" x14ac:dyDescent="0.2">
      <c r="A120" s="458" t="s">
        <v>429</v>
      </c>
      <c r="B120" s="381" t="str">
        <f t="shared" si="1"/>
        <v>Arbroath Kirkton</v>
      </c>
      <c r="C120" s="458" t="s">
        <v>117</v>
      </c>
      <c r="D120" s="482">
        <v>4</v>
      </c>
      <c r="E120" s="483">
        <v>5315</v>
      </c>
      <c r="F120" s="552">
        <v>75.258701787394202</v>
      </c>
      <c r="H120" s="17" t="s">
        <v>430</v>
      </c>
    </row>
    <row r="121" spans="1:8" x14ac:dyDescent="0.2">
      <c r="A121" s="458" t="s">
        <v>431</v>
      </c>
      <c r="B121" s="381" t="str">
        <f t="shared" si="1"/>
        <v>Arbroath Keptie</v>
      </c>
      <c r="C121" s="458" t="s">
        <v>117</v>
      </c>
      <c r="D121" s="482">
        <v>5</v>
      </c>
      <c r="E121" s="483">
        <v>3616</v>
      </c>
      <c r="F121" s="552">
        <v>138.27433628318599</v>
      </c>
      <c r="H121" s="17" t="s">
        <v>432</v>
      </c>
    </row>
    <row r="122" spans="1:8" x14ac:dyDescent="0.2">
      <c r="A122" s="458" t="s">
        <v>433</v>
      </c>
      <c r="B122" s="381" t="str">
        <f t="shared" si="1"/>
        <v>Arbroath Harbour</v>
      </c>
      <c r="C122" s="458" t="s">
        <v>117</v>
      </c>
      <c r="D122" s="482">
        <v>11</v>
      </c>
      <c r="E122" s="483">
        <v>4668</v>
      </c>
      <c r="F122" s="552">
        <v>235.64695801199699</v>
      </c>
      <c r="H122" s="17" t="s">
        <v>434</v>
      </c>
    </row>
    <row r="123" spans="1:8" x14ac:dyDescent="0.2">
      <c r="A123" s="458" t="s">
        <v>435</v>
      </c>
      <c r="B123" s="381" t="str">
        <f t="shared" si="1"/>
        <v>Arbroath Cliffburn</v>
      </c>
      <c r="C123" s="458" t="s">
        <v>117</v>
      </c>
      <c r="D123" s="482">
        <v>1</v>
      </c>
      <c r="E123" s="483">
        <v>5056</v>
      </c>
      <c r="F123" s="552">
        <v>19.778481012658201</v>
      </c>
      <c r="H123" s="17" t="s">
        <v>436</v>
      </c>
    </row>
    <row r="124" spans="1:8" x14ac:dyDescent="0.2">
      <c r="A124" s="458" t="s">
        <v>437</v>
      </c>
      <c r="B124" s="381" t="str">
        <f t="shared" si="1"/>
        <v>Arbroath Warddykes</v>
      </c>
      <c r="C124" s="458" t="s">
        <v>117</v>
      </c>
      <c r="D124" s="482">
        <v>3</v>
      </c>
      <c r="E124" s="483">
        <v>4538</v>
      </c>
      <c r="F124" s="552">
        <v>66.108417805200602</v>
      </c>
      <c r="H124" s="17" t="s">
        <v>438</v>
      </c>
    </row>
    <row r="125" spans="1:8" x14ac:dyDescent="0.2">
      <c r="A125" s="458" t="s">
        <v>439</v>
      </c>
      <c r="B125" s="381" t="str">
        <f t="shared" si="1"/>
        <v>Lunan</v>
      </c>
      <c r="C125" s="458" t="s">
        <v>117</v>
      </c>
      <c r="D125" s="482">
        <v>2</v>
      </c>
      <c r="E125" s="483">
        <v>2882</v>
      </c>
      <c r="F125" s="552">
        <v>69.396252602359496</v>
      </c>
      <c r="H125" s="17" t="s">
        <v>440</v>
      </c>
    </row>
    <row r="126" spans="1:8" x14ac:dyDescent="0.2">
      <c r="A126" s="458" t="s">
        <v>441</v>
      </c>
      <c r="B126" s="381" t="str">
        <f t="shared" si="1"/>
        <v>Montrose South</v>
      </c>
      <c r="C126" s="458" t="s">
        <v>117</v>
      </c>
      <c r="D126" s="482">
        <v>15</v>
      </c>
      <c r="E126" s="483">
        <v>5520</v>
      </c>
      <c r="F126" s="552">
        <v>271.73913043478302</v>
      </c>
      <c r="H126" s="17" t="s">
        <v>442</v>
      </c>
    </row>
    <row r="127" spans="1:8" x14ac:dyDescent="0.2">
      <c r="A127" s="458" t="s">
        <v>443</v>
      </c>
      <c r="B127" s="381" t="str">
        <f t="shared" si="1"/>
        <v>Montrose North</v>
      </c>
      <c r="C127" s="458" t="s">
        <v>117</v>
      </c>
      <c r="D127" s="482">
        <v>2</v>
      </c>
      <c r="E127" s="483">
        <v>4660</v>
      </c>
      <c r="F127" s="552">
        <v>42.9184549356223</v>
      </c>
      <c r="H127" s="17" t="s">
        <v>444</v>
      </c>
    </row>
    <row r="128" spans="1:8" x14ac:dyDescent="0.2">
      <c r="A128" s="458" t="s">
        <v>445</v>
      </c>
      <c r="B128" s="381" t="str">
        <f t="shared" si="1"/>
        <v>Hillside</v>
      </c>
      <c r="C128" s="458" t="s">
        <v>117</v>
      </c>
      <c r="D128" s="482">
        <v>2</v>
      </c>
      <c r="E128" s="483">
        <v>3782</v>
      </c>
      <c r="F128" s="552">
        <v>52.882072977260698</v>
      </c>
      <c r="H128" s="17" t="s">
        <v>446</v>
      </c>
    </row>
    <row r="129" spans="1:8" x14ac:dyDescent="0.2">
      <c r="A129" s="458" t="s">
        <v>447</v>
      </c>
      <c r="B129" s="381" t="str">
        <f t="shared" si="1"/>
        <v>Friockheim</v>
      </c>
      <c r="C129" s="458" t="s">
        <v>117</v>
      </c>
      <c r="D129" s="482">
        <v>2</v>
      </c>
      <c r="E129" s="483">
        <v>3547</v>
      </c>
      <c r="F129" s="552">
        <v>56.385678037778398</v>
      </c>
      <c r="H129" s="17" t="s">
        <v>448</v>
      </c>
    </row>
    <row r="130" spans="1:8" x14ac:dyDescent="0.2">
      <c r="A130" s="458" t="s">
        <v>449</v>
      </c>
      <c r="B130" s="381" t="str">
        <f t="shared" si="1"/>
        <v>Brechin East</v>
      </c>
      <c r="C130" s="458" t="s">
        <v>117</v>
      </c>
      <c r="D130" s="482">
        <v>3</v>
      </c>
      <c r="E130" s="483">
        <v>3401</v>
      </c>
      <c r="F130" s="552">
        <v>88.209350191120294</v>
      </c>
      <c r="H130" s="17" t="s">
        <v>450</v>
      </c>
    </row>
    <row r="131" spans="1:8" x14ac:dyDescent="0.2">
      <c r="A131" s="458" t="s">
        <v>451</v>
      </c>
      <c r="B131" s="381" t="str">
        <f t="shared" si="1"/>
        <v>Brechin West</v>
      </c>
      <c r="C131" s="458" t="s">
        <v>117</v>
      </c>
      <c r="D131" s="482">
        <v>4</v>
      </c>
      <c r="E131" s="483">
        <v>3831</v>
      </c>
      <c r="F131" s="552">
        <v>104.411380840512</v>
      </c>
      <c r="H131" s="17" t="s">
        <v>452</v>
      </c>
    </row>
    <row r="132" spans="1:8" x14ac:dyDescent="0.2">
      <c r="A132" s="458" t="s">
        <v>453</v>
      </c>
      <c r="B132" s="381" t="str">
        <f t="shared" si="1"/>
        <v>Letham and Glamis</v>
      </c>
      <c r="C132" s="458" t="s">
        <v>117</v>
      </c>
      <c r="D132" s="482">
        <v>8</v>
      </c>
      <c r="E132" s="483">
        <v>5394</v>
      </c>
      <c r="F132" s="552">
        <v>148.312940304042</v>
      </c>
      <c r="H132" s="17" t="s">
        <v>454</v>
      </c>
    </row>
    <row r="133" spans="1:8" x14ac:dyDescent="0.2">
      <c r="A133" s="458" t="s">
        <v>455</v>
      </c>
      <c r="B133" s="381" t="str">
        <f t="shared" si="1"/>
        <v>Forfar East</v>
      </c>
      <c r="C133" s="458" t="s">
        <v>117</v>
      </c>
      <c r="D133" s="482">
        <v>5</v>
      </c>
      <c r="E133" s="483">
        <v>4471</v>
      </c>
      <c r="F133" s="552">
        <v>111.831804965332</v>
      </c>
      <c r="H133" s="17" t="s">
        <v>456</v>
      </c>
    </row>
    <row r="134" spans="1:8" x14ac:dyDescent="0.2">
      <c r="A134" s="458" t="s">
        <v>457</v>
      </c>
      <c r="B134" s="381" t="str">
        <f t="shared" si="1"/>
        <v>Forfar Central</v>
      </c>
      <c r="C134" s="458" t="s">
        <v>117</v>
      </c>
      <c r="D134" s="482">
        <v>7</v>
      </c>
      <c r="E134" s="483">
        <v>4796</v>
      </c>
      <c r="F134" s="552">
        <v>145.95496246872401</v>
      </c>
      <c r="H134" s="17" t="s">
        <v>458</v>
      </c>
    </row>
    <row r="135" spans="1:8" x14ac:dyDescent="0.2">
      <c r="A135" s="458" t="s">
        <v>459</v>
      </c>
      <c r="B135" s="381" t="str">
        <f t="shared" ref="B135:B198" si="2">HYPERLINK(CONCATENATE("https://statistics.gov.scot/atlas/resource?uri=http%3A%2F%2Fstatistics.gov.scot%2Fid%2Fstatistical-geography%2F",A135),H135)</f>
        <v>Forfar West</v>
      </c>
      <c r="C135" s="458" t="s">
        <v>117</v>
      </c>
      <c r="D135" s="482">
        <v>19</v>
      </c>
      <c r="E135" s="483">
        <v>4838</v>
      </c>
      <c r="F135" s="552">
        <v>392.724266225713</v>
      </c>
      <c r="H135" s="17" t="s">
        <v>460</v>
      </c>
    </row>
    <row r="136" spans="1:8" x14ac:dyDescent="0.2">
      <c r="A136" s="458" t="s">
        <v>461</v>
      </c>
      <c r="B136" s="381" t="str">
        <f t="shared" si="2"/>
        <v>Kirriemuir Landward</v>
      </c>
      <c r="C136" s="458" t="s">
        <v>117</v>
      </c>
      <c r="D136" s="482">
        <v>3</v>
      </c>
      <c r="E136" s="483">
        <v>2833</v>
      </c>
      <c r="F136" s="552">
        <v>105.89481115425301</v>
      </c>
      <c r="H136" s="17" t="s">
        <v>462</v>
      </c>
    </row>
    <row r="137" spans="1:8" x14ac:dyDescent="0.2">
      <c r="A137" s="458" t="s">
        <v>463</v>
      </c>
      <c r="B137" s="381" t="str">
        <f t="shared" si="2"/>
        <v>Kirriemuir</v>
      </c>
      <c r="C137" s="458" t="s">
        <v>117</v>
      </c>
      <c r="D137" s="482">
        <v>17</v>
      </c>
      <c r="E137" s="483">
        <v>5964</v>
      </c>
      <c r="F137" s="552">
        <v>285.04359490274999</v>
      </c>
      <c r="H137" s="17" t="s">
        <v>464</v>
      </c>
    </row>
    <row r="138" spans="1:8" x14ac:dyDescent="0.2">
      <c r="A138" s="458" t="s">
        <v>465</v>
      </c>
      <c r="B138" s="381" t="str">
        <f t="shared" si="2"/>
        <v>Angus Glens</v>
      </c>
      <c r="C138" s="458" t="s">
        <v>117</v>
      </c>
      <c r="D138" s="482">
        <v>4</v>
      </c>
      <c r="E138" s="483">
        <v>3505</v>
      </c>
      <c r="F138" s="552">
        <v>114.122681883024</v>
      </c>
      <c r="H138" s="17" t="s">
        <v>466</v>
      </c>
    </row>
    <row r="139" spans="1:8" x14ac:dyDescent="0.2">
      <c r="A139" s="458" t="s">
        <v>467</v>
      </c>
      <c r="B139" s="381" t="str">
        <f t="shared" si="2"/>
        <v>Mull, Iona, Coll and Tiree</v>
      </c>
      <c r="C139" s="458" t="s">
        <v>143</v>
      </c>
      <c r="D139" s="482">
        <v>3</v>
      </c>
      <c r="E139" s="483">
        <v>3797</v>
      </c>
      <c r="F139" s="552">
        <v>79.009744535159399</v>
      </c>
      <c r="H139" s="17" t="s">
        <v>468</v>
      </c>
    </row>
    <row r="140" spans="1:8" x14ac:dyDescent="0.2">
      <c r="A140" s="458" t="s">
        <v>469</v>
      </c>
      <c r="B140" s="381" t="str">
        <f t="shared" si="2"/>
        <v>Oban South</v>
      </c>
      <c r="C140" s="458" t="s">
        <v>143</v>
      </c>
      <c r="D140" s="482">
        <v>5</v>
      </c>
      <c r="E140" s="483">
        <v>5703</v>
      </c>
      <c r="F140" s="552">
        <v>87.673154480098205</v>
      </c>
      <c r="H140" s="17" t="s">
        <v>470</v>
      </c>
    </row>
    <row r="141" spans="1:8" x14ac:dyDescent="0.2">
      <c r="A141" s="458" t="s">
        <v>471</v>
      </c>
      <c r="B141" s="381" t="str">
        <f t="shared" si="2"/>
        <v>Oban North</v>
      </c>
      <c r="C141" s="458" t="s">
        <v>143</v>
      </c>
      <c r="D141" s="482" t="s">
        <v>3131</v>
      </c>
      <c r="E141" s="483">
        <v>2596</v>
      </c>
      <c r="F141" s="552" t="s">
        <v>3131</v>
      </c>
      <c r="H141" s="17" t="s">
        <v>472</v>
      </c>
    </row>
    <row r="142" spans="1:8" x14ac:dyDescent="0.2">
      <c r="A142" s="458" t="s">
        <v>473</v>
      </c>
      <c r="B142" s="381" t="str">
        <f t="shared" si="2"/>
        <v>Benderloch Trail</v>
      </c>
      <c r="C142" s="458" t="s">
        <v>143</v>
      </c>
      <c r="D142" s="482">
        <v>3</v>
      </c>
      <c r="E142" s="483">
        <v>5576</v>
      </c>
      <c r="F142" s="552">
        <v>53.802008608321401</v>
      </c>
      <c r="H142" s="17" t="s">
        <v>474</v>
      </c>
    </row>
    <row r="143" spans="1:8" x14ac:dyDescent="0.2">
      <c r="A143" s="458" t="s">
        <v>475</v>
      </c>
      <c r="B143" s="381" t="str">
        <f t="shared" si="2"/>
        <v>Loch Awe</v>
      </c>
      <c r="C143" s="458" t="s">
        <v>143</v>
      </c>
      <c r="D143" s="482">
        <v>4</v>
      </c>
      <c r="E143" s="483">
        <v>2222</v>
      </c>
      <c r="F143" s="552">
        <v>180.01800180018</v>
      </c>
      <c r="H143" s="17" t="s">
        <v>476</v>
      </c>
    </row>
    <row r="144" spans="1:8" x14ac:dyDescent="0.2">
      <c r="A144" s="458" t="s">
        <v>477</v>
      </c>
      <c r="B144" s="381" t="str">
        <f t="shared" si="2"/>
        <v>Mid Argyll</v>
      </c>
      <c r="C144" s="458" t="s">
        <v>143</v>
      </c>
      <c r="D144" s="482">
        <v>3</v>
      </c>
      <c r="E144" s="483">
        <v>3084</v>
      </c>
      <c r="F144" s="552">
        <v>97.276264591439698</v>
      </c>
      <c r="H144" s="17" t="s">
        <v>478</v>
      </c>
    </row>
    <row r="145" spans="1:8" x14ac:dyDescent="0.2">
      <c r="A145" s="458" t="s">
        <v>479</v>
      </c>
      <c r="B145" s="381" t="str">
        <f t="shared" si="2"/>
        <v>Greater Lochgilphead</v>
      </c>
      <c r="C145" s="458" t="s">
        <v>143</v>
      </c>
      <c r="D145" s="482">
        <v>3</v>
      </c>
      <c r="E145" s="483">
        <v>3657</v>
      </c>
      <c r="F145" s="552">
        <v>82.034454470877805</v>
      </c>
      <c r="H145" s="17" t="s">
        <v>480</v>
      </c>
    </row>
    <row r="146" spans="1:8" x14ac:dyDescent="0.2">
      <c r="A146" s="458" t="s">
        <v>481</v>
      </c>
      <c r="B146" s="381" t="str">
        <f t="shared" si="2"/>
        <v>Knapdale</v>
      </c>
      <c r="C146" s="458" t="s">
        <v>143</v>
      </c>
      <c r="D146" s="482" t="s">
        <v>3131</v>
      </c>
      <c r="E146" s="483">
        <v>2417</v>
      </c>
      <c r="F146" s="552" t="s">
        <v>3131</v>
      </c>
      <c r="H146" s="17" t="s">
        <v>482</v>
      </c>
    </row>
    <row r="147" spans="1:8" x14ac:dyDescent="0.2">
      <c r="A147" s="458" t="s">
        <v>483</v>
      </c>
      <c r="B147" s="381" t="str">
        <f t="shared" si="2"/>
        <v>Whisky Isles</v>
      </c>
      <c r="C147" s="458" t="s">
        <v>143</v>
      </c>
      <c r="D147" s="482">
        <v>2</v>
      </c>
      <c r="E147" s="483">
        <v>3367</v>
      </c>
      <c r="F147" s="552">
        <v>59.400059400059398</v>
      </c>
      <c r="H147" s="17" t="s">
        <v>484</v>
      </c>
    </row>
    <row r="148" spans="1:8" x14ac:dyDescent="0.2">
      <c r="A148" s="458" t="s">
        <v>485</v>
      </c>
      <c r="B148" s="381" t="str">
        <f t="shared" si="2"/>
        <v>Kintyre Trail</v>
      </c>
      <c r="C148" s="458" t="s">
        <v>143</v>
      </c>
      <c r="D148" s="482" t="s">
        <v>3131</v>
      </c>
      <c r="E148" s="483">
        <v>2830</v>
      </c>
      <c r="F148" s="552" t="s">
        <v>3131</v>
      </c>
      <c r="H148" s="17" t="s">
        <v>486</v>
      </c>
    </row>
    <row r="149" spans="1:8" x14ac:dyDescent="0.2">
      <c r="A149" s="458" t="s">
        <v>487</v>
      </c>
      <c r="B149" s="381" t="str">
        <f t="shared" si="2"/>
        <v>Campbeltown</v>
      </c>
      <c r="C149" s="458" t="s">
        <v>143</v>
      </c>
      <c r="D149" s="482">
        <v>4</v>
      </c>
      <c r="E149" s="483">
        <v>4556</v>
      </c>
      <c r="F149" s="552">
        <v>87.796312554872699</v>
      </c>
      <c r="H149" s="17" t="s">
        <v>488</v>
      </c>
    </row>
    <row r="150" spans="1:8" x14ac:dyDescent="0.2">
      <c r="A150" s="458" t="s">
        <v>489</v>
      </c>
      <c r="B150" s="381" t="str">
        <f t="shared" si="2"/>
        <v>Bute</v>
      </c>
      <c r="C150" s="458" t="s">
        <v>143</v>
      </c>
      <c r="D150" s="482">
        <v>2</v>
      </c>
      <c r="E150" s="483">
        <v>2463</v>
      </c>
      <c r="F150" s="552">
        <v>81.201786439301699</v>
      </c>
      <c r="H150" s="17" t="s">
        <v>490</v>
      </c>
    </row>
    <row r="151" spans="1:8" x14ac:dyDescent="0.2">
      <c r="A151" s="458" t="s">
        <v>491</v>
      </c>
      <c r="B151" s="381" t="str">
        <f t="shared" si="2"/>
        <v>Rothesay Town</v>
      </c>
      <c r="C151" s="458" t="s">
        <v>143</v>
      </c>
      <c r="D151" s="482">
        <v>3</v>
      </c>
      <c r="E151" s="483">
        <v>3605</v>
      </c>
      <c r="F151" s="552">
        <v>83.217753120665805</v>
      </c>
      <c r="H151" s="17" t="s">
        <v>492</v>
      </c>
    </row>
    <row r="152" spans="1:8" x14ac:dyDescent="0.2">
      <c r="A152" s="458" t="s">
        <v>493</v>
      </c>
      <c r="B152" s="381" t="str">
        <f t="shared" si="2"/>
        <v>Cowal South</v>
      </c>
      <c r="C152" s="458" t="s">
        <v>143</v>
      </c>
      <c r="D152" s="482">
        <v>2</v>
      </c>
      <c r="E152" s="483">
        <v>2598</v>
      </c>
      <c r="F152" s="552">
        <v>76.982294072363402</v>
      </c>
      <c r="H152" s="17" t="s">
        <v>494</v>
      </c>
    </row>
    <row r="153" spans="1:8" x14ac:dyDescent="0.2">
      <c r="A153" s="458" t="s">
        <v>495</v>
      </c>
      <c r="B153" s="381" t="str">
        <f t="shared" si="2"/>
        <v>Cowal North</v>
      </c>
      <c r="C153" s="458" t="s">
        <v>143</v>
      </c>
      <c r="D153" s="482">
        <v>5</v>
      </c>
      <c r="E153" s="483">
        <v>3098</v>
      </c>
      <c r="F153" s="552">
        <v>161.394448030988</v>
      </c>
      <c r="H153" s="17" t="s">
        <v>496</v>
      </c>
    </row>
    <row r="154" spans="1:8" x14ac:dyDescent="0.2">
      <c r="A154" s="458" t="s">
        <v>497</v>
      </c>
      <c r="B154" s="381" t="str">
        <f t="shared" si="2"/>
        <v>Hunter's Quay</v>
      </c>
      <c r="C154" s="458" t="s">
        <v>143</v>
      </c>
      <c r="D154" s="482">
        <v>22</v>
      </c>
      <c r="E154" s="483">
        <v>5054</v>
      </c>
      <c r="F154" s="552">
        <v>435.29877324891203</v>
      </c>
      <c r="H154" s="17" t="s">
        <v>498</v>
      </c>
    </row>
    <row r="155" spans="1:8" x14ac:dyDescent="0.2">
      <c r="A155" s="458" t="s">
        <v>499</v>
      </c>
      <c r="B155" s="381" t="str">
        <f t="shared" si="2"/>
        <v>Dunoon</v>
      </c>
      <c r="C155" s="458" t="s">
        <v>143</v>
      </c>
      <c r="D155" s="482">
        <v>9</v>
      </c>
      <c r="E155" s="483">
        <v>4313</v>
      </c>
      <c r="F155" s="552">
        <v>208.671458381637</v>
      </c>
      <c r="H155" s="17" t="s">
        <v>500</v>
      </c>
    </row>
    <row r="156" spans="1:8" x14ac:dyDescent="0.2">
      <c r="A156" s="458" t="s">
        <v>501</v>
      </c>
      <c r="B156" s="381" t="str">
        <f t="shared" si="2"/>
        <v>Garelochhead</v>
      </c>
      <c r="C156" s="458" t="s">
        <v>143</v>
      </c>
      <c r="D156" s="482">
        <v>6</v>
      </c>
      <c r="E156" s="483">
        <v>6677</v>
      </c>
      <c r="F156" s="552">
        <v>89.860715890370003</v>
      </c>
      <c r="H156" s="17" t="s">
        <v>502</v>
      </c>
    </row>
    <row r="157" spans="1:8" x14ac:dyDescent="0.2">
      <c r="A157" s="458" t="s">
        <v>503</v>
      </c>
      <c r="B157" s="381" t="str">
        <f t="shared" si="2"/>
        <v>Helensburgh West and Rhu</v>
      </c>
      <c r="C157" s="458" t="s">
        <v>143</v>
      </c>
      <c r="D157" s="482">
        <v>8</v>
      </c>
      <c r="E157" s="483">
        <v>4266</v>
      </c>
      <c r="F157" s="552">
        <v>187.52930145335199</v>
      </c>
      <c r="H157" s="17" t="s">
        <v>504</v>
      </c>
    </row>
    <row r="158" spans="1:8" x14ac:dyDescent="0.2">
      <c r="A158" s="458" t="s">
        <v>505</v>
      </c>
      <c r="B158" s="381" t="str">
        <f t="shared" si="2"/>
        <v>Helensburgh North</v>
      </c>
      <c r="C158" s="458" t="s">
        <v>143</v>
      </c>
      <c r="D158" s="482">
        <v>7</v>
      </c>
      <c r="E158" s="483">
        <v>4214</v>
      </c>
      <c r="F158" s="552">
        <v>166.112956810631</v>
      </c>
      <c r="H158" s="17" t="s">
        <v>506</v>
      </c>
    </row>
    <row r="159" spans="1:8" x14ac:dyDescent="0.2">
      <c r="A159" s="458" t="s">
        <v>507</v>
      </c>
      <c r="B159" s="381" t="str">
        <f t="shared" si="2"/>
        <v>Helensburgh Centre</v>
      </c>
      <c r="C159" s="458" t="s">
        <v>143</v>
      </c>
      <c r="D159" s="482">
        <v>1</v>
      </c>
      <c r="E159" s="483">
        <v>2923</v>
      </c>
      <c r="F159" s="552">
        <v>34.211426616489902</v>
      </c>
      <c r="H159" s="17" t="s">
        <v>508</v>
      </c>
    </row>
    <row r="160" spans="1:8" x14ac:dyDescent="0.2">
      <c r="A160" s="458" t="s">
        <v>509</v>
      </c>
      <c r="B160" s="381" t="str">
        <f t="shared" si="2"/>
        <v>Helensburgh East</v>
      </c>
      <c r="C160" s="458" t="s">
        <v>143</v>
      </c>
      <c r="D160" s="482">
        <v>7</v>
      </c>
      <c r="E160" s="483">
        <v>3888</v>
      </c>
      <c r="F160" s="552">
        <v>180.04115226337501</v>
      </c>
      <c r="H160" s="17" t="s">
        <v>510</v>
      </c>
    </row>
    <row r="161" spans="1:8" x14ac:dyDescent="0.2">
      <c r="A161" s="458" t="s">
        <v>511</v>
      </c>
      <c r="B161" s="381" t="str">
        <f t="shared" si="2"/>
        <v>Lomond Shore</v>
      </c>
      <c r="C161" s="458" t="s">
        <v>143</v>
      </c>
      <c r="D161" s="482">
        <v>7</v>
      </c>
      <c r="E161" s="483">
        <v>2966</v>
      </c>
      <c r="F161" s="552">
        <v>236.00809170600101</v>
      </c>
      <c r="H161" s="17" t="s">
        <v>512</v>
      </c>
    </row>
    <row r="162" spans="1:8" x14ac:dyDescent="0.2">
      <c r="A162" s="458" t="s">
        <v>513</v>
      </c>
      <c r="B162" s="381" t="str">
        <f t="shared" si="2"/>
        <v>Tullibody South</v>
      </c>
      <c r="C162" s="458" t="s">
        <v>119</v>
      </c>
      <c r="D162" s="482">
        <v>25</v>
      </c>
      <c r="E162" s="483">
        <v>4235</v>
      </c>
      <c r="F162" s="552">
        <v>590.31877213695395</v>
      </c>
      <c r="H162" s="17" t="s">
        <v>514</v>
      </c>
    </row>
    <row r="163" spans="1:8" x14ac:dyDescent="0.2">
      <c r="A163" s="458" t="s">
        <v>515</v>
      </c>
      <c r="B163" s="381" t="str">
        <f t="shared" si="2"/>
        <v>Tullibody North and Glenochil</v>
      </c>
      <c r="C163" s="458" t="s">
        <v>119</v>
      </c>
      <c r="D163" s="482">
        <v>4</v>
      </c>
      <c r="E163" s="483">
        <v>5474</v>
      </c>
      <c r="F163" s="552">
        <v>73.072707343807096</v>
      </c>
      <c r="H163" s="17" t="s">
        <v>516</v>
      </c>
    </row>
    <row r="164" spans="1:8" x14ac:dyDescent="0.2">
      <c r="A164" s="458" t="s">
        <v>517</v>
      </c>
      <c r="B164" s="381" t="str">
        <f t="shared" si="2"/>
        <v>Menstrie</v>
      </c>
      <c r="C164" s="458" t="s">
        <v>119</v>
      </c>
      <c r="D164" s="482">
        <v>8</v>
      </c>
      <c r="E164" s="483">
        <v>2897</v>
      </c>
      <c r="F164" s="552">
        <v>276.14773904038702</v>
      </c>
      <c r="H164" s="17" t="s">
        <v>518</v>
      </c>
    </row>
    <row r="165" spans="1:8" x14ac:dyDescent="0.2">
      <c r="A165" s="458" t="s">
        <v>519</v>
      </c>
      <c r="B165" s="381" t="str">
        <f t="shared" si="2"/>
        <v>Alva</v>
      </c>
      <c r="C165" s="458" t="s">
        <v>119</v>
      </c>
      <c r="D165" s="482">
        <v>6</v>
      </c>
      <c r="E165" s="483">
        <v>4637</v>
      </c>
      <c r="F165" s="552">
        <v>129.39400474444699</v>
      </c>
      <c r="H165" s="17" t="s">
        <v>520</v>
      </c>
    </row>
    <row r="166" spans="1:8" x14ac:dyDescent="0.2">
      <c r="A166" s="458" t="s">
        <v>521</v>
      </c>
      <c r="B166" s="381" t="str">
        <f t="shared" si="2"/>
        <v>Fishcross, Devon Village and Coalsnaughton</v>
      </c>
      <c r="C166" s="458" t="s">
        <v>119</v>
      </c>
      <c r="D166" s="482">
        <v>3</v>
      </c>
      <c r="E166" s="483">
        <v>2321</v>
      </c>
      <c r="F166" s="552">
        <v>129.2546316243</v>
      </c>
      <c r="H166" s="17" t="s">
        <v>522</v>
      </c>
    </row>
    <row r="167" spans="1:8" x14ac:dyDescent="0.2">
      <c r="A167" s="458" t="s">
        <v>523</v>
      </c>
      <c r="B167" s="381" t="str">
        <f t="shared" si="2"/>
        <v>Tillicoultry</v>
      </c>
      <c r="C167" s="458" t="s">
        <v>119</v>
      </c>
      <c r="D167" s="482">
        <v>12</v>
      </c>
      <c r="E167" s="483">
        <v>4656</v>
      </c>
      <c r="F167" s="552">
        <v>257.73195876288702</v>
      </c>
      <c r="H167" s="17" t="s">
        <v>524</v>
      </c>
    </row>
    <row r="168" spans="1:8" x14ac:dyDescent="0.2">
      <c r="A168" s="458" t="s">
        <v>525</v>
      </c>
      <c r="B168" s="381" t="str">
        <f t="shared" si="2"/>
        <v>Dollar and Muckhart</v>
      </c>
      <c r="C168" s="458" t="s">
        <v>119</v>
      </c>
      <c r="D168" s="482">
        <v>3</v>
      </c>
      <c r="E168" s="483">
        <v>3584</v>
      </c>
      <c r="F168" s="552">
        <v>83.705357142857196</v>
      </c>
      <c r="H168" s="17" t="s">
        <v>526</v>
      </c>
    </row>
    <row r="169" spans="1:8" x14ac:dyDescent="0.2">
      <c r="A169" s="458" t="s">
        <v>527</v>
      </c>
      <c r="B169" s="381" t="str">
        <f t="shared" si="2"/>
        <v>Clackmannan, Kennet and Forestmill</v>
      </c>
      <c r="C169" s="458" t="s">
        <v>119</v>
      </c>
      <c r="D169" s="482">
        <v>12</v>
      </c>
      <c r="E169" s="483">
        <v>5065</v>
      </c>
      <c r="F169" s="552">
        <v>236.92003948667301</v>
      </c>
      <c r="H169" s="17" t="s">
        <v>528</v>
      </c>
    </row>
    <row r="170" spans="1:8" x14ac:dyDescent="0.2">
      <c r="A170" s="458" t="s">
        <v>529</v>
      </c>
      <c r="B170" s="381" t="str">
        <f t="shared" si="2"/>
        <v>Sauchie</v>
      </c>
      <c r="C170" s="458" t="s">
        <v>119</v>
      </c>
      <c r="D170" s="482">
        <v>26</v>
      </c>
      <c r="E170" s="483">
        <v>5163</v>
      </c>
      <c r="F170" s="552">
        <v>503.58318806895198</v>
      </c>
      <c r="H170" s="17" t="s">
        <v>530</v>
      </c>
    </row>
    <row r="171" spans="1:8" x14ac:dyDescent="0.2">
      <c r="A171" s="458" t="s">
        <v>531</v>
      </c>
      <c r="B171" s="381" t="str">
        <f t="shared" si="2"/>
        <v>Alloa South and East</v>
      </c>
      <c r="C171" s="458" t="s">
        <v>119</v>
      </c>
      <c r="D171" s="482">
        <v>7</v>
      </c>
      <c r="E171" s="483">
        <v>4441</v>
      </c>
      <c r="F171" s="552">
        <v>157.622157171808</v>
      </c>
      <c r="H171" s="17" t="s">
        <v>532</v>
      </c>
    </row>
    <row r="172" spans="1:8" x14ac:dyDescent="0.2">
      <c r="A172" s="458" t="s">
        <v>533</v>
      </c>
      <c r="B172" s="381" t="str">
        <f t="shared" si="2"/>
        <v>Alloa North</v>
      </c>
      <c r="C172" s="458" t="s">
        <v>119</v>
      </c>
      <c r="D172" s="482">
        <v>4</v>
      </c>
      <c r="E172" s="483">
        <v>5689</v>
      </c>
      <c r="F172" s="552">
        <v>70.311126735805999</v>
      </c>
      <c r="H172" s="17" t="s">
        <v>534</v>
      </c>
    </row>
    <row r="173" spans="1:8" x14ac:dyDescent="0.2">
      <c r="A173" s="458" t="s">
        <v>535</v>
      </c>
      <c r="B173" s="381" t="str">
        <f t="shared" si="2"/>
        <v>Alloa West</v>
      </c>
      <c r="C173" s="458" t="s">
        <v>119</v>
      </c>
      <c r="D173" s="482">
        <v>6</v>
      </c>
      <c r="E173" s="483">
        <v>3378</v>
      </c>
      <c r="F173" s="552">
        <v>177.61989342806399</v>
      </c>
      <c r="H173" s="17" t="s">
        <v>536</v>
      </c>
    </row>
    <row r="174" spans="1:8" x14ac:dyDescent="0.2">
      <c r="A174" s="458" t="s">
        <v>537</v>
      </c>
      <c r="B174" s="381" t="str">
        <f t="shared" si="2"/>
        <v>Stranraer West</v>
      </c>
      <c r="C174" s="458" t="s">
        <v>144</v>
      </c>
      <c r="D174" s="482">
        <v>8</v>
      </c>
      <c r="E174" s="483">
        <v>3748</v>
      </c>
      <c r="F174" s="552">
        <v>213.447171824973</v>
      </c>
      <c r="H174" s="17" t="s">
        <v>538</v>
      </c>
    </row>
    <row r="175" spans="1:8" x14ac:dyDescent="0.2">
      <c r="A175" s="458" t="s">
        <v>539</v>
      </c>
      <c r="B175" s="381" t="str">
        <f t="shared" si="2"/>
        <v>Stranraer East</v>
      </c>
      <c r="C175" s="458" t="s">
        <v>144</v>
      </c>
      <c r="D175" s="482">
        <v>10</v>
      </c>
      <c r="E175" s="483">
        <v>2581</v>
      </c>
      <c r="F175" s="552">
        <v>387.44672607516497</v>
      </c>
      <c r="H175" s="17" t="s">
        <v>540</v>
      </c>
    </row>
    <row r="176" spans="1:8" x14ac:dyDescent="0.2">
      <c r="A176" s="458" t="s">
        <v>541</v>
      </c>
      <c r="B176" s="381" t="str">
        <f t="shared" si="2"/>
        <v>Stranraer South</v>
      </c>
      <c r="C176" s="458" t="s">
        <v>144</v>
      </c>
      <c r="D176" s="482">
        <v>12</v>
      </c>
      <c r="E176" s="483">
        <v>3388</v>
      </c>
      <c r="F176" s="552">
        <v>354.19126328217197</v>
      </c>
      <c r="H176" s="17" t="s">
        <v>542</v>
      </c>
    </row>
    <row r="177" spans="1:8" x14ac:dyDescent="0.2">
      <c r="A177" s="458" t="s">
        <v>543</v>
      </c>
      <c r="B177" s="381" t="str">
        <f t="shared" si="2"/>
        <v>Rhins North</v>
      </c>
      <c r="C177" s="458" t="s">
        <v>144</v>
      </c>
      <c r="D177" s="482">
        <v>11</v>
      </c>
      <c r="E177" s="483">
        <v>3589</v>
      </c>
      <c r="F177" s="552">
        <v>306.49205906937902</v>
      </c>
      <c r="H177" s="17" t="s">
        <v>544</v>
      </c>
    </row>
    <row r="178" spans="1:8" x14ac:dyDescent="0.2">
      <c r="A178" s="458" t="s">
        <v>545</v>
      </c>
      <c r="B178" s="381" t="str">
        <f t="shared" si="2"/>
        <v>Rhins South</v>
      </c>
      <c r="C178" s="458" t="s">
        <v>144</v>
      </c>
      <c r="D178" s="482">
        <v>4</v>
      </c>
      <c r="E178" s="483">
        <v>2148</v>
      </c>
      <c r="F178" s="552">
        <v>186.21973929236501</v>
      </c>
      <c r="H178" s="17" t="s">
        <v>546</v>
      </c>
    </row>
    <row r="179" spans="1:8" x14ac:dyDescent="0.2">
      <c r="A179" s="458" t="s">
        <v>547</v>
      </c>
      <c r="B179" s="381" t="str">
        <f t="shared" si="2"/>
        <v>Machars North</v>
      </c>
      <c r="C179" s="458" t="s">
        <v>144</v>
      </c>
      <c r="D179" s="482">
        <v>7</v>
      </c>
      <c r="E179" s="483">
        <v>2523</v>
      </c>
      <c r="F179" s="552">
        <v>277.44748315497401</v>
      </c>
      <c r="H179" s="17" t="s">
        <v>548</v>
      </c>
    </row>
    <row r="180" spans="1:8" x14ac:dyDescent="0.2">
      <c r="A180" s="458" t="s">
        <v>549</v>
      </c>
      <c r="B180" s="381" t="str">
        <f t="shared" si="2"/>
        <v>Machars South</v>
      </c>
      <c r="C180" s="458" t="s">
        <v>144</v>
      </c>
      <c r="D180" s="482">
        <v>5</v>
      </c>
      <c r="E180" s="483">
        <v>4910</v>
      </c>
      <c r="F180" s="552">
        <v>101.83299389002001</v>
      </c>
      <c r="H180" s="17" t="s">
        <v>550</v>
      </c>
    </row>
    <row r="181" spans="1:8" x14ac:dyDescent="0.2">
      <c r="A181" s="458" t="s">
        <v>551</v>
      </c>
      <c r="B181" s="381" t="str">
        <f t="shared" si="2"/>
        <v>Newton Stewart</v>
      </c>
      <c r="C181" s="458" t="s">
        <v>144</v>
      </c>
      <c r="D181" s="482">
        <v>5</v>
      </c>
      <c r="E181" s="483">
        <v>5442</v>
      </c>
      <c r="F181" s="552">
        <v>91.877986034546097</v>
      </c>
      <c r="H181" s="17" t="s">
        <v>552</v>
      </c>
    </row>
    <row r="182" spans="1:8" x14ac:dyDescent="0.2">
      <c r="A182" s="458" t="s">
        <v>553</v>
      </c>
      <c r="B182" s="381" t="str">
        <f t="shared" si="2"/>
        <v>Gatehouse</v>
      </c>
      <c r="C182" s="458" t="s">
        <v>144</v>
      </c>
      <c r="D182" s="482">
        <v>5</v>
      </c>
      <c r="E182" s="483">
        <v>3550</v>
      </c>
      <c r="F182" s="552">
        <v>140.845070422535</v>
      </c>
      <c r="H182" s="17" t="s">
        <v>554</v>
      </c>
    </row>
    <row r="183" spans="1:8" x14ac:dyDescent="0.2">
      <c r="A183" s="458" t="s">
        <v>555</v>
      </c>
      <c r="B183" s="381" t="str">
        <f t="shared" si="2"/>
        <v>Kirkcudbright</v>
      </c>
      <c r="C183" s="458" t="s">
        <v>144</v>
      </c>
      <c r="D183" s="482" t="s">
        <v>3131</v>
      </c>
      <c r="E183" s="483">
        <v>5304</v>
      </c>
      <c r="F183" s="552" t="s">
        <v>3131</v>
      </c>
      <c r="H183" s="17" t="s">
        <v>556</v>
      </c>
    </row>
    <row r="184" spans="1:8" x14ac:dyDescent="0.2">
      <c r="A184" s="458" t="s">
        <v>557</v>
      </c>
      <c r="B184" s="381" t="str">
        <f t="shared" si="2"/>
        <v>Castle Douglas</v>
      </c>
      <c r="C184" s="458" t="s">
        <v>144</v>
      </c>
      <c r="D184" s="482">
        <v>1</v>
      </c>
      <c r="E184" s="483">
        <v>4828</v>
      </c>
      <c r="F184" s="552">
        <v>20.712510356255201</v>
      </c>
      <c r="H184" s="17" t="s">
        <v>558</v>
      </c>
    </row>
    <row r="185" spans="1:8" x14ac:dyDescent="0.2">
      <c r="A185" s="458" t="s">
        <v>559</v>
      </c>
      <c r="B185" s="381" t="str">
        <f t="shared" si="2"/>
        <v>Dalbeattie</v>
      </c>
      <c r="C185" s="458" t="s">
        <v>144</v>
      </c>
      <c r="D185" s="482">
        <v>10</v>
      </c>
      <c r="E185" s="483">
        <v>4172</v>
      </c>
      <c r="F185" s="552">
        <v>239.69319271332699</v>
      </c>
      <c r="H185" s="17" t="s">
        <v>560</v>
      </c>
    </row>
    <row r="186" spans="1:8" x14ac:dyDescent="0.2">
      <c r="A186" s="458" t="s">
        <v>561</v>
      </c>
      <c r="B186" s="381" t="str">
        <f t="shared" si="2"/>
        <v>Dalbeattie Rural</v>
      </c>
      <c r="C186" s="458" t="s">
        <v>144</v>
      </c>
      <c r="D186" s="482">
        <v>1</v>
      </c>
      <c r="E186" s="483">
        <v>2415</v>
      </c>
      <c r="F186" s="552">
        <v>41.407867494824004</v>
      </c>
      <c r="H186" s="17" t="s">
        <v>562</v>
      </c>
    </row>
    <row r="187" spans="1:8" x14ac:dyDescent="0.2">
      <c r="A187" s="458" t="s">
        <v>563</v>
      </c>
      <c r="B187" s="381" t="str">
        <f t="shared" si="2"/>
        <v>Glenkens</v>
      </c>
      <c r="C187" s="458" t="s">
        <v>144</v>
      </c>
      <c r="D187" s="482">
        <v>4</v>
      </c>
      <c r="E187" s="483">
        <v>3754</v>
      </c>
      <c r="F187" s="552">
        <v>106.55301012253599</v>
      </c>
      <c r="H187" s="17" t="s">
        <v>564</v>
      </c>
    </row>
    <row r="188" spans="1:8" x14ac:dyDescent="0.2">
      <c r="A188" s="458" t="s">
        <v>565</v>
      </c>
      <c r="B188" s="381" t="str">
        <f t="shared" si="2"/>
        <v>Upper Nithsdale</v>
      </c>
      <c r="C188" s="458" t="s">
        <v>144</v>
      </c>
      <c r="D188" s="482">
        <v>3</v>
      </c>
      <c r="E188" s="483">
        <v>4607</v>
      </c>
      <c r="F188" s="552">
        <v>65.118298241806002</v>
      </c>
      <c r="H188" s="17" t="s">
        <v>566</v>
      </c>
    </row>
    <row r="189" spans="1:8" x14ac:dyDescent="0.2">
      <c r="A189" s="458" t="s">
        <v>567</v>
      </c>
      <c r="B189" s="381" t="str">
        <f t="shared" si="2"/>
        <v>Thornhill</v>
      </c>
      <c r="C189" s="458" t="s">
        <v>144</v>
      </c>
      <c r="D189" s="482">
        <v>2</v>
      </c>
      <c r="E189" s="483">
        <v>4053</v>
      </c>
      <c r="F189" s="552">
        <v>49.346163335800703</v>
      </c>
      <c r="H189" s="17" t="s">
        <v>568</v>
      </c>
    </row>
    <row r="190" spans="1:8" x14ac:dyDescent="0.2">
      <c r="A190" s="458" t="s">
        <v>569</v>
      </c>
      <c r="B190" s="381" t="str">
        <f t="shared" si="2"/>
        <v>Mid Nithsdale</v>
      </c>
      <c r="C190" s="458" t="s">
        <v>144</v>
      </c>
      <c r="D190" s="482">
        <v>2</v>
      </c>
      <c r="E190" s="483">
        <v>4526</v>
      </c>
      <c r="F190" s="552">
        <v>44.189129474149397</v>
      </c>
      <c r="H190" s="17" t="s">
        <v>570</v>
      </c>
    </row>
    <row r="191" spans="1:8" x14ac:dyDescent="0.2">
      <c r="A191" s="458" t="s">
        <v>571</v>
      </c>
      <c r="B191" s="381" t="str">
        <f t="shared" si="2"/>
        <v>Shawhead</v>
      </c>
      <c r="C191" s="458" t="s">
        <v>144</v>
      </c>
      <c r="D191" s="482">
        <v>2</v>
      </c>
      <c r="E191" s="483">
        <v>3529</v>
      </c>
      <c r="F191" s="552">
        <v>56.673278549164102</v>
      </c>
      <c r="H191" s="17" t="s">
        <v>572</v>
      </c>
    </row>
    <row r="192" spans="1:8" x14ac:dyDescent="0.2">
      <c r="A192" s="458" t="s">
        <v>573</v>
      </c>
      <c r="B192" s="381" t="str">
        <f t="shared" si="2"/>
        <v>Lochside and Lincluden</v>
      </c>
      <c r="C192" s="458" t="s">
        <v>144</v>
      </c>
      <c r="D192" s="482">
        <v>1</v>
      </c>
      <c r="E192" s="483">
        <v>5618</v>
      </c>
      <c r="F192" s="552">
        <v>17.7999288002848</v>
      </c>
      <c r="H192" s="17" t="s">
        <v>574</v>
      </c>
    </row>
    <row r="193" spans="1:8" x14ac:dyDescent="0.2">
      <c r="A193" s="458" t="s">
        <v>575</v>
      </c>
      <c r="B193" s="381" t="str">
        <f t="shared" si="2"/>
        <v>Summerville</v>
      </c>
      <c r="C193" s="458" t="s">
        <v>144</v>
      </c>
      <c r="D193" s="482">
        <v>4</v>
      </c>
      <c r="E193" s="483">
        <v>4594</v>
      </c>
      <c r="F193" s="552">
        <v>87.070091423595997</v>
      </c>
      <c r="H193" s="17" t="s">
        <v>576</v>
      </c>
    </row>
    <row r="194" spans="1:8" x14ac:dyDescent="0.2">
      <c r="A194" s="458" t="s">
        <v>577</v>
      </c>
      <c r="B194" s="381" t="str">
        <f t="shared" si="2"/>
        <v>Troqueer</v>
      </c>
      <c r="C194" s="458" t="s">
        <v>144</v>
      </c>
      <c r="D194" s="482">
        <v>3</v>
      </c>
      <c r="E194" s="483">
        <v>3519</v>
      </c>
      <c r="F194" s="552">
        <v>85.251491901108295</v>
      </c>
      <c r="H194" s="17" t="s">
        <v>578</v>
      </c>
    </row>
    <row r="195" spans="1:8" x14ac:dyDescent="0.2">
      <c r="A195" s="458" t="s">
        <v>579</v>
      </c>
      <c r="B195" s="381" t="str">
        <f t="shared" si="2"/>
        <v>New Abbey</v>
      </c>
      <c r="C195" s="458" t="s">
        <v>144</v>
      </c>
      <c r="D195" s="482">
        <v>3</v>
      </c>
      <c r="E195" s="483">
        <v>3344</v>
      </c>
      <c r="F195" s="552">
        <v>89.712918660287102</v>
      </c>
      <c r="H195" s="17" t="s">
        <v>580</v>
      </c>
    </row>
    <row r="196" spans="1:8" x14ac:dyDescent="0.2">
      <c r="A196" s="458" t="s">
        <v>581</v>
      </c>
      <c r="B196" s="381" t="str">
        <f t="shared" si="2"/>
        <v>Kingholm</v>
      </c>
      <c r="C196" s="458" t="s">
        <v>144</v>
      </c>
      <c r="D196" s="482">
        <v>1</v>
      </c>
      <c r="E196" s="483">
        <v>3096</v>
      </c>
      <c r="F196" s="552">
        <v>32.299741602067201</v>
      </c>
      <c r="H196" s="17" t="s">
        <v>582</v>
      </c>
    </row>
    <row r="197" spans="1:8" x14ac:dyDescent="0.2">
      <c r="A197" s="458" t="s">
        <v>583</v>
      </c>
      <c r="B197" s="381" t="str">
        <f t="shared" si="2"/>
        <v>Calside</v>
      </c>
      <c r="C197" s="458" t="s">
        <v>144</v>
      </c>
      <c r="D197" s="482" t="s">
        <v>3131</v>
      </c>
      <c r="E197" s="483">
        <v>2705</v>
      </c>
      <c r="F197" s="552" t="s">
        <v>3131</v>
      </c>
      <c r="H197" s="17" t="s">
        <v>584</v>
      </c>
    </row>
    <row r="198" spans="1:8" x14ac:dyDescent="0.2">
      <c r="A198" s="458" t="s">
        <v>585</v>
      </c>
      <c r="B198" s="381" t="str">
        <f t="shared" si="2"/>
        <v>Georgetown</v>
      </c>
      <c r="C198" s="458" t="s">
        <v>144</v>
      </c>
      <c r="D198" s="482">
        <v>2</v>
      </c>
      <c r="E198" s="483">
        <v>2738</v>
      </c>
      <c r="F198" s="552">
        <v>73.046018991964999</v>
      </c>
      <c r="H198" s="17" t="s">
        <v>586</v>
      </c>
    </row>
    <row r="199" spans="1:8" x14ac:dyDescent="0.2">
      <c r="A199" s="458" t="s">
        <v>587</v>
      </c>
      <c r="B199" s="381" t="str">
        <f t="shared" ref="B199:B262" si="3">HYPERLINK(CONCATENATE("https://statistics.gov.scot/atlas/resource?uri=http%3A%2F%2Fstatistics.gov.scot%2Fid%2Fstatistical-geography%2F",A199),H199)</f>
        <v>Dumfries Central</v>
      </c>
      <c r="C199" s="458" t="s">
        <v>144</v>
      </c>
      <c r="D199" s="482">
        <v>8</v>
      </c>
      <c r="E199" s="483">
        <v>3387</v>
      </c>
      <c r="F199" s="552">
        <v>236.19722468261</v>
      </c>
      <c r="H199" s="17" t="s">
        <v>588</v>
      </c>
    </row>
    <row r="200" spans="1:8" x14ac:dyDescent="0.2">
      <c r="A200" s="458" t="s">
        <v>589</v>
      </c>
      <c r="B200" s="381" t="str">
        <f t="shared" si="3"/>
        <v>Nunholm</v>
      </c>
      <c r="C200" s="458" t="s">
        <v>144</v>
      </c>
      <c r="D200" s="482" t="s">
        <v>3131</v>
      </c>
      <c r="E200" s="483">
        <v>3358</v>
      </c>
      <c r="F200" s="552" t="s">
        <v>3131</v>
      </c>
      <c r="H200" s="17" t="s">
        <v>590</v>
      </c>
    </row>
    <row r="201" spans="1:8" x14ac:dyDescent="0.2">
      <c r="A201" s="458" t="s">
        <v>591</v>
      </c>
      <c r="B201" s="381" t="str">
        <f t="shared" si="3"/>
        <v>Locharbriggs</v>
      </c>
      <c r="C201" s="458" t="s">
        <v>144</v>
      </c>
      <c r="D201" s="482">
        <v>1</v>
      </c>
      <c r="E201" s="483">
        <v>2934</v>
      </c>
      <c r="F201" s="552">
        <v>34.083162917518798</v>
      </c>
      <c r="H201" s="17" t="s">
        <v>592</v>
      </c>
    </row>
    <row r="202" spans="1:8" x14ac:dyDescent="0.2">
      <c r="A202" s="458" t="s">
        <v>593</v>
      </c>
      <c r="B202" s="381" t="str">
        <f t="shared" si="3"/>
        <v>Heathhall</v>
      </c>
      <c r="C202" s="458" t="s">
        <v>144</v>
      </c>
      <c r="D202" s="482">
        <v>5</v>
      </c>
      <c r="E202" s="483">
        <v>2804</v>
      </c>
      <c r="F202" s="552">
        <v>178.316690442225</v>
      </c>
      <c r="H202" s="17" t="s">
        <v>594</v>
      </c>
    </row>
    <row r="203" spans="1:8" x14ac:dyDescent="0.2">
      <c r="A203" s="458" t="s">
        <v>595</v>
      </c>
      <c r="B203" s="381" t="str">
        <f t="shared" si="3"/>
        <v>Collin</v>
      </c>
      <c r="C203" s="458" t="s">
        <v>144</v>
      </c>
      <c r="D203" s="482">
        <v>4</v>
      </c>
      <c r="E203" s="483">
        <v>3919</v>
      </c>
      <c r="F203" s="552">
        <v>102.066853789232</v>
      </c>
      <c r="H203" s="17" t="s">
        <v>596</v>
      </c>
    </row>
    <row r="204" spans="1:8" x14ac:dyDescent="0.2">
      <c r="A204" s="458" t="s">
        <v>597</v>
      </c>
      <c r="B204" s="381" t="str">
        <f t="shared" si="3"/>
        <v>Lochmaben</v>
      </c>
      <c r="C204" s="458" t="s">
        <v>144</v>
      </c>
      <c r="D204" s="482">
        <v>2</v>
      </c>
      <c r="E204" s="483">
        <v>3379</v>
      </c>
      <c r="F204" s="552">
        <v>59.189109203906497</v>
      </c>
      <c r="H204" s="17" t="s">
        <v>598</v>
      </c>
    </row>
    <row r="205" spans="1:8" x14ac:dyDescent="0.2">
      <c r="A205" s="458" t="s">
        <v>599</v>
      </c>
      <c r="B205" s="381" t="str">
        <f t="shared" si="3"/>
        <v>Lockerbie</v>
      </c>
      <c r="C205" s="458" t="s">
        <v>144</v>
      </c>
      <c r="D205" s="482">
        <v>11</v>
      </c>
      <c r="E205" s="483">
        <v>4966</v>
      </c>
      <c r="F205" s="552">
        <v>221.50624244865099</v>
      </c>
      <c r="H205" s="17" t="s">
        <v>600</v>
      </c>
    </row>
    <row r="206" spans="1:8" x14ac:dyDescent="0.2">
      <c r="A206" s="458" t="s">
        <v>601</v>
      </c>
      <c r="B206" s="381" t="str">
        <f t="shared" si="3"/>
        <v>Moffat</v>
      </c>
      <c r="C206" s="458" t="s">
        <v>144</v>
      </c>
      <c r="D206" s="482">
        <v>2</v>
      </c>
      <c r="E206" s="483">
        <v>3718</v>
      </c>
      <c r="F206" s="552">
        <v>53.7923614846692</v>
      </c>
      <c r="H206" s="17" t="s">
        <v>602</v>
      </c>
    </row>
    <row r="207" spans="1:8" x14ac:dyDescent="0.2">
      <c r="A207" s="458" t="s">
        <v>603</v>
      </c>
      <c r="B207" s="381" t="str">
        <f t="shared" si="3"/>
        <v>Langholm and Eskdale</v>
      </c>
      <c r="C207" s="458" t="s">
        <v>144</v>
      </c>
      <c r="D207" s="482">
        <v>7</v>
      </c>
      <c r="E207" s="483">
        <v>3742</v>
      </c>
      <c r="F207" s="552">
        <v>187.065740245858</v>
      </c>
      <c r="H207" s="17" t="s">
        <v>604</v>
      </c>
    </row>
    <row r="208" spans="1:8" x14ac:dyDescent="0.2">
      <c r="A208" s="458" t="s">
        <v>605</v>
      </c>
      <c r="B208" s="381" t="str">
        <f t="shared" si="3"/>
        <v>Annandale East</v>
      </c>
      <c r="C208" s="458" t="s">
        <v>144</v>
      </c>
      <c r="D208" s="482">
        <v>4</v>
      </c>
      <c r="E208" s="483">
        <v>3947</v>
      </c>
      <c r="F208" s="552">
        <v>101.34279199391899</v>
      </c>
      <c r="H208" s="17" t="s">
        <v>606</v>
      </c>
    </row>
    <row r="209" spans="1:8" x14ac:dyDescent="0.2">
      <c r="A209" s="458" t="s">
        <v>607</v>
      </c>
      <c r="B209" s="381" t="str">
        <f t="shared" si="3"/>
        <v>Annandale West</v>
      </c>
      <c r="C209" s="458" t="s">
        <v>144</v>
      </c>
      <c r="D209" s="482">
        <v>2</v>
      </c>
      <c r="E209" s="483">
        <v>2499</v>
      </c>
      <c r="F209" s="552">
        <v>80.032012805122093</v>
      </c>
      <c r="H209" s="17" t="s">
        <v>608</v>
      </c>
    </row>
    <row r="210" spans="1:8" x14ac:dyDescent="0.2">
      <c r="A210" s="458" t="s">
        <v>609</v>
      </c>
      <c r="B210" s="381" t="str">
        <f t="shared" si="3"/>
        <v>Annan West</v>
      </c>
      <c r="C210" s="458" t="s">
        <v>144</v>
      </c>
      <c r="D210" s="482">
        <v>2</v>
      </c>
      <c r="E210" s="483">
        <v>3065</v>
      </c>
      <c r="F210" s="552">
        <v>65.252854812398098</v>
      </c>
      <c r="H210" s="17" t="s">
        <v>610</v>
      </c>
    </row>
    <row r="211" spans="1:8" x14ac:dyDescent="0.2">
      <c r="A211" s="458" t="s">
        <v>611</v>
      </c>
      <c r="B211" s="381" t="str">
        <f t="shared" si="3"/>
        <v>Annan East</v>
      </c>
      <c r="C211" s="458" t="s">
        <v>144</v>
      </c>
      <c r="D211" s="482">
        <v>6</v>
      </c>
      <c r="E211" s="483">
        <v>5537</v>
      </c>
      <c r="F211" s="552">
        <v>108.361928842333</v>
      </c>
      <c r="H211" s="17" t="s">
        <v>612</v>
      </c>
    </row>
    <row r="212" spans="1:8" x14ac:dyDescent="0.2">
      <c r="A212" s="458" t="s">
        <v>613</v>
      </c>
      <c r="B212" s="381" t="str">
        <f t="shared" si="3"/>
        <v>Eastriggs</v>
      </c>
      <c r="C212" s="458" t="s">
        <v>144</v>
      </c>
      <c r="D212" s="482">
        <v>5</v>
      </c>
      <c r="E212" s="483">
        <v>2869</v>
      </c>
      <c r="F212" s="552">
        <v>174.27675148135199</v>
      </c>
      <c r="H212" s="17" t="s">
        <v>614</v>
      </c>
    </row>
    <row r="213" spans="1:8" x14ac:dyDescent="0.2">
      <c r="A213" s="458" t="s">
        <v>615</v>
      </c>
      <c r="B213" s="381" t="str">
        <f t="shared" si="3"/>
        <v>Gretna</v>
      </c>
      <c r="C213" s="458" t="s">
        <v>144</v>
      </c>
      <c r="D213" s="482">
        <v>3</v>
      </c>
      <c r="E213" s="483">
        <v>4055</v>
      </c>
      <c r="F213" s="552">
        <v>73.982737361282403</v>
      </c>
      <c r="H213" s="17" t="s">
        <v>616</v>
      </c>
    </row>
    <row r="214" spans="1:8" x14ac:dyDescent="0.2">
      <c r="A214" s="458" t="s">
        <v>617</v>
      </c>
      <c r="B214" s="381" t="str">
        <f t="shared" si="3"/>
        <v>Westend</v>
      </c>
      <c r="C214" s="458" t="s">
        <v>120</v>
      </c>
      <c r="D214" s="482">
        <v>6</v>
      </c>
      <c r="E214" s="483">
        <v>5729</v>
      </c>
      <c r="F214" s="552">
        <v>104.730319427474</v>
      </c>
      <c r="H214" s="17" t="s">
        <v>618</v>
      </c>
    </row>
    <row r="215" spans="1:8" x14ac:dyDescent="0.2">
      <c r="A215" s="458" t="s">
        <v>619</v>
      </c>
      <c r="B215" s="381" t="str">
        <f t="shared" si="3"/>
        <v>Perth Road</v>
      </c>
      <c r="C215" s="458" t="s">
        <v>120</v>
      </c>
      <c r="D215" s="482">
        <v>16</v>
      </c>
      <c r="E215" s="483">
        <v>7637</v>
      </c>
      <c r="F215" s="552">
        <v>209.506350661254</v>
      </c>
      <c r="H215" s="17" t="s">
        <v>620</v>
      </c>
    </row>
    <row r="216" spans="1:8" x14ac:dyDescent="0.2">
      <c r="A216" s="458" t="s">
        <v>621</v>
      </c>
      <c r="B216" s="381" t="str">
        <f t="shared" si="3"/>
        <v>Logie and Blackness</v>
      </c>
      <c r="C216" s="458" t="s">
        <v>120</v>
      </c>
      <c r="D216" s="482">
        <v>12</v>
      </c>
      <c r="E216" s="483">
        <v>5633</v>
      </c>
      <c r="F216" s="552">
        <v>213.030356825848</v>
      </c>
      <c r="H216" s="17" t="s">
        <v>622</v>
      </c>
    </row>
    <row r="217" spans="1:8" x14ac:dyDescent="0.2">
      <c r="A217" s="458" t="s">
        <v>623</v>
      </c>
      <c r="B217" s="381" t="str">
        <f t="shared" si="3"/>
        <v>City Centre</v>
      </c>
      <c r="C217" s="458" t="s">
        <v>120</v>
      </c>
      <c r="D217" s="482">
        <v>5</v>
      </c>
      <c r="E217" s="483">
        <v>4918</v>
      </c>
      <c r="F217" s="552">
        <v>101.66734444896299</v>
      </c>
      <c r="H217" s="17" t="s">
        <v>624</v>
      </c>
    </row>
    <row r="218" spans="1:8" x14ac:dyDescent="0.2">
      <c r="A218" s="458" t="s">
        <v>625</v>
      </c>
      <c r="B218" s="381" t="str">
        <f t="shared" si="3"/>
        <v>Docks and Wellgate</v>
      </c>
      <c r="C218" s="458" t="s">
        <v>120</v>
      </c>
      <c r="D218" s="482">
        <v>14</v>
      </c>
      <c r="E218" s="483">
        <v>5486</v>
      </c>
      <c r="F218" s="552">
        <v>255.19504192490001</v>
      </c>
      <c r="H218" s="17" t="s">
        <v>626</v>
      </c>
    </row>
    <row r="219" spans="1:8" x14ac:dyDescent="0.2">
      <c r="A219" s="458" t="s">
        <v>627</v>
      </c>
      <c r="B219" s="381" t="str">
        <f t="shared" si="3"/>
        <v>Hilltown</v>
      </c>
      <c r="C219" s="458" t="s">
        <v>120</v>
      </c>
      <c r="D219" s="482">
        <v>10</v>
      </c>
      <c r="E219" s="483">
        <v>4739</v>
      </c>
      <c r="F219" s="552">
        <v>211.01498206372699</v>
      </c>
      <c r="H219" s="17" t="s">
        <v>628</v>
      </c>
    </row>
    <row r="220" spans="1:8" x14ac:dyDescent="0.2">
      <c r="A220" s="458" t="s">
        <v>629</v>
      </c>
      <c r="B220" s="381" t="str">
        <f t="shared" si="3"/>
        <v>The Glens</v>
      </c>
      <c r="C220" s="458" t="s">
        <v>120</v>
      </c>
      <c r="D220" s="482">
        <v>10</v>
      </c>
      <c r="E220" s="483">
        <v>4833</v>
      </c>
      <c r="F220" s="552">
        <v>206.910821435961</v>
      </c>
      <c r="H220" s="17" t="s">
        <v>630</v>
      </c>
    </row>
    <row r="221" spans="1:8" x14ac:dyDescent="0.2">
      <c r="A221" s="458" t="s">
        <v>631</v>
      </c>
      <c r="B221" s="381" t="str">
        <f t="shared" si="3"/>
        <v>Stobswell</v>
      </c>
      <c r="C221" s="458" t="s">
        <v>120</v>
      </c>
      <c r="D221" s="482">
        <v>2</v>
      </c>
      <c r="E221" s="483">
        <v>5807</v>
      </c>
      <c r="F221" s="552">
        <v>34.441191665231599</v>
      </c>
      <c r="H221" s="17" t="s">
        <v>632</v>
      </c>
    </row>
    <row r="222" spans="1:8" x14ac:dyDescent="0.2">
      <c r="A222" s="458" t="s">
        <v>633</v>
      </c>
      <c r="B222" s="381" t="str">
        <f t="shared" si="3"/>
        <v>Baxter Park</v>
      </c>
      <c r="C222" s="458" t="s">
        <v>120</v>
      </c>
      <c r="D222" s="482">
        <v>7</v>
      </c>
      <c r="E222" s="483">
        <v>3218</v>
      </c>
      <c r="F222" s="552">
        <v>217.52641392169099</v>
      </c>
      <c r="H222" s="17" t="s">
        <v>634</v>
      </c>
    </row>
    <row r="223" spans="1:8" x14ac:dyDescent="0.2">
      <c r="A223" s="458" t="s">
        <v>635</v>
      </c>
      <c r="B223" s="381" t="str">
        <f t="shared" si="3"/>
        <v>Craigie and  Craigiebank</v>
      </c>
      <c r="C223" s="458" t="s">
        <v>120</v>
      </c>
      <c r="D223" s="482">
        <v>9</v>
      </c>
      <c r="E223" s="483">
        <v>4306</v>
      </c>
      <c r="F223" s="552">
        <v>209.01068276823</v>
      </c>
      <c r="H223" s="17" t="s">
        <v>636</v>
      </c>
    </row>
    <row r="224" spans="1:8" x14ac:dyDescent="0.2">
      <c r="A224" s="458" t="s">
        <v>637</v>
      </c>
      <c r="B224" s="381" t="str">
        <f t="shared" si="3"/>
        <v>Douglas West</v>
      </c>
      <c r="C224" s="458" t="s">
        <v>120</v>
      </c>
      <c r="D224" s="482">
        <v>4</v>
      </c>
      <c r="E224" s="483">
        <v>4418</v>
      </c>
      <c r="F224" s="552">
        <v>90.538705296514294</v>
      </c>
      <c r="H224" s="17" t="s">
        <v>638</v>
      </c>
    </row>
    <row r="225" spans="1:8" x14ac:dyDescent="0.2">
      <c r="A225" s="458" t="s">
        <v>639</v>
      </c>
      <c r="B225" s="381" t="str">
        <f t="shared" si="3"/>
        <v>West Ferry</v>
      </c>
      <c r="C225" s="458" t="s">
        <v>120</v>
      </c>
      <c r="D225" s="482">
        <v>6</v>
      </c>
      <c r="E225" s="483">
        <v>3121</v>
      </c>
      <c r="F225" s="552">
        <v>192.24607497596901</v>
      </c>
      <c r="H225" s="17" t="s">
        <v>640</v>
      </c>
    </row>
    <row r="226" spans="1:8" x14ac:dyDescent="0.2">
      <c r="A226" s="458" t="s">
        <v>641</v>
      </c>
      <c r="B226" s="381" t="str">
        <f t="shared" si="3"/>
        <v>Douglas East</v>
      </c>
      <c r="C226" s="458" t="s">
        <v>120</v>
      </c>
      <c r="D226" s="482">
        <v>8</v>
      </c>
      <c r="E226" s="483">
        <v>2763</v>
      </c>
      <c r="F226" s="552">
        <v>289.54035468693502</v>
      </c>
      <c r="H226" s="17" t="s">
        <v>642</v>
      </c>
    </row>
    <row r="227" spans="1:8" x14ac:dyDescent="0.2">
      <c r="A227" s="458" t="s">
        <v>643</v>
      </c>
      <c r="B227" s="381" t="str">
        <f t="shared" si="3"/>
        <v>Broughty Ferry West</v>
      </c>
      <c r="C227" s="458" t="s">
        <v>120</v>
      </c>
      <c r="D227" s="482">
        <v>21</v>
      </c>
      <c r="E227" s="483">
        <v>5130</v>
      </c>
      <c r="F227" s="552">
        <v>409.35672514619898</v>
      </c>
      <c r="H227" s="17" t="s">
        <v>644</v>
      </c>
    </row>
    <row r="228" spans="1:8" x14ac:dyDescent="0.2">
      <c r="A228" s="458" t="s">
        <v>645</v>
      </c>
      <c r="B228" s="381" t="str">
        <f t="shared" si="3"/>
        <v>Broughty Ferry East</v>
      </c>
      <c r="C228" s="458" t="s">
        <v>120</v>
      </c>
      <c r="D228" s="482">
        <v>5</v>
      </c>
      <c r="E228" s="483">
        <v>3712</v>
      </c>
      <c r="F228" s="552">
        <v>134.69827586206901</v>
      </c>
      <c r="H228" s="17" t="s">
        <v>646</v>
      </c>
    </row>
    <row r="229" spans="1:8" x14ac:dyDescent="0.2">
      <c r="A229" s="458" t="s">
        <v>647</v>
      </c>
      <c r="B229" s="381" t="str">
        <f t="shared" si="3"/>
        <v>Barnhill</v>
      </c>
      <c r="C229" s="458" t="s">
        <v>120</v>
      </c>
      <c r="D229" s="482">
        <v>4</v>
      </c>
      <c r="E229" s="483">
        <v>4433</v>
      </c>
      <c r="F229" s="552">
        <v>90.232348296864501</v>
      </c>
      <c r="H229" s="17" t="s">
        <v>648</v>
      </c>
    </row>
    <row r="230" spans="1:8" x14ac:dyDescent="0.2">
      <c r="A230" s="458" t="s">
        <v>649</v>
      </c>
      <c r="B230" s="381" t="str">
        <f t="shared" si="3"/>
        <v>West Pitkerro</v>
      </c>
      <c r="C230" s="458" t="s">
        <v>120</v>
      </c>
      <c r="D230" s="482">
        <v>15</v>
      </c>
      <c r="E230" s="483">
        <v>6571</v>
      </c>
      <c r="F230" s="552">
        <v>228.275757114594</v>
      </c>
      <c r="H230" s="17" t="s">
        <v>650</v>
      </c>
    </row>
    <row r="231" spans="1:8" x14ac:dyDescent="0.2">
      <c r="A231" s="458" t="s">
        <v>651</v>
      </c>
      <c r="B231" s="381" t="str">
        <f t="shared" si="3"/>
        <v>Whitfield</v>
      </c>
      <c r="C231" s="458" t="s">
        <v>120</v>
      </c>
      <c r="D231" s="482">
        <v>10</v>
      </c>
      <c r="E231" s="483">
        <v>6098</v>
      </c>
      <c r="F231" s="552">
        <v>163.98819285011501</v>
      </c>
      <c r="H231" s="17" t="s">
        <v>652</v>
      </c>
    </row>
    <row r="232" spans="1:8" x14ac:dyDescent="0.2">
      <c r="A232" s="458" t="s">
        <v>653</v>
      </c>
      <c r="B232" s="381" t="str">
        <f t="shared" si="3"/>
        <v>Fintry</v>
      </c>
      <c r="C232" s="458" t="s">
        <v>120</v>
      </c>
      <c r="D232" s="482">
        <v>18</v>
      </c>
      <c r="E232" s="483">
        <v>6420</v>
      </c>
      <c r="F232" s="552">
        <v>280.37383177570098</v>
      </c>
      <c r="H232" s="17" t="s">
        <v>654</v>
      </c>
    </row>
    <row r="233" spans="1:8" x14ac:dyDescent="0.2">
      <c r="A233" s="458" t="s">
        <v>655</v>
      </c>
      <c r="B233" s="381" t="str">
        <f t="shared" si="3"/>
        <v>Linlathen and Midcraigie</v>
      </c>
      <c r="C233" s="458" t="s">
        <v>120</v>
      </c>
      <c r="D233" s="482">
        <v>19</v>
      </c>
      <c r="E233" s="483">
        <v>5295</v>
      </c>
      <c r="F233" s="552">
        <v>358.82908404154898</v>
      </c>
      <c r="H233" s="17" t="s">
        <v>656</v>
      </c>
    </row>
    <row r="234" spans="1:8" x14ac:dyDescent="0.2">
      <c r="A234" s="458" t="s">
        <v>657</v>
      </c>
      <c r="B234" s="381" t="str">
        <f t="shared" si="3"/>
        <v>Caird Park</v>
      </c>
      <c r="C234" s="458" t="s">
        <v>120</v>
      </c>
      <c r="D234" s="482">
        <v>6</v>
      </c>
      <c r="E234" s="483">
        <v>3285</v>
      </c>
      <c r="F234" s="552">
        <v>182.64840182648399</v>
      </c>
      <c r="H234" s="17" t="s">
        <v>658</v>
      </c>
    </row>
    <row r="235" spans="1:8" x14ac:dyDescent="0.2">
      <c r="A235" s="458" t="s">
        <v>659</v>
      </c>
      <c r="B235" s="381" t="str">
        <f t="shared" si="3"/>
        <v>Kirkton</v>
      </c>
      <c r="C235" s="458" t="s">
        <v>120</v>
      </c>
      <c r="D235" s="482">
        <v>10</v>
      </c>
      <c r="E235" s="483">
        <v>4080</v>
      </c>
      <c r="F235" s="552">
        <v>245.09803921568599</v>
      </c>
      <c r="H235" s="17" t="s">
        <v>660</v>
      </c>
    </row>
    <row r="236" spans="1:8" x14ac:dyDescent="0.2">
      <c r="A236" s="458" t="s">
        <v>661</v>
      </c>
      <c r="B236" s="381" t="str">
        <f t="shared" si="3"/>
        <v>Downfield</v>
      </c>
      <c r="C236" s="458" t="s">
        <v>120</v>
      </c>
      <c r="D236" s="482">
        <v>8</v>
      </c>
      <c r="E236" s="483">
        <v>4838</v>
      </c>
      <c r="F236" s="552">
        <v>165.35758577924801</v>
      </c>
      <c r="H236" s="17" t="s">
        <v>662</v>
      </c>
    </row>
    <row r="237" spans="1:8" x14ac:dyDescent="0.2">
      <c r="A237" s="458" t="s">
        <v>663</v>
      </c>
      <c r="B237" s="381" t="str">
        <f t="shared" si="3"/>
        <v>Fairmuir</v>
      </c>
      <c r="C237" s="458" t="s">
        <v>120</v>
      </c>
      <c r="D237" s="482">
        <v>9</v>
      </c>
      <c r="E237" s="483">
        <v>3686</v>
      </c>
      <c r="F237" s="552">
        <v>244.167118827998</v>
      </c>
      <c r="H237" s="17" t="s">
        <v>664</v>
      </c>
    </row>
    <row r="238" spans="1:8" x14ac:dyDescent="0.2">
      <c r="A238" s="458" t="s">
        <v>665</v>
      </c>
      <c r="B238" s="381" t="str">
        <f t="shared" si="3"/>
        <v>Law</v>
      </c>
      <c r="C238" s="458" t="s">
        <v>120</v>
      </c>
      <c r="D238" s="482">
        <v>20</v>
      </c>
      <c r="E238" s="483">
        <v>4723</v>
      </c>
      <c r="F238" s="552">
        <v>423.45966546686401</v>
      </c>
      <c r="H238" s="17" t="s">
        <v>666</v>
      </c>
    </row>
    <row r="239" spans="1:8" x14ac:dyDescent="0.2">
      <c r="A239" s="458" t="s">
        <v>667</v>
      </c>
      <c r="B239" s="381" t="str">
        <f t="shared" si="3"/>
        <v>Balgay</v>
      </c>
      <c r="C239" s="458" t="s">
        <v>120</v>
      </c>
      <c r="D239" s="482">
        <v>11</v>
      </c>
      <c r="E239" s="483">
        <v>3796</v>
      </c>
      <c r="F239" s="552">
        <v>289.778714436249</v>
      </c>
      <c r="H239" s="17" t="s">
        <v>668</v>
      </c>
    </row>
    <row r="240" spans="1:8" x14ac:dyDescent="0.2">
      <c r="A240" s="458" t="s">
        <v>669</v>
      </c>
      <c r="B240" s="381" t="str">
        <f t="shared" si="3"/>
        <v>Menzieshill</v>
      </c>
      <c r="C240" s="458" t="s">
        <v>120</v>
      </c>
      <c r="D240" s="482">
        <v>15</v>
      </c>
      <c r="E240" s="483">
        <v>4457</v>
      </c>
      <c r="F240" s="552">
        <v>336.54924837334499</v>
      </c>
      <c r="H240" s="17" t="s">
        <v>670</v>
      </c>
    </row>
    <row r="241" spans="1:8" x14ac:dyDescent="0.2">
      <c r="A241" s="458" t="s">
        <v>671</v>
      </c>
      <c r="B241" s="381" t="str">
        <f t="shared" si="3"/>
        <v>Charleston</v>
      </c>
      <c r="C241" s="458" t="s">
        <v>120</v>
      </c>
      <c r="D241" s="482">
        <v>8</v>
      </c>
      <c r="E241" s="483">
        <v>4262</v>
      </c>
      <c r="F241" s="552">
        <v>187.705302674801</v>
      </c>
      <c r="H241" s="17" t="s">
        <v>672</v>
      </c>
    </row>
    <row r="242" spans="1:8" x14ac:dyDescent="0.2">
      <c r="A242" s="458" t="s">
        <v>673</v>
      </c>
      <c r="B242" s="381" t="str">
        <f t="shared" si="3"/>
        <v>Lochee</v>
      </c>
      <c r="C242" s="458" t="s">
        <v>120</v>
      </c>
      <c r="D242" s="482">
        <v>11</v>
      </c>
      <c r="E242" s="483">
        <v>5584</v>
      </c>
      <c r="F242" s="552">
        <v>196.99140401146099</v>
      </c>
      <c r="H242" s="17" t="s">
        <v>674</v>
      </c>
    </row>
    <row r="243" spans="1:8" x14ac:dyDescent="0.2">
      <c r="A243" s="458" t="s">
        <v>675</v>
      </c>
      <c r="B243" s="381" t="str">
        <f t="shared" si="3"/>
        <v>Ardler and St Marys</v>
      </c>
      <c r="C243" s="458" t="s">
        <v>120</v>
      </c>
      <c r="D243" s="482">
        <v>9</v>
      </c>
      <c r="E243" s="483">
        <v>6075</v>
      </c>
      <c r="F243" s="552">
        <v>148.14814814814801</v>
      </c>
      <c r="H243" s="17" t="s">
        <v>676</v>
      </c>
    </row>
    <row r="244" spans="1:8" x14ac:dyDescent="0.2">
      <c r="A244" s="458" t="s">
        <v>677</v>
      </c>
      <c r="B244" s="381" t="str">
        <f t="shared" si="3"/>
        <v>Western Edge</v>
      </c>
      <c r="C244" s="458" t="s">
        <v>120</v>
      </c>
      <c r="D244" s="482">
        <v>1</v>
      </c>
      <c r="E244" s="483">
        <v>4267</v>
      </c>
      <c r="F244" s="552">
        <v>23.435669088352501</v>
      </c>
      <c r="H244" s="17" t="s">
        <v>678</v>
      </c>
    </row>
    <row r="245" spans="1:8" x14ac:dyDescent="0.2">
      <c r="A245" s="458" t="s">
        <v>679</v>
      </c>
      <c r="B245" s="381" t="str">
        <f t="shared" si="3"/>
        <v>Doon Valley South</v>
      </c>
      <c r="C245" s="458" t="s">
        <v>121</v>
      </c>
      <c r="D245" s="482">
        <v>21</v>
      </c>
      <c r="E245" s="483">
        <v>3170</v>
      </c>
      <c r="F245" s="552">
        <v>662.46056782334404</v>
      </c>
      <c r="H245" s="17" t="s">
        <v>680</v>
      </c>
    </row>
    <row r="246" spans="1:8" x14ac:dyDescent="0.2">
      <c r="A246" s="458" t="s">
        <v>681</v>
      </c>
      <c r="B246" s="381" t="str">
        <f t="shared" si="3"/>
        <v>Doon Valley North</v>
      </c>
      <c r="C246" s="458" t="s">
        <v>121</v>
      </c>
      <c r="D246" s="482">
        <v>18</v>
      </c>
      <c r="E246" s="483">
        <v>4154</v>
      </c>
      <c r="F246" s="552">
        <v>433.317284545017</v>
      </c>
      <c r="H246" s="17" t="s">
        <v>682</v>
      </c>
    </row>
    <row r="247" spans="1:8" x14ac:dyDescent="0.2">
      <c r="A247" s="458" t="s">
        <v>683</v>
      </c>
      <c r="B247" s="381" t="str">
        <f t="shared" si="3"/>
        <v>Mauchline Rural</v>
      </c>
      <c r="C247" s="458" t="s">
        <v>121</v>
      </c>
      <c r="D247" s="482">
        <v>6</v>
      </c>
      <c r="E247" s="483">
        <v>4967</v>
      </c>
      <c r="F247" s="552">
        <v>120.79726192872999</v>
      </c>
      <c r="H247" s="17" t="s">
        <v>684</v>
      </c>
    </row>
    <row r="248" spans="1:8" x14ac:dyDescent="0.2">
      <c r="A248" s="458" t="s">
        <v>685</v>
      </c>
      <c r="B248" s="381" t="str">
        <f t="shared" si="3"/>
        <v>Drongan</v>
      </c>
      <c r="C248" s="458" t="s">
        <v>121</v>
      </c>
      <c r="D248" s="482">
        <v>6</v>
      </c>
      <c r="E248" s="483">
        <v>3061</v>
      </c>
      <c r="F248" s="552">
        <v>196.01437438745501</v>
      </c>
      <c r="H248" s="17" t="s">
        <v>686</v>
      </c>
    </row>
    <row r="249" spans="1:8" x14ac:dyDescent="0.2">
      <c r="A249" s="458" t="s">
        <v>687</v>
      </c>
      <c r="B249" s="381" t="str">
        <f t="shared" si="3"/>
        <v>Mauchline</v>
      </c>
      <c r="C249" s="458" t="s">
        <v>121</v>
      </c>
      <c r="D249" s="482">
        <v>7</v>
      </c>
      <c r="E249" s="483">
        <v>3921</v>
      </c>
      <c r="F249" s="552">
        <v>178.525886253507</v>
      </c>
      <c r="H249" s="17" t="s">
        <v>688</v>
      </c>
    </row>
    <row r="250" spans="1:8" x14ac:dyDescent="0.2">
      <c r="A250" s="458" t="s">
        <v>689</v>
      </c>
      <c r="B250" s="381" t="str">
        <f t="shared" si="3"/>
        <v>Cumnock Rural</v>
      </c>
      <c r="C250" s="458" t="s">
        <v>121</v>
      </c>
      <c r="D250" s="482">
        <v>8</v>
      </c>
      <c r="E250" s="483">
        <v>4664</v>
      </c>
      <c r="F250" s="552">
        <v>171.526586620926</v>
      </c>
      <c r="H250" s="17" t="s">
        <v>690</v>
      </c>
    </row>
    <row r="251" spans="1:8" x14ac:dyDescent="0.2">
      <c r="A251" s="458" t="s">
        <v>691</v>
      </c>
      <c r="B251" s="381" t="str">
        <f t="shared" si="3"/>
        <v>New Cumnock</v>
      </c>
      <c r="C251" s="458" t="s">
        <v>121</v>
      </c>
      <c r="D251" s="482">
        <v>14</v>
      </c>
      <c r="E251" s="483">
        <v>2652</v>
      </c>
      <c r="F251" s="552">
        <v>527.90346907994001</v>
      </c>
      <c r="H251" s="17" t="s">
        <v>692</v>
      </c>
    </row>
    <row r="252" spans="1:8" x14ac:dyDescent="0.2">
      <c r="A252" s="458" t="s">
        <v>693</v>
      </c>
      <c r="B252" s="381" t="str">
        <f t="shared" si="3"/>
        <v>Cumnock South and Craigens</v>
      </c>
      <c r="C252" s="458" t="s">
        <v>121</v>
      </c>
      <c r="D252" s="482">
        <v>10</v>
      </c>
      <c r="E252" s="483">
        <v>4777</v>
      </c>
      <c r="F252" s="552">
        <v>209.33640360058601</v>
      </c>
      <c r="H252" s="17" t="s">
        <v>694</v>
      </c>
    </row>
    <row r="253" spans="1:8" x14ac:dyDescent="0.2">
      <c r="A253" s="458" t="s">
        <v>695</v>
      </c>
      <c r="B253" s="381" t="str">
        <f t="shared" si="3"/>
        <v>Cumnock North</v>
      </c>
      <c r="C253" s="458" t="s">
        <v>121</v>
      </c>
      <c r="D253" s="482">
        <v>11</v>
      </c>
      <c r="E253" s="483">
        <v>3834</v>
      </c>
      <c r="F253" s="552">
        <v>286.90662493479402</v>
      </c>
      <c r="H253" s="17" t="s">
        <v>696</v>
      </c>
    </row>
    <row r="254" spans="1:8" x14ac:dyDescent="0.2">
      <c r="A254" s="458" t="s">
        <v>697</v>
      </c>
      <c r="B254" s="381" t="str">
        <f t="shared" si="3"/>
        <v>Auchinleck</v>
      </c>
      <c r="C254" s="458" t="s">
        <v>121</v>
      </c>
      <c r="D254" s="482">
        <v>4</v>
      </c>
      <c r="E254" s="483">
        <v>3639</v>
      </c>
      <c r="F254" s="552">
        <v>109.920307776862</v>
      </c>
      <c r="H254" s="17" t="s">
        <v>698</v>
      </c>
    </row>
    <row r="255" spans="1:8" x14ac:dyDescent="0.2">
      <c r="A255" s="458" t="s">
        <v>699</v>
      </c>
      <c r="B255" s="381" t="str">
        <f t="shared" si="3"/>
        <v>Northern and Irvine Valley Rural</v>
      </c>
      <c r="C255" s="458" t="s">
        <v>121</v>
      </c>
      <c r="D255" s="482">
        <v>10</v>
      </c>
      <c r="E255" s="483">
        <v>6204</v>
      </c>
      <c r="F255" s="552">
        <v>161.18633139909701</v>
      </c>
      <c r="H255" s="17" t="s">
        <v>700</v>
      </c>
    </row>
    <row r="256" spans="1:8" x14ac:dyDescent="0.2">
      <c r="A256" s="458" t="s">
        <v>701</v>
      </c>
      <c r="B256" s="381" t="str">
        <f t="shared" si="3"/>
        <v>Stewarton East</v>
      </c>
      <c r="C256" s="458" t="s">
        <v>121</v>
      </c>
      <c r="D256" s="482">
        <v>4</v>
      </c>
      <c r="E256" s="483">
        <v>4114</v>
      </c>
      <c r="F256" s="552">
        <v>97.228974234321896</v>
      </c>
      <c r="H256" s="17" t="s">
        <v>702</v>
      </c>
    </row>
    <row r="257" spans="1:8" x14ac:dyDescent="0.2">
      <c r="A257" s="458" t="s">
        <v>703</v>
      </c>
      <c r="B257" s="381" t="str">
        <f t="shared" si="3"/>
        <v>Stewarton West</v>
      </c>
      <c r="C257" s="458" t="s">
        <v>121</v>
      </c>
      <c r="D257" s="482">
        <v>5</v>
      </c>
      <c r="E257" s="483">
        <v>2467</v>
      </c>
      <c r="F257" s="552">
        <v>202.67531414673701</v>
      </c>
      <c r="H257" s="17" t="s">
        <v>704</v>
      </c>
    </row>
    <row r="258" spans="1:8" x14ac:dyDescent="0.2">
      <c r="A258" s="458" t="s">
        <v>705</v>
      </c>
      <c r="B258" s="381" t="str">
        <f t="shared" si="3"/>
        <v>Darvel</v>
      </c>
      <c r="C258" s="458" t="s">
        <v>121</v>
      </c>
      <c r="D258" s="482">
        <v>6</v>
      </c>
      <c r="E258" s="483">
        <v>3837</v>
      </c>
      <c r="F258" s="552">
        <v>156.372165754496</v>
      </c>
      <c r="H258" s="17" t="s">
        <v>706</v>
      </c>
    </row>
    <row r="259" spans="1:8" x14ac:dyDescent="0.2">
      <c r="A259" s="458" t="s">
        <v>707</v>
      </c>
      <c r="B259" s="381" t="str">
        <f t="shared" si="3"/>
        <v>Newmilns</v>
      </c>
      <c r="C259" s="458" t="s">
        <v>121</v>
      </c>
      <c r="D259" s="482">
        <v>2</v>
      </c>
      <c r="E259" s="483">
        <v>2759</v>
      </c>
      <c r="F259" s="552">
        <v>72.490032620514697</v>
      </c>
      <c r="H259" s="17" t="s">
        <v>708</v>
      </c>
    </row>
    <row r="260" spans="1:8" x14ac:dyDescent="0.2">
      <c r="A260" s="458" t="s">
        <v>709</v>
      </c>
      <c r="B260" s="381" t="str">
        <f t="shared" si="3"/>
        <v>Galston</v>
      </c>
      <c r="C260" s="458" t="s">
        <v>121</v>
      </c>
      <c r="D260" s="482">
        <v>2</v>
      </c>
      <c r="E260" s="483">
        <v>4750</v>
      </c>
      <c r="F260" s="552">
        <v>42.105263157894697</v>
      </c>
      <c r="H260" s="17" t="s">
        <v>710</v>
      </c>
    </row>
    <row r="261" spans="1:8" x14ac:dyDescent="0.2">
      <c r="A261" s="458" t="s">
        <v>711</v>
      </c>
      <c r="B261" s="381" t="str">
        <f t="shared" si="3"/>
        <v>Earlston and Hurlford Rural</v>
      </c>
      <c r="C261" s="458" t="s">
        <v>121</v>
      </c>
      <c r="D261" s="482">
        <v>23</v>
      </c>
      <c r="E261" s="483">
        <v>5630</v>
      </c>
      <c r="F261" s="552">
        <v>408.52575488454698</v>
      </c>
      <c r="H261" s="17" t="s">
        <v>712</v>
      </c>
    </row>
    <row r="262" spans="1:8" x14ac:dyDescent="0.2">
      <c r="A262" s="458" t="s">
        <v>713</v>
      </c>
      <c r="B262" s="381" t="str">
        <f t="shared" si="3"/>
        <v>Shortlees</v>
      </c>
      <c r="C262" s="458" t="s">
        <v>121</v>
      </c>
      <c r="D262" s="482">
        <v>10</v>
      </c>
      <c r="E262" s="483">
        <v>4396</v>
      </c>
      <c r="F262" s="552">
        <v>227.47952684258399</v>
      </c>
      <c r="H262" s="17" t="s">
        <v>714</v>
      </c>
    </row>
    <row r="263" spans="1:8" x14ac:dyDescent="0.2">
      <c r="A263" s="458" t="s">
        <v>715</v>
      </c>
      <c r="B263" s="381" t="str">
        <f t="shared" ref="B263:B326" si="4">HYPERLINK(CONCATENATE("https://statistics.gov.scot/atlas/resource?uri=http%3A%2F%2Fstatistics.gov.scot%2Fid%2Fstatistical-geography%2F",A263),H263)</f>
        <v>Bellfield and Kirkstyle</v>
      </c>
      <c r="C263" s="458" t="s">
        <v>121</v>
      </c>
      <c r="D263" s="482">
        <v>10</v>
      </c>
      <c r="E263" s="483">
        <v>4238</v>
      </c>
      <c r="F263" s="552">
        <v>235.960358659745</v>
      </c>
      <c r="H263" s="17" t="s">
        <v>716</v>
      </c>
    </row>
    <row r="264" spans="1:8" x14ac:dyDescent="0.2">
      <c r="A264" s="458" t="s">
        <v>717</v>
      </c>
      <c r="B264" s="381" t="str">
        <f t="shared" si="4"/>
        <v>Kilmarnock South Central and Caprington</v>
      </c>
      <c r="C264" s="458" t="s">
        <v>121</v>
      </c>
      <c r="D264" s="482">
        <v>8</v>
      </c>
      <c r="E264" s="483">
        <v>2802</v>
      </c>
      <c r="F264" s="552">
        <v>285.51034975017802</v>
      </c>
      <c r="H264" s="17" t="s">
        <v>718</v>
      </c>
    </row>
    <row r="265" spans="1:8" x14ac:dyDescent="0.2">
      <c r="A265" s="458" t="s">
        <v>719</v>
      </c>
      <c r="B265" s="381" t="str">
        <f t="shared" si="4"/>
        <v>Piersland</v>
      </c>
      <c r="C265" s="458" t="s">
        <v>121</v>
      </c>
      <c r="D265" s="482">
        <v>8</v>
      </c>
      <c r="E265" s="483">
        <v>3207</v>
      </c>
      <c r="F265" s="552">
        <v>249.45431867789199</v>
      </c>
      <c r="H265" s="17" t="s">
        <v>720</v>
      </c>
    </row>
    <row r="266" spans="1:8" x14ac:dyDescent="0.2">
      <c r="A266" s="458" t="s">
        <v>721</v>
      </c>
      <c r="B266" s="381" t="str">
        <f t="shared" si="4"/>
        <v>New Farm Loch South</v>
      </c>
      <c r="C266" s="458" t="s">
        <v>121</v>
      </c>
      <c r="D266" s="482">
        <v>5</v>
      </c>
      <c r="E266" s="483">
        <v>2792</v>
      </c>
      <c r="F266" s="552">
        <v>179.083094555874</v>
      </c>
      <c r="H266" s="17" t="s">
        <v>722</v>
      </c>
    </row>
    <row r="267" spans="1:8" x14ac:dyDescent="0.2">
      <c r="A267" s="458" t="s">
        <v>723</v>
      </c>
      <c r="B267" s="381" t="str">
        <f t="shared" si="4"/>
        <v>Dean and New Farm Loch North</v>
      </c>
      <c r="C267" s="458" t="s">
        <v>121</v>
      </c>
      <c r="D267" s="482">
        <v>3</v>
      </c>
      <c r="E267" s="483">
        <v>3664</v>
      </c>
      <c r="F267" s="552">
        <v>81.877729257641903</v>
      </c>
      <c r="H267" s="17" t="s">
        <v>724</v>
      </c>
    </row>
    <row r="268" spans="1:8" x14ac:dyDescent="0.2">
      <c r="A268" s="458" t="s">
        <v>725</v>
      </c>
      <c r="B268" s="381" t="str">
        <f t="shared" si="4"/>
        <v>Southcraig and Beansburn</v>
      </c>
      <c r="C268" s="458" t="s">
        <v>121</v>
      </c>
      <c r="D268" s="482">
        <v>6</v>
      </c>
      <c r="E268" s="483">
        <v>5826</v>
      </c>
      <c r="F268" s="552">
        <v>102.986611740474</v>
      </c>
      <c r="H268" s="17" t="s">
        <v>726</v>
      </c>
    </row>
    <row r="269" spans="1:8" x14ac:dyDescent="0.2">
      <c r="A269" s="458" t="s">
        <v>727</v>
      </c>
      <c r="B269" s="381" t="str">
        <f t="shared" si="4"/>
        <v>Altonhill North and Onthank</v>
      </c>
      <c r="C269" s="458" t="s">
        <v>121</v>
      </c>
      <c r="D269" s="482">
        <v>18</v>
      </c>
      <c r="E269" s="483">
        <v>4566</v>
      </c>
      <c r="F269" s="552">
        <v>394.21813403416598</v>
      </c>
      <c r="H269" s="17" t="s">
        <v>728</v>
      </c>
    </row>
    <row r="270" spans="1:8" x14ac:dyDescent="0.2">
      <c r="A270" s="458" t="s">
        <v>729</v>
      </c>
      <c r="B270" s="381" t="str">
        <f t="shared" si="4"/>
        <v>Altonhill South, Longpark and Hillhead</v>
      </c>
      <c r="C270" s="458" t="s">
        <v>121</v>
      </c>
      <c r="D270" s="482">
        <v>7</v>
      </c>
      <c r="E270" s="483">
        <v>4759</v>
      </c>
      <c r="F270" s="552">
        <v>147.08972473208701</v>
      </c>
      <c r="H270" s="17" t="s">
        <v>730</v>
      </c>
    </row>
    <row r="271" spans="1:8" x14ac:dyDescent="0.2">
      <c r="A271" s="458" t="s">
        <v>731</v>
      </c>
      <c r="B271" s="381" t="str">
        <f t="shared" si="4"/>
        <v>Bonnyton and Town Centre</v>
      </c>
      <c r="C271" s="458" t="s">
        <v>121</v>
      </c>
      <c r="D271" s="482">
        <v>10</v>
      </c>
      <c r="E271" s="483">
        <v>3853</v>
      </c>
      <c r="F271" s="552">
        <v>259.53802232026999</v>
      </c>
      <c r="H271" s="17" t="s">
        <v>732</v>
      </c>
    </row>
    <row r="272" spans="1:8" x14ac:dyDescent="0.2">
      <c r="A272" s="458" t="s">
        <v>733</v>
      </c>
      <c r="B272" s="381" t="str">
        <f t="shared" si="4"/>
        <v>Grange, Howard and Gargieston</v>
      </c>
      <c r="C272" s="458" t="s">
        <v>121</v>
      </c>
      <c r="D272" s="482">
        <v>8</v>
      </c>
      <c r="E272" s="483">
        <v>6029</v>
      </c>
      <c r="F272" s="552">
        <v>132.69198872118099</v>
      </c>
      <c r="H272" s="17" t="s">
        <v>734</v>
      </c>
    </row>
    <row r="273" spans="1:8" x14ac:dyDescent="0.2">
      <c r="A273" s="458" t="s">
        <v>735</v>
      </c>
      <c r="B273" s="381" t="str">
        <f t="shared" si="4"/>
        <v>Crosshouse, Gatehead and Kilmaurs Rural</v>
      </c>
      <c r="C273" s="458" t="s">
        <v>121</v>
      </c>
      <c r="D273" s="482">
        <v>21</v>
      </c>
      <c r="E273" s="483">
        <v>4621</v>
      </c>
      <c r="F273" s="552">
        <v>454.44708937459399</v>
      </c>
      <c r="H273" s="17" t="s">
        <v>736</v>
      </c>
    </row>
    <row r="274" spans="1:8" x14ac:dyDescent="0.2">
      <c r="A274" s="458" t="s">
        <v>737</v>
      </c>
      <c r="B274" s="381" t="str">
        <f t="shared" si="4"/>
        <v>Kilmaurs</v>
      </c>
      <c r="C274" s="458" t="s">
        <v>121</v>
      </c>
      <c r="D274" s="482">
        <v>6</v>
      </c>
      <c r="E274" s="483">
        <v>2657</v>
      </c>
      <c r="F274" s="552">
        <v>225.81859239744099</v>
      </c>
      <c r="H274" s="17" t="s">
        <v>738</v>
      </c>
    </row>
    <row r="275" spans="1:8" x14ac:dyDescent="0.2">
      <c r="A275" s="458" t="s">
        <v>739</v>
      </c>
      <c r="B275" s="381" t="str">
        <f t="shared" si="4"/>
        <v>West Clober and Mains Estate</v>
      </c>
      <c r="C275" s="458" t="s">
        <v>122</v>
      </c>
      <c r="D275" s="482">
        <v>6</v>
      </c>
      <c r="E275" s="483">
        <v>2748</v>
      </c>
      <c r="F275" s="552">
        <v>218.34061135371201</v>
      </c>
      <c r="H275" s="17" t="s">
        <v>740</v>
      </c>
    </row>
    <row r="276" spans="1:8" x14ac:dyDescent="0.2">
      <c r="A276" s="458" t="s">
        <v>741</v>
      </c>
      <c r="B276" s="381" t="str">
        <f t="shared" si="4"/>
        <v>East Clober and Mains Estate</v>
      </c>
      <c r="C276" s="458" t="s">
        <v>122</v>
      </c>
      <c r="D276" s="482">
        <v>11</v>
      </c>
      <c r="E276" s="483">
        <v>3422</v>
      </c>
      <c r="F276" s="552">
        <v>321.449444769141</v>
      </c>
      <c r="H276" s="17" t="s">
        <v>742</v>
      </c>
    </row>
    <row r="277" spans="1:8" x14ac:dyDescent="0.2">
      <c r="A277" s="458" t="s">
        <v>743</v>
      </c>
      <c r="B277" s="381" t="str">
        <f t="shared" si="4"/>
        <v>Barloch</v>
      </c>
      <c r="C277" s="458" t="s">
        <v>122</v>
      </c>
      <c r="D277" s="482">
        <v>6</v>
      </c>
      <c r="E277" s="483">
        <v>3283</v>
      </c>
      <c r="F277" s="552">
        <v>182.759671032592</v>
      </c>
      <c r="H277" s="17" t="s">
        <v>744</v>
      </c>
    </row>
    <row r="278" spans="1:8" x14ac:dyDescent="0.2">
      <c r="A278" s="458" t="s">
        <v>745</v>
      </c>
      <c r="B278" s="381" t="str">
        <f t="shared" si="4"/>
        <v>Keystone and Dougalston</v>
      </c>
      <c r="C278" s="458" t="s">
        <v>122</v>
      </c>
      <c r="D278" s="482">
        <v>14</v>
      </c>
      <c r="E278" s="483">
        <v>4079</v>
      </c>
      <c r="F278" s="552">
        <v>343.22137778867398</v>
      </c>
      <c r="H278" s="17" t="s">
        <v>746</v>
      </c>
    </row>
    <row r="279" spans="1:8" x14ac:dyDescent="0.2">
      <c r="A279" s="458" t="s">
        <v>747</v>
      </c>
      <c r="B279" s="381" t="str">
        <f t="shared" si="4"/>
        <v>Kilmardinny East</v>
      </c>
      <c r="C279" s="458" t="s">
        <v>122</v>
      </c>
      <c r="D279" s="482">
        <v>9</v>
      </c>
      <c r="E279" s="483">
        <v>3187</v>
      </c>
      <c r="F279" s="552">
        <v>282.39723878255398</v>
      </c>
      <c r="H279" s="17" t="s">
        <v>748</v>
      </c>
    </row>
    <row r="280" spans="1:8" x14ac:dyDescent="0.2">
      <c r="A280" s="458" t="s">
        <v>749</v>
      </c>
      <c r="B280" s="381" t="str">
        <f t="shared" si="4"/>
        <v>Kilmardinny West</v>
      </c>
      <c r="C280" s="458" t="s">
        <v>122</v>
      </c>
      <c r="D280" s="482">
        <v>10</v>
      </c>
      <c r="E280" s="483">
        <v>3786</v>
      </c>
      <c r="F280" s="552">
        <v>264.131008980454</v>
      </c>
      <c r="H280" s="17" t="s">
        <v>750</v>
      </c>
    </row>
    <row r="281" spans="1:8" x14ac:dyDescent="0.2">
      <c r="A281" s="458" t="s">
        <v>751</v>
      </c>
      <c r="B281" s="381" t="str">
        <f t="shared" si="4"/>
        <v>North Castlehill and Thorn</v>
      </c>
      <c r="C281" s="458" t="s">
        <v>122</v>
      </c>
      <c r="D281" s="482">
        <v>30</v>
      </c>
      <c r="E281" s="483">
        <v>4415</v>
      </c>
      <c r="F281" s="552">
        <v>679.50169875424695</v>
      </c>
      <c r="H281" s="17" t="s">
        <v>752</v>
      </c>
    </row>
    <row r="282" spans="1:8" x14ac:dyDescent="0.2">
      <c r="A282" s="458" t="s">
        <v>753</v>
      </c>
      <c r="B282" s="381" t="str">
        <f t="shared" si="4"/>
        <v>South Castlehill and Thorn</v>
      </c>
      <c r="C282" s="458" t="s">
        <v>122</v>
      </c>
      <c r="D282" s="482">
        <v>9</v>
      </c>
      <c r="E282" s="483">
        <v>4168</v>
      </c>
      <c r="F282" s="552">
        <v>215.930902111324</v>
      </c>
      <c r="H282" s="17" t="s">
        <v>754</v>
      </c>
    </row>
    <row r="283" spans="1:8" x14ac:dyDescent="0.2">
      <c r="A283" s="458" t="s">
        <v>755</v>
      </c>
      <c r="B283" s="381" t="str">
        <f t="shared" si="4"/>
        <v>Westerton West</v>
      </c>
      <c r="C283" s="458" t="s">
        <v>122</v>
      </c>
      <c r="D283" s="482">
        <v>6</v>
      </c>
      <c r="E283" s="483">
        <v>2822</v>
      </c>
      <c r="F283" s="552">
        <v>212.61516654854699</v>
      </c>
      <c r="H283" s="17" t="s">
        <v>756</v>
      </c>
    </row>
    <row r="284" spans="1:8" x14ac:dyDescent="0.2">
      <c r="A284" s="458" t="s">
        <v>757</v>
      </c>
      <c r="B284" s="381" t="str">
        <f t="shared" si="4"/>
        <v>Westerton East</v>
      </c>
      <c r="C284" s="458" t="s">
        <v>122</v>
      </c>
      <c r="D284" s="482">
        <v>26</v>
      </c>
      <c r="E284" s="483">
        <v>3673</v>
      </c>
      <c r="F284" s="552">
        <v>707.86822760686096</v>
      </c>
      <c r="H284" s="17" t="s">
        <v>758</v>
      </c>
    </row>
    <row r="285" spans="1:8" x14ac:dyDescent="0.2">
      <c r="A285" s="458" t="s">
        <v>759</v>
      </c>
      <c r="B285" s="381" t="str">
        <f t="shared" si="4"/>
        <v>Kessington West</v>
      </c>
      <c r="C285" s="458" t="s">
        <v>122</v>
      </c>
      <c r="D285" s="482">
        <v>5</v>
      </c>
      <c r="E285" s="483">
        <v>3242</v>
      </c>
      <c r="F285" s="552">
        <v>154.22578655151099</v>
      </c>
      <c r="H285" s="17" t="s">
        <v>760</v>
      </c>
    </row>
    <row r="286" spans="1:8" x14ac:dyDescent="0.2">
      <c r="A286" s="458" t="s">
        <v>761</v>
      </c>
      <c r="B286" s="381" t="str">
        <f t="shared" si="4"/>
        <v>Kessington East</v>
      </c>
      <c r="C286" s="458" t="s">
        <v>122</v>
      </c>
      <c r="D286" s="482">
        <v>2</v>
      </c>
      <c r="E286" s="483">
        <v>2904</v>
      </c>
      <c r="F286" s="552">
        <v>68.870523415977999</v>
      </c>
      <c r="H286" s="17" t="s">
        <v>762</v>
      </c>
    </row>
    <row r="287" spans="1:8" x14ac:dyDescent="0.2">
      <c r="A287" s="458" t="s">
        <v>763</v>
      </c>
      <c r="B287" s="381" t="str">
        <f t="shared" si="4"/>
        <v>Torrance and Balmore</v>
      </c>
      <c r="C287" s="458" t="s">
        <v>122</v>
      </c>
      <c r="D287" s="482">
        <v>3</v>
      </c>
      <c r="E287" s="483">
        <v>2805</v>
      </c>
      <c r="F287" s="552">
        <v>106.951871657754</v>
      </c>
      <c r="H287" s="17" t="s">
        <v>764</v>
      </c>
    </row>
    <row r="288" spans="1:8" x14ac:dyDescent="0.2">
      <c r="A288" s="458" t="s">
        <v>765</v>
      </c>
      <c r="B288" s="381" t="str">
        <f t="shared" si="4"/>
        <v>Bishopbriggs North and Kenmure</v>
      </c>
      <c r="C288" s="458" t="s">
        <v>122</v>
      </c>
      <c r="D288" s="482">
        <v>11</v>
      </c>
      <c r="E288" s="483">
        <v>5089</v>
      </c>
      <c r="F288" s="552">
        <v>216.15248575358601</v>
      </c>
      <c r="H288" s="17" t="s">
        <v>766</v>
      </c>
    </row>
    <row r="289" spans="1:8" x14ac:dyDescent="0.2">
      <c r="A289" s="458" t="s">
        <v>767</v>
      </c>
      <c r="B289" s="381" t="str">
        <f t="shared" si="4"/>
        <v>Bishopbriggs West and Cadder</v>
      </c>
      <c r="C289" s="458" t="s">
        <v>122</v>
      </c>
      <c r="D289" s="482">
        <v>16</v>
      </c>
      <c r="E289" s="483">
        <v>6505</v>
      </c>
      <c r="F289" s="552">
        <v>245.96464258262901</v>
      </c>
      <c r="H289" s="17" t="s">
        <v>768</v>
      </c>
    </row>
    <row r="290" spans="1:8" x14ac:dyDescent="0.2">
      <c r="A290" s="458" t="s">
        <v>769</v>
      </c>
      <c r="B290" s="381" t="str">
        <f t="shared" si="4"/>
        <v>Auchinairn</v>
      </c>
      <c r="C290" s="458" t="s">
        <v>122</v>
      </c>
      <c r="D290" s="482">
        <v>25</v>
      </c>
      <c r="E290" s="483">
        <v>5686</v>
      </c>
      <c r="F290" s="552">
        <v>439.67639817094602</v>
      </c>
      <c r="H290" s="17" t="s">
        <v>770</v>
      </c>
    </row>
    <row r="291" spans="1:8" x14ac:dyDescent="0.2">
      <c r="A291" s="458" t="s">
        <v>771</v>
      </c>
      <c r="B291" s="381" t="str">
        <f t="shared" si="4"/>
        <v>Woodhill East</v>
      </c>
      <c r="C291" s="458" t="s">
        <v>122</v>
      </c>
      <c r="D291" s="482">
        <v>4</v>
      </c>
      <c r="E291" s="483">
        <v>2454</v>
      </c>
      <c r="F291" s="552">
        <v>162.999185004075</v>
      </c>
      <c r="H291" s="17" t="s">
        <v>772</v>
      </c>
    </row>
    <row r="292" spans="1:8" x14ac:dyDescent="0.2">
      <c r="A292" s="458" t="s">
        <v>773</v>
      </c>
      <c r="B292" s="381" t="str">
        <f t="shared" si="4"/>
        <v>Woodhill West</v>
      </c>
      <c r="C292" s="458" t="s">
        <v>122</v>
      </c>
      <c r="D292" s="482">
        <v>13</v>
      </c>
      <c r="E292" s="483">
        <v>4141</v>
      </c>
      <c r="F292" s="552">
        <v>313.93383240763097</v>
      </c>
      <c r="H292" s="17" t="s">
        <v>774</v>
      </c>
    </row>
    <row r="293" spans="1:8" x14ac:dyDescent="0.2">
      <c r="A293" s="458" t="s">
        <v>775</v>
      </c>
      <c r="B293" s="381" t="str">
        <f t="shared" si="4"/>
        <v>Lenzie North</v>
      </c>
      <c r="C293" s="458" t="s">
        <v>122</v>
      </c>
      <c r="D293" s="482">
        <v>6</v>
      </c>
      <c r="E293" s="483">
        <v>5109</v>
      </c>
      <c r="F293" s="552">
        <v>117.439812096301</v>
      </c>
      <c r="H293" s="17" t="s">
        <v>776</v>
      </c>
    </row>
    <row r="294" spans="1:8" x14ac:dyDescent="0.2">
      <c r="A294" s="458" t="s">
        <v>777</v>
      </c>
      <c r="B294" s="381" t="str">
        <f t="shared" si="4"/>
        <v>Lenzie South</v>
      </c>
      <c r="C294" s="458" t="s">
        <v>122</v>
      </c>
      <c r="D294" s="482">
        <v>4</v>
      </c>
      <c r="E294" s="483">
        <v>3321</v>
      </c>
      <c r="F294" s="552">
        <v>120.44564890093299</v>
      </c>
      <c r="H294" s="17" t="s">
        <v>778</v>
      </c>
    </row>
    <row r="295" spans="1:8" x14ac:dyDescent="0.2">
      <c r="A295" s="458" t="s">
        <v>779</v>
      </c>
      <c r="B295" s="381" t="str">
        <f t="shared" si="4"/>
        <v>Kirkintilloch South</v>
      </c>
      <c r="C295" s="458" t="s">
        <v>122</v>
      </c>
      <c r="D295" s="482">
        <v>4</v>
      </c>
      <c r="E295" s="483">
        <v>3397</v>
      </c>
      <c r="F295" s="552">
        <v>117.750956726523</v>
      </c>
      <c r="H295" s="17" t="s">
        <v>780</v>
      </c>
    </row>
    <row r="296" spans="1:8" x14ac:dyDescent="0.2">
      <c r="A296" s="458" t="s">
        <v>781</v>
      </c>
      <c r="B296" s="381" t="str">
        <f t="shared" si="4"/>
        <v>Kirkintilloch West</v>
      </c>
      <c r="C296" s="458" t="s">
        <v>122</v>
      </c>
      <c r="D296" s="482">
        <v>14</v>
      </c>
      <c r="E296" s="483">
        <v>4137</v>
      </c>
      <c r="F296" s="552">
        <v>338.40947546531299</v>
      </c>
      <c r="H296" s="17" t="s">
        <v>782</v>
      </c>
    </row>
    <row r="297" spans="1:8" x14ac:dyDescent="0.2">
      <c r="A297" s="458" t="s">
        <v>783</v>
      </c>
      <c r="B297" s="381" t="str">
        <f t="shared" si="4"/>
        <v>Hillhead</v>
      </c>
      <c r="C297" s="458" t="s">
        <v>122</v>
      </c>
      <c r="D297" s="482">
        <v>8</v>
      </c>
      <c r="E297" s="483">
        <v>4164</v>
      </c>
      <c r="F297" s="552">
        <v>192.12295869356399</v>
      </c>
      <c r="H297" s="17" t="s">
        <v>784</v>
      </c>
    </row>
    <row r="298" spans="1:8" x14ac:dyDescent="0.2">
      <c r="A298" s="458" t="s">
        <v>785</v>
      </c>
      <c r="B298" s="381" t="str">
        <f t="shared" si="4"/>
        <v>Rosebank and Waterside</v>
      </c>
      <c r="C298" s="458" t="s">
        <v>122</v>
      </c>
      <c r="D298" s="482">
        <v>10</v>
      </c>
      <c r="E298" s="483">
        <v>5422</v>
      </c>
      <c r="F298" s="552">
        <v>184.43378827001101</v>
      </c>
      <c r="H298" s="17" t="s">
        <v>786</v>
      </c>
    </row>
    <row r="299" spans="1:8" x14ac:dyDescent="0.2">
      <c r="A299" s="458" t="s">
        <v>787</v>
      </c>
      <c r="B299" s="381" t="str">
        <f t="shared" si="4"/>
        <v>Twechar and Harestanes East</v>
      </c>
      <c r="C299" s="458" t="s">
        <v>122</v>
      </c>
      <c r="D299" s="482">
        <v>3</v>
      </c>
      <c r="E299" s="483">
        <v>2842</v>
      </c>
      <c r="F299" s="552">
        <v>105.55946516537701</v>
      </c>
      <c r="H299" s="17" t="s">
        <v>788</v>
      </c>
    </row>
    <row r="300" spans="1:8" x14ac:dyDescent="0.2">
      <c r="A300" s="458" t="s">
        <v>789</v>
      </c>
      <c r="B300" s="381" t="str">
        <f t="shared" si="4"/>
        <v>Harestanes</v>
      </c>
      <c r="C300" s="458" t="s">
        <v>122</v>
      </c>
      <c r="D300" s="482">
        <v>8</v>
      </c>
      <c r="E300" s="483">
        <v>3146</v>
      </c>
      <c r="F300" s="552">
        <v>254.29116338207299</v>
      </c>
      <c r="H300" s="17" t="s">
        <v>790</v>
      </c>
    </row>
    <row r="301" spans="1:8" x14ac:dyDescent="0.2">
      <c r="A301" s="458" t="s">
        <v>791</v>
      </c>
      <c r="B301" s="381" t="str">
        <f t="shared" si="4"/>
        <v>Milton of Campsie</v>
      </c>
      <c r="C301" s="458" t="s">
        <v>122</v>
      </c>
      <c r="D301" s="482">
        <v>10</v>
      </c>
      <c r="E301" s="483">
        <v>4011</v>
      </c>
      <c r="F301" s="552">
        <v>249.31438544004001</v>
      </c>
      <c r="H301" s="17" t="s">
        <v>792</v>
      </c>
    </row>
    <row r="302" spans="1:8" x14ac:dyDescent="0.2">
      <c r="A302" s="458" t="s">
        <v>793</v>
      </c>
      <c r="B302" s="381" t="str">
        <f t="shared" si="4"/>
        <v>Lennoxtown</v>
      </c>
      <c r="C302" s="458" t="s">
        <v>122</v>
      </c>
      <c r="D302" s="482">
        <v>10</v>
      </c>
      <c r="E302" s="483">
        <v>4682</v>
      </c>
      <c r="F302" s="552">
        <v>213.583938487826</v>
      </c>
      <c r="H302" s="17" t="s">
        <v>794</v>
      </c>
    </row>
    <row r="303" spans="1:8" x14ac:dyDescent="0.2">
      <c r="A303" s="458" t="s">
        <v>795</v>
      </c>
      <c r="B303" s="381" t="str">
        <f t="shared" si="4"/>
        <v>IZ01</v>
      </c>
      <c r="C303" s="458" t="s">
        <v>123</v>
      </c>
      <c r="D303" s="482">
        <v>16</v>
      </c>
      <c r="E303" s="483">
        <v>6902</v>
      </c>
      <c r="F303" s="552">
        <v>231.816864676905</v>
      </c>
      <c r="H303" s="17" t="s">
        <v>796</v>
      </c>
    </row>
    <row r="304" spans="1:8" x14ac:dyDescent="0.2">
      <c r="A304" s="458" t="s">
        <v>797</v>
      </c>
      <c r="B304" s="381" t="str">
        <f t="shared" si="4"/>
        <v>IZ02</v>
      </c>
      <c r="C304" s="458" t="s">
        <v>123</v>
      </c>
      <c r="D304" s="482">
        <v>3</v>
      </c>
      <c r="E304" s="483">
        <v>4594</v>
      </c>
      <c r="F304" s="552">
        <v>65.302568567696994</v>
      </c>
      <c r="H304" s="17" t="s">
        <v>798</v>
      </c>
    </row>
    <row r="305" spans="1:8" x14ac:dyDescent="0.2">
      <c r="A305" s="458" t="s">
        <v>799</v>
      </c>
      <c r="B305" s="381" t="str">
        <f t="shared" si="4"/>
        <v>IZ03</v>
      </c>
      <c r="C305" s="458" t="s">
        <v>123</v>
      </c>
      <c r="D305" s="482">
        <v>2</v>
      </c>
      <c r="E305" s="483">
        <v>2947</v>
      </c>
      <c r="F305" s="552">
        <v>67.865626060400402</v>
      </c>
      <c r="H305" s="17" t="s">
        <v>800</v>
      </c>
    </row>
    <row r="306" spans="1:8" x14ac:dyDescent="0.2">
      <c r="A306" s="458" t="s">
        <v>801</v>
      </c>
      <c r="B306" s="381" t="str">
        <f t="shared" si="4"/>
        <v>IZ04</v>
      </c>
      <c r="C306" s="458" t="s">
        <v>123</v>
      </c>
      <c r="D306" s="482">
        <v>12</v>
      </c>
      <c r="E306" s="483">
        <v>4865</v>
      </c>
      <c r="F306" s="552">
        <v>246.659815005139</v>
      </c>
      <c r="H306" s="17" t="s">
        <v>802</v>
      </c>
    </row>
    <row r="307" spans="1:8" x14ac:dyDescent="0.2">
      <c r="A307" s="458" t="s">
        <v>803</v>
      </c>
      <c r="B307" s="381" t="str">
        <f t="shared" si="4"/>
        <v>IZ05</v>
      </c>
      <c r="C307" s="458" t="s">
        <v>123</v>
      </c>
      <c r="D307" s="482">
        <v>12</v>
      </c>
      <c r="E307" s="483">
        <v>4789</v>
      </c>
      <c r="F307" s="552">
        <v>250.57423261641301</v>
      </c>
      <c r="H307" s="17" t="s">
        <v>804</v>
      </c>
    </row>
    <row r="308" spans="1:8" x14ac:dyDescent="0.2">
      <c r="A308" s="458" t="s">
        <v>805</v>
      </c>
      <c r="B308" s="381" t="str">
        <f t="shared" si="4"/>
        <v>IZ06</v>
      </c>
      <c r="C308" s="458" t="s">
        <v>123</v>
      </c>
      <c r="D308" s="482">
        <v>3</v>
      </c>
      <c r="E308" s="483">
        <v>2360</v>
      </c>
      <c r="F308" s="552">
        <v>127.11864406779701</v>
      </c>
      <c r="H308" s="17" t="s">
        <v>806</v>
      </c>
    </row>
    <row r="309" spans="1:8" x14ac:dyDescent="0.2">
      <c r="A309" s="458" t="s">
        <v>807</v>
      </c>
      <c r="B309" s="381" t="str">
        <f t="shared" si="4"/>
        <v>IZ07</v>
      </c>
      <c r="C309" s="458" t="s">
        <v>123</v>
      </c>
      <c r="D309" s="482">
        <v>7</v>
      </c>
      <c r="E309" s="483">
        <v>5666</v>
      </c>
      <c r="F309" s="552">
        <v>123.543946346629</v>
      </c>
      <c r="H309" s="17" t="s">
        <v>808</v>
      </c>
    </row>
    <row r="310" spans="1:8" x14ac:dyDescent="0.2">
      <c r="A310" s="458" t="s">
        <v>809</v>
      </c>
      <c r="B310" s="381" t="str">
        <f t="shared" si="4"/>
        <v>IZ08</v>
      </c>
      <c r="C310" s="458" t="s">
        <v>123</v>
      </c>
      <c r="D310" s="482">
        <v>2</v>
      </c>
      <c r="E310" s="483">
        <v>4284</v>
      </c>
      <c r="F310" s="552">
        <v>46.685340802987902</v>
      </c>
      <c r="H310" s="17" t="s">
        <v>810</v>
      </c>
    </row>
    <row r="311" spans="1:8" x14ac:dyDescent="0.2">
      <c r="A311" s="458" t="s">
        <v>811</v>
      </c>
      <c r="B311" s="381" t="str">
        <f t="shared" si="4"/>
        <v>IZ09</v>
      </c>
      <c r="C311" s="458" t="s">
        <v>123</v>
      </c>
      <c r="D311" s="482">
        <v>3</v>
      </c>
      <c r="E311" s="483">
        <v>5694</v>
      </c>
      <c r="F311" s="552">
        <v>52.687038988408901</v>
      </c>
      <c r="H311" s="17" t="s">
        <v>812</v>
      </c>
    </row>
    <row r="312" spans="1:8" x14ac:dyDescent="0.2">
      <c r="A312" s="458" t="s">
        <v>813</v>
      </c>
      <c r="B312" s="381" t="str">
        <f t="shared" si="4"/>
        <v>IZ10</v>
      </c>
      <c r="C312" s="458" t="s">
        <v>123</v>
      </c>
      <c r="D312" s="482">
        <v>20</v>
      </c>
      <c r="E312" s="483">
        <v>6827</v>
      </c>
      <c r="F312" s="552">
        <v>292.95444558371202</v>
      </c>
      <c r="H312" s="17" t="s">
        <v>814</v>
      </c>
    </row>
    <row r="313" spans="1:8" x14ac:dyDescent="0.2">
      <c r="A313" s="458" t="s">
        <v>815</v>
      </c>
      <c r="B313" s="381" t="str">
        <f t="shared" si="4"/>
        <v>IZ11</v>
      </c>
      <c r="C313" s="458" t="s">
        <v>123</v>
      </c>
      <c r="D313" s="482">
        <v>3</v>
      </c>
      <c r="E313" s="483">
        <v>6023</v>
      </c>
      <c r="F313" s="552">
        <v>49.809065249875502</v>
      </c>
      <c r="H313" s="17" t="s">
        <v>816</v>
      </c>
    </row>
    <row r="314" spans="1:8" x14ac:dyDescent="0.2">
      <c r="A314" s="458" t="s">
        <v>817</v>
      </c>
      <c r="B314" s="381" t="str">
        <f t="shared" si="4"/>
        <v>IZ12</v>
      </c>
      <c r="C314" s="458" t="s">
        <v>123</v>
      </c>
      <c r="D314" s="482">
        <v>2</v>
      </c>
      <c r="E314" s="483">
        <v>2968</v>
      </c>
      <c r="F314" s="552">
        <v>67.385444743935295</v>
      </c>
      <c r="H314" s="17" t="s">
        <v>818</v>
      </c>
    </row>
    <row r="315" spans="1:8" x14ac:dyDescent="0.2">
      <c r="A315" s="458" t="s">
        <v>819</v>
      </c>
      <c r="B315" s="381" t="str">
        <f t="shared" si="4"/>
        <v>IZ13</v>
      </c>
      <c r="C315" s="458" t="s">
        <v>123</v>
      </c>
      <c r="D315" s="482">
        <v>4</v>
      </c>
      <c r="E315" s="483">
        <v>5716</v>
      </c>
      <c r="F315" s="552">
        <v>69.979006298110605</v>
      </c>
      <c r="H315" s="17" t="s">
        <v>820</v>
      </c>
    </row>
    <row r="316" spans="1:8" x14ac:dyDescent="0.2">
      <c r="A316" s="458" t="s">
        <v>821</v>
      </c>
      <c r="B316" s="381" t="str">
        <f t="shared" si="4"/>
        <v>IZ14</v>
      </c>
      <c r="C316" s="458" t="s">
        <v>123</v>
      </c>
      <c r="D316" s="482">
        <v>15</v>
      </c>
      <c r="E316" s="483">
        <v>6341</v>
      </c>
      <c r="F316" s="552">
        <v>236.55574830468399</v>
      </c>
      <c r="H316" s="17" t="s">
        <v>822</v>
      </c>
    </row>
    <row r="317" spans="1:8" x14ac:dyDescent="0.2">
      <c r="A317" s="458" t="s">
        <v>823</v>
      </c>
      <c r="B317" s="381" t="str">
        <f t="shared" si="4"/>
        <v>IZ15</v>
      </c>
      <c r="C317" s="458" t="s">
        <v>123</v>
      </c>
      <c r="D317" s="482">
        <v>7</v>
      </c>
      <c r="E317" s="483">
        <v>4404</v>
      </c>
      <c r="F317" s="552">
        <v>158.94641235240701</v>
      </c>
      <c r="H317" s="17" t="s">
        <v>824</v>
      </c>
    </row>
    <row r="318" spans="1:8" x14ac:dyDescent="0.2">
      <c r="A318" s="458" t="s">
        <v>825</v>
      </c>
      <c r="B318" s="381" t="str">
        <f t="shared" si="4"/>
        <v>IZ16</v>
      </c>
      <c r="C318" s="458" t="s">
        <v>123</v>
      </c>
      <c r="D318" s="482">
        <v>6</v>
      </c>
      <c r="E318" s="483">
        <v>4777</v>
      </c>
      <c r="F318" s="552">
        <v>125.60184216035201</v>
      </c>
      <c r="H318" s="17" t="s">
        <v>826</v>
      </c>
    </row>
    <row r="319" spans="1:8" x14ac:dyDescent="0.2">
      <c r="A319" s="458" t="s">
        <v>827</v>
      </c>
      <c r="B319" s="381" t="str">
        <f t="shared" si="4"/>
        <v>IZ17</v>
      </c>
      <c r="C319" s="458" t="s">
        <v>123</v>
      </c>
      <c r="D319" s="482">
        <v>3</v>
      </c>
      <c r="E319" s="483">
        <v>4406</v>
      </c>
      <c r="F319" s="552">
        <v>68.088969586926893</v>
      </c>
      <c r="H319" s="17" t="s">
        <v>828</v>
      </c>
    </row>
    <row r="320" spans="1:8" x14ac:dyDescent="0.2">
      <c r="A320" s="458" t="s">
        <v>829</v>
      </c>
      <c r="B320" s="381" t="str">
        <f t="shared" si="4"/>
        <v>IZ18</v>
      </c>
      <c r="C320" s="458" t="s">
        <v>123</v>
      </c>
      <c r="D320" s="482">
        <v>4</v>
      </c>
      <c r="E320" s="483">
        <v>3235</v>
      </c>
      <c r="F320" s="552">
        <v>123.647604327666</v>
      </c>
      <c r="H320" s="17" t="s">
        <v>830</v>
      </c>
    </row>
    <row r="321" spans="1:8" x14ac:dyDescent="0.2">
      <c r="A321" s="458" t="s">
        <v>831</v>
      </c>
      <c r="B321" s="381" t="str">
        <f t="shared" si="4"/>
        <v>IZ19</v>
      </c>
      <c r="C321" s="458" t="s">
        <v>123</v>
      </c>
      <c r="D321" s="482">
        <v>2</v>
      </c>
      <c r="E321" s="483">
        <v>4694</v>
      </c>
      <c r="F321" s="552">
        <v>42.607584149978699</v>
      </c>
      <c r="H321" s="17" t="s">
        <v>832</v>
      </c>
    </row>
    <row r="322" spans="1:8" x14ac:dyDescent="0.2">
      <c r="A322" s="458" t="s">
        <v>833</v>
      </c>
      <c r="B322" s="381" t="str">
        <f t="shared" si="4"/>
        <v>IZ20</v>
      </c>
      <c r="C322" s="458" t="s">
        <v>123</v>
      </c>
      <c r="D322" s="482">
        <v>2</v>
      </c>
      <c r="E322" s="483">
        <v>5462</v>
      </c>
      <c r="F322" s="552">
        <v>36.616623947272103</v>
      </c>
      <c r="H322" s="17" t="s">
        <v>834</v>
      </c>
    </row>
    <row r="323" spans="1:8" x14ac:dyDescent="0.2">
      <c r="A323" s="458" t="s">
        <v>835</v>
      </c>
      <c r="B323" s="381" t="str">
        <f t="shared" si="4"/>
        <v>IZ21</v>
      </c>
      <c r="C323" s="458" t="s">
        <v>123</v>
      </c>
      <c r="D323" s="482">
        <v>7</v>
      </c>
      <c r="E323" s="483">
        <v>5475</v>
      </c>
      <c r="F323" s="552">
        <v>127.85388127853901</v>
      </c>
      <c r="H323" s="17" t="s">
        <v>836</v>
      </c>
    </row>
    <row r="324" spans="1:8" x14ac:dyDescent="0.2">
      <c r="A324" s="458" t="s">
        <v>837</v>
      </c>
      <c r="B324" s="381" t="str">
        <f t="shared" si="4"/>
        <v>IZ22</v>
      </c>
      <c r="C324" s="458" t="s">
        <v>123</v>
      </c>
      <c r="D324" s="482">
        <v>7</v>
      </c>
      <c r="E324" s="483">
        <v>4661</v>
      </c>
      <c r="F324" s="552">
        <v>150.18236429950699</v>
      </c>
      <c r="H324" s="17" t="s">
        <v>838</v>
      </c>
    </row>
    <row r="325" spans="1:8" x14ac:dyDescent="0.2">
      <c r="A325" s="458" t="s">
        <v>839</v>
      </c>
      <c r="B325" s="381" t="str">
        <f t="shared" si="4"/>
        <v>Neilston and Uplawmoor</v>
      </c>
      <c r="C325" s="458" t="s">
        <v>124</v>
      </c>
      <c r="D325" s="482">
        <v>9</v>
      </c>
      <c r="E325" s="483">
        <v>6282</v>
      </c>
      <c r="F325" s="552">
        <v>143.266475644699</v>
      </c>
      <c r="H325" s="17" t="s">
        <v>840</v>
      </c>
    </row>
    <row r="326" spans="1:8" x14ac:dyDescent="0.2">
      <c r="A326" s="458" t="s">
        <v>841</v>
      </c>
      <c r="B326" s="381" t="str">
        <f t="shared" si="4"/>
        <v>Cross Stobbs</v>
      </c>
      <c r="C326" s="458" t="s">
        <v>124</v>
      </c>
      <c r="D326" s="482">
        <v>18</v>
      </c>
      <c r="E326" s="483">
        <v>3525</v>
      </c>
      <c r="F326" s="552">
        <v>510.63829787234101</v>
      </c>
      <c r="H326" s="17" t="s">
        <v>842</v>
      </c>
    </row>
    <row r="327" spans="1:8" x14ac:dyDescent="0.2">
      <c r="A327" s="458" t="s">
        <v>843</v>
      </c>
      <c r="B327" s="381" t="str">
        <f t="shared" ref="B327:B390" si="5">HYPERLINK(CONCATENATE("https://statistics.gov.scot/atlas/resource?uri=http%3A%2F%2Fstatistics.gov.scot%2Fid%2Fstatistical-geography%2F",A327),H327)</f>
        <v>Dunterlie, East Arthurlie and Dovecothall</v>
      </c>
      <c r="C327" s="458" t="s">
        <v>124</v>
      </c>
      <c r="D327" s="482">
        <v>28</v>
      </c>
      <c r="E327" s="483">
        <v>6157</v>
      </c>
      <c r="F327" s="552">
        <v>454.76693194737697</v>
      </c>
      <c r="H327" s="17" t="s">
        <v>844</v>
      </c>
    </row>
    <row r="328" spans="1:8" x14ac:dyDescent="0.2">
      <c r="A328" s="458" t="s">
        <v>845</v>
      </c>
      <c r="B328" s="381" t="str">
        <f t="shared" si="5"/>
        <v>Arthurlie and Gateside</v>
      </c>
      <c r="C328" s="458" t="s">
        <v>124</v>
      </c>
      <c r="D328" s="482">
        <v>7</v>
      </c>
      <c r="E328" s="483">
        <v>4076</v>
      </c>
      <c r="F328" s="552">
        <v>171.736997055937</v>
      </c>
      <c r="H328" s="17" t="s">
        <v>846</v>
      </c>
    </row>
    <row r="329" spans="1:8" x14ac:dyDescent="0.2">
      <c r="A329" s="458" t="s">
        <v>847</v>
      </c>
      <c r="B329" s="381" t="str">
        <f t="shared" si="5"/>
        <v>Auchenback</v>
      </c>
      <c r="C329" s="458" t="s">
        <v>124</v>
      </c>
      <c r="D329" s="482">
        <v>9</v>
      </c>
      <c r="E329" s="483">
        <v>4162</v>
      </c>
      <c r="F329" s="552">
        <v>216.24219125420501</v>
      </c>
      <c r="H329" s="17" t="s">
        <v>848</v>
      </c>
    </row>
    <row r="330" spans="1:8" x14ac:dyDescent="0.2">
      <c r="A330" s="458" t="s">
        <v>849</v>
      </c>
      <c r="B330" s="381" t="str">
        <f t="shared" si="5"/>
        <v>Crookfur and Fruin</v>
      </c>
      <c r="C330" s="458" t="s">
        <v>124</v>
      </c>
      <c r="D330" s="482">
        <v>18</v>
      </c>
      <c r="E330" s="483">
        <v>8574</v>
      </c>
      <c r="F330" s="552">
        <v>209.937018894332</v>
      </c>
      <c r="H330" s="17" t="s">
        <v>850</v>
      </c>
    </row>
    <row r="331" spans="1:8" x14ac:dyDescent="0.2">
      <c r="A331" s="458" t="s">
        <v>851</v>
      </c>
      <c r="B331" s="381" t="str">
        <f t="shared" si="5"/>
        <v>Mearns Village, Westacres and Greenfarm</v>
      </c>
      <c r="C331" s="458" t="s">
        <v>124</v>
      </c>
      <c r="D331" s="482">
        <v>18</v>
      </c>
      <c r="E331" s="483">
        <v>6126</v>
      </c>
      <c r="F331" s="552">
        <v>293.82957884426997</v>
      </c>
      <c r="H331" s="17" t="s">
        <v>852</v>
      </c>
    </row>
    <row r="332" spans="1:8" x14ac:dyDescent="0.2">
      <c r="A332" s="458" t="s">
        <v>853</v>
      </c>
      <c r="B332" s="381" t="str">
        <f t="shared" si="5"/>
        <v>Whitecraigs and Broom</v>
      </c>
      <c r="C332" s="458" t="s">
        <v>124</v>
      </c>
      <c r="D332" s="482">
        <v>4</v>
      </c>
      <c r="E332" s="483">
        <v>3901</v>
      </c>
      <c r="F332" s="552">
        <v>102.537810817739</v>
      </c>
      <c r="H332" s="17" t="s">
        <v>854</v>
      </c>
    </row>
    <row r="333" spans="1:8" x14ac:dyDescent="0.2">
      <c r="A333" s="458" t="s">
        <v>855</v>
      </c>
      <c r="B333" s="381" t="str">
        <f t="shared" si="5"/>
        <v>Mearnskirk and South Kirkhill</v>
      </c>
      <c r="C333" s="458" t="s">
        <v>124</v>
      </c>
      <c r="D333" s="482">
        <v>9</v>
      </c>
      <c r="E333" s="483">
        <v>6420</v>
      </c>
      <c r="F333" s="552">
        <v>140.186915887851</v>
      </c>
      <c r="H333" s="17" t="s">
        <v>856</v>
      </c>
    </row>
    <row r="334" spans="1:8" x14ac:dyDescent="0.2">
      <c r="A334" s="458" t="s">
        <v>857</v>
      </c>
      <c r="B334" s="381" t="str">
        <f t="shared" si="5"/>
        <v>Eaglesham and Waterfoot</v>
      </c>
      <c r="C334" s="458" t="s">
        <v>124</v>
      </c>
      <c r="D334" s="482">
        <v>7</v>
      </c>
      <c r="E334" s="483">
        <v>5059</v>
      </c>
      <c r="F334" s="552">
        <v>138.36726625815399</v>
      </c>
      <c r="H334" s="17" t="s">
        <v>858</v>
      </c>
    </row>
    <row r="335" spans="1:8" x14ac:dyDescent="0.2">
      <c r="A335" s="458" t="s">
        <v>859</v>
      </c>
      <c r="B335" s="381" t="str">
        <f t="shared" si="5"/>
        <v>North Kirkhill</v>
      </c>
      <c r="C335" s="458" t="s">
        <v>124</v>
      </c>
      <c r="D335" s="482">
        <v>8</v>
      </c>
      <c r="E335" s="483">
        <v>3520</v>
      </c>
      <c r="F335" s="552">
        <v>227.272727272727</v>
      </c>
      <c r="H335" s="17" t="s">
        <v>860</v>
      </c>
    </row>
    <row r="336" spans="1:8" x14ac:dyDescent="0.2">
      <c r="A336" s="458" t="s">
        <v>861</v>
      </c>
      <c r="B336" s="381" t="str">
        <f t="shared" si="5"/>
        <v>Busby</v>
      </c>
      <c r="C336" s="458" t="s">
        <v>124</v>
      </c>
      <c r="D336" s="482">
        <v>13</v>
      </c>
      <c r="E336" s="483">
        <v>3725</v>
      </c>
      <c r="F336" s="552">
        <v>348.99328859060398</v>
      </c>
      <c r="H336" s="17" t="s">
        <v>862</v>
      </c>
    </row>
    <row r="337" spans="1:8" x14ac:dyDescent="0.2">
      <c r="A337" s="458" t="s">
        <v>863</v>
      </c>
      <c r="B337" s="381" t="str">
        <f t="shared" si="5"/>
        <v>Clarkston and Sheddens</v>
      </c>
      <c r="C337" s="458" t="s">
        <v>124</v>
      </c>
      <c r="D337" s="482">
        <v>11</v>
      </c>
      <c r="E337" s="483">
        <v>6237</v>
      </c>
      <c r="F337" s="552">
        <v>176.36684303351001</v>
      </c>
      <c r="H337" s="17" t="s">
        <v>864</v>
      </c>
    </row>
    <row r="338" spans="1:8" x14ac:dyDescent="0.2">
      <c r="A338" s="458" t="s">
        <v>865</v>
      </c>
      <c r="B338" s="381" t="str">
        <f t="shared" si="5"/>
        <v>Williamwood</v>
      </c>
      <c r="C338" s="458" t="s">
        <v>124</v>
      </c>
      <c r="D338" s="482">
        <v>7</v>
      </c>
      <c r="E338" s="483">
        <v>3230</v>
      </c>
      <c r="F338" s="552">
        <v>216.71826625387001</v>
      </c>
      <c r="H338" s="17" t="s">
        <v>866</v>
      </c>
    </row>
    <row r="339" spans="1:8" x14ac:dyDescent="0.2">
      <c r="A339" s="458" t="s">
        <v>867</v>
      </c>
      <c r="B339" s="381" t="str">
        <f t="shared" si="5"/>
        <v>Stamperland</v>
      </c>
      <c r="C339" s="458" t="s">
        <v>124</v>
      </c>
      <c r="D339" s="482">
        <v>7</v>
      </c>
      <c r="E339" s="483">
        <v>3693</v>
      </c>
      <c r="F339" s="552">
        <v>189.54779312212301</v>
      </c>
      <c r="H339" s="17" t="s">
        <v>868</v>
      </c>
    </row>
    <row r="340" spans="1:8" x14ac:dyDescent="0.2">
      <c r="A340" s="458" t="s">
        <v>869</v>
      </c>
      <c r="B340" s="381" t="str">
        <f t="shared" si="5"/>
        <v>Netherlee</v>
      </c>
      <c r="C340" s="458" t="s">
        <v>124</v>
      </c>
      <c r="D340" s="482">
        <v>11</v>
      </c>
      <c r="E340" s="483">
        <v>4692</v>
      </c>
      <c r="F340" s="552">
        <v>234.441602728048</v>
      </c>
      <c r="H340" s="17" t="s">
        <v>870</v>
      </c>
    </row>
    <row r="341" spans="1:8" x14ac:dyDescent="0.2">
      <c r="A341" s="458" t="s">
        <v>871</v>
      </c>
      <c r="B341" s="381" t="str">
        <f t="shared" si="5"/>
        <v>Merrylee and Braidbar</v>
      </c>
      <c r="C341" s="458" t="s">
        <v>124</v>
      </c>
      <c r="D341" s="482">
        <v>7</v>
      </c>
      <c r="E341" s="483">
        <v>4870</v>
      </c>
      <c r="F341" s="552">
        <v>143.73716632443501</v>
      </c>
      <c r="H341" s="17" t="s">
        <v>872</v>
      </c>
    </row>
    <row r="342" spans="1:8" x14ac:dyDescent="0.2">
      <c r="A342" s="458" t="s">
        <v>873</v>
      </c>
      <c r="B342" s="381" t="str">
        <f t="shared" si="5"/>
        <v>Lower Whitecraigs and South Giffnock</v>
      </c>
      <c r="C342" s="458" t="s">
        <v>124</v>
      </c>
      <c r="D342" s="482">
        <v>13</v>
      </c>
      <c r="E342" s="483">
        <v>3394</v>
      </c>
      <c r="F342" s="552">
        <v>383.028874484384</v>
      </c>
      <c r="H342" s="17" t="s">
        <v>874</v>
      </c>
    </row>
    <row r="343" spans="1:8" x14ac:dyDescent="0.2">
      <c r="A343" s="458" t="s">
        <v>875</v>
      </c>
      <c r="B343" s="381" t="str">
        <f t="shared" si="5"/>
        <v>North Giffnock and North Thornliebank</v>
      </c>
      <c r="C343" s="458" t="s">
        <v>124</v>
      </c>
      <c r="D343" s="482">
        <v>17</v>
      </c>
      <c r="E343" s="483">
        <v>3777</v>
      </c>
      <c r="F343" s="552">
        <v>450.09266613714601</v>
      </c>
      <c r="H343" s="17" t="s">
        <v>876</v>
      </c>
    </row>
    <row r="344" spans="1:8" x14ac:dyDescent="0.2">
      <c r="A344" s="458" t="s">
        <v>877</v>
      </c>
      <c r="B344" s="381" t="str">
        <f t="shared" si="5"/>
        <v>South Thornliebank and Woodfarm</v>
      </c>
      <c r="C344" s="458" t="s">
        <v>124</v>
      </c>
      <c r="D344" s="482">
        <v>5</v>
      </c>
      <c r="E344" s="483">
        <v>4110</v>
      </c>
      <c r="F344" s="552">
        <v>121.654501216545</v>
      </c>
      <c r="H344" s="17" t="s">
        <v>878</v>
      </c>
    </row>
    <row r="345" spans="1:8" x14ac:dyDescent="0.2">
      <c r="A345" s="458" t="s">
        <v>879</v>
      </c>
      <c r="B345" s="381" t="str">
        <f t="shared" si="5"/>
        <v>Balerno and Bonnington Village</v>
      </c>
      <c r="C345" s="458" t="s">
        <v>118</v>
      </c>
      <c r="D345" s="482">
        <v>5</v>
      </c>
      <c r="E345" s="483">
        <v>5908</v>
      </c>
      <c r="F345" s="552">
        <v>84.631008801624901</v>
      </c>
      <c r="H345" s="17" t="s">
        <v>880</v>
      </c>
    </row>
    <row r="346" spans="1:8" x14ac:dyDescent="0.2">
      <c r="A346" s="458" t="s">
        <v>881</v>
      </c>
      <c r="B346" s="381" t="str">
        <f t="shared" si="5"/>
        <v>Currie West</v>
      </c>
      <c r="C346" s="458" t="s">
        <v>118</v>
      </c>
      <c r="D346" s="482">
        <v>4</v>
      </c>
      <c r="E346" s="483">
        <v>6164</v>
      </c>
      <c r="F346" s="552">
        <v>64.892926670992907</v>
      </c>
      <c r="H346" s="17" t="s">
        <v>882</v>
      </c>
    </row>
    <row r="347" spans="1:8" x14ac:dyDescent="0.2">
      <c r="A347" s="458" t="s">
        <v>883</v>
      </c>
      <c r="B347" s="381" t="str">
        <f t="shared" si="5"/>
        <v>Currie East</v>
      </c>
      <c r="C347" s="458" t="s">
        <v>118</v>
      </c>
      <c r="D347" s="482" t="s">
        <v>3131</v>
      </c>
      <c r="E347" s="483">
        <v>3532</v>
      </c>
      <c r="F347" s="552" t="s">
        <v>3131</v>
      </c>
      <c r="H347" s="17" t="s">
        <v>884</v>
      </c>
    </row>
    <row r="348" spans="1:8" x14ac:dyDescent="0.2">
      <c r="A348" s="458" t="s">
        <v>885</v>
      </c>
      <c r="B348" s="381" t="str">
        <f t="shared" si="5"/>
        <v>Baberton and Juniper Green</v>
      </c>
      <c r="C348" s="458" t="s">
        <v>118</v>
      </c>
      <c r="D348" s="482">
        <v>18</v>
      </c>
      <c r="E348" s="483">
        <v>4332</v>
      </c>
      <c r="F348" s="552">
        <v>415.51246537396099</v>
      </c>
      <c r="H348" s="17" t="s">
        <v>886</v>
      </c>
    </row>
    <row r="349" spans="1:8" x14ac:dyDescent="0.2">
      <c r="A349" s="458" t="s">
        <v>887</v>
      </c>
      <c r="B349" s="381" t="str">
        <f t="shared" si="5"/>
        <v>Bonaly and The Pentlands</v>
      </c>
      <c r="C349" s="458" t="s">
        <v>118</v>
      </c>
      <c r="D349" s="482">
        <v>2</v>
      </c>
      <c r="E349" s="483">
        <v>4748</v>
      </c>
      <c r="F349" s="552">
        <v>42.122999157540001</v>
      </c>
      <c r="H349" s="17" t="s">
        <v>888</v>
      </c>
    </row>
    <row r="350" spans="1:8" x14ac:dyDescent="0.2">
      <c r="A350" s="458" t="s">
        <v>889</v>
      </c>
      <c r="B350" s="381" t="str">
        <f t="shared" si="5"/>
        <v>Colinton and Kingsknowe</v>
      </c>
      <c r="C350" s="458" t="s">
        <v>118</v>
      </c>
      <c r="D350" s="482">
        <v>23</v>
      </c>
      <c r="E350" s="483">
        <v>4666</v>
      </c>
      <c r="F350" s="552">
        <v>492.92756108015402</v>
      </c>
      <c r="H350" s="17" t="s">
        <v>890</v>
      </c>
    </row>
    <row r="351" spans="1:8" x14ac:dyDescent="0.2">
      <c r="A351" s="458" t="s">
        <v>891</v>
      </c>
      <c r="B351" s="381" t="str">
        <f t="shared" si="5"/>
        <v>Clovenstone and Wester Hailes</v>
      </c>
      <c r="C351" s="458" t="s">
        <v>118</v>
      </c>
      <c r="D351" s="482">
        <v>12</v>
      </c>
      <c r="E351" s="483">
        <v>3695</v>
      </c>
      <c r="F351" s="552">
        <v>324.76319350473602</v>
      </c>
      <c r="H351" s="17" t="s">
        <v>892</v>
      </c>
    </row>
    <row r="352" spans="1:8" x14ac:dyDescent="0.2">
      <c r="A352" s="458" t="s">
        <v>893</v>
      </c>
      <c r="B352" s="381" t="str">
        <f t="shared" si="5"/>
        <v>The Calders</v>
      </c>
      <c r="C352" s="458" t="s">
        <v>118</v>
      </c>
      <c r="D352" s="482">
        <v>5</v>
      </c>
      <c r="E352" s="483">
        <v>4685</v>
      </c>
      <c r="F352" s="552">
        <v>106.723585912487</v>
      </c>
      <c r="H352" s="17" t="s">
        <v>894</v>
      </c>
    </row>
    <row r="353" spans="1:8" x14ac:dyDescent="0.2">
      <c r="A353" s="458" t="s">
        <v>895</v>
      </c>
      <c r="B353" s="381" t="str">
        <f t="shared" si="5"/>
        <v>Murrayburn and Wester Hailes North</v>
      </c>
      <c r="C353" s="458" t="s">
        <v>118</v>
      </c>
      <c r="D353" s="482">
        <v>4</v>
      </c>
      <c r="E353" s="483">
        <v>3836</v>
      </c>
      <c r="F353" s="552">
        <v>104.275286757039</v>
      </c>
      <c r="H353" s="17" t="s">
        <v>896</v>
      </c>
    </row>
    <row r="354" spans="1:8" x14ac:dyDescent="0.2">
      <c r="A354" s="458" t="s">
        <v>897</v>
      </c>
      <c r="B354" s="381" t="str">
        <f t="shared" si="5"/>
        <v>Parkhead and Sighthill</v>
      </c>
      <c r="C354" s="458" t="s">
        <v>118</v>
      </c>
      <c r="D354" s="482">
        <v>8</v>
      </c>
      <c r="E354" s="483">
        <v>3167</v>
      </c>
      <c r="F354" s="552">
        <v>252.604988948532</v>
      </c>
      <c r="H354" s="17" t="s">
        <v>898</v>
      </c>
    </row>
    <row r="355" spans="1:8" x14ac:dyDescent="0.2">
      <c r="A355" s="458" t="s">
        <v>899</v>
      </c>
      <c r="B355" s="381" t="str">
        <f t="shared" si="5"/>
        <v>Broomhouse and Bankhead</v>
      </c>
      <c r="C355" s="458" t="s">
        <v>118</v>
      </c>
      <c r="D355" s="482">
        <v>19</v>
      </c>
      <c r="E355" s="483">
        <v>3826</v>
      </c>
      <c r="F355" s="552">
        <v>496.60219550444299</v>
      </c>
      <c r="H355" s="17" t="s">
        <v>900</v>
      </c>
    </row>
    <row r="356" spans="1:8" x14ac:dyDescent="0.2">
      <c r="A356" s="458" t="s">
        <v>901</v>
      </c>
      <c r="B356" s="381" t="str">
        <f t="shared" si="5"/>
        <v>Stenhouse and Saughton Mains</v>
      </c>
      <c r="C356" s="458" t="s">
        <v>118</v>
      </c>
      <c r="D356" s="482">
        <v>11</v>
      </c>
      <c r="E356" s="483">
        <v>5947</v>
      </c>
      <c r="F356" s="552">
        <v>184.96721035816401</v>
      </c>
      <c r="H356" s="17" t="s">
        <v>902</v>
      </c>
    </row>
    <row r="357" spans="1:8" x14ac:dyDescent="0.2">
      <c r="A357" s="458" t="s">
        <v>903</v>
      </c>
      <c r="B357" s="381" t="str">
        <f t="shared" si="5"/>
        <v>Longstone and Saughton</v>
      </c>
      <c r="C357" s="458" t="s">
        <v>118</v>
      </c>
      <c r="D357" s="482">
        <v>7</v>
      </c>
      <c r="E357" s="483">
        <v>4678</v>
      </c>
      <c r="F357" s="552">
        <v>149.63659683625499</v>
      </c>
      <c r="H357" s="17" t="s">
        <v>904</v>
      </c>
    </row>
    <row r="358" spans="1:8" x14ac:dyDescent="0.2">
      <c r="A358" s="458" t="s">
        <v>905</v>
      </c>
      <c r="B358" s="381" t="str">
        <f t="shared" si="5"/>
        <v>Slateford and Chesser</v>
      </c>
      <c r="C358" s="458" t="s">
        <v>118</v>
      </c>
      <c r="D358" s="482">
        <v>3</v>
      </c>
      <c r="E358" s="483">
        <v>5209</v>
      </c>
      <c r="F358" s="552">
        <v>57.592628143597601</v>
      </c>
      <c r="H358" s="17" t="s">
        <v>906</v>
      </c>
    </row>
    <row r="359" spans="1:8" x14ac:dyDescent="0.2">
      <c r="A359" s="458" t="s">
        <v>907</v>
      </c>
      <c r="B359" s="381" t="str">
        <f t="shared" si="5"/>
        <v>Gorgie West</v>
      </c>
      <c r="C359" s="458" t="s">
        <v>118</v>
      </c>
      <c r="D359" s="482">
        <v>3</v>
      </c>
      <c r="E359" s="483">
        <v>5671</v>
      </c>
      <c r="F359" s="552">
        <v>52.900722976547399</v>
      </c>
      <c r="H359" s="17" t="s">
        <v>908</v>
      </c>
    </row>
    <row r="360" spans="1:8" x14ac:dyDescent="0.2">
      <c r="A360" s="458" t="s">
        <v>909</v>
      </c>
      <c r="B360" s="381" t="str">
        <f t="shared" si="5"/>
        <v>Gorgie East</v>
      </c>
      <c r="C360" s="458" t="s">
        <v>118</v>
      </c>
      <c r="D360" s="482">
        <v>3</v>
      </c>
      <c r="E360" s="483">
        <v>4000</v>
      </c>
      <c r="F360" s="552">
        <v>75</v>
      </c>
      <c r="H360" s="17" t="s">
        <v>910</v>
      </c>
    </row>
    <row r="361" spans="1:8" x14ac:dyDescent="0.2">
      <c r="A361" s="458" t="s">
        <v>911</v>
      </c>
      <c r="B361" s="381" t="str">
        <f t="shared" si="5"/>
        <v>Shandon</v>
      </c>
      <c r="C361" s="458" t="s">
        <v>118</v>
      </c>
      <c r="D361" s="482">
        <v>6</v>
      </c>
      <c r="E361" s="483">
        <v>5452</v>
      </c>
      <c r="F361" s="552">
        <v>110.05135730007299</v>
      </c>
      <c r="H361" s="17" t="s">
        <v>912</v>
      </c>
    </row>
    <row r="362" spans="1:8" x14ac:dyDescent="0.2">
      <c r="A362" s="458" t="s">
        <v>913</v>
      </c>
      <c r="B362" s="381" t="str">
        <f t="shared" si="5"/>
        <v>Craiglockhart</v>
      </c>
      <c r="C362" s="458" t="s">
        <v>118</v>
      </c>
      <c r="D362" s="482">
        <v>27</v>
      </c>
      <c r="E362" s="483">
        <v>5141</v>
      </c>
      <c r="F362" s="552">
        <v>525.18965181871204</v>
      </c>
      <c r="H362" s="17" t="s">
        <v>914</v>
      </c>
    </row>
    <row r="363" spans="1:8" x14ac:dyDescent="0.2">
      <c r="A363" s="458" t="s">
        <v>915</v>
      </c>
      <c r="B363" s="381" t="str">
        <f t="shared" si="5"/>
        <v>Morningside and Craighouse</v>
      </c>
      <c r="C363" s="458" t="s">
        <v>118</v>
      </c>
      <c r="D363" s="482">
        <v>9</v>
      </c>
      <c r="E363" s="483">
        <v>4834</v>
      </c>
      <c r="F363" s="552">
        <v>186.181216383947</v>
      </c>
      <c r="H363" s="17" t="s">
        <v>916</v>
      </c>
    </row>
    <row r="364" spans="1:8" x14ac:dyDescent="0.2">
      <c r="A364" s="458" t="s">
        <v>917</v>
      </c>
      <c r="B364" s="381" t="str">
        <f t="shared" si="5"/>
        <v>Greenbank and The Braids</v>
      </c>
      <c r="C364" s="458" t="s">
        <v>118</v>
      </c>
      <c r="D364" s="482">
        <v>1</v>
      </c>
      <c r="E364" s="483">
        <v>4363</v>
      </c>
      <c r="F364" s="552">
        <v>22.920009168003698</v>
      </c>
      <c r="H364" s="17" t="s">
        <v>918</v>
      </c>
    </row>
    <row r="365" spans="1:8" x14ac:dyDescent="0.2">
      <c r="A365" s="458" t="s">
        <v>919</v>
      </c>
      <c r="B365" s="381" t="str">
        <f t="shared" si="5"/>
        <v>Colinton Mains and Firrhill</v>
      </c>
      <c r="C365" s="458" t="s">
        <v>118</v>
      </c>
      <c r="D365" s="482">
        <v>4</v>
      </c>
      <c r="E365" s="483">
        <v>4006</v>
      </c>
      <c r="F365" s="552">
        <v>99.850224663005505</v>
      </c>
      <c r="H365" s="17" t="s">
        <v>920</v>
      </c>
    </row>
    <row r="366" spans="1:8" x14ac:dyDescent="0.2">
      <c r="A366" s="458" t="s">
        <v>921</v>
      </c>
      <c r="B366" s="381" t="str">
        <f t="shared" si="5"/>
        <v>Oxgangs</v>
      </c>
      <c r="C366" s="458" t="s">
        <v>118</v>
      </c>
      <c r="D366" s="482">
        <v>1</v>
      </c>
      <c r="E366" s="483">
        <v>2659</v>
      </c>
      <c r="F366" s="552">
        <v>37.608123354644597</v>
      </c>
      <c r="H366" s="17" t="s">
        <v>922</v>
      </c>
    </row>
    <row r="367" spans="1:8" x14ac:dyDescent="0.2">
      <c r="A367" s="458" t="s">
        <v>923</v>
      </c>
      <c r="B367" s="381" t="str">
        <f t="shared" si="5"/>
        <v>Comiston and Swanston</v>
      </c>
      <c r="C367" s="458" t="s">
        <v>118</v>
      </c>
      <c r="D367" s="482">
        <v>3</v>
      </c>
      <c r="E367" s="483">
        <v>5098</v>
      </c>
      <c r="F367" s="552">
        <v>58.846606512357802</v>
      </c>
      <c r="H367" s="17" t="s">
        <v>924</v>
      </c>
    </row>
    <row r="368" spans="1:8" x14ac:dyDescent="0.2">
      <c r="A368" s="458" t="s">
        <v>925</v>
      </c>
      <c r="B368" s="381" t="str">
        <f t="shared" si="5"/>
        <v>Fairmilehead</v>
      </c>
      <c r="C368" s="458" t="s">
        <v>118</v>
      </c>
      <c r="D368" s="482">
        <v>1</v>
      </c>
      <c r="E368" s="483">
        <v>5743</v>
      </c>
      <c r="F368" s="552">
        <v>17.4125021765628</v>
      </c>
      <c r="H368" s="17" t="s">
        <v>926</v>
      </c>
    </row>
    <row r="369" spans="1:8" x14ac:dyDescent="0.2">
      <c r="A369" s="458" t="s">
        <v>927</v>
      </c>
      <c r="B369" s="381" t="str">
        <f t="shared" si="5"/>
        <v>Gilmerton South and the Murrays</v>
      </c>
      <c r="C369" s="458" t="s">
        <v>118</v>
      </c>
      <c r="D369" s="482" t="s">
        <v>3131</v>
      </c>
      <c r="E369" s="483">
        <v>3707</v>
      </c>
      <c r="F369" s="552" t="s">
        <v>3131</v>
      </c>
      <c r="H369" s="17" t="s">
        <v>928</v>
      </c>
    </row>
    <row r="370" spans="1:8" x14ac:dyDescent="0.2">
      <c r="A370" s="458" t="s">
        <v>929</v>
      </c>
      <c r="B370" s="381" t="str">
        <f t="shared" si="5"/>
        <v>Mortonhall and Anwickhill</v>
      </c>
      <c r="C370" s="458" t="s">
        <v>118</v>
      </c>
      <c r="D370" s="482">
        <v>2</v>
      </c>
      <c r="E370" s="483">
        <v>2484</v>
      </c>
      <c r="F370" s="552">
        <v>80.515297906602299</v>
      </c>
      <c r="H370" s="17" t="s">
        <v>930</v>
      </c>
    </row>
    <row r="371" spans="1:8" x14ac:dyDescent="0.2">
      <c r="A371" s="458" t="s">
        <v>931</v>
      </c>
      <c r="B371" s="381" t="str">
        <f t="shared" si="5"/>
        <v>Gracemount, Southhouse and Burdiehouse</v>
      </c>
      <c r="C371" s="458" t="s">
        <v>118</v>
      </c>
      <c r="D371" s="482">
        <v>9</v>
      </c>
      <c r="E371" s="483">
        <v>5941</v>
      </c>
      <c r="F371" s="552">
        <v>151.48964820737299</v>
      </c>
      <c r="H371" s="17" t="s">
        <v>932</v>
      </c>
    </row>
    <row r="372" spans="1:8" x14ac:dyDescent="0.2">
      <c r="A372" s="458" t="s">
        <v>933</v>
      </c>
      <c r="B372" s="381" t="str">
        <f t="shared" si="5"/>
        <v>Hyvots and Gilmerton</v>
      </c>
      <c r="C372" s="458" t="s">
        <v>118</v>
      </c>
      <c r="D372" s="482">
        <v>2</v>
      </c>
      <c r="E372" s="483">
        <v>3868</v>
      </c>
      <c r="F372" s="552">
        <v>51.706308169596703</v>
      </c>
      <c r="H372" s="17" t="s">
        <v>934</v>
      </c>
    </row>
    <row r="373" spans="1:8" x14ac:dyDescent="0.2">
      <c r="A373" s="458" t="s">
        <v>935</v>
      </c>
      <c r="B373" s="381" t="str">
        <f t="shared" si="5"/>
        <v>Fernieside and Moredun South</v>
      </c>
      <c r="C373" s="458" t="s">
        <v>118</v>
      </c>
      <c r="D373" s="482">
        <v>7</v>
      </c>
      <c r="E373" s="483">
        <v>4264</v>
      </c>
      <c r="F373" s="552">
        <v>164.16510318949301</v>
      </c>
      <c r="H373" s="17" t="s">
        <v>936</v>
      </c>
    </row>
    <row r="374" spans="1:8" x14ac:dyDescent="0.2">
      <c r="A374" s="458" t="s">
        <v>937</v>
      </c>
      <c r="B374" s="381" t="str">
        <f t="shared" si="5"/>
        <v>Moredun and Craigour</v>
      </c>
      <c r="C374" s="458" t="s">
        <v>118</v>
      </c>
      <c r="D374" s="482">
        <v>13</v>
      </c>
      <c r="E374" s="483">
        <v>3322</v>
      </c>
      <c r="F374" s="552">
        <v>391.330523780855</v>
      </c>
      <c r="H374" s="17" t="s">
        <v>938</v>
      </c>
    </row>
    <row r="375" spans="1:8" x14ac:dyDescent="0.2">
      <c r="A375" s="458" t="s">
        <v>939</v>
      </c>
      <c r="B375" s="381" t="str">
        <f t="shared" si="5"/>
        <v>Liberton East</v>
      </c>
      <c r="C375" s="458" t="s">
        <v>118</v>
      </c>
      <c r="D375" s="482">
        <v>8</v>
      </c>
      <c r="E375" s="483">
        <v>3173</v>
      </c>
      <c r="F375" s="552">
        <v>252.12732429877099</v>
      </c>
      <c r="H375" s="17" t="s">
        <v>940</v>
      </c>
    </row>
    <row r="376" spans="1:8" x14ac:dyDescent="0.2">
      <c r="A376" s="458" t="s">
        <v>941</v>
      </c>
      <c r="B376" s="381" t="str">
        <f t="shared" si="5"/>
        <v>Liberton West and Braid Hills</v>
      </c>
      <c r="C376" s="458" t="s">
        <v>118</v>
      </c>
      <c r="D376" s="482">
        <v>51</v>
      </c>
      <c r="E376" s="483">
        <v>3646</v>
      </c>
      <c r="F376" s="552">
        <v>1398.7931980252299</v>
      </c>
      <c r="H376" s="17" t="s">
        <v>942</v>
      </c>
    </row>
    <row r="377" spans="1:8" x14ac:dyDescent="0.2">
      <c r="A377" s="458" t="s">
        <v>943</v>
      </c>
      <c r="B377" s="381" t="str">
        <f t="shared" si="5"/>
        <v>The Inch</v>
      </c>
      <c r="C377" s="458" t="s">
        <v>118</v>
      </c>
      <c r="D377" s="482">
        <v>10</v>
      </c>
      <c r="E377" s="483">
        <v>5075</v>
      </c>
      <c r="F377" s="552">
        <v>197.04433497536999</v>
      </c>
      <c r="H377" s="17" t="s">
        <v>944</v>
      </c>
    </row>
    <row r="378" spans="1:8" x14ac:dyDescent="0.2">
      <c r="A378" s="458" t="s">
        <v>945</v>
      </c>
      <c r="B378" s="381" t="str">
        <f t="shared" si="5"/>
        <v>Blackford, West Mains and Mayfield Road</v>
      </c>
      <c r="C378" s="458" t="s">
        <v>118</v>
      </c>
      <c r="D378" s="482">
        <v>19</v>
      </c>
      <c r="E378" s="483">
        <v>7083</v>
      </c>
      <c r="F378" s="552">
        <v>268.24791754906101</v>
      </c>
      <c r="H378" s="17" t="s">
        <v>946</v>
      </c>
    </row>
    <row r="379" spans="1:8" x14ac:dyDescent="0.2">
      <c r="A379" s="458" t="s">
        <v>947</v>
      </c>
      <c r="B379" s="381" t="str">
        <f t="shared" si="5"/>
        <v>Prestonfield</v>
      </c>
      <c r="C379" s="458" t="s">
        <v>118</v>
      </c>
      <c r="D379" s="482">
        <v>2</v>
      </c>
      <c r="E379" s="483">
        <v>3321</v>
      </c>
      <c r="F379" s="552">
        <v>60.222824450466703</v>
      </c>
      <c r="H379" s="17" t="s">
        <v>948</v>
      </c>
    </row>
    <row r="380" spans="1:8" x14ac:dyDescent="0.2">
      <c r="A380" s="458" t="s">
        <v>949</v>
      </c>
      <c r="B380" s="381" t="str">
        <f t="shared" si="5"/>
        <v>Newington and Dalkeith Road</v>
      </c>
      <c r="C380" s="458" t="s">
        <v>118</v>
      </c>
      <c r="D380" s="482">
        <v>1</v>
      </c>
      <c r="E380" s="483">
        <v>6519</v>
      </c>
      <c r="F380" s="552">
        <v>15.3397760392698</v>
      </c>
      <c r="H380" s="17" t="s">
        <v>950</v>
      </c>
    </row>
    <row r="381" spans="1:8" x14ac:dyDescent="0.2">
      <c r="A381" s="458" t="s">
        <v>951</v>
      </c>
      <c r="B381" s="381" t="str">
        <f t="shared" si="5"/>
        <v>The Grange</v>
      </c>
      <c r="C381" s="458" t="s">
        <v>118</v>
      </c>
      <c r="D381" s="482">
        <v>22</v>
      </c>
      <c r="E381" s="483">
        <v>5939</v>
      </c>
      <c r="F381" s="552">
        <v>370.43273278329701</v>
      </c>
      <c r="H381" s="17" t="s">
        <v>952</v>
      </c>
    </row>
    <row r="382" spans="1:8" x14ac:dyDescent="0.2">
      <c r="A382" s="458" t="s">
        <v>953</v>
      </c>
      <c r="B382" s="381" t="str">
        <f t="shared" si="5"/>
        <v>Marchmont East and Sciennes</v>
      </c>
      <c r="C382" s="458" t="s">
        <v>118</v>
      </c>
      <c r="D382" s="482">
        <v>5</v>
      </c>
      <c r="E382" s="483">
        <v>4844</v>
      </c>
      <c r="F382" s="552">
        <v>103.220478943022</v>
      </c>
      <c r="H382" s="17" t="s">
        <v>954</v>
      </c>
    </row>
    <row r="383" spans="1:8" x14ac:dyDescent="0.2">
      <c r="A383" s="458" t="s">
        <v>955</v>
      </c>
      <c r="B383" s="381" t="str">
        <f t="shared" si="5"/>
        <v>Marchmont West</v>
      </c>
      <c r="C383" s="458" t="s">
        <v>118</v>
      </c>
      <c r="D383" s="482">
        <v>2</v>
      </c>
      <c r="E383" s="483">
        <v>4625</v>
      </c>
      <c r="F383" s="552">
        <v>43.243243243243199</v>
      </c>
      <c r="H383" s="17" t="s">
        <v>956</v>
      </c>
    </row>
    <row r="384" spans="1:8" x14ac:dyDescent="0.2">
      <c r="A384" s="458" t="s">
        <v>957</v>
      </c>
      <c r="B384" s="381" t="str">
        <f t="shared" si="5"/>
        <v>Morningside</v>
      </c>
      <c r="C384" s="458" t="s">
        <v>118</v>
      </c>
      <c r="D384" s="482">
        <v>10</v>
      </c>
      <c r="E384" s="483">
        <v>6001</v>
      </c>
      <c r="F384" s="552">
        <v>166.63889351774699</v>
      </c>
      <c r="H384" s="17" t="s">
        <v>958</v>
      </c>
    </row>
    <row r="385" spans="1:8" x14ac:dyDescent="0.2">
      <c r="A385" s="458" t="s">
        <v>959</v>
      </c>
      <c r="B385" s="381" t="str">
        <f t="shared" si="5"/>
        <v>Merchiston and Greenhill</v>
      </c>
      <c r="C385" s="458" t="s">
        <v>118</v>
      </c>
      <c r="D385" s="482">
        <v>14</v>
      </c>
      <c r="E385" s="483">
        <v>5205</v>
      </c>
      <c r="F385" s="552">
        <v>268.97214217099003</v>
      </c>
      <c r="H385" s="17" t="s">
        <v>960</v>
      </c>
    </row>
    <row r="386" spans="1:8" x14ac:dyDescent="0.2">
      <c r="A386" s="458" t="s">
        <v>961</v>
      </c>
      <c r="B386" s="381" t="str">
        <f t="shared" si="5"/>
        <v>Bruntsfield</v>
      </c>
      <c r="C386" s="458" t="s">
        <v>118</v>
      </c>
      <c r="D386" s="482">
        <v>4</v>
      </c>
      <c r="E386" s="483">
        <v>5993</v>
      </c>
      <c r="F386" s="552">
        <v>66.744535291173094</v>
      </c>
      <c r="H386" s="17" t="s">
        <v>962</v>
      </c>
    </row>
    <row r="387" spans="1:8" x14ac:dyDescent="0.2">
      <c r="A387" s="458" t="s">
        <v>963</v>
      </c>
      <c r="B387" s="381" t="str">
        <f t="shared" si="5"/>
        <v>Polwarth</v>
      </c>
      <c r="C387" s="458" t="s">
        <v>118</v>
      </c>
      <c r="D387" s="482">
        <v>6</v>
      </c>
      <c r="E387" s="483">
        <v>4798</v>
      </c>
      <c r="F387" s="552">
        <v>125.05210504376799</v>
      </c>
      <c r="H387" s="17" t="s">
        <v>964</v>
      </c>
    </row>
    <row r="388" spans="1:8" x14ac:dyDescent="0.2">
      <c r="A388" s="458" t="s">
        <v>965</v>
      </c>
      <c r="B388" s="381" t="str">
        <f t="shared" si="5"/>
        <v>Dalry and Fountainbridge</v>
      </c>
      <c r="C388" s="458" t="s">
        <v>118</v>
      </c>
      <c r="D388" s="482">
        <v>7</v>
      </c>
      <c r="E388" s="483">
        <v>8016</v>
      </c>
      <c r="F388" s="552">
        <v>87.325349301397196</v>
      </c>
      <c r="H388" s="17" t="s">
        <v>966</v>
      </c>
    </row>
    <row r="389" spans="1:8" x14ac:dyDescent="0.2">
      <c r="A389" s="458" t="s">
        <v>967</v>
      </c>
      <c r="B389" s="381" t="str">
        <f t="shared" si="5"/>
        <v>Tollcross</v>
      </c>
      <c r="C389" s="458" t="s">
        <v>118</v>
      </c>
      <c r="D389" s="482">
        <v>3</v>
      </c>
      <c r="E389" s="483">
        <v>6418</v>
      </c>
      <c r="F389" s="552">
        <v>46.743533811156098</v>
      </c>
      <c r="H389" s="17" t="s">
        <v>968</v>
      </c>
    </row>
    <row r="390" spans="1:8" x14ac:dyDescent="0.2">
      <c r="A390" s="458" t="s">
        <v>969</v>
      </c>
      <c r="B390" s="381" t="str">
        <f t="shared" si="5"/>
        <v>Meadows and Southside</v>
      </c>
      <c r="C390" s="458" t="s">
        <v>118</v>
      </c>
      <c r="D390" s="482">
        <v>2</v>
      </c>
      <c r="E390" s="483">
        <v>8441</v>
      </c>
      <c r="F390" s="552">
        <v>23.693875133278102</v>
      </c>
      <c r="H390" s="17" t="s">
        <v>970</v>
      </c>
    </row>
    <row r="391" spans="1:8" x14ac:dyDescent="0.2">
      <c r="A391" s="458" t="s">
        <v>971</v>
      </c>
      <c r="B391" s="381" t="str">
        <f t="shared" ref="B391:B454" si="6">HYPERLINK(CONCATENATE("https://statistics.gov.scot/atlas/resource?uri=http%3A%2F%2Fstatistics.gov.scot%2Fid%2Fstatistical-geography%2F",A391),H391)</f>
        <v>Old Town, Princes Street and Leith Street</v>
      </c>
      <c r="C391" s="458" t="s">
        <v>118</v>
      </c>
      <c r="D391" s="482" t="s">
        <v>3131</v>
      </c>
      <c r="E391" s="483">
        <v>6689</v>
      </c>
      <c r="F391" s="552" t="s">
        <v>3131</v>
      </c>
      <c r="H391" s="17" t="s">
        <v>972</v>
      </c>
    </row>
    <row r="392" spans="1:8" x14ac:dyDescent="0.2">
      <c r="A392" s="458" t="s">
        <v>973</v>
      </c>
      <c r="B392" s="381" t="str">
        <f t="shared" si="6"/>
        <v>Canongate, Southside and Dumbiedykes</v>
      </c>
      <c r="C392" s="458" t="s">
        <v>118</v>
      </c>
      <c r="D392" s="482" t="s">
        <v>3131</v>
      </c>
      <c r="E392" s="483">
        <v>9039</v>
      </c>
      <c r="F392" s="552" t="s">
        <v>3131</v>
      </c>
      <c r="H392" s="17" t="s">
        <v>974</v>
      </c>
    </row>
    <row r="393" spans="1:8" x14ac:dyDescent="0.2">
      <c r="A393" s="458" t="s">
        <v>975</v>
      </c>
      <c r="B393" s="381" t="str">
        <f t="shared" si="6"/>
        <v>Abbeyhill</v>
      </c>
      <c r="C393" s="458" t="s">
        <v>118</v>
      </c>
      <c r="D393" s="482">
        <v>3</v>
      </c>
      <c r="E393" s="483">
        <v>2974</v>
      </c>
      <c r="F393" s="552">
        <v>100.874243443174</v>
      </c>
      <c r="H393" s="17" t="s">
        <v>976</v>
      </c>
    </row>
    <row r="394" spans="1:8" x14ac:dyDescent="0.2">
      <c r="A394" s="458" t="s">
        <v>977</v>
      </c>
      <c r="B394" s="381" t="str">
        <f t="shared" si="6"/>
        <v>Meadowbank and Abbeyhill North</v>
      </c>
      <c r="C394" s="458" t="s">
        <v>118</v>
      </c>
      <c r="D394" s="482">
        <v>12</v>
      </c>
      <c r="E394" s="483">
        <v>5010</v>
      </c>
      <c r="F394" s="552">
        <v>239.520958083832</v>
      </c>
      <c r="H394" s="17" t="s">
        <v>978</v>
      </c>
    </row>
    <row r="395" spans="1:8" x14ac:dyDescent="0.2">
      <c r="A395" s="458" t="s">
        <v>979</v>
      </c>
      <c r="B395" s="381" t="str">
        <f t="shared" si="6"/>
        <v>Willowbrae and Duddingston Village</v>
      </c>
      <c r="C395" s="458" t="s">
        <v>118</v>
      </c>
      <c r="D395" s="482">
        <v>5</v>
      </c>
      <c r="E395" s="483">
        <v>5165</v>
      </c>
      <c r="F395" s="552">
        <v>96.805421103581807</v>
      </c>
      <c r="H395" s="17" t="s">
        <v>980</v>
      </c>
    </row>
    <row r="396" spans="1:8" x14ac:dyDescent="0.2">
      <c r="A396" s="458" t="s">
        <v>981</v>
      </c>
      <c r="B396" s="381" t="str">
        <f t="shared" si="6"/>
        <v>Craigmillar</v>
      </c>
      <c r="C396" s="458" t="s">
        <v>118</v>
      </c>
      <c r="D396" s="482">
        <v>11</v>
      </c>
      <c r="E396" s="483">
        <v>5391</v>
      </c>
      <c r="F396" s="552">
        <v>204.04377666481199</v>
      </c>
      <c r="H396" s="17" t="s">
        <v>982</v>
      </c>
    </row>
    <row r="397" spans="1:8" x14ac:dyDescent="0.2">
      <c r="A397" s="458" t="s">
        <v>983</v>
      </c>
      <c r="B397" s="381" t="str">
        <f t="shared" si="6"/>
        <v>Niddrie</v>
      </c>
      <c r="C397" s="458" t="s">
        <v>118</v>
      </c>
      <c r="D397" s="482">
        <v>17</v>
      </c>
      <c r="E397" s="483">
        <v>4748</v>
      </c>
      <c r="F397" s="552">
        <v>358.04549283909</v>
      </c>
      <c r="H397" s="17" t="s">
        <v>984</v>
      </c>
    </row>
    <row r="398" spans="1:8" x14ac:dyDescent="0.2">
      <c r="A398" s="458" t="s">
        <v>985</v>
      </c>
      <c r="B398" s="381" t="str">
        <f t="shared" si="6"/>
        <v>Bingham, Magdalene and The Christians</v>
      </c>
      <c r="C398" s="458" t="s">
        <v>118</v>
      </c>
      <c r="D398" s="482">
        <v>16</v>
      </c>
      <c r="E398" s="483">
        <v>3707</v>
      </c>
      <c r="F398" s="552">
        <v>431.61586188292398</v>
      </c>
      <c r="H398" s="17" t="s">
        <v>986</v>
      </c>
    </row>
    <row r="399" spans="1:8" x14ac:dyDescent="0.2">
      <c r="A399" s="458" t="s">
        <v>987</v>
      </c>
      <c r="B399" s="381" t="str">
        <f t="shared" si="6"/>
        <v>Jewel, Brunstane and Newcraighall</v>
      </c>
      <c r="C399" s="458" t="s">
        <v>118</v>
      </c>
      <c r="D399" s="482">
        <v>2</v>
      </c>
      <c r="E399" s="483">
        <v>4352</v>
      </c>
      <c r="F399" s="552">
        <v>45.955882352941202</v>
      </c>
      <c r="H399" s="17" t="s">
        <v>988</v>
      </c>
    </row>
    <row r="400" spans="1:8" x14ac:dyDescent="0.2">
      <c r="A400" s="458" t="s">
        <v>989</v>
      </c>
      <c r="B400" s="381" t="str">
        <f t="shared" si="6"/>
        <v>Joppa</v>
      </c>
      <c r="C400" s="458" t="s">
        <v>118</v>
      </c>
      <c r="D400" s="482">
        <v>15</v>
      </c>
      <c r="E400" s="483">
        <v>5246</v>
      </c>
      <c r="F400" s="552">
        <v>285.93213877239799</v>
      </c>
      <c r="H400" s="17" t="s">
        <v>990</v>
      </c>
    </row>
    <row r="401" spans="1:8" x14ac:dyDescent="0.2">
      <c r="A401" s="458" t="s">
        <v>991</v>
      </c>
      <c r="B401" s="381" t="str">
        <f t="shared" si="6"/>
        <v>Portobello</v>
      </c>
      <c r="C401" s="458" t="s">
        <v>118</v>
      </c>
      <c r="D401" s="482">
        <v>7</v>
      </c>
      <c r="E401" s="483">
        <v>4399</v>
      </c>
      <c r="F401" s="552">
        <v>159.127074335076</v>
      </c>
      <c r="H401" s="17" t="s">
        <v>992</v>
      </c>
    </row>
    <row r="402" spans="1:8" x14ac:dyDescent="0.2">
      <c r="A402" s="458" t="s">
        <v>993</v>
      </c>
      <c r="B402" s="381" t="str">
        <f t="shared" si="6"/>
        <v>Duddingston and Portobello South</v>
      </c>
      <c r="C402" s="458" t="s">
        <v>118</v>
      </c>
      <c r="D402" s="482">
        <v>10</v>
      </c>
      <c r="E402" s="483">
        <v>4114</v>
      </c>
      <c r="F402" s="552">
        <v>243.07243558580501</v>
      </c>
      <c r="H402" s="17" t="s">
        <v>994</v>
      </c>
    </row>
    <row r="403" spans="1:8" x14ac:dyDescent="0.2">
      <c r="A403" s="458" t="s">
        <v>995</v>
      </c>
      <c r="B403" s="381" t="str">
        <f t="shared" si="6"/>
        <v>Mountcastle</v>
      </c>
      <c r="C403" s="458" t="s">
        <v>118</v>
      </c>
      <c r="D403" s="482">
        <v>4</v>
      </c>
      <c r="E403" s="483">
        <v>2557</v>
      </c>
      <c r="F403" s="552">
        <v>156.43332029722299</v>
      </c>
      <c r="H403" s="17" t="s">
        <v>996</v>
      </c>
    </row>
    <row r="404" spans="1:8" x14ac:dyDescent="0.2">
      <c r="A404" s="458" t="s">
        <v>997</v>
      </c>
      <c r="B404" s="381" t="str">
        <f t="shared" si="6"/>
        <v>Northfield and Piershill</v>
      </c>
      <c r="C404" s="458" t="s">
        <v>118</v>
      </c>
      <c r="D404" s="482">
        <v>6</v>
      </c>
      <c r="E404" s="483">
        <v>3579</v>
      </c>
      <c r="F404" s="552">
        <v>167.64459346186101</v>
      </c>
      <c r="H404" s="17" t="s">
        <v>998</v>
      </c>
    </row>
    <row r="405" spans="1:8" x14ac:dyDescent="0.2">
      <c r="A405" s="458" t="s">
        <v>999</v>
      </c>
      <c r="B405" s="381" t="str">
        <f t="shared" si="6"/>
        <v>Craigentinny</v>
      </c>
      <c r="C405" s="458" t="s">
        <v>118</v>
      </c>
      <c r="D405" s="482">
        <v>2</v>
      </c>
      <c r="E405" s="483">
        <v>2864</v>
      </c>
      <c r="F405" s="552">
        <v>69.832402234636902</v>
      </c>
      <c r="H405" s="17" t="s">
        <v>1000</v>
      </c>
    </row>
    <row r="406" spans="1:8" x14ac:dyDescent="0.2">
      <c r="A406" s="458" t="s">
        <v>1001</v>
      </c>
      <c r="B406" s="381" t="str">
        <f t="shared" si="6"/>
        <v>Restalrig (Loganlea) and Craigentinny West</v>
      </c>
      <c r="C406" s="458" t="s">
        <v>118</v>
      </c>
      <c r="D406" s="482">
        <v>5</v>
      </c>
      <c r="E406" s="483">
        <v>3523</v>
      </c>
      <c r="F406" s="552">
        <v>141.92449616803901</v>
      </c>
      <c r="H406" s="17" t="s">
        <v>1002</v>
      </c>
    </row>
    <row r="407" spans="1:8" x14ac:dyDescent="0.2">
      <c r="A407" s="458" t="s">
        <v>1003</v>
      </c>
      <c r="B407" s="381" t="str">
        <f t="shared" si="6"/>
        <v>Restalrig and Lochend</v>
      </c>
      <c r="C407" s="458" t="s">
        <v>118</v>
      </c>
      <c r="D407" s="482">
        <v>12</v>
      </c>
      <c r="E407" s="483">
        <v>4407</v>
      </c>
      <c r="F407" s="552">
        <v>272.29407760381201</v>
      </c>
      <c r="H407" s="17" t="s">
        <v>1004</v>
      </c>
    </row>
    <row r="408" spans="1:8" x14ac:dyDescent="0.2">
      <c r="A408" s="458" t="s">
        <v>1005</v>
      </c>
      <c r="B408" s="381" t="str">
        <f t="shared" si="6"/>
        <v>Leith (Hermitage and Prospect Bank)</v>
      </c>
      <c r="C408" s="458" t="s">
        <v>118</v>
      </c>
      <c r="D408" s="482">
        <v>4</v>
      </c>
      <c r="E408" s="483">
        <v>4615</v>
      </c>
      <c r="F408" s="552">
        <v>86.673889490790899</v>
      </c>
      <c r="H408" s="17" t="s">
        <v>1006</v>
      </c>
    </row>
    <row r="409" spans="1:8" x14ac:dyDescent="0.2">
      <c r="A409" s="458" t="s">
        <v>1007</v>
      </c>
      <c r="B409" s="381" t="str">
        <f t="shared" si="6"/>
        <v>Western Harbour and Leith Docks</v>
      </c>
      <c r="C409" s="458" t="s">
        <v>118</v>
      </c>
      <c r="D409" s="482">
        <v>9</v>
      </c>
      <c r="E409" s="483">
        <v>4525</v>
      </c>
      <c r="F409" s="552">
        <v>198.89502762430899</v>
      </c>
      <c r="H409" s="17" t="s">
        <v>1008</v>
      </c>
    </row>
    <row r="410" spans="1:8" x14ac:dyDescent="0.2">
      <c r="A410" s="458" t="s">
        <v>1009</v>
      </c>
      <c r="B410" s="381" t="str">
        <f t="shared" si="6"/>
        <v>North Leith and Newhaven</v>
      </c>
      <c r="C410" s="458" t="s">
        <v>118</v>
      </c>
      <c r="D410" s="482">
        <v>8</v>
      </c>
      <c r="E410" s="483">
        <v>5456</v>
      </c>
      <c r="F410" s="552">
        <v>146.627565982405</v>
      </c>
      <c r="H410" s="17" t="s">
        <v>1010</v>
      </c>
    </row>
    <row r="411" spans="1:8" x14ac:dyDescent="0.2">
      <c r="A411" s="458" t="s">
        <v>1011</v>
      </c>
      <c r="B411" s="381" t="str">
        <f t="shared" si="6"/>
        <v>The Shore and Constitution Street</v>
      </c>
      <c r="C411" s="458" t="s">
        <v>118</v>
      </c>
      <c r="D411" s="482">
        <v>3</v>
      </c>
      <c r="E411" s="483">
        <v>5508</v>
      </c>
      <c r="F411" s="552">
        <v>54.466230936819201</v>
      </c>
      <c r="H411" s="17" t="s">
        <v>1012</v>
      </c>
    </row>
    <row r="412" spans="1:8" x14ac:dyDescent="0.2">
      <c r="A412" s="458" t="s">
        <v>1013</v>
      </c>
      <c r="B412" s="381" t="str">
        <f t="shared" si="6"/>
        <v>Great Junction Street</v>
      </c>
      <c r="C412" s="458" t="s">
        <v>118</v>
      </c>
      <c r="D412" s="482">
        <v>4</v>
      </c>
      <c r="E412" s="483">
        <v>5585</v>
      </c>
      <c r="F412" s="552">
        <v>71.620411817367994</v>
      </c>
      <c r="H412" s="17" t="s">
        <v>1014</v>
      </c>
    </row>
    <row r="413" spans="1:8" x14ac:dyDescent="0.2">
      <c r="A413" s="458" t="s">
        <v>1015</v>
      </c>
      <c r="B413" s="381" t="str">
        <f t="shared" si="6"/>
        <v>South Leith</v>
      </c>
      <c r="C413" s="458" t="s">
        <v>118</v>
      </c>
      <c r="D413" s="482">
        <v>5</v>
      </c>
      <c r="E413" s="483">
        <v>5562</v>
      </c>
      <c r="F413" s="552">
        <v>89.895720963682095</v>
      </c>
      <c r="H413" s="17" t="s">
        <v>1016</v>
      </c>
    </row>
    <row r="414" spans="1:8" x14ac:dyDescent="0.2">
      <c r="A414" s="458" t="s">
        <v>1017</v>
      </c>
      <c r="B414" s="381" t="str">
        <f t="shared" si="6"/>
        <v>Easter Road and Hawkhill Avenue</v>
      </c>
      <c r="C414" s="458" t="s">
        <v>118</v>
      </c>
      <c r="D414" s="482">
        <v>2</v>
      </c>
      <c r="E414" s="483">
        <v>3847</v>
      </c>
      <c r="F414" s="552">
        <v>51.988562516246397</v>
      </c>
      <c r="H414" s="17" t="s">
        <v>1018</v>
      </c>
    </row>
    <row r="415" spans="1:8" x14ac:dyDescent="0.2">
      <c r="A415" s="458" t="s">
        <v>1019</v>
      </c>
      <c r="B415" s="381" t="str">
        <f t="shared" si="6"/>
        <v>Leith (Albert Street)</v>
      </c>
      <c r="C415" s="458" t="s">
        <v>118</v>
      </c>
      <c r="D415" s="482">
        <v>25</v>
      </c>
      <c r="E415" s="483">
        <v>3592</v>
      </c>
      <c r="F415" s="552">
        <v>695.991091314031</v>
      </c>
      <c r="H415" s="17" t="s">
        <v>1020</v>
      </c>
    </row>
    <row r="416" spans="1:8" x14ac:dyDescent="0.2">
      <c r="A416" s="458" t="s">
        <v>1021</v>
      </c>
      <c r="B416" s="381" t="str">
        <f t="shared" si="6"/>
        <v>Hillside and Calton Hill</v>
      </c>
      <c r="C416" s="458" t="s">
        <v>118</v>
      </c>
      <c r="D416" s="482">
        <v>2</v>
      </c>
      <c r="E416" s="483">
        <v>5943</v>
      </c>
      <c r="F416" s="552">
        <v>33.653037186606099</v>
      </c>
      <c r="H416" s="17" t="s">
        <v>1022</v>
      </c>
    </row>
    <row r="417" spans="1:8" x14ac:dyDescent="0.2">
      <c r="A417" s="458" t="s">
        <v>1023</v>
      </c>
      <c r="B417" s="381" t="str">
        <f t="shared" si="6"/>
        <v>Pilrig</v>
      </c>
      <c r="C417" s="458" t="s">
        <v>118</v>
      </c>
      <c r="D417" s="482">
        <v>2</v>
      </c>
      <c r="E417" s="483">
        <v>3576</v>
      </c>
      <c r="F417" s="552">
        <v>55.928411633109597</v>
      </c>
      <c r="H417" s="17" t="s">
        <v>1024</v>
      </c>
    </row>
    <row r="418" spans="1:8" x14ac:dyDescent="0.2">
      <c r="A418" s="458" t="s">
        <v>1025</v>
      </c>
      <c r="B418" s="381" t="str">
        <f t="shared" si="6"/>
        <v>Bonnington</v>
      </c>
      <c r="C418" s="458" t="s">
        <v>118</v>
      </c>
      <c r="D418" s="482">
        <v>14</v>
      </c>
      <c r="E418" s="483">
        <v>3874</v>
      </c>
      <c r="F418" s="552">
        <v>361.38358286009299</v>
      </c>
      <c r="H418" s="17" t="s">
        <v>1026</v>
      </c>
    </row>
    <row r="419" spans="1:8" x14ac:dyDescent="0.2">
      <c r="A419" s="458" t="s">
        <v>1027</v>
      </c>
      <c r="B419" s="381" t="str">
        <f t="shared" si="6"/>
        <v>Trinity East and The Dudleys</v>
      </c>
      <c r="C419" s="458" t="s">
        <v>118</v>
      </c>
      <c r="D419" s="482">
        <v>6</v>
      </c>
      <c r="E419" s="483">
        <v>3852</v>
      </c>
      <c r="F419" s="552">
        <v>155.76323987538899</v>
      </c>
      <c r="H419" s="17" t="s">
        <v>1028</v>
      </c>
    </row>
    <row r="420" spans="1:8" x14ac:dyDescent="0.2">
      <c r="A420" s="458" t="s">
        <v>1029</v>
      </c>
      <c r="B420" s="381" t="str">
        <f t="shared" si="6"/>
        <v>Trinity</v>
      </c>
      <c r="C420" s="458" t="s">
        <v>118</v>
      </c>
      <c r="D420" s="482">
        <v>7</v>
      </c>
      <c r="E420" s="483">
        <v>4739</v>
      </c>
      <c r="F420" s="552">
        <v>147.71048744460899</v>
      </c>
      <c r="H420" s="17" t="s">
        <v>1030</v>
      </c>
    </row>
    <row r="421" spans="1:8" x14ac:dyDescent="0.2">
      <c r="A421" s="458" t="s">
        <v>1031</v>
      </c>
      <c r="B421" s="381" t="str">
        <f t="shared" si="6"/>
        <v>Inverleith, Goldenacre and Warriston</v>
      </c>
      <c r="C421" s="458" t="s">
        <v>118</v>
      </c>
      <c r="D421" s="482">
        <v>10</v>
      </c>
      <c r="E421" s="483">
        <v>3899</v>
      </c>
      <c r="F421" s="552">
        <v>256.47601949217801</v>
      </c>
      <c r="H421" s="17" t="s">
        <v>1032</v>
      </c>
    </row>
    <row r="422" spans="1:8" x14ac:dyDescent="0.2">
      <c r="A422" s="458" t="s">
        <v>1033</v>
      </c>
      <c r="B422" s="381" t="str">
        <f t="shared" si="6"/>
        <v>Broughton North and Powderhall</v>
      </c>
      <c r="C422" s="458" t="s">
        <v>118</v>
      </c>
      <c r="D422" s="482" t="s">
        <v>3131</v>
      </c>
      <c r="E422" s="483">
        <v>4359</v>
      </c>
      <c r="F422" s="552" t="s">
        <v>3131</v>
      </c>
      <c r="H422" s="17" t="s">
        <v>1034</v>
      </c>
    </row>
    <row r="423" spans="1:8" x14ac:dyDescent="0.2">
      <c r="A423" s="458" t="s">
        <v>1035</v>
      </c>
      <c r="B423" s="381" t="str">
        <f t="shared" si="6"/>
        <v>Broughton South</v>
      </c>
      <c r="C423" s="458" t="s">
        <v>118</v>
      </c>
      <c r="D423" s="482">
        <v>7</v>
      </c>
      <c r="E423" s="483">
        <v>4871</v>
      </c>
      <c r="F423" s="552">
        <v>143.70765756518199</v>
      </c>
      <c r="H423" s="17" t="s">
        <v>1036</v>
      </c>
    </row>
    <row r="424" spans="1:8" x14ac:dyDescent="0.2">
      <c r="A424" s="458" t="s">
        <v>1037</v>
      </c>
      <c r="B424" s="381" t="str">
        <f t="shared" si="6"/>
        <v>New Town East and Gayfield</v>
      </c>
      <c r="C424" s="458" t="s">
        <v>118</v>
      </c>
      <c r="D424" s="482" t="s">
        <v>3131</v>
      </c>
      <c r="E424" s="483">
        <v>2852</v>
      </c>
      <c r="F424" s="552" t="s">
        <v>3131</v>
      </c>
      <c r="H424" s="17" t="s">
        <v>1038</v>
      </c>
    </row>
    <row r="425" spans="1:8" x14ac:dyDescent="0.2">
      <c r="A425" s="458" t="s">
        <v>1039</v>
      </c>
      <c r="B425" s="381" t="str">
        <f t="shared" si="6"/>
        <v>New Town West</v>
      </c>
      <c r="C425" s="458" t="s">
        <v>118</v>
      </c>
      <c r="D425" s="482">
        <v>1</v>
      </c>
      <c r="E425" s="483">
        <v>3391</v>
      </c>
      <c r="F425" s="552">
        <v>29.489826010026501</v>
      </c>
      <c r="H425" s="17" t="s">
        <v>1040</v>
      </c>
    </row>
    <row r="426" spans="1:8" x14ac:dyDescent="0.2">
      <c r="A426" s="458" t="s">
        <v>1041</v>
      </c>
      <c r="B426" s="381" t="str">
        <f t="shared" si="6"/>
        <v>Canonmills and New Town North</v>
      </c>
      <c r="C426" s="458" t="s">
        <v>118</v>
      </c>
      <c r="D426" s="482">
        <v>2</v>
      </c>
      <c r="E426" s="483">
        <v>3254</v>
      </c>
      <c r="F426" s="552">
        <v>61.462814996926902</v>
      </c>
      <c r="H426" s="17" t="s">
        <v>1042</v>
      </c>
    </row>
    <row r="427" spans="1:8" x14ac:dyDescent="0.2">
      <c r="A427" s="458" t="s">
        <v>1043</v>
      </c>
      <c r="B427" s="381" t="str">
        <f t="shared" si="6"/>
        <v>Stockbridge</v>
      </c>
      <c r="C427" s="458" t="s">
        <v>118</v>
      </c>
      <c r="D427" s="482">
        <v>1</v>
      </c>
      <c r="E427" s="483">
        <v>5805</v>
      </c>
      <c r="F427" s="552">
        <v>17.226528854435799</v>
      </c>
      <c r="H427" s="17" t="s">
        <v>1044</v>
      </c>
    </row>
    <row r="428" spans="1:8" x14ac:dyDescent="0.2">
      <c r="A428" s="458" t="s">
        <v>1045</v>
      </c>
      <c r="B428" s="381" t="str">
        <f t="shared" si="6"/>
        <v>Comely Bank</v>
      </c>
      <c r="C428" s="458" t="s">
        <v>118</v>
      </c>
      <c r="D428" s="482">
        <v>2</v>
      </c>
      <c r="E428" s="483">
        <v>4171</v>
      </c>
      <c r="F428" s="552">
        <v>47.950131862862598</v>
      </c>
      <c r="H428" s="17" t="s">
        <v>1046</v>
      </c>
    </row>
    <row r="429" spans="1:8" x14ac:dyDescent="0.2">
      <c r="A429" s="458" t="s">
        <v>1047</v>
      </c>
      <c r="B429" s="381" t="str">
        <f t="shared" si="6"/>
        <v>Deans Village</v>
      </c>
      <c r="C429" s="458" t="s">
        <v>118</v>
      </c>
      <c r="D429" s="482">
        <v>2</v>
      </c>
      <c r="E429" s="483">
        <v>6887</v>
      </c>
      <c r="F429" s="552">
        <v>29.040220705677399</v>
      </c>
      <c r="H429" s="17" t="s">
        <v>1048</v>
      </c>
    </row>
    <row r="430" spans="1:8" x14ac:dyDescent="0.2">
      <c r="A430" s="458" t="s">
        <v>1049</v>
      </c>
      <c r="B430" s="381" t="str">
        <f t="shared" si="6"/>
        <v>Balgreen and Roseburn</v>
      </c>
      <c r="C430" s="458" t="s">
        <v>118</v>
      </c>
      <c r="D430" s="482">
        <v>7</v>
      </c>
      <c r="E430" s="483">
        <v>4439</v>
      </c>
      <c r="F430" s="552">
        <v>157.69317413831899</v>
      </c>
      <c r="H430" s="17" t="s">
        <v>1050</v>
      </c>
    </row>
    <row r="431" spans="1:8" x14ac:dyDescent="0.2">
      <c r="A431" s="458" t="s">
        <v>1051</v>
      </c>
      <c r="B431" s="381" t="str">
        <f t="shared" si="6"/>
        <v>Murrayfield and Ravelston</v>
      </c>
      <c r="C431" s="458" t="s">
        <v>118</v>
      </c>
      <c r="D431" s="482">
        <v>3</v>
      </c>
      <c r="E431" s="483">
        <v>4502</v>
      </c>
      <c r="F431" s="552">
        <v>66.637050199911201</v>
      </c>
      <c r="H431" s="17" t="s">
        <v>1052</v>
      </c>
    </row>
    <row r="432" spans="1:8" x14ac:dyDescent="0.2">
      <c r="A432" s="458" t="s">
        <v>1053</v>
      </c>
      <c r="B432" s="381" t="str">
        <f t="shared" si="6"/>
        <v>Craigleith, Orchard Brae and Crewe Toll</v>
      </c>
      <c r="C432" s="458" t="s">
        <v>118</v>
      </c>
      <c r="D432" s="482">
        <v>7</v>
      </c>
      <c r="E432" s="483">
        <v>4720</v>
      </c>
      <c r="F432" s="552">
        <v>148.305084745763</v>
      </c>
      <c r="H432" s="17" t="s">
        <v>1054</v>
      </c>
    </row>
    <row r="433" spans="1:8" x14ac:dyDescent="0.2">
      <c r="A433" s="458" t="s">
        <v>1055</v>
      </c>
      <c r="B433" s="381" t="str">
        <f t="shared" si="6"/>
        <v>Blackhall</v>
      </c>
      <c r="C433" s="458" t="s">
        <v>118</v>
      </c>
      <c r="D433" s="482">
        <v>9</v>
      </c>
      <c r="E433" s="483">
        <v>6028</v>
      </c>
      <c r="F433" s="552">
        <v>149.303251493033</v>
      </c>
      <c r="H433" s="17" t="s">
        <v>1056</v>
      </c>
    </row>
    <row r="434" spans="1:8" x14ac:dyDescent="0.2">
      <c r="A434" s="458" t="s">
        <v>1057</v>
      </c>
      <c r="B434" s="381" t="str">
        <f t="shared" si="6"/>
        <v>Drylaw</v>
      </c>
      <c r="C434" s="458" t="s">
        <v>118</v>
      </c>
      <c r="D434" s="482">
        <v>9</v>
      </c>
      <c r="E434" s="483">
        <v>4764</v>
      </c>
      <c r="F434" s="552">
        <v>188.916876574307</v>
      </c>
      <c r="H434" s="17" t="s">
        <v>1058</v>
      </c>
    </row>
    <row r="435" spans="1:8" x14ac:dyDescent="0.2">
      <c r="A435" s="458" t="s">
        <v>1059</v>
      </c>
      <c r="B435" s="381" t="str">
        <f t="shared" si="6"/>
        <v>West Pilton</v>
      </c>
      <c r="C435" s="458" t="s">
        <v>118</v>
      </c>
      <c r="D435" s="482">
        <v>9</v>
      </c>
      <c r="E435" s="483">
        <v>5260</v>
      </c>
      <c r="F435" s="552">
        <v>171.102661596958</v>
      </c>
      <c r="H435" s="17" t="s">
        <v>1060</v>
      </c>
    </row>
    <row r="436" spans="1:8" x14ac:dyDescent="0.2">
      <c r="A436" s="458" t="s">
        <v>1061</v>
      </c>
      <c r="B436" s="381" t="str">
        <f t="shared" si="6"/>
        <v>Boswall and Pilton</v>
      </c>
      <c r="C436" s="458" t="s">
        <v>118</v>
      </c>
      <c r="D436" s="482">
        <v>4</v>
      </c>
      <c r="E436" s="483">
        <v>5722</v>
      </c>
      <c r="F436" s="552">
        <v>69.905627403005994</v>
      </c>
      <c r="H436" s="17" t="s">
        <v>1062</v>
      </c>
    </row>
    <row r="437" spans="1:8" x14ac:dyDescent="0.2">
      <c r="A437" s="458" t="s">
        <v>1063</v>
      </c>
      <c r="B437" s="381" t="str">
        <f t="shared" si="6"/>
        <v>Granton South and Wardieburn</v>
      </c>
      <c r="C437" s="458" t="s">
        <v>118</v>
      </c>
      <c r="D437" s="482">
        <v>4</v>
      </c>
      <c r="E437" s="483">
        <v>3029</v>
      </c>
      <c r="F437" s="552">
        <v>132.05678441729901</v>
      </c>
      <c r="H437" s="17" t="s">
        <v>1064</v>
      </c>
    </row>
    <row r="438" spans="1:8" x14ac:dyDescent="0.2">
      <c r="A438" s="458" t="s">
        <v>1065</v>
      </c>
      <c r="B438" s="381" t="str">
        <f t="shared" si="6"/>
        <v>Granton and Royston Mains</v>
      </c>
      <c r="C438" s="458" t="s">
        <v>118</v>
      </c>
      <c r="D438" s="482">
        <v>15</v>
      </c>
      <c r="E438" s="483">
        <v>4045</v>
      </c>
      <c r="F438" s="552">
        <v>370.828182941904</v>
      </c>
      <c r="H438" s="17" t="s">
        <v>1066</v>
      </c>
    </row>
    <row r="439" spans="1:8" x14ac:dyDescent="0.2">
      <c r="A439" s="458" t="s">
        <v>1067</v>
      </c>
      <c r="B439" s="381" t="str">
        <f t="shared" si="6"/>
        <v>Granton West and Salvesen</v>
      </c>
      <c r="C439" s="458" t="s">
        <v>118</v>
      </c>
      <c r="D439" s="482">
        <v>1</v>
      </c>
      <c r="E439" s="483">
        <v>4269</v>
      </c>
      <c r="F439" s="552">
        <v>23.424689622862498</v>
      </c>
      <c r="H439" s="17" t="s">
        <v>1068</v>
      </c>
    </row>
    <row r="440" spans="1:8" x14ac:dyDescent="0.2">
      <c r="A440" s="458" t="s">
        <v>1069</v>
      </c>
      <c r="B440" s="381" t="str">
        <f t="shared" si="6"/>
        <v>Muirhouse</v>
      </c>
      <c r="C440" s="458" t="s">
        <v>118</v>
      </c>
      <c r="D440" s="482">
        <v>3</v>
      </c>
      <c r="E440" s="483">
        <v>6007</v>
      </c>
      <c r="F440" s="552">
        <v>49.9417346429166</v>
      </c>
      <c r="H440" s="17" t="s">
        <v>1070</v>
      </c>
    </row>
    <row r="441" spans="1:8" x14ac:dyDescent="0.2">
      <c r="A441" s="458" t="s">
        <v>1071</v>
      </c>
      <c r="B441" s="381" t="str">
        <f t="shared" si="6"/>
        <v>Silverknowes and Davidson's Mains</v>
      </c>
      <c r="C441" s="458" t="s">
        <v>118</v>
      </c>
      <c r="D441" s="482">
        <v>5</v>
      </c>
      <c r="E441" s="483">
        <v>4563</v>
      </c>
      <c r="F441" s="552">
        <v>109.577032653956</v>
      </c>
      <c r="H441" s="17" t="s">
        <v>1072</v>
      </c>
    </row>
    <row r="442" spans="1:8" x14ac:dyDescent="0.2">
      <c r="A442" s="458" t="s">
        <v>1073</v>
      </c>
      <c r="B442" s="381" t="str">
        <f t="shared" si="6"/>
        <v>Cramond</v>
      </c>
      <c r="C442" s="458" t="s">
        <v>118</v>
      </c>
      <c r="D442" s="482">
        <v>5</v>
      </c>
      <c r="E442" s="483">
        <v>2814</v>
      </c>
      <c r="F442" s="552">
        <v>177.683013503909</v>
      </c>
      <c r="H442" s="17" t="s">
        <v>1074</v>
      </c>
    </row>
    <row r="443" spans="1:8" x14ac:dyDescent="0.2">
      <c r="A443" s="458" t="s">
        <v>1075</v>
      </c>
      <c r="B443" s="381" t="str">
        <f t="shared" si="6"/>
        <v>Barnton, Cammo and Cramond South</v>
      </c>
      <c r="C443" s="458" t="s">
        <v>118</v>
      </c>
      <c r="D443" s="482">
        <v>12</v>
      </c>
      <c r="E443" s="483">
        <v>4069</v>
      </c>
      <c r="F443" s="552">
        <v>294.91275497665299</v>
      </c>
      <c r="H443" s="17" t="s">
        <v>1076</v>
      </c>
    </row>
    <row r="444" spans="1:8" x14ac:dyDescent="0.2">
      <c r="A444" s="458" t="s">
        <v>1077</v>
      </c>
      <c r="B444" s="381" t="str">
        <f t="shared" si="6"/>
        <v>Clermiston and Drumbrae</v>
      </c>
      <c r="C444" s="458" t="s">
        <v>118</v>
      </c>
      <c r="D444" s="482">
        <v>28</v>
      </c>
      <c r="E444" s="483">
        <v>6244</v>
      </c>
      <c r="F444" s="552">
        <v>448.43049327354299</v>
      </c>
      <c r="H444" s="17" t="s">
        <v>1078</v>
      </c>
    </row>
    <row r="445" spans="1:8" x14ac:dyDescent="0.2">
      <c r="A445" s="458" t="s">
        <v>1079</v>
      </c>
      <c r="B445" s="381" t="str">
        <f t="shared" si="6"/>
        <v>East Craigs North</v>
      </c>
      <c r="C445" s="458" t="s">
        <v>118</v>
      </c>
      <c r="D445" s="482">
        <v>4</v>
      </c>
      <c r="E445" s="483">
        <v>4337</v>
      </c>
      <c r="F445" s="552">
        <v>92.229651833064395</v>
      </c>
      <c r="H445" s="17" t="s">
        <v>1080</v>
      </c>
    </row>
    <row r="446" spans="1:8" x14ac:dyDescent="0.2">
      <c r="A446" s="458" t="s">
        <v>1081</v>
      </c>
      <c r="B446" s="381" t="str">
        <f t="shared" si="6"/>
        <v>East Craigs South</v>
      </c>
      <c r="C446" s="458" t="s">
        <v>118</v>
      </c>
      <c r="D446" s="482">
        <v>8</v>
      </c>
      <c r="E446" s="483">
        <v>5294</v>
      </c>
      <c r="F446" s="552">
        <v>151.11446921042699</v>
      </c>
      <c r="H446" s="17" t="s">
        <v>1082</v>
      </c>
    </row>
    <row r="447" spans="1:8" x14ac:dyDescent="0.2">
      <c r="A447" s="458" t="s">
        <v>1083</v>
      </c>
      <c r="B447" s="381" t="str">
        <f t="shared" si="6"/>
        <v>Corstorphine North</v>
      </c>
      <c r="C447" s="458" t="s">
        <v>118</v>
      </c>
      <c r="D447" s="482">
        <v>6</v>
      </c>
      <c r="E447" s="483">
        <v>3848</v>
      </c>
      <c r="F447" s="552">
        <v>155.92515592515599</v>
      </c>
      <c r="H447" s="17" t="s">
        <v>1084</v>
      </c>
    </row>
    <row r="448" spans="1:8" x14ac:dyDescent="0.2">
      <c r="A448" s="458" t="s">
        <v>1085</v>
      </c>
      <c r="B448" s="381" t="str">
        <f t="shared" si="6"/>
        <v>Corstorphine</v>
      </c>
      <c r="C448" s="458" t="s">
        <v>118</v>
      </c>
      <c r="D448" s="482">
        <v>22</v>
      </c>
      <c r="E448" s="483">
        <v>5692</v>
      </c>
      <c r="F448" s="552">
        <v>386.507378777231</v>
      </c>
      <c r="H448" s="17" t="s">
        <v>1086</v>
      </c>
    </row>
    <row r="449" spans="1:8" x14ac:dyDescent="0.2">
      <c r="A449" s="458" t="s">
        <v>1087</v>
      </c>
      <c r="B449" s="381" t="str">
        <f t="shared" si="6"/>
        <v>Carrick Knowe</v>
      </c>
      <c r="C449" s="458" t="s">
        <v>118</v>
      </c>
      <c r="D449" s="482">
        <v>3</v>
      </c>
      <c r="E449" s="483">
        <v>2733</v>
      </c>
      <c r="F449" s="552">
        <v>109.769484083425</v>
      </c>
      <c r="H449" s="17" t="s">
        <v>1088</v>
      </c>
    </row>
    <row r="450" spans="1:8" x14ac:dyDescent="0.2">
      <c r="A450" s="458" t="s">
        <v>1089</v>
      </c>
      <c r="B450" s="381" t="str">
        <f t="shared" si="6"/>
        <v>Corstorphine South</v>
      </c>
      <c r="C450" s="458" t="s">
        <v>118</v>
      </c>
      <c r="D450" s="482">
        <v>9</v>
      </c>
      <c r="E450" s="483">
        <v>4562</v>
      </c>
      <c r="F450" s="552">
        <v>197.28189390618201</v>
      </c>
      <c r="H450" s="17" t="s">
        <v>1090</v>
      </c>
    </row>
    <row r="451" spans="1:8" x14ac:dyDescent="0.2">
      <c r="A451" s="458" t="s">
        <v>1091</v>
      </c>
      <c r="B451" s="381" t="str">
        <f t="shared" si="6"/>
        <v>South Gyle</v>
      </c>
      <c r="C451" s="458" t="s">
        <v>118</v>
      </c>
      <c r="D451" s="482">
        <v>3</v>
      </c>
      <c r="E451" s="483">
        <v>5027</v>
      </c>
      <c r="F451" s="552">
        <v>59.677740202904303</v>
      </c>
      <c r="H451" s="17" t="s">
        <v>1092</v>
      </c>
    </row>
    <row r="452" spans="1:8" x14ac:dyDescent="0.2">
      <c r="A452" s="458" t="s">
        <v>1093</v>
      </c>
      <c r="B452" s="381" t="str">
        <f t="shared" si="6"/>
        <v>Ratho, Ingliston and Gogar</v>
      </c>
      <c r="C452" s="458" t="s">
        <v>118</v>
      </c>
      <c r="D452" s="482">
        <v>6</v>
      </c>
      <c r="E452" s="483">
        <v>3543</v>
      </c>
      <c r="F452" s="552">
        <v>169.34801016088099</v>
      </c>
      <c r="H452" s="17" t="s">
        <v>1094</v>
      </c>
    </row>
    <row r="453" spans="1:8" x14ac:dyDescent="0.2">
      <c r="A453" s="458" t="s">
        <v>1095</v>
      </c>
      <c r="B453" s="381" t="str">
        <f t="shared" si="6"/>
        <v>Dalmeny, Kirkliston and Newbridge</v>
      </c>
      <c r="C453" s="458" t="s">
        <v>118</v>
      </c>
      <c r="D453" s="482">
        <v>5</v>
      </c>
      <c r="E453" s="483">
        <v>8502</v>
      </c>
      <c r="F453" s="552">
        <v>58.8096918372148</v>
      </c>
      <c r="H453" s="17" t="s">
        <v>1096</v>
      </c>
    </row>
    <row r="454" spans="1:8" x14ac:dyDescent="0.2">
      <c r="A454" s="458" t="s">
        <v>1097</v>
      </c>
      <c r="B454" s="381" t="str">
        <f t="shared" si="6"/>
        <v>Queensferry East</v>
      </c>
      <c r="C454" s="458" t="s">
        <v>118</v>
      </c>
      <c r="D454" s="482">
        <v>4</v>
      </c>
      <c r="E454" s="483">
        <v>5008</v>
      </c>
      <c r="F454" s="552">
        <v>79.872204472843507</v>
      </c>
      <c r="H454" s="17" t="s">
        <v>1098</v>
      </c>
    </row>
    <row r="455" spans="1:8" x14ac:dyDescent="0.2">
      <c r="A455" s="458" t="s">
        <v>1099</v>
      </c>
      <c r="B455" s="381" t="str">
        <f t="shared" ref="B455:B518" si="7">HYPERLINK(CONCATENATE("https://statistics.gov.scot/atlas/resource?uri=http%3A%2F%2Fstatistics.gov.scot%2Fid%2Fstatistical-geography%2F",A455),H455)</f>
        <v>Queensferry West</v>
      </c>
      <c r="C455" s="458" t="s">
        <v>118</v>
      </c>
      <c r="D455" s="482">
        <v>1</v>
      </c>
      <c r="E455" s="483">
        <v>3939</v>
      </c>
      <c r="F455" s="552">
        <v>25.387154100025398</v>
      </c>
      <c r="H455" s="17" t="s">
        <v>1100</v>
      </c>
    </row>
    <row r="456" spans="1:8" x14ac:dyDescent="0.2">
      <c r="A456" s="458" t="s">
        <v>1101</v>
      </c>
      <c r="B456" s="381" t="str">
        <f t="shared" si="7"/>
        <v>Barra and South Uist</v>
      </c>
      <c r="C456" s="458" t="s">
        <v>142</v>
      </c>
      <c r="D456" s="482">
        <v>2</v>
      </c>
      <c r="E456" s="483">
        <v>3035</v>
      </c>
      <c r="F456" s="552">
        <v>65.897858319604595</v>
      </c>
      <c r="H456" s="17" t="s">
        <v>1102</v>
      </c>
    </row>
    <row r="457" spans="1:8" x14ac:dyDescent="0.2">
      <c r="A457" s="458" t="s">
        <v>1103</v>
      </c>
      <c r="B457" s="381" t="str">
        <f t="shared" si="7"/>
        <v>Benbecula and North Uist</v>
      </c>
      <c r="C457" s="458" t="s">
        <v>142</v>
      </c>
      <c r="D457" s="482" t="s">
        <v>3131</v>
      </c>
      <c r="E457" s="483">
        <v>2876</v>
      </c>
      <c r="F457" s="552" t="s">
        <v>3131</v>
      </c>
      <c r="H457" s="17" t="s">
        <v>1104</v>
      </c>
    </row>
    <row r="458" spans="1:8" x14ac:dyDescent="0.2">
      <c r="A458" s="458" t="s">
        <v>1105</v>
      </c>
      <c r="B458" s="381" t="str">
        <f t="shared" si="7"/>
        <v>Harris</v>
      </c>
      <c r="C458" s="458" t="s">
        <v>142</v>
      </c>
      <c r="D458" s="482" t="s">
        <v>3131</v>
      </c>
      <c r="E458" s="483">
        <v>1827</v>
      </c>
      <c r="F458" s="552" t="s">
        <v>3131</v>
      </c>
      <c r="H458" s="17" t="s">
        <v>1106</v>
      </c>
    </row>
    <row r="459" spans="1:8" x14ac:dyDescent="0.2">
      <c r="A459" s="458" t="s">
        <v>1107</v>
      </c>
      <c r="B459" s="381" t="str">
        <f t="shared" si="7"/>
        <v>South Lewis</v>
      </c>
      <c r="C459" s="458" t="s">
        <v>142</v>
      </c>
      <c r="D459" s="482" t="s">
        <v>3131</v>
      </c>
      <c r="E459" s="483">
        <v>2510</v>
      </c>
      <c r="F459" s="552" t="s">
        <v>3131</v>
      </c>
      <c r="H459" s="17" t="s">
        <v>1108</v>
      </c>
    </row>
    <row r="460" spans="1:8" x14ac:dyDescent="0.2">
      <c r="A460" s="458" t="s">
        <v>1109</v>
      </c>
      <c r="B460" s="381" t="str">
        <f t="shared" si="7"/>
        <v>Northwest Lewis</v>
      </c>
      <c r="C460" s="458" t="s">
        <v>142</v>
      </c>
      <c r="D460" s="482">
        <v>1</v>
      </c>
      <c r="E460" s="483">
        <v>3737</v>
      </c>
      <c r="F460" s="552">
        <v>26.7594327000268</v>
      </c>
      <c r="H460" s="17" t="s">
        <v>1110</v>
      </c>
    </row>
    <row r="461" spans="1:8" x14ac:dyDescent="0.2">
      <c r="A461" s="458" t="s">
        <v>1111</v>
      </c>
      <c r="B461" s="381" t="str">
        <f t="shared" si="7"/>
        <v>Broadbay</v>
      </c>
      <c r="C461" s="458" t="s">
        <v>142</v>
      </c>
      <c r="D461" s="482">
        <v>3</v>
      </c>
      <c r="E461" s="483">
        <v>3659</v>
      </c>
      <c r="F461" s="552">
        <v>81.989614648811198</v>
      </c>
      <c r="H461" s="17" t="s">
        <v>1112</v>
      </c>
    </row>
    <row r="462" spans="1:8" x14ac:dyDescent="0.2">
      <c r="A462" s="458" t="s">
        <v>1113</v>
      </c>
      <c r="B462" s="381" t="str">
        <f t="shared" si="7"/>
        <v>Stornoway West</v>
      </c>
      <c r="C462" s="458" t="s">
        <v>142</v>
      </c>
      <c r="D462" s="482" t="s">
        <v>3131</v>
      </c>
      <c r="E462" s="483">
        <v>3122</v>
      </c>
      <c r="F462" s="552" t="s">
        <v>3131</v>
      </c>
      <c r="H462" s="17" t="s">
        <v>1114</v>
      </c>
    </row>
    <row r="463" spans="1:8" x14ac:dyDescent="0.2">
      <c r="A463" s="458" t="s">
        <v>1115</v>
      </c>
      <c r="B463" s="381" t="str">
        <f t="shared" si="7"/>
        <v>Stornoway East</v>
      </c>
      <c r="C463" s="458" t="s">
        <v>142</v>
      </c>
      <c r="D463" s="482">
        <v>2</v>
      </c>
      <c r="E463" s="483">
        <v>2762</v>
      </c>
      <c r="F463" s="552">
        <v>72.411296162201296</v>
      </c>
      <c r="H463" s="17" t="s">
        <v>1116</v>
      </c>
    </row>
    <row r="464" spans="1:8" x14ac:dyDescent="0.2">
      <c r="A464" s="458" t="s">
        <v>1117</v>
      </c>
      <c r="B464" s="381" t="str">
        <f t="shared" si="7"/>
        <v>Point</v>
      </c>
      <c r="C464" s="458" t="s">
        <v>142</v>
      </c>
      <c r="D464" s="482">
        <v>1</v>
      </c>
      <c r="E464" s="483">
        <v>3192</v>
      </c>
      <c r="F464" s="552">
        <v>31.328320802004999</v>
      </c>
      <c r="H464" s="17" t="s">
        <v>1118</v>
      </c>
    </row>
    <row r="465" spans="1:8" x14ac:dyDescent="0.2">
      <c r="A465" s="458" t="s">
        <v>1119</v>
      </c>
      <c r="B465" s="381" t="str">
        <f t="shared" si="7"/>
        <v>Dunipace</v>
      </c>
      <c r="C465" s="458" t="s">
        <v>125</v>
      </c>
      <c r="D465" s="482">
        <v>6</v>
      </c>
      <c r="E465" s="483">
        <v>3201</v>
      </c>
      <c r="F465" s="552">
        <v>187.44142455482699</v>
      </c>
      <c r="H465" s="17" t="s">
        <v>1120</v>
      </c>
    </row>
    <row r="466" spans="1:8" x14ac:dyDescent="0.2">
      <c r="A466" s="458" t="s">
        <v>1121</v>
      </c>
      <c r="B466" s="381" t="str">
        <f t="shared" si="7"/>
        <v>Fankerton, Stoneywood and Denny Town</v>
      </c>
      <c r="C466" s="458" t="s">
        <v>125</v>
      </c>
      <c r="D466" s="482">
        <v>1</v>
      </c>
      <c r="E466" s="483">
        <v>4883</v>
      </c>
      <c r="F466" s="552">
        <v>20.479213598197799</v>
      </c>
      <c r="H466" s="17" t="s">
        <v>1122</v>
      </c>
    </row>
    <row r="467" spans="1:8" x14ac:dyDescent="0.2">
      <c r="A467" s="458" t="s">
        <v>1123</v>
      </c>
      <c r="B467" s="381" t="str">
        <f t="shared" si="7"/>
        <v>Denny - Nethermains</v>
      </c>
      <c r="C467" s="458" t="s">
        <v>125</v>
      </c>
      <c r="D467" s="482">
        <v>6</v>
      </c>
      <c r="E467" s="483">
        <v>4074</v>
      </c>
      <c r="F467" s="552">
        <v>147.27540500736399</v>
      </c>
      <c r="H467" s="17" t="s">
        <v>1124</v>
      </c>
    </row>
    <row r="468" spans="1:8" x14ac:dyDescent="0.2">
      <c r="A468" s="458" t="s">
        <v>1125</v>
      </c>
      <c r="B468" s="381" t="str">
        <f t="shared" si="7"/>
        <v>Head of Muir and Dennyloanhead</v>
      </c>
      <c r="C468" s="458" t="s">
        <v>125</v>
      </c>
      <c r="D468" s="482">
        <v>6</v>
      </c>
      <c r="E468" s="483">
        <v>3037</v>
      </c>
      <c r="F468" s="552">
        <v>197.563384919328</v>
      </c>
      <c r="H468" s="17" t="s">
        <v>1126</v>
      </c>
    </row>
    <row r="469" spans="1:8" x14ac:dyDescent="0.2">
      <c r="A469" s="458" t="s">
        <v>1127</v>
      </c>
      <c r="B469" s="381" t="str">
        <f t="shared" si="7"/>
        <v>Banknock, Haggs and Longcroft</v>
      </c>
      <c r="C469" s="458" t="s">
        <v>125</v>
      </c>
      <c r="D469" s="482">
        <v>3</v>
      </c>
      <c r="E469" s="483">
        <v>4089</v>
      </c>
      <c r="F469" s="552">
        <v>73.367571533382304</v>
      </c>
      <c r="H469" s="17" t="s">
        <v>1128</v>
      </c>
    </row>
    <row r="470" spans="1:8" x14ac:dyDescent="0.2">
      <c r="A470" s="458" t="s">
        <v>1129</v>
      </c>
      <c r="B470" s="381" t="str">
        <f t="shared" si="7"/>
        <v>Bonnybridge</v>
      </c>
      <c r="C470" s="458" t="s">
        <v>125</v>
      </c>
      <c r="D470" s="482">
        <v>12</v>
      </c>
      <c r="E470" s="483">
        <v>4827</v>
      </c>
      <c r="F470" s="552">
        <v>248.601615910503</v>
      </c>
      <c r="H470" s="17" t="s">
        <v>1130</v>
      </c>
    </row>
    <row r="471" spans="1:8" x14ac:dyDescent="0.2">
      <c r="A471" s="458" t="s">
        <v>1131</v>
      </c>
      <c r="B471" s="381" t="str">
        <f t="shared" si="7"/>
        <v>High Bonnybridge and Greenhill</v>
      </c>
      <c r="C471" s="458" t="s">
        <v>125</v>
      </c>
      <c r="D471" s="482">
        <v>8</v>
      </c>
      <c r="E471" s="483">
        <v>3839</v>
      </c>
      <c r="F471" s="552">
        <v>208.387600937744</v>
      </c>
      <c r="H471" s="17" t="s">
        <v>1132</v>
      </c>
    </row>
    <row r="472" spans="1:8" x14ac:dyDescent="0.2">
      <c r="A472" s="458" t="s">
        <v>1133</v>
      </c>
      <c r="B472" s="381" t="str">
        <f t="shared" si="7"/>
        <v>Larbert - North Broomage and Inches</v>
      </c>
      <c r="C472" s="458" t="s">
        <v>125</v>
      </c>
      <c r="D472" s="482">
        <v>7</v>
      </c>
      <c r="E472" s="483">
        <v>7074</v>
      </c>
      <c r="F472" s="552">
        <v>98.953915747808907</v>
      </c>
      <c r="H472" s="17" t="s">
        <v>1134</v>
      </c>
    </row>
    <row r="473" spans="1:8" x14ac:dyDescent="0.2">
      <c r="A473" s="458" t="s">
        <v>1135</v>
      </c>
      <c r="B473" s="381" t="str">
        <f t="shared" si="7"/>
        <v>Larbert - South Broomage and Village</v>
      </c>
      <c r="C473" s="458" t="s">
        <v>125</v>
      </c>
      <c r="D473" s="482">
        <v>18</v>
      </c>
      <c r="E473" s="483">
        <v>3912</v>
      </c>
      <c r="F473" s="552">
        <v>460.12269938650297</v>
      </c>
      <c r="H473" s="17" t="s">
        <v>1136</v>
      </c>
    </row>
    <row r="474" spans="1:8" x14ac:dyDescent="0.2">
      <c r="A474" s="458" t="s">
        <v>1137</v>
      </c>
      <c r="B474" s="381" t="str">
        <f t="shared" si="7"/>
        <v>Stenhousemuir West</v>
      </c>
      <c r="C474" s="458" t="s">
        <v>125</v>
      </c>
      <c r="D474" s="482">
        <v>7</v>
      </c>
      <c r="E474" s="483">
        <v>3137</v>
      </c>
      <c r="F474" s="552">
        <v>223.14313037934301</v>
      </c>
      <c r="H474" s="17" t="s">
        <v>1138</v>
      </c>
    </row>
    <row r="475" spans="1:8" x14ac:dyDescent="0.2">
      <c r="A475" s="458" t="s">
        <v>1139</v>
      </c>
      <c r="B475" s="381" t="str">
        <f t="shared" si="7"/>
        <v>Stenhousemuir East</v>
      </c>
      <c r="C475" s="458" t="s">
        <v>125</v>
      </c>
      <c r="D475" s="482">
        <v>3</v>
      </c>
      <c r="E475" s="483">
        <v>3432</v>
      </c>
      <c r="F475" s="552">
        <v>87.412587412587399</v>
      </c>
      <c r="H475" s="17" t="s">
        <v>1140</v>
      </c>
    </row>
    <row r="476" spans="1:8" x14ac:dyDescent="0.2">
      <c r="A476" s="458" t="s">
        <v>1141</v>
      </c>
      <c r="B476" s="381" t="str">
        <f t="shared" si="7"/>
        <v>Stenhousemuir - Antonshill</v>
      </c>
      <c r="C476" s="458" t="s">
        <v>125</v>
      </c>
      <c r="D476" s="482">
        <v>8</v>
      </c>
      <c r="E476" s="483">
        <v>3240</v>
      </c>
      <c r="F476" s="552">
        <v>246.91358024691399</v>
      </c>
      <c r="H476" s="17" t="s">
        <v>1142</v>
      </c>
    </row>
    <row r="477" spans="1:8" x14ac:dyDescent="0.2">
      <c r="A477" s="458" t="s">
        <v>1143</v>
      </c>
      <c r="B477" s="381" t="str">
        <f t="shared" si="7"/>
        <v>Carron</v>
      </c>
      <c r="C477" s="458" t="s">
        <v>125</v>
      </c>
      <c r="D477" s="482">
        <v>3</v>
      </c>
      <c r="E477" s="483">
        <v>2631</v>
      </c>
      <c r="F477" s="552">
        <v>114.025085518814</v>
      </c>
      <c r="H477" s="17" t="s">
        <v>1144</v>
      </c>
    </row>
    <row r="478" spans="1:8" x14ac:dyDescent="0.2">
      <c r="A478" s="458" t="s">
        <v>1145</v>
      </c>
      <c r="B478" s="381" t="str">
        <f t="shared" si="7"/>
        <v>Carronshore</v>
      </c>
      <c r="C478" s="458" t="s">
        <v>125</v>
      </c>
      <c r="D478" s="482">
        <v>3</v>
      </c>
      <c r="E478" s="483">
        <v>2724</v>
      </c>
      <c r="F478" s="552">
        <v>110.13215859030799</v>
      </c>
      <c r="H478" s="17" t="s">
        <v>1146</v>
      </c>
    </row>
    <row r="479" spans="1:8" x14ac:dyDescent="0.2">
      <c r="A479" s="458" t="s">
        <v>1147</v>
      </c>
      <c r="B479" s="381" t="str">
        <f t="shared" si="7"/>
        <v>Carse and Grangemouth Old Town</v>
      </c>
      <c r="C479" s="458" t="s">
        <v>125</v>
      </c>
      <c r="D479" s="482">
        <v>14</v>
      </c>
      <c r="E479" s="483">
        <v>4904</v>
      </c>
      <c r="F479" s="552">
        <v>285.48123980424202</v>
      </c>
      <c r="H479" s="17" t="s">
        <v>1148</v>
      </c>
    </row>
    <row r="480" spans="1:8" x14ac:dyDescent="0.2">
      <c r="A480" s="458" t="s">
        <v>1149</v>
      </c>
      <c r="B480" s="381" t="str">
        <f t="shared" si="7"/>
        <v>Falkirk - Bainsford and Langlees</v>
      </c>
      <c r="C480" s="458" t="s">
        <v>125</v>
      </c>
      <c r="D480" s="482">
        <v>10</v>
      </c>
      <c r="E480" s="483">
        <v>3756</v>
      </c>
      <c r="F480" s="552">
        <v>266.24068157614499</v>
      </c>
      <c r="H480" s="17" t="s">
        <v>1150</v>
      </c>
    </row>
    <row r="481" spans="1:8" x14ac:dyDescent="0.2">
      <c r="A481" s="458" t="s">
        <v>1151</v>
      </c>
      <c r="B481" s="381" t="str">
        <f t="shared" si="7"/>
        <v>Falkirk - Merchiston and New Carron Village</v>
      </c>
      <c r="C481" s="458" t="s">
        <v>125</v>
      </c>
      <c r="D481" s="482">
        <v>26</v>
      </c>
      <c r="E481" s="483">
        <v>4704</v>
      </c>
      <c r="F481" s="552">
        <v>552.72108843537399</v>
      </c>
      <c r="H481" s="17" t="s">
        <v>1152</v>
      </c>
    </row>
    <row r="482" spans="1:8" x14ac:dyDescent="0.2">
      <c r="A482" s="458" t="s">
        <v>1153</v>
      </c>
      <c r="B482" s="381" t="str">
        <f t="shared" si="7"/>
        <v>Falkirk - Grahamston</v>
      </c>
      <c r="C482" s="458" t="s">
        <v>125</v>
      </c>
      <c r="D482" s="482">
        <v>8</v>
      </c>
      <c r="E482" s="483">
        <v>3355</v>
      </c>
      <c r="F482" s="552">
        <v>238.450074515648</v>
      </c>
      <c r="H482" s="17" t="s">
        <v>1154</v>
      </c>
    </row>
    <row r="483" spans="1:8" x14ac:dyDescent="0.2">
      <c r="A483" s="458" t="s">
        <v>1155</v>
      </c>
      <c r="B483" s="381" t="str">
        <f t="shared" si="7"/>
        <v>Falkirk - Middlefield</v>
      </c>
      <c r="C483" s="458" t="s">
        <v>125</v>
      </c>
      <c r="D483" s="482">
        <v>8</v>
      </c>
      <c r="E483" s="483">
        <v>4711</v>
      </c>
      <c r="F483" s="552">
        <v>169.81532583315601</v>
      </c>
      <c r="H483" s="17" t="s">
        <v>1156</v>
      </c>
    </row>
    <row r="484" spans="1:8" x14ac:dyDescent="0.2">
      <c r="A484" s="458" t="s">
        <v>1157</v>
      </c>
      <c r="B484" s="381" t="str">
        <f t="shared" si="7"/>
        <v>Falkirk - Town Centre and Callendar Park</v>
      </c>
      <c r="C484" s="458" t="s">
        <v>125</v>
      </c>
      <c r="D484" s="482">
        <v>16</v>
      </c>
      <c r="E484" s="483">
        <v>3483</v>
      </c>
      <c r="F484" s="552">
        <v>459.37410278495599</v>
      </c>
      <c r="H484" s="17" t="s">
        <v>1158</v>
      </c>
    </row>
    <row r="485" spans="1:8" x14ac:dyDescent="0.2">
      <c r="A485" s="458" t="s">
        <v>1159</v>
      </c>
      <c r="B485" s="381" t="str">
        <f t="shared" si="7"/>
        <v>Falkirk - Bantaskin</v>
      </c>
      <c r="C485" s="458" t="s">
        <v>125</v>
      </c>
      <c r="D485" s="482">
        <v>8</v>
      </c>
      <c r="E485" s="483">
        <v>3580</v>
      </c>
      <c r="F485" s="552">
        <v>223.46368715083801</v>
      </c>
      <c r="H485" s="17" t="s">
        <v>1160</v>
      </c>
    </row>
    <row r="486" spans="1:8" x14ac:dyDescent="0.2">
      <c r="A486" s="458" t="s">
        <v>1161</v>
      </c>
      <c r="B486" s="381" t="str">
        <f t="shared" si="7"/>
        <v>Falkirk - Camelon East</v>
      </c>
      <c r="C486" s="458" t="s">
        <v>125</v>
      </c>
      <c r="D486" s="482">
        <v>22</v>
      </c>
      <c r="E486" s="483">
        <v>2980</v>
      </c>
      <c r="F486" s="552">
        <v>738.255033557047</v>
      </c>
      <c r="H486" s="17" t="s">
        <v>1162</v>
      </c>
    </row>
    <row r="487" spans="1:8" x14ac:dyDescent="0.2">
      <c r="A487" s="458" t="s">
        <v>1163</v>
      </c>
      <c r="B487" s="381" t="str">
        <f t="shared" si="7"/>
        <v>Falkirk - Camelon West</v>
      </c>
      <c r="C487" s="458" t="s">
        <v>125</v>
      </c>
      <c r="D487" s="482">
        <v>5</v>
      </c>
      <c r="E487" s="483">
        <v>2745</v>
      </c>
      <c r="F487" s="552">
        <v>182.14936247723099</v>
      </c>
      <c r="H487" s="17" t="s">
        <v>1164</v>
      </c>
    </row>
    <row r="488" spans="1:8" x14ac:dyDescent="0.2">
      <c r="A488" s="458" t="s">
        <v>1165</v>
      </c>
      <c r="B488" s="381" t="str">
        <f t="shared" si="7"/>
        <v>Falkirk - Tamfourhill</v>
      </c>
      <c r="C488" s="458" t="s">
        <v>125</v>
      </c>
      <c r="D488" s="482">
        <v>6</v>
      </c>
      <c r="E488" s="483">
        <v>2673</v>
      </c>
      <c r="F488" s="552">
        <v>224.46689113355799</v>
      </c>
      <c r="H488" s="17" t="s">
        <v>1166</v>
      </c>
    </row>
    <row r="489" spans="1:8" x14ac:dyDescent="0.2">
      <c r="A489" s="458" t="s">
        <v>1167</v>
      </c>
      <c r="B489" s="381" t="str">
        <f t="shared" si="7"/>
        <v>Falkirk - Lochgreen and Lionthorn</v>
      </c>
      <c r="C489" s="458" t="s">
        <v>125</v>
      </c>
      <c r="D489" s="482">
        <v>3</v>
      </c>
      <c r="E489" s="483">
        <v>3736</v>
      </c>
      <c r="F489" s="552">
        <v>80.299785867237702</v>
      </c>
      <c r="H489" s="17" t="s">
        <v>1168</v>
      </c>
    </row>
    <row r="490" spans="1:8" x14ac:dyDescent="0.2">
      <c r="A490" s="458" t="s">
        <v>1169</v>
      </c>
      <c r="B490" s="381" t="str">
        <f t="shared" si="7"/>
        <v>Hallglen and Glen Village</v>
      </c>
      <c r="C490" s="458" t="s">
        <v>125</v>
      </c>
      <c r="D490" s="482">
        <v>3</v>
      </c>
      <c r="E490" s="483">
        <v>3098</v>
      </c>
      <c r="F490" s="552">
        <v>96.836668818592699</v>
      </c>
      <c r="H490" s="17" t="s">
        <v>1170</v>
      </c>
    </row>
    <row r="491" spans="1:8" x14ac:dyDescent="0.2">
      <c r="A491" s="458" t="s">
        <v>1171</v>
      </c>
      <c r="B491" s="381" t="str">
        <f t="shared" si="7"/>
        <v>Shieldhill</v>
      </c>
      <c r="C491" s="458" t="s">
        <v>125</v>
      </c>
      <c r="D491" s="482">
        <v>4</v>
      </c>
      <c r="E491" s="483">
        <v>2461</v>
      </c>
      <c r="F491" s="552">
        <v>162.53555465258</v>
      </c>
      <c r="H491" s="17" t="s">
        <v>1172</v>
      </c>
    </row>
    <row r="492" spans="1:8" x14ac:dyDescent="0.2">
      <c r="A492" s="458" t="s">
        <v>1173</v>
      </c>
      <c r="B492" s="381" t="str">
        <f t="shared" si="7"/>
        <v>Braes Villages</v>
      </c>
      <c r="C492" s="458" t="s">
        <v>125</v>
      </c>
      <c r="D492" s="482">
        <v>11</v>
      </c>
      <c r="E492" s="483">
        <v>4774</v>
      </c>
      <c r="F492" s="552">
        <v>230.41474654377899</v>
      </c>
      <c r="H492" s="17" t="s">
        <v>1174</v>
      </c>
    </row>
    <row r="493" spans="1:8" x14ac:dyDescent="0.2">
      <c r="A493" s="458" t="s">
        <v>1175</v>
      </c>
      <c r="B493" s="381" t="str">
        <f t="shared" si="7"/>
        <v>Reddingmuirhead and Overton</v>
      </c>
      <c r="C493" s="458" t="s">
        <v>125</v>
      </c>
      <c r="D493" s="482">
        <v>2</v>
      </c>
      <c r="E493" s="483">
        <v>5004</v>
      </c>
      <c r="F493" s="552">
        <v>39.968025579536402</v>
      </c>
      <c r="H493" s="17" t="s">
        <v>1176</v>
      </c>
    </row>
    <row r="494" spans="1:8" x14ac:dyDescent="0.2">
      <c r="A494" s="458" t="s">
        <v>1177</v>
      </c>
      <c r="B494" s="381" t="str">
        <f t="shared" si="7"/>
        <v>Brightons and Wallacestone</v>
      </c>
      <c r="C494" s="458" t="s">
        <v>125</v>
      </c>
      <c r="D494" s="482">
        <v>8</v>
      </c>
      <c r="E494" s="483">
        <v>4186</v>
      </c>
      <c r="F494" s="552">
        <v>191.113234591495</v>
      </c>
      <c r="H494" s="17" t="s">
        <v>1178</v>
      </c>
    </row>
    <row r="495" spans="1:8" x14ac:dyDescent="0.2">
      <c r="A495" s="458" t="s">
        <v>1179</v>
      </c>
      <c r="B495" s="381" t="str">
        <f t="shared" si="7"/>
        <v>Maddiston and Rumford</v>
      </c>
      <c r="C495" s="458" t="s">
        <v>125</v>
      </c>
      <c r="D495" s="482">
        <v>6</v>
      </c>
      <c r="E495" s="483">
        <v>5211</v>
      </c>
      <c r="F495" s="552">
        <v>115.141047783535</v>
      </c>
      <c r="H495" s="17" t="s">
        <v>1180</v>
      </c>
    </row>
    <row r="496" spans="1:8" x14ac:dyDescent="0.2">
      <c r="A496" s="458" t="s">
        <v>1181</v>
      </c>
      <c r="B496" s="381" t="str">
        <f t="shared" si="7"/>
        <v>Polmont</v>
      </c>
      <c r="C496" s="458" t="s">
        <v>125</v>
      </c>
      <c r="D496" s="482">
        <v>8</v>
      </c>
      <c r="E496" s="483">
        <v>3975</v>
      </c>
      <c r="F496" s="552">
        <v>201.25786163522</v>
      </c>
      <c r="H496" s="17" t="s">
        <v>1182</v>
      </c>
    </row>
    <row r="497" spans="1:8" x14ac:dyDescent="0.2">
      <c r="A497" s="458" t="s">
        <v>1183</v>
      </c>
      <c r="B497" s="381" t="str">
        <f t="shared" si="7"/>
        <v>Redding</v>
      </c>
      <c r="C497" s="458" t="s">
        <v>125</v>
      </c>
      <c r="D497" s="482">
        <v>5</v>
      </c>
      <c r="E497" s="483">
        <v>3278</v>
      </c>
      <c r="F497" s="552">
        <v>152.53203172666301</v>
      </c>
      <c r="H497" s="17" t="s">
        <v>1184</v>
      </c>
    </row>
    <row r="498" spans="1:8" x14ac:dyDescent="0.2">
      <c r="A498" s="458" t="s">
        <v>1185</v>
      </c>
      <c r="B498" s="381" t="str">
        <f t="shared" si="7"/>
        <v>Laurieston and Westquarter</v>
      </c>
      <c r="C498" s="458" t="s">
        <v>125</v>
      </c>
      <c r="D498" s="482">
        <v>9</v>
      </c>
      <c r="E498" s="483">
        <v>3261</v>
      </c>
      <c r="F498" s="552">
        <v>275.98896044158198</v>
      </c>
      <c r="H498" s="17" t="s">
        <v>1186</v>
      </c>
    </row>
    <row r="499" spans="1:8" x14ac:dyDescent="0.2">
      <c r="A499" s="458" t="s">
        <v>1187</v>
      </c>
      <c r="B499" s="381" t="str">
        <f t="shared" si="7"/>
        <v>Grangemouth - Newlands</v>
      </c>
      <c r="C499" s="458" t="s">
        <v>125</v>
      </c>
      <c r="D499" s="482">
        <v>10</v>
      </c>
      <c r="E499" s="483">
        <v>4668</v>
      </c>
      <c r="F499" s="552">
        <v>214.22450728363299</v>
      </c>
      <c r="H499" s="17" t="s">
        <v>1188</v>
      </c>
    </row>
    <row r="500" spans="1:8" x14ac:dyDescent="0.2">
      <c r="A500" s="458" t="s">
        <v>1189</v>
      </c>
      <c r="B500" s="381" t="str">
        <f t="shared" si="7"/>
        <v>Grangemouth - Town Centre</v>
      </c>
      <c r="C500" s="458" t="s">
        <v>125</v>
      </c>
      <c r="D500" s="482">
        <v>3</v>
      </c>
      <c r="E500" s="483">
        <v>3023</v>
      </c>
      <c r="F500" s="552">
        <v>99.2391663910023</v>
      </c>
      <c r="H500" s="17" t="s">
        <v>1190</v>
      </c>
    </row>
    <row r="501" spans="1:8" x14ac:dyDescent="0.2">
      <c r="A501" s="458" t="s">
        <v>1191</v>
      </c>
      <c r="B501" s="381" t="str">
        <f t="shared" si="7"/>
        <v>Grangemouth - Kersiebank</v>
      </c>
      <c r="C501" s="458" t="s">
        <v>125</v>
      </c>
      <c r="D501" s="482">
        <v>3</v>
      </c>
      <c r="E501" s="483">
        <v>4108</v>
      </c>
      <c r="F501" s="552">
        <v>73.028237585199605</v>
      </c>
      <c r="H501" s="17" t="s">
        <v>1192</v>
      </c>
    </row>
    <row r="502" spans="1:8" x14ac:dyDescent="0.2">
      <c r="A502" s="458" t="s">
        <v>1193</v>
      </c>
      <c r="B502" s="381" t="str">
        <f t="shared" si="7"/>
        <v>Grangemouth - Bowhouse</v>
      </c>
      <c r="C502" s="458" t="s">
        <v>125</v>
      </c>
      <c r="D502" s="482">
        <v>7</v>
      </c>
      <c r="E502" s="483">
        <v>3653</v>
      </c>
      <c r="F502" s="552">
        <v>191.62332329592101</v>
      </c>
      <c r="H502" s="17" t="s">
        <v>1194</v>
      </c>
    </row>
    <row r="503" spans="1:8" x14ac:dyDescent="0.2">
      <c r="A503" s="458" t="s">
        <v>1195</v>
      </c>
      <c r="B503" s="381" t="str">
        <f t="shared" si="7"/>
        <v>Bo'ness - Douglas</v>
      </c>
      <c r="C503" s="458" t="s">
        <v>125</v>
      </c>
      <c r="D503" s="482">
        <v>8</v>
      </c>
      <c r="E503" s="483">
        <v>4211</v>
      </c>
      <c r="F503" s="552">
        <v>189.97862740441701</v>
      </c>
      <c r="H503" s="17" t="s">
        <v>1196</v>
      </c>
    </row>
    <row r="504" spans="1:8" x14ac:dyDescent="0.2">
      <c r="A504" s="458" t="s">
        <v>1197</v>
      </c>
      <c r="B504" s="381" t="str">
        <f t="shared" si="7"/>
        <v>Bo'ness - Newtown</v>
      </c>
      <c r="C504" s="458" t="s">
        <v>125</v>
      </c>
      <c r="D504" s="482">
        <v>7</v>
      </c>
      <c r="E504" s="483">
        <v>3098</v>
      </c>
      <c r="F504" s="552">
        <v>225.95222724338299</v>
      </c>
      <c r="H504" s="17" t="s">
        <v>1198</v>
      </c>
    </row>
    <row r="505" spans="1:8" x14ac:dyDescent="0.2">
      <c r="A505" s="458" t="s">
        <v>1199</v>
      </c>
      <c r="B505" s="381" t="str">
        <f t="shared" si="7"/>
        <v>Bo'ness - Kinneil</v>
      </c>
      <c r="C505" s="458" t="s">
        <v>125</v>
      </c>
      <c r="D505" s="482">
        <v>7</v>
      </c>
      <c r="E505" s="483">
        <v>3054</v>
      </c>
      <c r="F505" s="552">
        <v>229.20759659462999</v>
      </c>
      <c r="H505" s="17" t="s">
        <v>1200</v>
      </c>
    </row>
    <row r="506" spans="1:8" x14ac:dyDescent="0.2">
      <c r="A506" s="458" t="s">
        <v>1201</v>
      </c>
      <c r="B506" s="381" t="str">
        <f t="shared" si="7"/>
        <v>Blackness, Bo'ness - Carriden and Grahamsdyke</v>
      </c>
      <c r="C506" s="458" t="s">
        <v>125</v>
      </c>
      <c r="D506" s="482">
        <v>8</v>
      </c>
      <c r="E506" s="483">
        <v>5100</v>
      </c>
      <c r="F506" s="552">
        <v>156.862745098039</v>
      </c>
      <c r="H506" s="17" t="s">
        <v>1202</v>
      </c>
    </row>
    <row r="507" spans="1:8" x14ac:dyDescent="0.2">
      <c r="A507" s="458" t="s">
        <v>1203</v>
      </c>
      <c r="B507" s="381" t="str">
        <f t="shared" si="7"/>
        <v>Kincardine</v>
      </c>
      <c r="C507" s="458" t="s">
        <v>126</v>
      </c>
      <c r="D507" s="482">
        <v>10</v>
      </c>
      <c r="E507" s="483">
        <v>3093</v>
      </c>
      <c r="F507" s="552">
        <v>323.31070158422301</v>
      </c>
      <c r="H507" s="17" t="s">
        <v>1204</v>
      </c>
    </row>
    <row r="508" spans="1:8" x14ac:dyDescent="0.2">
      <c r="A508" s="458" t="s">
        <v>1205</v>
      </c>
      <c r="B508" s="381" t="str">
        <f t="shared" si="7"/>
        <v>Oakley Comrie and Blairhall</v>
      </c>
      <c r="C508" s="458" t="s">
        <v>126</v>
      </c>
      <c r="D508" s="482">
        <v>9</v>
      </c>
      <c r="E508" s="483">
        <v>3983</v>
      </c>
      <c r="F508" s="552">
        <v>225.96033140848601</v>
      </c>
      <c r="H508" s="17" t="s">
        <v>1206</v>
      </c>
    </row>
    <row r="509" spans="1:8" x14ac:dyDescent="0.2">
      <c r="A509" s="458" t="s">
        <v>1207</v>
      </c>
      <c r="B509" s="381" t="str">
        <f t="shared" si="7"/>
        <v>Saline and Gowkhall</v>
      </c>
      <c r="C509" s="458" t="s">
        <v>126</v>
      </c>
      <c r="D509" s="482">
        <v>8</v>
      </c>
      <c r="E509" s="483">
        <v>3471</v>
      </c>
      <c r="F509" s="552">
        <v>230.481129357534</v>
      </c>
      <c r="H509" s="17" t="s">
        <v>1208</v>
      </c>
    </row>
    <row r="510" spans="1:8" x14ac:dyDescent="0.2">
      <c r="A510" s="458" t="s">
        <v>1209</v>
      </c>
      <c r="B510" s="381" t="str">
        <f t="shared" si="7"/>
        <v>Valleyfield Culross and Torryburn</v>
      </c>
      <c r="C510" s="458" t="s">
        <v>126</v>
      </c>
      <c r="D510" s="482">
        <v>2</v>
      </c>
      <c r="E510" s="483">
        <v>3593</v>
      </c>
      <c r="F510" s="552">
        <v>55.663790704146997</v>
      </c>
      <c r="H510" s="17" t="s">
        <v>1210</v>
      </c>
    </row>
    <row r="511" spans="1:8" x14ac:dyDescent="0.2">
      <c r="A511" s="458" t="s">
        <v>1211</v>
      </c>
      <c r="B511" s="381" t="str">
        <f t="shared" si="7"/>
        <v>Cairneyhill and Crombie</v>
      </c>
      <c r="C511" s="458" t="s">
        <v>126</v>
      </c>
      <c r="D511" s="482" t="s">
        <v>3131</v>
      </c>
      <c r="E511" s="483">
        <v>2874</v>
      </c>
      <c r="F511" s="552" t="s">
        <v>3131</v>
      </c>
      <c r="H511" s="17" t="s">
        <v>1212</v>
      </c>
    </row>
    <row r="512" spans="1:8" x14ac:dyDescent="0.2">
      <c r="A512" s="458" t="s">
        <v>1213</v>
      </c>
      <c r="B512" s="381" t="str">
        <f t="shared" si="7"/>
        <v>Crossford Charlestown and Limekilns</v>
      </c>
      <c r="C512" s="458" t="s">
        <v>126</v>
      </c>
      <c r="D512" s="482">
        <v>7</v>
      </c>
      <c r="E512" s="483">
        <v>4325</v>
      </c>
      <c r="F512" s="552">
        <v>161.84971098265899</v>
      </c>
      <c r="H512" s="17" t="s">
        <v>1214</v>
      </c>
    </row>
    <row r="513" spans="1:8" x14ac:dyDescent="0.2">
      <c r="A513" s="458" t="s">
        <v>1215</v>
      </c>
      <c r="B513" s="381" t="str">
        <f t="shared" si="7"/>
        <v>Dunfermline Milesmark and Wellwood</v>
      </c>
      <c r="C513" s="458" t="s">
        <v>126</v>
      </c>
      <c r="D513" s="482">
        <v>2</v>
      </c>
      <c r="E513" s="483">
        <v>3735</v>
      </c>
      <c r="F513" s="552">
        <v>53.547523427041497</v>
      </c>
      <c r="H513" s="17" t="s">
        <v>1216</v>
      </c>
    </row>
    <row r="514" spans="1:8" x14ac:dyDescent="0.2">
      <c r="A514" s="458" t="s">
        <v>1217</v>
      </c>
      <c r="B514" s="381" t="str">
        <f t="shared" si="7"/>
        <v>Dunfermline Baldridgeburn</v>
      </c>
      <c r="C514" s="458" t="s">
        <v>126</v>
      </c>
      <c r="D514" s="482">
        <v>6</v>
      </c>
      <c r="E514" s="483">
        <v>3664</v>
      </c>
      <c r="F514" s="552">
        <v>163.755458515284</v>
      </c>
      <c r="H514" s="17" t="s">
        <v>1218</v>
      </c>
    </row>
    <row r="515" spans="1:8" x14ac:dyDescent="0.2">
      <c r="A515" s="458" t="s">
        <v>1219</v>
      </c>
      <c r="B515" s="381" t="str">
        <f t="shared" si="7"/>
        <v>Dunfermline Headwell</v>
      </c>
      <c r="C515" s="458" t="s">
        <v>126</v>
      </c>
      <c r="D515" s="482">
        <v>5</v>
      </c>
      <c r="E515" s="483">
        <v>4653</v>
      </c>
      <c r="F515" s="552">
        <v>107.457554266065</v>
      </c>
      <c r="H515" s="17" t="s">
        <v>1220</v>
      </c>
    </row>
    <row r="516" spans="1:8" x14ac:dyDescent="0.2">
      <c r="A516" s="458" t="s">
        <v>1221</v>
      </c>
      <c r="B516" s="381" t="str">
        <f t="shared" si="7"/>
        <v>Dunfermline Central</v>
      </c>
      <c r="C516" s="458" t="s">
        <v>126</v>
      </c>
      <c r="D516" s="482">
        <v>3</v>
      </c>
      <c r="E516" s="483">
        <v>3110</v>
      </c>
      <c r="F516" s="552">
        <v>96.463022508038605</v>
      </c>
      <c r="H516" s="17" t="s">
        <v>1222</v>
      </c>
    </row>
    <row r="517" spans="1:8" x14ac:dyDescent="0.2">
      <c r="A517" s="458" t="s">
        <v>1223</v>
      </c>
      <c r="B517" s="381" t="str">
        <f t="shared" si="7"/>
        <v>Dunfermline Brucefield</v>
      </c>
      <c r="C517" s="458" t="s">
        <v>126</v>
      </c>
      <c r="D517" s="482">
        <v>5</v>
      </c>
      <c r="E517" s="483">
        <v>3322</v>
      </c>
      <c r="F517" s="552">
        <v>150.51173991571301</v>
      </c>
      <c r="H517" s="17" t="s">
        <v>1224</v>
      </c>
    </row>
    <row r="518" spans="1:8" x14ac:dyDescent="0.2">
      <c r="A518" s="458" t="s">
        <v>1225</v>
      </c>
      <c r="B518" s="381" t="str">
        <f t="shared" si="7"/>
        <v>Dunfermline Garvock Hill</v>
      </c>
      <c r="C518" s="458" t="s">
        <v>126</v>
      </c>
      <c r="D518" s="482">
        <v>4</v>
      </c>
      <c r="E518" s="483">
        <v>2991</v>
      </c>
      <c r="F518" s="552">
        <v>133.734536944166</v>
      </c>
      <c r="H518" s="17" t="s">
        <v>1226</v>
      </c>
    </row>
    <row r="519" spans="1:8" x14ac:dyDescent="0.2">
      <c r="A519" s="458" t="s">
        <v>1227</v>
      </c>
      <c r="B519" s="381" t="str">
        <f t="shared" ref="B519:B582" si="8">HYPERLINK(CONCATENATE("https://statistics.gov.scot/atlas/resource?uri=http%3A%2F%2Fstatistics.gov.scot%2Fid%2Fstatistical-geography%2F",A519),H519)</f>
        <v>Dunfermline Bellyeoman and Townhill</v>
      </c>
      <c r="C519" s="458" t="s">
        <v>126</v>
      </c>
      <c r="D519" s="482">
        <v>21</v>
      </c>
      <c r="E519" s="483">
        <v>5253</v>
      </c>
      <c r="F519" s="552">
        <v>399.77155910908101</v>
      </c>
      <c r="H519" s="17" t="s">
        <v>1228</v>
      </c>
    </row>
    <row r="520" spans="1:8" x14ac:dyDescent="0.2">
      <c r="A520" s="458" t="s">
        <v>1229</v>
      </c>
      <c r="B520" s="381" t="str">
        <f t="shared" si="8"/>
        <v>Dunfermline Duloch North and Lynebank</v>
      </c>
      <c r="C520" s="458" t="s">
        <v>126</v>
      </c>
      <c r="D520" s="482">
        <v>2</v>
      </c>
      <c r="E520" s="483">
        <v>5863</v>
      </c>
      <c r="F520" s="552">
        <v>34.112229234180496</v>
      </c>
      <c r="H520" s="17" t="s">
        <v>1230</v>
      </c>
    </row>
    <row r="521" spans="1:8" x14ac:dyDescent="0.2">
      <c r="A521" s="458" t="s">
        <v>1231</v>
      </c>
      <c r="B521" s="381" t="str">
        <f t="shared" si="8"/>
        <v>Dunfermline Touch and Woodmill</v>
      </c>
      <c r="C521" s="458" t="s">
        <v>126</v>
      </c>
      <c r="D521" s="482">
        <v>1</v>
      </c>
      <c r="E521" s="483">
        <v>2878</v>
      </c>
      <c r="F521" s="552">
        <v>34.746351633078497</v>
      </c>
      <c r="H521" s="17" t="s">
        <v>1232</v>
      </c>
    </row>
    <row r="522" spans="1:8" x14ac:dyDescent="0.2">
      <c r="A522" s="458" t="s">
        <v>1233</v>
      </c>
      <c r="B522" s="381" t="str">
        <f t="shared" si="8"/>
        <v>Dunfermline Abbeyview North</v>
      </c>
      <c r="C522" s="458" t="s">
        <v>126</v>
      </c>
      <c r="D522" s="482">
        <v>1</v>
      </c>
      <c r="E522" s="483">
        <v>3857</v>
      </c>
      <c r="F522" s="552">
        <v>25.926886180969699</v>
      </c>
      <c r="H522" s="17" t="s">
        <v>1234</v>
      </c>
    </row>
    <row r="523" spans="1:8" x14ac:dyDescent="0.2">
      <c r="A523" s="458" t="s">
        <v>1235</v>
      </c>
      <c r="B523" s="381" t="str">
        <f t="shared" si="8"/>
        <v>Dunfermline Abbeyview South</v>
      </c>
      <c r="C523" s="458" t="s">
        <v>126</v>
      </c>
      <c r="D523" s="482">
        <v>3</v>
      </c>
      <c r="E523" s="483">
        <v>2859</v>
      </c>
      <c r="F523" s="552">
        <v>104.931794333683</v>
      </c>
      <c r="H523" s="17" t="s">
        <v>1236</v>
      </c>
    </row>
    <row r="524" spans="1:8" x14ac:dyDescent="0.2">
      <c r="A524" s="458" t="s">
        <v>1237</v>
      </c>
      <c r="B524" s="381" t="str">
        <f t="shared" si="8"/>
        <v>Dunfermline Duloch South</v>
      </c>
      <c r="C524" s="458" t="s">
        <v>126</v>
      </c>
      <c r="D524" s="482">
        <v>1</v>
      </c>
      <c r="E524" s="483">
        <v>3972</v>
      </c>
      <c r="F524" s="552">
        <v>25.176233635448099</v>
      </c>
      <c r="H524" s="17" t="s">
        <v>1238</v>
      </c>
    </row>
    <row r="525" spans="1:8" x14ac:dyDescent="0.2">
      <c r="A525" s="458" t="s">
        <v>1239</v>
      </c>
      <c r="B525" s="381" t="str">
        <f t="shared" si="8"/>
        <v>Dunfermline Masterton</v>
      </c>
      <c r="C525" s="458" t="s">
        <v>126</v>
      </c>
      <c r="D525" s="482">
        <v>1</v>
      </c>
      <c r="E525" s="483">
        <v>3329</v>
      </c>
      <c r="F525" s="552">
        <v>30.0390507659958</v>
      </c>
      <c r="H525" s="17" t="s">
        <v>1240</v>
      </c>
    </row>
    <row r="526" spans="1:8" x14ac:dyDescent="0.2">
      <c r="A526" s="458" t="s">
        <v>1241</v>
      </c>
      <c r="B526" s="381" t="str">
        <f t="shared" si="8"/>
        <v>Dunfermline Pitcorthie East</v>
      </c>
      <c r="C526" s="458" t="s">
        <v>126</v>
      </c>
      <c r="D526" s="482">
        <v>1</v>
      </c>
      <c r="E526" s="483">
        <v>3656</v>
      </c>
      <c r="F526" s="552">
        <v>27.3522975929978</v>
      </c>
      <c r="H526" s="17" t="s">
        <v>1242</v>
      </c>
    </row>
    <row r="527" spans="1:8" x14ac:dyDescent="0.2">
      <c r="A527" s="458" t="s">
        <v>1243</v>
      </c>
      <c r="B527" s="381" t="str">
        <f t="shared" si="8"/>
        <v>Dunfermline Pitcorthie West</v>
      </c>
      <c r="C527" s="458" t="s">
        <v>126</v>
      </c>
      <c r="D527" s="482">
        <v>2</v>
      </c>
      <c r="E527" s="483">
        <v>2511</v>
      </c>
      <c r="F527" s="552">
        <v>79.649542015133406</v>
      </c>
      <c r="H527" s="17" t="s">
        <v>1244</v>
      </c>
    </row>
    <row r="528" spans="1:8" x14ac:dyDescent="0.2">
      <c r="A528" s="458" t="s">
        <v>1245</v>
      </c>
      <c r="B528" s="381" t="str">
        <f t="shared" si="8"/>
        <v>Rosyth North</v>
      </c>
      <c r="C528" s="458" t="s">
        <v>126</v>
      </c>
      <c r="D528" s="482">
        <v>5</v>
      </c>
      <c r="E528" s="483">
        <v>2997</v>
      </c>
      <c r="F528" s="552">
        <v>166.833500166834</v>
      </c>
      <c r="H528" s="17" t="s">
        <v>1246</v>
      </c>
    </row>
    <row r="529" spans="1:8" x14ac:dyDescent="0.2">
      <c r="A529" s="458" t="s">
        <v>1247</v>
      </c>
      <c r="B529" s="381" t="str">
        <f t="shared" si="8"/>
        <v>Rosyth East</v>
      </c>
      <c r="C529" s="458" t="s">
        <v>126</v>
      </c>
      <c r="D529" s="482">
        <v>6</v>
      </c>
      <c r="E529" s="483">
        <v>3018</v>
      </c>
      <c r="F529" s="552">
        <v>198.807157057654</v>
      </c>
      <c r="H529" s="17" t="s">
        <v>1248</v>
      </c>
    </row>
    <row r="530" spans="1:8" x14ac:dyDescent="0.2">
      <c r="A530" s="458" t="s">
        <v>1249</v>
      </c>
      <c r="B530" s="381" t="str">
        <f t="shared" si="8"/>
        <v>Rosyth Central</v>
      </c>
      <c r="C530" s="458" t="s">
        <v>126</v>
      </c>
      <c r="D530" s="482">
        <v>4</v>
      </c>
      <c r="E530" s="483">
        <v>3507</v>
      </c>
      <c r="F530" s="552">
        <v>114.057599087539</v>
      </c>
      <c r="H530" s="17" t="s">
        <v>1250</v>
      </c>
    </row>
    <row r="531" spans="1:8" x14ac:dyDescent="0.2">
      <c r="A531" s="458" t="s">
        <v>1251</v>
      </c>
      <c r="B531" s="381" t="str">
        <f t="shared" si="8"/>
        <v>Rosyth South</v>
      </c>
      <c r="C531" s="458" t="s">
        <v>126</v>
      </c>
      <c r="D531" s="482">
        <v>7</v>
      </c>
      <c r="E531" s="483">
        <v>3921</v>
      </c>
      <c r="F531" s="552">
        <v>178.525886253507</v>
      </c>
      <c r="H531" s="17" t="s">
        <v>1252</v>
      </c>
    </row>
    <row r="532" spans="1:8" x14ac:dyDescent="0.2">
      <c r="A532" s="458" t="s">
        <v>1253</v>
      </c>
      <c r="B532" s="381" t="str">
        <f t="shared" si="8"/>
        <v>North Queensferry and Inverkeithing West</v>
      </c>
      <c r="C532" s="458" t="s">
        <v>126</v>
      </c>
      <c r="D532" s="482" t="s">
        <v>3131</v>
      </c>
      <c r="E532" s="483">
        <v>3094</v>
      </c>
      <c r="F532" s="552" t="s">
        <v>3131</v>
      </c>
      <c r="H532" s="17" t="s">
        <v>1254</v>
      </c>
    </row>
    <row r="533" spans="1:8" x14ac:dyDescent="0.2">
      <c r="A533" s="458" t="s">
        <v>1255</v>
      </c>
      <c r="B533" s="381" t="str">
        <f t="shared" si="8"/>
        <v>Inverkeithing East</v>
      </c>
      <c r="C533" s="458" t="s">
        <v>126</v>
      </c>
      <c r="D533" s="482">
        <v>3</v>
      </c>
      <c r="E533" s="483">
        <v>2842</v>
      </c>
      <c r="F533" s="552">
        <v>105.55946516537701</v>
      </c>
      <c r="H533" s="17" t="s">
        <v>1256</v>
      </c>
    </row>
    <row r="534" spans="1:8" x14ac:dyDescent="0.2">
      <c r="A534" s="458" t="s">
        <v>1257</v>
      </c>
      <c r="B534" s="381" t="str">
        <f t="shared" si="8"/>
        <v>Dalgety Bay West and Hillend</v>
      </c>
      <c r="C534" s="458" t="s">
        <v>126</v>
      </c>
      <c r="D534" s="482">
        <v>1</v>
      </c>
      <c r="E534" s="483">
        <v>2572</v>
      </c>
      <c r="F534" s="552">
        <v>38.880248833592503</v>
      </c>
      <c r="H534" s="17" t="s">
        <v>1258</v>
      </c>
    </row>
    <row r="535" spans="1:8" x14ac:dyDescent="0.2">
      <c r="A535" s="458" t="s">
        <v>1259</v>
      </c>
      <c r="B535" s="381" t="str">
        <f t="shared" si="8"/>
        <v>Dalgety Bay Central</v>
      </c>
      <c r="C535" s="458" t="s">
        <v>126</v>
      </c>
      <c r="D535" s="482">
        <v>4</v>
      </c>
      <c r="E535" s="483">
        <v>4331</v>
      </c>
      <c r="F535" s="552">
        <v>92.357423227891999</v>
      </c>
      <c r="H535" s="17" t="s">
        <v>1260</v>
      </c>
    </row>
    <row r="536" spans="1:8" x14ac:dyDescent="0.2">
      <c r="A536" s="458" t="s">
        <v>1261</v>
      </c>
      <c r="B536" s="381" t="str">
        <f t="shared" si="8"/>
        <v>Dalgety Bay East</v>
      </c>
      <c r="C536" s="458" t="s">
        <v>126</v>
      </c>
      <c r="D536" s="482">
        <v>1</v>
      </c>
      <c r="E536" s="483">
        <v>2539</v>
      </c>
      <c r="F536" s="552">
        <v>39.3855848759354</v>
      </c>
      <c r="H536" s="17" t="s">
        <v>1262</v>
      </c>
    </row>
    <row r="537" spans="1:8" x14ac:dyDescent="0.2">
      <c r="A537" s="458" t="s">
        <v>1263</v>
      </c>
      <c r="B537" s="381" t="str">
        <f t="shared" si="8"/>
        <v>Crossgates and Halbeath</v>
      </c>
      <c r="C537" s="458" t="s">
        <v>126</v>
      </c>
      <c r="D537" s="482">
        <v>8</v>
      </c>
      <c r="E537" s="483">
        <v>3489</v>
      </c>
      <c r="F537" s="552">
        <v>229.29206076239601</v>
      </c>
      <c r="H537" s="17" t="s">
        <v>1264</v>
      </c>
    </row>
    <row r="538" spans="1:8" x14ac:dyDescent="0.2">
      <c r="A538" s="458" t="s">
        <v>1265</v>
      </c>
      <c r="B538" s="381" t="str">
        <f t="shared" si="8"/>
        <v>Hill of Beath and Kingseat</v>
      </c>
      <c r="C538" s="458" t="s">
        <v>126</v>
      </c>
      <c r="D538" s="482">
        <v>6</v>
      </c>
      <c r="E538" s="483">
        <v>3342</v>
      </c>
      <c r="F538" s="552">
        <v>179.53321364452401</v>
      </c>
      <c r="H538" s="17" t="s">
        <v>1266</v>
      </c>
    </row>
    <row r="539" spans="1:8" x14ac:dyDescent="0.2">
      <c r="A539" s="458" t="s">
        <v>1267</v>
      </c>
      <c r="B539" s="381" t="str">
        <f t="shared" si="8"/>
        <v>Cowdenbeath South</v>
      </c>
      <c r="C539" s="458" t="s">
        <v>126</v>
      </c>
      <c r="D539" s="482">
        <v>5</v>
      </c>
      <c r="E539" s="483">
        <v>3122</v>
      </c>
      <c r="F539" s="552">
        <v>160.15374759769401</v>
      </c>
      <c r="H539" s="17" t="s">
        <v>1268</v>
      </c>
    </row>
    <row r="540" spans="1:8" x14ac:dyDescent="0.2">
      <c r="A540" s="458" t="s">
        <v>1269</v>
      </c>
      <c r="B540" s="381" t="str">
        <f t="shared" si="8"/>
        <v>Cowdenbeath North</v>
      </c>
      <c r="C540" s="458" t="s">
        <v>126</v>
      </c>
      <c r="D540" s="482">
        <v>18</v>
      </c>
      <c r="E540" s="483">
        <v>5013</v>
      </c>
      <c r="F540" s="552">
        <v>359.06642728904899</v>
      </c>
      <c r="H540" s="17" t="s">
        <v>1270</v>
      </c>
    </row>
    <row r="541" spans="1:8" x14ac:dyDescent="0.2">
      <c r="A541" s="458" t="s">
        <v>1271</v>
      </c>
      <c r="B541" s="381" t="str">
        <f t="shared" si="8"/>
        <v>Kelty West</v>
      </c>
      <c r="C541" s="458" t="s">
        <v>126</v>
      </c>
      <c r="D541" s="482">
        <v>3</v>
      </c>
      <c r="E541" s="483">
        <v>2689</v>
      </c>
      <c r="F541" s="552">
        <v>111.56563778356301</v>
      </c>
      <c r="H541" s="17" t="s">
        <v>1272</v>
      </c>
    </row>
    <row r="542" spans="1:8" x14ac:dyDescent="0.2">
      <c r="A542" s="458" t="s">
        <v>1273</v>
      </c>
      <c r="B542" s="381" t="str">
        <f t="shared" si="8"/>
        <v>Kelty East</v>
      </c>
      <c r="C542" s="458" t="s">
        <v>126</v>
      </c>
      <c r="D542" s="482">
        <v>4</v>
      </c>
      <c r="E542" s="483">
        <v>3901</v>
      </c>
      <c r="F542" s="552">
        <v>102.537810817739</v>
      </c>
      <c r="H542" s="17" t="s">
        <v>1274</v>
      </c>
    </row>
    <row r="543" spans="1:8" x14ac:dyDescent="0.2">
      <c r="A543" s="458" t="s">
        <v>1275</v>
      </c>
      <c r="B543" s="381" t="str">
        <f t="shared" si="8"/>
        <v>Lochore and Crosshill</v>
      </c>
      <c r="C543" s="458" t="s">
        <v>126</v>
      </c>
      <c r="D543" s="482">
        <v>2</v>
      </c>
      <c r="E543" s="483">
        <v>2830</v>
      </c>
      <c r="F543" s="552">
        <v>70.671378091872796</v>
      </c>
      <c r="H543" s="17" t="s">
        <v>1276</v>
      </c>
    </row>
    <row r="544" spans="1:8" x14ac:dyDescent="0.2">
      <c r="A544" s="458" t="s">
        <v>1277</v>
      </c>
      <c r="B544" s="381" t="str">
        <f t="shared" si="8"/>
        <v>Ballingry</v>
      </c>
      <c r="C544" s="458" t="s">
        <v>126</v>
      </c>
      <c r="D544" s="482">
        <v>4</v>
      </c>
      <c r="E544" s="483">
        <v>2903</v>
      </c>
      <c r="F544" s="552">
        <v>137.78849466069599</v>
      </c>
      <c r="H544" s="17" t="s">
        <v>1278</v>
      </c>
    </row>
    <row r="545" spans="1:8" x14ac:dyDescent="0.2">
      <c r="A545" s="458" t="s">
        <v>1279</v>
      </c>
      <c r="B545" s="381" t="str">
        <f t="shared" si="8"/>
        <v>Cardenden</v>
      </c>
      <c r="C545" s="458" t="s">
        <v>126</v>
      </c>
      <c r="D545" s="482">
        <v>14</v>
      </c>
      <c r="E545" s="483">
        <v>6319</v>
      </c>
      <c r="F545" s="552">
        <v>221.55404336129101</v>
      </c>
      <c r="H545" s="17" t="s">
        <v>1280</v>
      </c>
    </row>
    <row r="546" spans="1:8" x14ac:dyDescent="0.2">
      <c r="A546" s="458" t="s">
        <v>1281</v>
      </c>
      <c r="B546" s="381" t="str">
        <f t="shared" si="8"/>
        <v>Lochgelly East</v>
      </c>
      <c r="C546" s="458" t="s">
        <v>126</v>
      </c>
      <c r="D546" s="482">
        <v>4</v>
      </c>
      <c r="E546" s="483">
        <v>4373</v>
      </c>
      <c r="F546" s="552">
        <v>91.470386462382805</v>
      </c>
      <c r="H546" s="17" t="s">
        <v>1282</v>
      </c>
    </row>
    <row r="547" spans="1:8" x14ac:dyDescent="0.2">
      <c r="A547" s="458" t="s">
        <v>1283</v>
      </c>
      <c r="B547" s="381" t="str">
        <f t="shared" si="8"/>
        <v>Lochgelly West and Lumphinnans</v>
      </c>
      <c r="C547" s="458" t="s">
        <v>126</v>
      </c>
      <c r="D547" s="482">
        <v>10</v>
      </c>
      <c r="E547" s="483">
        <v>3180</v>
      </c>
      <c r="F547" s="552">
        <v>314.46540880503198</v>
      </c>
      <c r="H547" s="17" t="s">
        <v>1284</v>
      </c>
    </row>
    <row r="548" spans="1:8" x14ac:dyDescent="0.2">
      <c r="A548" s="458" t="s">
        <v>1285</v>
      </c>
      <c r="B548" s="381" t="str">
        <f t="shared" si="8"/>
        <v>Aberdour and Auchtertool</v>
      </c>
      <c r="C548" s="458" t="s">
        <v>126</v>
      </c>
      <c r="D548" s="482">
        <v>1</v>
      </c>
      <c r="E548" s="483">
        <v>3621</v>
      </c>
      <c r="F548" s="552">
        <v>27.616680475006898</v>
      </c>
      <c r="H548" s="17" t="s">
        <v>1286</v>
      </c>
    </row>
    <row r="549" spans="1:8" x14ac:dyDescent="0.2">
      <c r="A549" s="458" t="s">
        <v>1287</v>
      </c>
      <c r="B549" s="381" t="str">
        <f t="shared" si="8"/>
        <v>Burntisland West</v>
      </c>
      <c r="C549" s="458" t="s">
        <v>126</v>
      </c>
      <c r="D549" s="482">
        <v>6</v>
      </c>
      <c r="E549" s="483">
        <v>4134</v>
      </c>
      <c r="F549" s="552">
        <v>145.137880986938</v>
      </c>
      <c r="H549" s="17" t="s">
        <v>1288</v>
      </c>
    </row>
    <row r="550" spans="1:8" x14ac:dyDescent="0.2">
      <c r="A550" s="458" t="s">
        <v>1289</v>
      </c>
      <c r="B550" s="381" t="str">
        <f t="shared" si="8"/>
        <v>Burntisland East</v>
      </c>
      <c r="C550" s="458" t="s">
        <v>126</v>
      </c>
      <c r="D550" s="482">
        <v>2</v>
      </c>
      <c r="E550" s="483">
        <v>2572</v>
      </c>
      <c r="F550" s="552">
        <v>77.760497667185106</v>
      </c>
      <c r="H550" s="17" t="s">
        <v>1290</v>
      </c>
    </row>
    <row r="551" spans="1:8" x14ac:dyDescent="0.2">
      <c r="A551" s="458" t="s">
        <v>1291</v>
      </c>
      <c r="B551" s="381" t="str">
        <f t="shared" si="8"/>
        <v>Kinghorn</v>
      </c>
      <c r="C551" s="458" t="s">
        <v>126</v>
      </c>
      <c r="D551" s="482">
        <v>6</v>
      </c>
      <c r="E551" s="483">
        <v>2764</v>
      </c>
      <c r="F551" s="552">
        <v>217.076700434153</v>
      </c>
      <c r="H551" s="17" t="s">
        <v>1292</v>
      </c>
    </row>
    <row r="552" spans="1:8" x14ac:dyDescent="0.2">
      <c r="A552" s="458" t="s">
        <v>1293</v>
      </c>
      <c r="B552" s="381" t="str">
        <f t="shared" si="8"/>
        <v>Kirkcaldy Linktown &amp; Seafield</v>
      </c>
      <c r="C552" s="458" t="s">
        <v>126</v>
      </c>
      <c r="D552" s="482">
        <v>10</v>
      </c>
      <c r="E552" s="483">
        <v>4450</v>
      </c>
      <c r="F552" s="552">
        <v>224.719101123596</v>
      </c>
      <c r="H552" s="17" t="s">
        <v>1294</v>
      </c>
    </row>
    <row r="553" spans="1:8" x14ac:dyDescent="0.2">
      <c r="A553" s="458" t="s">
        <v>1295</v>
      </c>
      <c r="B553" s="381" t="str">
        <f t="shared" si="8"/>
        <v>Kirkcaldy Central</v>
      </c>
      <c r="C553" s="458" t="s">
        <v>126</v>
      </c>
      <c r="D553" s="482">
        <v>18</v>
      </c>
      <c r="E553" s="483">
        <v>3309</v>
      </c>
      <c r="F553" s="552">
        <v>543.97098821396196</v>
      </c>
      <c r="H553" s="17" t="s">
        <v>1296</v>
      </c>
    </row>
    <row r="554" spans="1:8" x14ac:dyDescent="0.2">
      <c r="A554" s="458" t="s">
        <v>1297</v>
      </c>
      <c r="B554" s="381" t="str">
        <f t="shared" si="8"/>
        <v>Kirkcaldy Bennochy East</v>
      </c>
      <c r="C554" s="458" t="s">
        <v>126</v>
      </c>
      <c r="D554" s="482">
        <v>4</v>
      </c>
      <c r="E554" s="483">
        <v>2929</v>
      </c>
      <c r="F554" s="552">
        <v>136.56538067599899</v>
      </c>
      <c r="H554" s="17" t="s">
        <v>1298</v>
      </c>
    </row>
    <row r="555" spans="1:8" x14ac:dyDescent="0.2">
      <c r="A555" s="458" t="s">
        <v>1299</v>
      </c>
      <c r="B555" s="381" t="str">
        <f t="shared" si="8"/>
        <v>Kirkcaldy Bennochy West</v>
      </c>
      <c r="C555" s="458" t="s">
        <v>126</v>
      </c>
      <c r="D555" s="482">
        <v>4</v>
      </c>
      <c r="E555" s="483">
        <v>2888</v>
      </c>
      <c r="F555" s="552">
        <v>138.50415512465401</v>
      </c>
      <c r="H555" s="17" t="s">
        <v>1300</v>
      </c>
    </row>
    <row r="556" spans="1:8" x14ac:dyDescent="0.2">
      <c r="A556" s="458" t="s">
        <v>1301</v>
      </c>
      <c r="B556" s="381" t="str">
        <f t="shared" si="8"/>
        <v>Kirkcaldy Raith</v>
      </c>
      <c r="C556" s="458" t="s">
        <v>126</v>
      </c>
      <c r="D556" s="482">
        <v>1</v>
      </c>
      <c r="E556" s="483">
        <v>2498</v>
      </c>
      <c r="F556" s="552">
        <v>40.032025620496398</v>
      </c>
      <c r="H556" s="17" t="s">
        <v>1302</v>
      </c>
    </row>
    <row r="557" spans="1:8" x14ac:dyDescent="0.2">
      <c r="A557" s="458" t="s">
        <v>1303</v>
      </c>
      <c r="B557" s="381" t="str">
        <f t="shared" si="8"/>
        <v>Kirkcaldy Newliston and Redcraigs</v>
      </c>
      <c r="C557" s="458" t="s">
        <v>126</v>
      </c>
      <c r="D557" s="482">
        <v>4</v>
      </c>
      <c r="E557" s="483">
        <v>2998</v>
      </c>
      <c r="F557" s="552">
        <v>133.42228152101401</v>
      </c>
      <c r="H557" s="17" t="s">
        <v>1304</v>
      </c>
    </row>
    <row r="558" spans="1:8" x14ac:dyDescent="0.2">
      <c r="A558" s="458" t="s">
        <v>1305</v>
      </c>
      <c r="B558" s="381" t="str">
        <f t="shared" si="8"/>
        <v>Kirkcaldy Templehall West</v>
      </c>
      <c r="C558" s="458" t="s">
        <v>126</v>
      </c>
      <c r="D558" s="482">
        <v>2</v>
      </c>
      <c r="E558" s="483">
        <v>3046</v>
      </c>
      <c r="F558" s="552">
        <v>65.659881812212802</v>
      </c>
      <c r="H558" s="17" t="s">
        <v>1306</v>
      </c>
    </row>
    <row r="559" spans="1:8" x14ac:dyDescent="0.2">
      <c r="A559" s="458" t="s">
        <v>1307</v>
      </c>
      <c r="B559" s="381" t="str">
        <f t="shared" si="8"/>
        <v>Kirkcaldy Templehall East</v>
      </c>
      <c r="C559" s="458" t="s">
        <v>126</v>
      </c>
      <c r="D559" s="482">
        <v>2</v>
      </c>
      <c r="E559" s="483">
        <v>4776</v>
      </c>
      <c r="F559" s="552">
        <v>41.876046901172501</v>
      </c>
      <c r="H559" s="17" t="s">
        <v>1308</v>
      </c>
    </row>
    <row r="560" spans="1:8" x14ac:dyDescent="0.2">
      <c r="A560" s="458" t="s">
        <v>1309</v>
      </c>
      <c r="B560" s="381" t="str">
        <f t="shared" si="8"/>
        <v>Kirkcaldy Dunnikier</v>
      </c>
      <c r="C560" s="458" t="s">
        <v>126</v>
      </c>
      <c r="D560" s="482">
        <v>3</v>
      </c>
      <c r="E560" s="483">
        <v>3181</v>
      </c>
      <c r="F560" s="552">
        <v>94.309965419679401</v>
      </c>
      <c r="H560" s="17" t="s">
        <v>1310</v>
      </c>
    </row>
    <row r="561" spans="1:8" x14ac:dyDescent="0.2">
      <c r="A561" s="458" t="s">
        <v>1311</v>
      </c>
      <c r="B561" s="381" t="str">
        <f t="shared" si="8"/>
        <v>Kirkcaldy Chapel</v>
      </c>
      <c r="C561" s="458" t="s">
        <v>126</v>
      </c>
      <c r="D561" s="482">
        <v>5</v>
      </c>
      <c r="E561" s="483">
        <v>5454</v>
      </c>
      <c r="F561" s="552">
        <v>91.675834250091697</v>
      </c>
      <c r="H561" s="17" t="s">
        <v>1312</v>
      </c>
    </row>
    <row r="562" spans="1:8" x14ac:dyDescent="0.2">
      <c r="A562" s="458" t="s">
        <v>1313</v>
      </c>
      <c r="B562" s="381" t="str">
        <f t="shared" si="8"/>
        <v>Kirkcaldy Hayfield and Smeaton</v>
      </c>
      <c r="C562" s="458" t="s">
        <v>126</v>
      </c>
      <c r="D562" s="482">
        <v>9</v>
      </c>
      <c r="E562" s="483">
        <v>3714</v>
      </c>
      <c r="F562" s="552">
        <v>242.32633279482999</v>
      </c>
      <c r="H562" s="17" t="s">
        <v>1314</v>
      </c>
    </row>
    <row r="563" spans="1:8" x14ac:dyDescent="0.2">
      <c r="A563" s="458" t="s">
        <v>1315</v>
      </c>
      <c r="B563" s="381" t="str">
        <f t="shared" si="8"/>
        <v>Kirkcaldy Pathhead</v>
      </c>
      <c r="C563" s="458" t="s">
        <v>126</v>
      </c>
      <c r="D563" s="482">
        <v>8</v>
      </c>
      <c r="E563" s="483">
        <v>3004</v>
      </c>
      <c r="F563" s="552">
        <v>266.31158455392801</v>
      </c>
      <c r="H563" s="17" t="s">
        <v>1316</v>
      </c>
    </row>
    <row r="564" spans="1:8" x14ac:dyDescent="0.2">
      <c r="A564" s="458" t="s">
        <v>1317</v>
      </c>
      <c r="B564" s="381" t="str">
        <f t="shared" si="8"/>
        <v>Kirkcaldy Gallatown and Sinclairtown</v>
      </c>
      <c r="C564" s="458" t="s">
        <v>126</v>
      </c>
      <c r="D564" s="482">
        <v>11</v>
      </c>
      <c r="E564" s="483">
        <v>4367</v>
      </c>
      <c r="F564" s="552">
        <v>251.88916876574299</v>
      </c>
      <c r="H564" s="17" t="s">
        <v>1318</v>
      </c>
    </row>
    <row r="565" spans="1:8" x14ac:dyDescent="0.2">
      <c r="A565" s="458" t="s">
        <v>1319</v>
      </c>
      <c r="B565" s="381" t="str">
        <f t="shared" si="8"/>
        <v>Dysart</v>
      </c>
      <c r="C565" s="458" t="s">
        <v>126</v>
      </c>
      <c r="D565" s="482">
        <v>4</v>
      </c>
      <c r="E565" s="483">
        <v>3680</v>
      </c>
      <c r="F565" s="552">
        <v>108.695652173913</v>
      </c>
      <c r="H565" s="17" t="s">
        <v>1320</v>
      </c>
    </row>
    <row r="566" spans="1:8" x14ac:dyDescent="0.2">
      <c r="A566" s="458" t="s">
        <v>1321</v>
      </c>
      <c r="B566" s="381" t="str">
        <f t="shared" si="8"/>
        <v>Wemyss</v>
      </c>
      <c r="C566" s="458" t="s">
        <v>126</v>
      </c>
      <c r="D566" s="482">
        <v>2</v>
      </c>
      <c r="E566" s="483">
        <v>3216</v>
      </c>
      <c r="F566" s="552">
        <v>62.189054726368198</v>
      </c>
      <c r="H566" s="17" t="s">
        <v>1322</v>
      </c>
    </row>
    <row r="567" spans="1:8" x14ac:dyDescent="0.2">
      <c r="A567" s="458" t="s">
        <v>1323</v>
      </c>
      <c r="B567" s="381" t="str">
        <f t="shared" si="8"/>
        <v>Thornton and Kinglassie</v>
      </c>
      <c r="C567" s="458" t="s">
        <v>126</v>
      </c>
      <c r="D567" s="482">
        <v>1</v>
      </c>
      <c r="E567" s="483">
        <v>4203</v>
      </c>
      <c r="F567" s="552">
        <v>23.792529145848199</v>
      </c>
      <c r="H567" s="17" t="s">
        <v>1324</v>
      </c>
    </row>
    <row r="568" spans="1:8" x14ac:dyDescent="0.2">
      <c r="A568" s="458" t="s">
        <v>1325</v>
      </c>
      <c r="B568" s="381" t="str">
        <f t="shared" si="8"/>
        <v>Leslie and Newcastle</v>
      </c>
      <c r="C568" s="458" t="s">
        <v>126</v>
      </c>
      <c r="D568" s="482">
        <v>14</v>
      </c>
      <c r="E568" s="483">
        <v>4178</v>
      </c>
      <c r="F568" s="552">
        <v>335.08855911919602</v>
      </c>
      <c r="H568" s="17" t="s">
        <v>1326</v>
      </c>
    </row>
    <row r="569" spans="1:8" x14ac:dyDescent="0.2">
      <c r="A569" s="458" t="s">
        <v>1327</v>
      </c>
      <c r="B569" s="381" t="str">
        <f t="shared" si="8"/>
        <v>Glenrothes Macedonia and Tanshall</v>
      </c>
      <c r="C569" s="458" t="s">
        <v>126</v>
      </c>
      <c r="D569" s="482">
        <v>6</v>
      </c>
      <c r="E569" s="483">
        <v>4104</v>
      </c>
      <c r="F569" s="552">
        <v>146.19883040935699</v>
      </c>
      <c r="H569" s="17" t="s">
        <v>1328</v>
      </c>
    </row>
    <row r="570" spans="1:8" x14ac:dyDescent="0.2">
      <c r="A570" s="458" t="s">
        <v>1329</v>
      </c>
      <c r="B570" s="381" t="str">
        <f t="shared" si="8"/>
        <v>Glenrothes South Parks</v>
      </c>
      <c r="C570" s="458" t="s">
        <v>126</v>
      </c>
      <c r="D570" s="482">
        <v>4</v>
      </c>
      <c r="E570" s="483">
        <v>2126</v>
      </c>
      <c r="F570" s="552">
        <v>188.146754468485</v>
      </c>
      <c r="H570" s="17" t="s">
        <v>1330</v>
      </c>
    </row>
    <row r="571" spans="1:8" x14ac:dyDescent="0.2">
      <c r="A571" s="458" t="s">
        <v>1331</v>
      </c>
      <c r="B571" s="381" t="str">
        <f t="shared" si="8"/>
        <v>Glenrothes Caskieberran and Rimbleton</v>
      </c>
      <c r="C571" s="458" t="s">
        <v>126</v>
      </c>
      <c r="D571" s="482">
        <v>3</v>
      </c>
      <c r="E571" s="483">
        <v>4418</v>
      </c>
      <c r="F571" s="552">
        <v>67.904028972385703</v>
      </c>
      <c r="H571" s="17" t="s">
        <v>1332</v>
      </c>
    </row>
    <row r="572" spans="1:8" x14ac:dyDescent="0.2">
      <c r="A572" s="458" t="s">
        <v>1333</v>
      </c>
      <c r="B572" s="381" t="str">
        <f t="shared" si="8"/>
        <v>Glenrothes Auchmuty</v>
      </c>
      <c r="C572" s="458" t="s">
        <v>126</v>
      </c>
      <c r="D572" s="482">
        <v>2</v>
      </c>
      <c r="E572" s="483">
        <v>3313</v>
      </c>
      <c r="F572" s="552">
        <v>60.368246302444902</v>
      </c>
      <c r="H572" s="17" t="s">
        <v>1334</v>
      </c>
    </row>
    <row r="573" spans="1:8" x14ac:dyDescent="0.2">
      <c r="A573" s="458" t="s">
        <v>1335</v>
      </c>
      <c r="B573" s="381" t="str">
        <f t="shared" si="8"/>
        <v>Glenrothes Stenton and Finglassie</v>
      </c>
      <c r="C573" s="458" t="s">
        <v>126</v>
      </c>
      <c r="D573" s="482">
        <v>4</v>
      </c>
      <c r="E573" s="483">
        <v>3433</v>
      </c>
      <c r="F573" s="552">
        <v>116.51616661811801</v>
      </c>
      <c r="H573" s="17" t="s">
        <v>1336</v>
      </c>
    </row>
    <row r="574" spans="1:8" x14ac:dyDescent="0.2">
      <c r="A574" s="458" t="s">
        <v>1337</v>
      </c>
      <c r="B574" s="381" t="str">
        <f t="shared" si="8"/>
        <v>Glenrothes Pitteuchar</v>
      </c>
      <c r="C574" s="458" t="s">
        <v>126</v>
      </c>
      <c r="D574" s="482">
        <v>5</v>
      </c>
      <c r="E574" s="483">
        <v>4951</v>
      </c>
      <c r="F574" s="552">
        <v>100.989699050697</v>
      </c>
      <c r="H574" s="17" t="s">
        <v>1338</v>
      </c>
    </row>
    <row r="575" spans="1:8" x14ac:dyDescent="0.2">
      <c r="A575" s="458" t="s">
        <v>1339</v>
      </c>
      <c r="B575" s="381" t="str">
        <f t="shared" si="8"/>
        <v>Glenrothes Woodside</v>
      </c>
      <c r="C575" s="458" t="s">
        <v>126</v>
      </c>
      <c r="D575" s="482">
        <v>25</v>
      </c>
      <c r="E575" s="483">
        <v>2734</v>
      </c>
      <c r="F575" s="552">
        <v>914.41111923921005</v>
      </c>
      <c r="H575" s="17" t="s">
        <v>1340</v>
      </c>
    </row>
    <row r="576" spans="1:8" x14ac:dyDescent="0.2">
      <c r="A576" s="458" t="s">
        <v>1341</v>
      </c>
      <c r="B576" s="381" t="str">
        <f t="shared" si="8"/>
        <v>Glenrothes Balgeddie and Town Park</v>
      </c>
      <c r="C576" s="458" t="s">
        <v>126</v>
      </c>
      <c r="D576" s="482">
        <v>5</v>
      </c>
      <c r="E576" s="483">
        <v>3603</v>
      </c>
      <c r="F576" s="552">
        <v>138.77324451845701</v>
      </c>
      <c r="H576" s="17" t="s">
        <v>1342</v>
      </c>
    </row>
    <row r="577" spans="1:8" x14ac:dyDescent="0.2">
      <c r="A577" s="458" t="s">
        <v>1343</v>
      </c>
      <c r="B577" s="381" t="str">
        <f t="shared" si="8"/>
        <v>Glenrothes Collydean</v>
      </c>
      <c r="C577" s="458" t="s">
        <v>126</v>
      </c>
      <c r="D577" s="482">
        <v>3</v>
      </c>
      <c r="E577" s="483">
        <v>2199</v>
      </c>
      <c r="F577" s="552">
        <v>136.42564802182801</v>
      </c>
      <c r="H577" s="17" t="s">
        <v>1344</v>
      </c>
    </row>
    <row r="578" spans="1:8" x14ac:dyDescent="0.2">
      <c r="A578" s="458" t="s">
        <v>1345</v>
      </c>
      <c r="B578" s="381" t="str">
        <f t="shared" si="8"/>
        <v>Glenrothes Cadham and Pitcoudie</v>
      </c>
      <c r="C578" s="458" t="s">
        <v>126</v>
      </c>
      <c r="D578" s="482">
        <v>1</v>
      </c>
      <c r="E578" s="483">
        <v>2050</v>
      </c>
      <c r="F578" s="552">
        <v>48.780487804878099</v>
      </c>
      <c r="H578" s="17" t="s">
        <v>1346</v>
      </c>
    </row>
    <row r="579" spans="1:8" x14ac:dyDescent="0.2">
      <c r="A579" s="458" t="s">
        <v>1347</v>
      </c>
      <c r="B579" s="381" t="str">
        <f t="shared" si="8"/>
        <v>Glenrothes Balfarg Pitcairn and Coul</v>
      </c>
      <c r="C579" s="458" t="s">
        <v>126</v>
      </c>
      <c r="D579" s="482">
        <v>6</v>
      </c>
      <c r="E579" s="483">
        <v>2759</v>
      </c>
      <c r="F579" s="552">
        <v>217.47009786154399</v>
      </c>
      <c r="H579" s="17" t="s">
        <v>1348</v>
      </c>
    </row>
    <row r="580" spans="1:8" x14ac:dyDescent="0.2">
      <c r="A580" s="458" t="s">
        <v>1349</v>
      </c>
      <c r="B580" s="381" t="str">
        <f t="shared" si="8"/>
        <v>Markinch and Star</v>
      </c>
      <c r="C580" s="458" t="s">
        <v>126</v>
      </c>
      <c r="D580" s="482">
        <v>11</v>
      </c>
      <c r="E580" s="483">
        <v>4327</v>
      </c>
      <c r="F580" s="552">
        <v>254.217702796395</v>
      </c>
      <c r="H580" s="17" t="s">
        <v>1350</v>
      </c>
    </row>
    <row r="581" spans="1:8" x14ac:dyDescent="0.2">
      <c r="A581" s="458" t="s">
        <v>1351</v>
      </c>
      <c r="B581" s="381" t="str">
        <f t="shared" si="8"/>
        <v>Windygates and Coaltown</v>
      </c>
      <c r="C581" s="458" t="s">
        <v>126</v>
      </c>
      <c r="D581" s="482">
        <v>4</v>
      </c>
      <c r="E581" s="483">
        <v>3322</v>
      </c>
      <c r="F581" s="552">
        <v>120.409391932571</v>
      </c>
      <c r="H581" s="17" t="s">
        <v>1352</v>
      </c>
    </row>
    <row r="582" spans="1:8" x14ac:dyDescent="0.2">
      <c r="A582" s="458" t="s">
        <v>1353</v>
      </c>
      <c r="B582" s="381" t="str">
        <f t="shared" si="8"/>
        <v>Buckhaven, Denbeath and Muiredge</v>
      </c>
      <c r="C582" s="458" t="s">
        <v>126</v>
      </c>
      <c r="D582" s="482">
        <v>5</v>
      </c>
      <c r="E582" s="483">
        <v>4548</v>
      </c>
      <c r="F582" s="552">
        <v>109.938434476693</v>
      </c>
      <c r="H582" s="17" t="s">
        <v>1354</v>
      </c>
    </row>
    <row r="583" spans="1:8" x14ac:dyDescent="0.2">
      <c r="A583" s="458" t="s">
        <v>1355</v>
      </c>
      <c r="B583" s="381" t="str">
        <f t="shared" ref="B583:B646" si="9">HYPERLINK(CONCATENATE("https://statistics.gov.scot/atlas/resource?uri=http%3A%2F%2Fstatistics.gov.scot%2Fid%2Fstatistical-geography%2F",A583),H583)</f>
        <v>Methil Methilhill</v>
      </c>
      <c r="C583" s="458" t="s">
        <v>126</v>
      </c>
      <c r="D583" s="482">
        <v>5</v>
      </c>
      <c r="E583" s="483">
        <v>4439</v>
      </c>
      <c r="F583" s="552">
        <v>112.637981527371</v>
      </c>
      <c r="H583" s="17" t="s">
        <v>1356</v>
      </c>
    </row>
    <row r="584" spans="1:8" x14ac:dyDescent="0.2">
      <c r="A584" s="458" t="s">
        <v>1357</v>
      </c>
      <c r="B584" s="381" t="str">
        <f t="shared" si="9"/>
        <v>Methil West</v>
      </c>
      <c r="C584" s="458" t="s">
        <v>126</v>
      </c>
      <c r="D584" s="482">
        <v>5</v>
      </c>
      <c r="E584" s="483">
        <v>2412</v>
      </c>
      <c r="F584" s="552">
        <v>207.296849087894</v>
      </c>
      <c r="H584" s="17" t="s">
        <v>1358</v>
      </c>
    </row>
    <row r="585" spans="1:8" x14ac:dyDescent="0.2">
      <c r="A585" s="458" t="s">
        <v>1359</v>
      </c>
      <c r="B585" s="381" t="str">
        <f t="shared" si="9"/>
        <v>Methil East</v>
      </c>
      <c r="C585" s="458" t="s">
        <v>126</v>
      </c>
      <c r="D585" s="482">
        <v>7</v>
      </c>
      <c r="E585" s="483">
        <v>3464</v>
      </c>
      <c r="F585" s="552">
        <v>202.07852193995399</v>
      </c>
      <c r="H585" s="17" t="s">
        <v>1360</v>
      </c>
    </row>
    <row r="586" spans="1:8" x14ac:dyDescent="0.2">
      <c r="A586" s="458" t="s">
        <v>1361</v>
      </c>
      <c r="B586" s="381" t="str">
        <f t="shared" si="9"/>
        <v>Leven East</v>
      </c>
      <c r="C586" s="458" t="s">
        <v>126</v>
      </c>
      <c r="D586" s="482">
        <v>3</v>
      </c>
      <c r="E586" s="483">
        <v>2966</v>
      </c>
      <c r="F586" s="552">
        <v>101.146325016858</v>
      </c>
      <c r="H586" s="17" t="s">
        <v>1362</v>
      </c>
    </row>
    <row r="587" spans="1:8" x14ac:dyDescent="0.2">
      <c r="A587" s="458" t="s">
        <v>1363</v>
      </c>
      <c r="B587" s="381" t="str">
        <f t="shared" si="9"/>
        <v>Leven West</v>
      </c>
      <c r="C587" s="458" t="s">
        <v>126</v>
      </c>
      <c r="D587" s="482">
        <v>6</v>
      </c>
      <c r="E587" s="483">
        <v>3708</v>
      </c>
      <c r="F587" s="552">
        <v>161.812297734628</v>
      </c>
      <c r="H587" s="17" t="s">
        <v>1364</v>
      </c>
    </row>
    <row r="588" spans="1:8" x14ac:dyDescent="0.2">
      <c r="A588" s="458" t="s">
        <v>1365</v>
      </c>
      <c r="B588" s="381" t="str">
        <f t="shared" si="9"/>
        <v>Leven North</v>
      </c>
      <c r="C588" s="458" t="s">
        <v>126</v>
      </c>
      <c r="D588" s="482">
        <v>2</v>
      </c>
      <c r="E588" s="483">
        <v>2583</v>
      </c>
      <c r="F588" s="552">
        <v>77.4293457220287</v>
      </c>
      <c r="H588" s="17" t="s">
        <v>1366</v>
      </c>
    </row>
    <row r="589" spans="1:8" x14ac:dyDescent="0.2">
      <c r="A589" s="458" t="s">
        <v>1367</v>
      </c>
      <c r="B589" s="381" t="str">
        <f t="shared" si="9"/>
        <v>Largo</v>
      </c>
      <c r="C589" s="458" t="s">
        <v>126</v>
      </c>
      <c r="D589" s="482">
        <v>1</v>
      </c>
      <c r="E589" s="483">
        <v>2944</v>
      </c>
      <c r="F589" s="552">
        <v>33.9673913043478</v>
      </c>
      <c r="H589" s="17" t="s">
        <v>1368</v>
      </c>
    </row>
    <row r="590" spans="1:8" x14ac:dyDescent="0.2">
      <c r="A590" s="458" t="s">
        <v>1369</v>
      </c>
      <c r="B590" s="381" t="str">
        <f t="shared" si="9"/>
        <v>Kennoway and Bonnybank</v>
      </c>
      <c r="C590" s="458" t="s">
        <v>126</v>
      </c>
      <c r="D590" s="482">
        <v>5</v>
      </c>
      <c r="E590" s="483">
        <v>5525</v>
      </c>
      <c r="F590" s="552">
        <v>90.497737556561106</v>
      </c>
      <c r="H590" s="17" t="s">
        <v>1370</v>
      </c>
    </row>
    <row r="591" spans="1:8" x14ac:dyDescent="0.2">
      <c r="A591" s="458" t="s">
        <v>1371</v>
      </c>
      <c r="B591" s="381" t="str">
        <f t="shared" si="9"/>
        <v>Kettle and Ladybank</v>
      </c>
      <c r="C591" s="458" t="s">
        <v>126</v>
      </c>
      <c r="D591" s="482">
        <v>7</v>
      </c>
      <c r="E591" s="483">
        <v>4208</v>
      </c>
      <c r="F591" s="552">
        <v>166.34980988593199</v>
      </c>
      <c r="H591" s="17" t="s">
        <v>1372</v>
      </c>
    </row>
    <row r="592" spans="1:8" x14ac:dyDescent="0.2">
      <c r="A592" s="458" t="s">
        <v>1373</v>
      </c>
      <c r="B592" s="381" t="str">
        <f t="shared" si="9"/>
        <v>Falkland and Freuchie</v>
      </c>
      <c r="C592" s="458" t="s">
        <v>126</v>
      </c>
      <c r="D592" s="482">
        <v>3</v>
      </c>
      <c r="E592" s="483">
        <v>2569</v>
      </c>
      <c r="F592" s="552">
        <v>116.776956014013</v>
      </c>
      <c r="H592" s="17" t="s">
        <v>1374</v>
      </c>
    </row>
    <row r="593" spans="1:8" x14ac:dyDescent="0.2">
      <c r="A593" s="458" t="s">
        <v>1375</v>
      </c>
      <c r="B593" s="381" t="str">
        <f t="shared" si="9"/>
        <v>Auchtermuchty and Gateside</v>
      </c>
      <c r="C593" s="458" t="s">
        <v>126</v>
      </c>
      <c r="D593" s="482">
        <v>5</v>
      </c>
      <c r="E593" s="483">
        <v>4171</v>
      </c>
      <c r="F593" s="552">
        <v>119.875329657157</v>
      </c>
      <c r="H593" s="17" t="s">
        <v>1376</v>
      </c>
    </row>
    <row r="594" spans="1:8" x14ac:dyDescent="0.2">
      <c r="A594" s="458" t="s">
        <v>1377</v>
      </c>
      <c r="B594" s="381" t="str">
        <f t="shared" si="9"/>
        <v>Newburgh</v>
      </c>
      <c r="C594" s="458" t="s">
        <v>126</v>
      </c>
      <c r="D594" s="482">
        <v>4</v>
      </c>
      <c r="E594" s="483">
        <v>2887</v>
      </c>
      <c r="F594" s="552">
        <v>138.552130239002</v>
      </c>
      <c r="H594" s="17" t="s">
        <v>1378</v>
      </c>
    </row>
    <row r="595" spans="1:8" x14ac:dyDescent="0.2">
      <c r="A595" s="458" t="s">
        <v>1379</v>
      </c>
      <c r="B595" s="381" t="str">
        <f t="shared" si="9"/>
        <v>Cupar West and Springfield</v>
      </c>
      <c r="C595" s="458" t="s">
        <v>126</v>
      </c>
      <c r="D595" s="482">
        <v>8</v>
      </c>
      <c r="E595" s="483">
        <v>4095</v>
      </c>
      <c r="F595" s="552">
        <v>195.36019536019501</v>
      </c>
      <c r="H595" s="17" t="s">
        <v>1380</v>
      </c>
    </row>
    <row r="596" spans="1:8" x14ac:dyDescent="0.2">
      <c r="A596" s="458" t="s">
        <v>1381</v>
      </c>
      <c r="B596" s="381" t="str">
        <f t="shared" si="9"/>
        <v>Cupar Central</v>
      </c>
      <c r="C596" s="458" t="s">
        <v>126</v>
      </c>
      <c r="D596" s="482">
        <v>4</v>
      </c>
      <c r="E596" s="483">
        <v>3229</v>
      </c>
      <c r="F596" s="552">
        <v>123.87736141220201</v>
      </c>
      <c r="H596" s="17" t="s">
        <v>1382</v>
      </c>
    </row>
    <row r="597" spans="1:8" x14ac:dyDescent="0.2">
      <c r="A597" s="458" t="s">
        <v>1383</v>
      </c>
      <c r="B597" s="381" t="str">
        <f t="shared" si="9"/>
        <v>Cupar East</v>
      </c>
      <c r="C597" s="458" t="s">
        <v>126</v>
      </c>
      <c r="D597" s="482">
        <v>2</v>
      </c>
      <c r="E597" s="483">
        <v>3866</v>
      </c>
      <c r="F597" s="552">
        <v>51.733057423693801</v>
      </c>
      <c r="H597" s="17" t="s">
        <v>1384</v>
      </c>
    </row>
    <row r="598" spans="1:8" x14ac:dyDescent="0.2">
      <c r="A598" s="458" t="s">
        <v>1385</v>
      </c>
      <c r="B598" s="381" t="str">
        <f t="shared" si="9"/>
        <v>Dairsie Ceres and Dunino</v>
      </c>
      <c r="C598" s="458" t="s">
        <v>126</v>
      </c>
      <c r="D598" s="482">
        <v>3</v>
      </c>
      <c r="E598" s="483">
        <v>2874</v>
      </c>
      <c r="F598" s="552">
        <v>104.384133611691</v>
      </c>
      <c r="H598" s="17" t="s">
        <v>1386</v>
      </c>
    </row>
    <row r="599" spans="1:8" x14ac:dyDescent="0.2">
      <c r="A599" s="458" t="s">
        <v>1387</v>
      </c>
      <c r="B599" s="381" t="str">
        <f t="shared" si="9"/>
        <v>Elie Colinsburgh and Largoward</v>
      </c>
      <c r="C599" s="458" t="s">
        <v>126</v>
      </c>
      <c r="D599" s="482">
        <v>6</v>
      </c>
      <c r="E599" s="483">
        <v>2225</v>
      </c>
      <c r="F599" s="552">
        <v>269.66292134831502</v>
      </c>
      <c r="H599" s="17" t="s">
        <v>1388</v>
      </c>
    </row>
    <row r="600" spans="1:8" x14ac:dyDescent="0.2">
      <c r="A600" s="458" t="s">
        <v>1389</v>
      </c>
      <c r="B600" s="381" t="str">
        <f t="shared" si="9"/>
        <v>St Monans and Pittenweem</v>
      </c>
      <c r="C600" s="458" t="s">
        <v>126</v>
      </c>
      <c r="D600" s="482">
        <v>1</v>
      </c>
      <c r="E600" s="483">
        <v>2649</v>
      </c>
      <c r="F600" s="552">
        <v>37.750094375235903</v>
      </c>
      <c r="H600" s="17" t="s">
        <v>1390</v>
      </c>
    </row>
    <row r="601" spans="1:8" x14ac:dyDescent="0.2">
      <c r="A601" s="458" t="s">
        <v>1391</v>
      </c>
      <c r="B601" s="381" t="str">
        <f t="shared" si="9"/>
        <v>Anstruther</v>
      </c>
      <c r="C601" s="458" t="s">
        <v>126</v>
      </c>
      <c r="D601" s="482">
        <v>5</v>
      </c>
      <c r="E601" s="483">
        <v>4328</v>
      </c>
      <c r="F601" s="552">
        <v>115.52680221811499</v>
      </c>
      <c r="H601" s="17" t="s">
        <v>1392</v>
      </c>
    </row>
    <row r="602" spans="1:8" x14ac:dyDescent="0.2">
      <c r="A602" s="458" t="s">
        <v>1393</v>
      </c>
      <c r="B602" s="381" t="str">
        <f t="shared" si="9"/>
        <v>Crail and Boarhills</v>
      </c>
      <c r="C602" s="458" t="s">
        <v>126</v>
      </c>
      <c r="D602" s="482">
        <v>3</v>
      </c>
      <c r="E602" s="483">
        <v>2431</v>
      </c>
      <c r="F602" s="552">
        <v>123.406005758947</v>
      </c>
      <c r="H602" s="17" t="s">
        <v>1394</v>
      </c>
    </row>
    <row r="603" spans="1:8" x14ac:dyDescent="0.2">
      <c r="A603" s="458" t="s">
        <v>1395</v>
      </c>
      <c r="B603" s="381" t="str">
        <f t="shared" si="9"/>
        <v>St Andrews South East</v>
      </c>
      <c r="C603" s="458" t="s">
        <v>126</v>
      </c>
      <c r="D603" s="482">
        <v>1</v>
      </c>
      <c r="E603" s="483">
        <v>4157</v>
      </c>
      <c r="F603" s="552">
        <v>24.055809477988898</v>
      </c>
      <c r="H603" s="17" t="s">
        <v>1396</v>
      </c>
    </row>
    <row r="604" spans="1:8" x14ac:dyDescent="0.2">
      <c r="A604" s="458" t="s">
        <v>1397</v>
      </c>
      <c r="B604" s="381" t="str">
        <f t="shared" si="9"/>
        <v>St Andrews Central</v>
      </c>
      <c r="C604" s="458" t="s">
        <v>126</v>
      </c>
      <c r="D604" s="482">
        <v>2</v>
      </c>
      <c r="E604" s="483">
        <v>6392</v>
      </c>
      <c r="F604" s="552">
        <v>31.289111389236599</v>
      </c>
      <c r="H604" s="17" t="s">
        <v>1398</v>
      </c>
    </row>
    <row r="605" spans="1:8" x14ac:dyDescent="0.2">
      <c r="A605" s="458" t="s">
        <v>1399</v>
      </c>
      <c r="B605" s="381" t="str">
        <f t="shared" si="9"/>
        <v>St Andrews South West</v>
      </c>
      <c r="C605" s="458" t="s">
        <v>126</v>
      </c>
      <c r="D605" s="482" t="s">
        <v>3131</v>
      </c>
      <c r="E605" s="483">
        <v>4357</v>
      </c>
      <c r="F605" s="552" t="s">
        <v>3131</v>
      </c>
      <c r="H605" s="17" t="s">
        <v>1400</v>
      </c>
    </row>
    <row r="606" spans="1:8" x14ac:dyDescent="0.2">
      <c r="A606" s="458" t="s">
        <v>1401</v>
      </c>
      <c r="B606" s="381" t="str">
        <f t="shared" si="9"/>
        <v>St Andrews North and Strathkinness</v>
      </c>
      <c r="C606" s="458" t="s">
        <v>126</v>
      </c>
      <c r="D606" s="482">
        <v>2</v>
      </c>
      <c r="E606" s="483">
        <v>5386</v>
      </c>
      <c r="F606" s="552">
        <v>37.133308577794303</v>
      </c>
      <c r="H606" s="17" t="s">
        <v>1402</v>
      </c>
    </row>
    <row r="607" spans="1:8" x14ac:dyDescent="0.2">
      <c r="A607" s="458" t="s">
        <v>1403</v>
      </c>
      <c r="B607" s="381" t="str">
        <f t="shared" si="9"/>
        <v>Leuchars and Guardbridge</v>
      </c>
      <c r="C607" s="458" t="s">
        <v>126</v>
      </c>
      <c r="D607" s="482">
        <v>1</v>
      </c>
      <c r="E607" s="483">
        <v>4160</v>
      </c>
      <c r="F607" s="552">
        <v>24.038461538461501</v>
      </c>
      <c r="H607" s="17" t="s">
        <v>1404</v>
      </c>
    </row>
    <row r="608" spans="1:8" x14ac:dyDescent="0.2">
      <c r="A608" s="458" t="s">
        <v>1405</v>
      </c>
      <c r="B608" s="381" t="str">
        <f t="shared" si="9"/>
        <v>Balmullo and Gauldry</v>
      </c>
      <c r="C608" s="458" t="s">
        <v>126</v>
      </c>
      <c r="D608" s="482">
        <v>3</v>
      </c>
      <c r="E608" s="483">
        <v>3693</v>
      </c>
      <c r="F608" s="552">
        <v>81.234768480909807</v>
      </c>
      <c r="H608" s="17" t="s">
        <v>1406</v>
      </c>
    </row>
    <row r="609" spans="1:8" x14ac:dyDescent="0.2">
      <c r="A609" s="458" t="s">
        <v>1407</v>
      </c>
      <c r="B609" s="381" t="str">
        <f t="shared" si="9"/>
        <v>Tayport</v>
      </c>
      <c r="C609" s="458" t="s">
        <v>126</v>
      </c>
      <c r="D609" s="482">
        <v>3</v>
      </c>
      <c r="E609" s="483">
        <v>3758</v>
      </c>
      <c r="F609" s="552">
        <v>79.829696647152801</v>
      </c>
      <c r="H609" s="17" t="s">
        <v>1408</v>
      </c>
    </row>
    <row r="610" spans="1:8" x14ac:dyDescent="0.2">
      <c r="A610" s="458" t="s">
        <v>1409</v>
      </c>
      <c r="B610" s="381" t="str">
        <f t="shared" si="9"/>
        <v>Newport and Wormit</v>
      </c>
      <c r="C610" s="458" t="s">
        <v>126</v>
      </c>
      <c r="D610" s="482">
        <v>2</v>
      </c>
      <c r="E610" s="483">
        <v>4231</v>
      </c>
      <c r="F610" s="552">
        <v>47.270148900968998</v>
      </c>
      <c r="H610" s="17" t="s">
        <v>1410</v>
      </c>
    </row>
    <row r="611" spans="1:8" x14ac:dyDescent="0.2">
      <c r="A611" s="458" t="s">
        <v>1411</v>
      </c>
      <c r="B611" s="381" t="str">
        <f t="shared" si="9"/>
        <v>Darnley East</v>
      </c>
      <c r="C611" s="458" t="s">
        <v>127</v>
      </c>
      <c r="D611" s="482">
        <v>19</v>
      </c>
      <c r="E611" s="483">
        <v>5104</v>
      </c>
      <c r="F611" s="552">
        <v>372.25705329153601</v>
      </c>
      <c r="H611" s="17" t="s">
        <v>1412</v>
      </c>
    </row>
    <row r="612" spans="1:8" x14ac:dyDescent="0.2">
      <c r="A612" s="458" t="s">
        <v>1413</v>
      </c>
      <c r="B612" s="381" t="str">
        <f t="shared" si="9"/>
        <v>Darnley North</v>
      </c>
      <c r="C612" s="458" t="s">
        <v>127</v>
      </c>
      <c r="D612" s="482">
        <v>8</v>
      </c>
      <c r="E612" s="483">
        <v>3542</v>
      </c>
      <c r="F612" s="552">
        <v>225.861095426313</v>
      </c>
      <c r="H612" s="17" t="s">
        <v>1414</v>
      </c>
    </row>
    <row r="613" spans="1:8" x14ac:dyDescent="0.2">
      <c r="A613" s="458" t="s">
        <v>1415</v>
      </c>
      <c r="B613" s="381" t="str">
        <f t="shared" si="9"/>
        <v>Darnley West</v>
      </c>
      <c r="C613" s="458" t="s">
        <v>127</v>
      </c>
      <c r="D613" s="482">
        <v>28</v>
      </c>
      <c r="E613" s="483">
        <v>5461</v>
      </c>
      <c r="F613" s="552">
        <v>512.72660684856305</v>
      </c>
      <c r="H613" s="17" t="s">
        <v>1416</v>
      </c>
    </row>
    <row r="614" spans="1:8" x14ac:dyDescent="0.2">
      <c r="A614" s="458" t="s">
        <v>1417</v>
      </c>
      <c r="B614" s="381" t="str">
        <f t="shared" si="9"/>
        <v>Nitshill</v>
      </c>
      <c r="C614" s="458" t="s">
        <v>127</v>
      </c>
      <c r="D614" s="482">
        <v>22</v>
      </c>
      <c r="E614" s="483">
        <v>6330</v>
      </c>
      <c r="F614" s="552">
        <v>347.551342812006</v>
      </c>
      <c r="H614" s="17" t="s">
        <v>1418</v>
      </c>
    </row>
    <row r="615" spans="1:8" x14ac:dyDescent="0.2">
      <c r="A615" s="458" t="s">
        <v>1419</v>
      </c>
      <c r="B615" s="381" t="str">
        <f t="shared" si="9"/>
        <v>Crookston South</v>
      </c>
      <c r="C615" s="458" t="s">
        <v>127</v>
      </c>
      <c r="D615" s="482">
        <v>17</v>
      </c>
      <c r="E615" s="483">
        <v>3380</v>
      </c>
      <c r="F615" s="552">
        <v>502.95857988165699</v>
      </c>
      <c r="H615" s="17" t="s">
        <v>1420</v>
      </c>
    </row>
    <row r="616" spans="1:8" x14ac:dyDescent="0.2">
      <c r="A616" s="458" t="s">
        <v>1421</v>
      </c>
      <c r="B616" s="381" t="str">
        <f t="shared" si="9"/>
        <v>Crookston North</v>
      </c>
      <c r="C616" s="458" t="s">
        <v>127</v>
      </c>
      <c r="D616" s="482">
        <v>11</v>
      </c>
      <c r="E616" s="483">
        <v>3106</v>
      </c>
      <c r="F616" s="552">
        <v>354.15325177076602</v>
      </c>
      <c r="H616" s="17" t="s">
        <v>1422</v>
      </c>
    </row>
    <row r="617" spans="1:8" x14ac:dyDescent="0.2">
      <c r="A617" s="458" t="s">
        <v>1423</v>
      </c>
      <c r="B617" s="381" t="str">
        <f t="shared" si="9"/>
        <v>Pollok South and West</v>
      </c>
      <c r="C617" s="458" t="s">
        <v>127</v>
      </c>
      <c r="D617" s="482">
        <v>10</v>
      </c>
      <c r="E617" s="483">
        <v>6341</v>
      </c>
      <c r="F617" s="552">
        <v>157.703832203123</v>
      </c>
      <c r="H617" s="17" t="s">
        <v>1424</v>
      </c>
    </row>
    <row r="618" spans="1:8" x14ac:dyDescent="0.2">
      <c r="A618" s="458" t="s">
        <v>1425</v>
      </c>
      <c r="B618" s="381" t="str">
        <f t="shared" si="9"/>
        <v>Pollok North and East</v>
      </c>
      <c r="C618" s="458" t="s">
        <v>127</v>
      </c>
      <c r="D618" s="482">
        <v>17</v>
      </c>
      <c r="E618" s="483">
        <v>5869</v>
      </c>
      <c r="F618" s="552">
        <v>289.65752257624803</v>
      </c>
      <c r="H618" s="17" t="s">
        <v>1426</v>
      </c>
    </row>
    <row r="619" spans="1:8" x14ac:dyDescent="0.2">
      <c r="A619" s="458" t="s">
        <v>1427</v>
      </c>
      <c r="B619" s="381" t="str">
        <f t="shared" si="9"/>
        <v>Cardonald South and East</v>
      </c>
      <c r="C619" s="458" t="s">
        <v>127</v>
      </c>
      <c r="D619" s="482">
        <v>14</v>
      </c>
      <c r="E619" s="483">
        <v>3192</v>
      </c>
      <c r="F619" s="552">
        <v>438.59649122807002</v>
      </c>
      <c r="H619" s="17" t="s">
        <v>1428</v>
      </c>
    </row>
    <row r="620" spans="1:8" x14ac:dyDescent="0.2">
      <c r="A620" s="458" t="s">
        <v>1429</v>
      </c>
      <c r="B620" s="381" t="str">
        <f t="shared" si="9"/>
        <v>Cardonald North</v>
      </c>
      <c r="C620" s="458" t="s">
        <v>127</v>
      </c>
      <c r="D620" s="482">
        <v>8</v>
      </c>
      <c r="E620" s="483">
        <v>4329</v>
      </c>
      <c r="F620" s="552">
        <v>184.80018480018501</v>
      </c>
      <c r="H620" s="17" t="s">
        <v>1430</v>
      </c>
    </row>
    <row r="621" spans="1:8" x14ac:dyDescent="0.2">
      <c r="A621" s="458" t="s">
        <v>1431</v>
      </c>
      <c r="B621" s="381" t="str">
        <f t="shared" si="9"/>
        <v>Cardonald West and Central</v>
      </c>
      <c r="C621" s="458" t="s">
        <v>127</v>
      </c>
      <c r="D621" s="482">
        <v>8</v>
      </c>
      <c r="E621" s="483">
        <v>5162</v>
      </c>
      <c r="F621" s="552">
        <v>154.978690430066</v>
      </c>
      <c r="H621" s="17" t="s">
        <v>1432</v>
      </c>
    </row>
    <row r="622" spans="1:8" x14ac:dyDescent="0.2">
      <c r="A622" s="458" t="s">
        <v>1433</v>
      </c>
      <c r="B622" s="381" t="str">
        <f t="shared" si="9"/>
        <v>Penilee</v>
      </c>
      <c r="C622" s="458" t="s">
        <v>127</v>
      </c>
      <c r="D622" s="482">
        <v>29</v>
      </c>
      <c r="E622" s="483">
        <v>5279</v>
      </c>
      <c r="F622" s="552">
        <v>549.34646713392704</v>
      </c>
      <c r="H622" s="17" t="s">
        <v>1434</v>
      </c>
    </row>
    <row r="623" spans="1:8" x14ac:dyDescent="0.2">
      <c r="A623" s="458" t="s">
        <v>1435</v>
      </c>
      <c r="B623" s="381" t="str">
        <f t="shared" si="9"/>
        <v>Hillington</v>
      </c>
      <c r="C623" s="458" t="s">
        <v>127</v>
      </c>
      <c r="D623" s="482">
        <v>2</v>
      </c>
      <c r="E623" s="483">
        <v>3377</v>
      </c>
      <c r="F623" s="552">
        <v>59.224163458691201</v>
      </c>
      <c r="H623" s="17" t="s">
        <v>1436</v>
      </c>
    </row>
    <row r="624" spans="1:8" x14ac:dyDescent="0.2">
      <c r="A624" s="458" t="s">
        <v>1437</v>
      </c>
      <c r="B624" s="381" t="str">
        <f t="shared" si="9"/>
        <v>Drumoyne and Shieldhall</v>
      </c>
      <c r="C624" s="458" t="s">
        <v>127</v>
      </c>
      <c r="D624" s="482">
        <v>15</v>
      </c>
      <c r="E624" s="483">
        <v>6241</v>
      </c>
      <c r="F624" s="552">
        <v>240.34609838167</v>
      </c>
      <c r="H624" s="17" t="s">
        <v>1438</v>
      </c>
    </row>
    <row r="625" spans="1:8" x14ac:dyDescent="0.2">
      <c r="A625" s="458" t="s">
        <v>1439</v>
      </c>
      <c r="B625" s="381" t="str">
        <f t="shared" si="9"/>
        <v>Govan and Linthouse</v>
      </c>
      <c r="C625" s="458" t="s">
        <v>127</v>
      </c>
      <c r="D625" s="482">
        <v>15</v>
      </c>
      <c r="E625" s="483">
        <v>6065</v>
      </c>
      <c r="F625" s="552">
        <v>247.32069249793901</v>
      </c>
      <c r="H625" s="17" t="s">
        <v>1440</v>
      </c>
    </row>
    <row r="626" spans="1:8" x14ac:dyDescent="0.2">
      <c r="A626" s="458" t="s">
        <v>1441</v>
      </c>
      <c r="B626" s="381" t="str">
        <f t="shared" si="9"/>
        <v>Craigton</v>
      </c>
      <c r="C626" s="458" t="s">
        <v>127</v>
      </c>
      <c r="D626" s="482">
        <v>8</v>
      </c>
      <c r="E626" s="483">
        <v>3516</v>
      </c>
      <c r="F626" s="552">
        <v>227.53128555176301</v>
      </c>
      <c r="H626" s="17" t="s">
        <v>1442</v>
      </c>
    </row>
    <row r="627" spans="1:8" x14ac:dyDescent="0.2">
      <c r="A627" s="458" t="s">
        <v>1443</v>
      </c>
      <c r="B627" s="381" t="str">
        <f t="shared" si="9"/>
        <v>Mosspark</v>
      </c>
      <c r="C627" s="458" t="s">
        <v>127</v>
      </c>
      <c r="D627" s="482">
        <v>12</v>
      </c>
      <c r="E627" s="483">
        <v>5126</v>
      </c>
      <c r="F627" s="552">
        <v>234.10066328521299</v>
      </c>
      <c r="H627" s="17" t="s">
        <v>1444</v>
      </c>
    </row>
    <row r="628" spans="1:8" x14ac:dyDescent="0.2">
      <c r="A628" s="458" t="s">
        <v>1445</v>
      </c>
      <c r="B628" s="381" t="str">
        <f t="shared" si="9"/>
        <v>Ibrox</v>
      </c>
      <c r="C628" s="458" t="s">
        <v>127</v>
      </c>
      <c r="D628" s="482">
        <v>14</v>
      </c>
      <c r="E628" s="483">
        <v>3640</v>
      </c>
      <c r="F628" s="552">
        <v>384.61538461538498</v>
      </c>
      <c r="H628" s="17" t="s">
        <v>1446</v>
      </c>
    </row>
    <row r="629" spans="1:8" x14ac:dyDescent="0.2">
      <c r="A629" s="458" t="s">
        <v>1447</v>
      </c>
      <c r="B629" s="381" t="str">
        <f t="shared" si="9"/>
        <v>Ibrox East and Cessnock</v>
      </c>
      <c r="C629" s="458" t="s">
        <v>127</v>
      </c>
      <c r="D629" s="482">
        <v>27</v>
      </c>
      <c r="E629" s="483">
        <v>3322</v>
      </c>
      <c r="F629" s="552">
        <v>812.76339554485298</v>
      </c>
      <c r="H629" s="17" t="s">
        <v>1448</v>
      </c>
    </row>
    <row r="630" spans="1:8" x14ac:dyDescent="0.2">
      <c r="A630" s="458" t="s">
        <v>1449</v>
      </c>
      <c r="B630" s="381" t="str">
        <f t="shared" si="9"/>
        <v>Kinning Park and Festival Park</v>
      </c>
      <c r="C630" s="458" t="s">
        <v>127</v>
      </c>
      <c r="D630" s="482">
        <v>19</v>
      </c>
      <c r="E630" s="483">
        <v>4448</v>
      </c>
      <c r="F630" s="552">
        <v>427.15827338129498</v>
      </c>
      <c r="H630" s="17" t="s">
        <v>1450</v>
      </c>
    </row>
    <row r="631" spans="1:8" x14ac:dyDescent="0.2">
      <c r="A631" s="458" t="s">
        <v>1451</v>
      </c>
      <c r="B631" s="381" t="str">
        <f t="shared" si="9"/>
        <v>Kingston West and Dumbreck</v>
      </c>
      <c r="C631" s="458" t="s">
        <v>127</v>
      </c>
      <c r="D631" s="482">
        <v>7</v>
      </c>
      <c r="E631" s="483">
        <v>3637</v>
      </c>
      <c r="F631" s="552">
        <v>192.46631839428099</v>
      </c>
      <c r="H631" s="17" t="s">
        <v>1452</v>
      </c>
    </row>
    <row r="632" spans="1:8" x14ac:dyDescent="0.2">
      <c r="A632" s="458" t="s">
        <v>1453</v>
      </c>
      <c r="B632" s="381" t="str">
        <f t="shared" si="9"/>
        <v>Pollokshields West</v>
      </c>
      <c r="C632" s="458" t="s">
        <v>127</v>
      </c>
      <c r="D632" s="482">
        <v>9</v>
      </c>
      <c r="E632" s="483">
        <v>4662</v>
      </c>
      <c r="F632" s="552">
        <v>193.050193050193</v>
      </c>
      <c r="H632" s="17" t="s">
        <v>1454</v>
      </c>
    </row>
    <row r="633" spans="1:8" x14ac:dyDescent="0.2">
      <c r="A633" s="458" t="s">
        <v>1455</v>
      </c>
      <c r="B633" s="381" t="str">
        <f t="shared" si="9"/>
        <v>Pollokshields East</v>
      </c>
      <c r="C633" s="458" t="s">
        <v>127</v>
      </c>
      <c r="D633" s="482">
        <v>12</v>
      </c>
      <c r="E633" s="483">
        <v>5037</v>
      </c>
      <c r="F633" s="552">
        <v>238.23704586063101</v>
      </c>
      <c r="H633" s="17" t="s">
        <v>1456</v>
      </c>
    </row>
    <row r="634" spans="1:8" x14ac:dyDescent="0.2">
      <c r="A634" s="458" t="s">
        <v>1457</v>
      </c>
      <c r="B634" s="381" t="str">
        <f t="shared" si="9"/>
        <v>Govanhill West</v>
      </c>
      <c r="C634" s="458" t="s">
        <v>127</v>
      </c>
      <c r="D634" s="482">
        <v>11</v>
      </c>
      <c r="E634" s="483">
        <v>5793</v>
      </c>
      <c r="F634" s="552">
        <v>189.88434317279501</v>
      </c>
      <c r="H634" s="17" t="s">
        <v>1458</v>
      </c>
    </row>
    <row r="635" spans="1:8" x14ac:dyDescent="0.2">
      <c r="A635" s="458" t="s">
        <v>1459</v>
      </c>
      <c r="B635" s="381" t="str">
        <f t="shared" si="9"/>
        <v>Govanhill East and Aikenhead</v>
      </c>
      <c r="C635" s="458" t="s">
        <v>127</v>
      </c>
      <c r="D635" s="482">
        <v>9</v>
      </c>
      <c r="E635" s="483">
        <v>4519</v>
      </c>
      <c r="F635" s="552">
        <v>199.15910599690201</v>
      </c>
      <c r="H635" s="17" t="s">
        <v>1460</v>
      </c>
    </row>
    <row r="636" spans="1:8" x14ac:dyDescent="0.2">
      <c r="A636" s="458" t="s">
        <v>1461</v>
      </c>
      <c r="B636" s="381" t="str">
        <f t="shared" si="9"/>
        <v>Battlefield</v>
      </c>
      <c r="C636" s="458" t="s">
        <v>127</v>
      </c>
      <c r="D636" s="482">
        <v>9</v>
      </c>
      <c r="E636" s="483">
        <v>5074</v>
      </c>
      <c r="F636" s="552">
        <v>177.37485218762299</v>
      </c>
      <c r="H636" s="17" t="s">
        <v>1462</v>
      </c>
    </row>
    <row r="637" spans="1:8" x14ac:dyDescent="0.2">
      <c r="A637" s="458" t="s">
        <v>1463</v>
      </c>
      <c r="B637" s="381" t="str">
        <f t="shared" si="9"/>
        <v>Strathbungo</v>
      </c>
      <c r="C637" s="458" t="s">
        <v>127</v>
      </c>
      <c r="D637" s="482">
        <v>8</v>
      </c>
      <c r="E637" s="483">
        <v>5917</v>
      </c>
      <c r="F637" s="552">
        <v>135.203650498564</v>
      </c>
      <c r="H637" s="17" t="s">
        <v>1464</v>
      </c>
    </row>
    <row r="638" spans="1:8" x14ac:dyDescent="0.2">
      <c r="A638" s="458" t="s">
        <v>1465</v>
      </c>
      <c r="B638" s="381" t="str">
        <f t="shared" si="9"/>
        <v>Maxwell Park</v>
      </c>
      <c r="C638" s="458" t="s">
        <v>127</v>
      </c>
      <c r="D638" s="482">
        <v>21</v>
      </c>
      <c r="E638" s="483">
        <v>5866</v>
      </c>
      <c r="F638" s="552">
        <v>357.99522673030998</v>
      </c>
      <c r="H638" s="17" t="s">
        <v>1466</v>
      </c>
    </row>
    <row r="639" spans="1:8" x14ac:dyDescent="0.2">
      <c r="A639" s="458" t="s">
        <v>1467</v>
      </c>
      <c r="B639" s="381" t="str">
        <f t="shared" si="9"/>
        <v>Shawlands West</v>
      </c>
      <c r="C639" s="458" t="s">
        <v>127</v>
      </c>
      <c r="D639" s="482">
        <v>4</v>
      </c>
      <c r="E639" s="483">
        <v>3888</v>
      </c>
      <c r="F639" s="552">
        <v>102.88065843621401</v>
      </c>
      <c r="H639" s="17" t="s">
        <v>1468</v>
      </c>
    </row>
    <row r="640" spans="1:8" x14ac:dyDescent="0.2">
      <c r="A640" s="458" t="s">
        <v>1469</v>
      </c>
      <c r="B640" s="381" t="str">
        <f t="shared" si="9"/>
        <v>Shawlands East</v>
      </c>
      <c r="C640" s="458" t="s">
        <v>127</v>
      </c>
      <c r="D640" s="482">
        <v>1</v>
      </c>
      <c r="E640" s="483">
        <v>3593</v>
      </c>
      <c r="F640" s="552">
        <v>27.831895352073499</v>
      </c>
      <c r="H640" s="17" t="s">
        <v>1470</v>
      </c>
    </row>
    <row r="641" spans="1:8" x14ac:dyDescent="0.2">
      <c r="A641" s="458" t="s">
        <v>1471</v>
      </c>
      <c r="B641" s="381" t="str">
        <f t="shared" si="9"/>
        <v>Langside</v>
      </c>
      <c r="C641" s="458" t="s">
        <v>127</v>
      </c>
      <c r="D641" s="482">
        <v>5</v>
      </c>
      <c r="E641" s="483">
        <v>4573</v>
      </c>
      <c r="F641" s="552">
        <v>109.337415263503</v>
      </c>
      <c r="H641" s="17" t="s">
        <v>1472</v>
      </c>
    </row>
    <row r="642" spans="1:8" x14ac:dyDescent="0.2">
      <c r="A642" s="458" t="s">
        <v>1473</v>
      </c>
      <c r="B642" s="381" t="str">
        <f t="shared" si="9"/>
        <v>Pollokshaws</v>
      </c>
      <c r="C642" s="458" t="s">
        <v>127</v>
      </c>
      <c r="D642" s="482">
        <v>17</v>
      </c>
      <c r="E642" s="483">
        <v>4462</v>
      </c>
      <c r="F642" s="552">
        <v>380.995069475572</v>
      </c>
      <c r="H642" s="17" t="s">
        <v>1474</v>
      </c>
    </row>
    <row r="643" spans="1:8" x14ac:dyDescent="0.2">
      <c r="A643" s="458" t="s">
        <v>1475</v>
      </c>
      <c r="B643" s="381" t="str">
        <f t="shared" si="9"/>
        <v>Carnwadric West</v>
      </c>
      <c r="C643" s="458" t="s">
        <v>127</v>
      </c>
      <c r="D643" s="482">
        <v>11</v>
      </c>
      <c r="E643" s="483">
        <v>4228</v>
      </c>
      <c r="F643" s="552">
        <v>260.170293282876</v>
      </c>
      <c r="H643" s="17" t="s">
        <v>1476</v>
      </c>
    </row>
    <row r="644" spans="1:8" x14ac:dyDescent="0.2">
      <c r="A644" s="458" t="s">
        <v>1477</v>
      </c>
      <c r="B644" s="381" t="str">
        <f t="shared" si="9"/>
        <v>Carnwadric East</v>
      </c>
      <c r="C644" s="458" t="s">
        <v>127</v>
      </c>
      <c r="D644" s="482">
        <v>7</v>
      </c>
      <c r="E644" s="483">
        <v>3127</v>
      </c>
      <c r="F644" s="552">
        <v>223.85673169171699</v>
      </c>
      <c r="H644" s="17" t="s">
        <v>1478</v>
      </c>
    </row>
    <row r="645" spans="1:8" x14ac:dyDescent="0.2">
      <c r="A645" s="458" t="s">
        <v>1479</v>
      </c>
      <c r="B645" s="381" t="str">
        <f t="shared" si="9"/>
        <v>Newlands</v>
      </c>
      <c r="C645" s="458" t="s">
        <v>127</v>
      </c>
      <c r="D645" s="482">
        <v>14</v>
      </c>
      <c r="E645" s="483">
        <v>5278</v>
      </c>
      <c r="F645" s="552">
        <v>265.25198938992003</v>
      </c>
      <c r="H645" s="17" t="s">
        <v>1480</v>
      </c>
    </row>
    <row r="646" spans="1:8" x14ac:dyDescent="0.2">
      <c r="A646" s="458" t="s">
        <v>1481</v>
      </c>
      <c r="B646" s="381" t="str">
        <f t="shared" si="9"/>
        <v>Merrylee and Millbrae</v>
      </c>
      <c r="C646" s="458" t="s">
        <v>127</v>
      </c>
      <c r="D646" s="482">
        <v>5</v>
      </c>
      <c r="E646" s="483">
        <v>3496</v>
      </c>
      <c r="F646" s="552">
        <v>143.020594965675</v>
      </c>
      <c r="H646" s="17" t="s">
        <v>1482</v>
      </c>
    </row>
    <row r="647" spans="1:8" x14ac:dyDescent="0.2">
      <c r="A647" s="458" t="s">
        <v>1483</v>
      </c>
      <c r="B647" s="381" t="str">
        <f t="shared" ref="B647:B710" si="10">HYPERLINK(CONCATENATE("https://statistics.gov.scot/atlas/resource?uri=http%3A%2F%2Fstatistics.gov.scot%2Fid%2Fstatistical-geography%2F",A647),H647)</f>
        <v>Muirend and Old Cathcart</v>
      </c>
      <c r="C647" s="458" t="s">
        <v>127</v>
      </c>
      <c r="D647" s="482">
        <v>8</v>
      </c>
      <c r="E647" s="483">
        <v>4622</v>
      </c>
      <c r="F647" s="552">
        <v>173.085244482908</v>
      </c>
      <c r="H647" s="17" t="s">
        <v>1484</v>
      </c>
    </row>
    <row r="648" spans="1:8" x14ac:dyDescent="0.2">
      <c r="A648" s="458" t="s">
        <v>1485</v>
      </c>
      <c r="B648" s="381" t="str">
        <f t="shared" si="10"/>
        <v>Carmunnock North</v>
      </c>
      <c r="C648" s="458" t="s">
        <v>127</v>
      </c>
      <c r="D648" s="482">
        <v>2</v>
      </c>
      <c r="E648" s="483">
        <v>2871</v>
      </c>
      <c r="F648" s="552">
        <v>69.662138627655906</v>
      </c>
      <c r="H648" s="17" t="s">
        <v>1486</v>
      </c>
    </row>
    <row r="649" spans="1:8" x14ac:dyDescent="0.2">
      <c r="A649" s="458" t="s">
        <v>1487</v>
      </c>
      <c r="B649" s="381" t="str">
        <f t="shared" si="10"/>
        <v>Carmunnock South</v>
      </c>
      <c r="C649" s="458" t="s">
        <v>127</v>
      </c>
      <c r="D649" s="482">
        <v>5</v>
      </c>
      <c r="E649" s="483">
        <v>3737</v>
      </c>
      <c r="F649" s="552">
        <v>133.79716350013399</v>
      </c>
      <c r="H649" s="17" t="s">
        <v>1488</v>
      </c>
    </row>
    <row r="650" spans="1:8" x14ac:dyDescent="0.2">
      <c r="A650" s="458" t="s">
        <v>1489</v>
      </c>
      <c r="B650" s="381" t="str">
        <f t="shared" si="10"/>
        <v>Glenwood South</v>
      </c>
      <c r="C650" s="458" t="s">
        <v>127</v>
      </c>
      <c r="D650" s="482">
        <v>7</v>
      </c>
      <c r="E650" s="483">
        <v>4953</v>
      </c>
      <c r="F650" s="552">
        <v>141.32848778518101</v>
      </c>
      <c r="H650" s="17" t="s">
        <v>1490</v>
      </c>
    </row>
    <row r="651" spans="1:8" x14ac:dyDescent="0.2">
      <c r="A651" s="458" t="s">
        <v>1491</v>
      </c>
      <c r="B651" s="381" t="str">
        <f t="shared" si="10"/>
        <v>Glenwood North</v>
      </c>
      <c r="C651" s="458" t="s">
        <v>127</v>
      </c>
      <c r="D651" s="482">
        <v>11</v>
      </c>
      <c r="E651" s="483">
        <v>4313</v>
      </c>
      <c r="F651" s="552">
        <v>255.04289357755599</v>
      </c>
      <c r="H651" s="17" t="s">
        <v>1492</v>
      </c>
    </row>
    <row r="652" spans="1:8" x14ac:dyDescent="0.2">
      <c r="A652" s="458" t="s">
        <v>1493</v>
      </c>
      <c r="B652" s="381" t="str">
        <f t="shared" si="10"/>
        <v>Castlemilk</v>
      </c>
      <c r="C652" s="458" t="s">
        <v>127</v>
      </c>
      <c r="D652" s="482">
        <v>10</v>
      </c>
      <c r="E652" s="483">
        <v>4980</v>
      </c>
      <c r="F652" s="552">
        <v>200.80321285140599</v>
      </c>
      <c r="H652" s="17" t="s">
        <v>1494</v>
      </c>
    </row>
    <row r="653" spans="1:8" x14ac:dyDescent="0.2">
      <c r="A653" s="458" t="s">
        <v>1495</v>
      </c>
      <c r="B653" s="381" t="str">
        <f t="shared" si="10"/>
        <v>Kingspark South</v>
      </c>
      <c r="C653" s="458" t="s">
        <v>127</v>
      </c>
      <c r="D653" s="482">
        <v>6</v>
      </c>
      <c r="E653" s="483">
        <v>4026</v>
      </c>
      <c r="F653" s="552">
        <v>149.03129657228001</v>
      </c>
      <c r="H653" s="17" t="s">
        <v>1496</v>
      </c>
    </row>
    <row r="654" spans="1:8" x14ac:dyDescent="0.2">
      <c r="A654" s="458" t="s">
        <v>1497</v>
      </c>
      <c r="B654" s="381" t="str">
        <f t="shared" si="10"/>
        <v>Kingspark North</v>
      </c>
      <c r="C654" s="458" t="s">
        <v>127</v>
      </c>
      <c r="D654" s="482">
        <v>6</v>
      </c>
      <c r="E654" s="483">
        <v>4069</v>
      </c>
      <c r="F654" s="552">
        <v>147.45637748832601</v>
      </c>
      <c r="H654" s="17" t="s">
        <v>1498</v>
      </c>
    </row>
    <row r="655" spans="1:8" x14ac:dyDescent="0.2">
      <c r="A655" s="458" t="s">
        <v>1499</v>
      </c>
      <c r="B655" s="381" t="str">
        <f t="shared" si="10"/>
        <v>Cathcart</v>
      </c>
      <c r="C655" s="458" t="s">
        <v>127</v>
      </c>
      <c r="D655" s="482">
        <v>17</v>
      </c>
      <c r="E655" s="483">
        <v>5411</v>
      </c>
      <c r="F655" s="552">
        <v>314.174829051931</v>
      </c>
      <c r="H655" s="17" t="s">
        <v>1500</v>
      </c>
    </row>
    <row r="656" spans="1:8" x14ac:dyDescent="0.2">
      <c r="A656" s="458" t="s">
        <v>1501</v>
      </c>
      <c r="B656" s="381" t="str">
        <f t="shared" si="10"/>
        <v>Mount Florida</v>
      </c>
      <c r="C656" s="458" t="s">
        <v>127</v>
      </c>
      <c r="D656" s="482">
        <v>6</v>
      </c>
      <c r="E656" s="483">
        <v>4395</v>
      </c>
      <c r="F656" s="552">
        <v>136.51877133105799</v>
      </c>
      <c r="H656" s="17" t="s">
        <v>1502</v>
      </c>
    </row>
    <row r="657" spans="1:8" x14ac:dyDescent="0.2">
      <c r="A657" s="458" t="s">
        <v>1503</v>
      </c>
      <c r="B657" s="381" t="str">
        <f t="shared" si="10"/>
        <v>Toryglen and Oatlands</v>
      </c>
      <c r="C657" s="458" t="s">
        <v>127</v>
      </c>
      <c r="D657" s="482">
        <v>26</v>
      </c>
      <c r="E657" s="483">
        <v>6814</v>
      </c>
      <c r="F657" s="552">
        <v>381.56736131494</v>
      </c>
      <c r="H657" s="17" t="s">
        <v>1504</v>
      </c>
    </row>
    <row r="658" spans="1:8" x14ac:dyDescent="0.2">
      <c r="A658" s="458" t="s">
        <v>1505</v>
      </c>
      <c r="B658" s="381" t="str">
        <f t="shared" si="10"/>
        <v>Gorbals and Hutchesontown</v>
      </c>
      <c r="C658" s="458" t="s">
        <v>127</v>
      </c>
      <c r="D658" s="482">
        <v>9</v>
      </c>
      <c r="E658" s="483">
        <v>6201</v>
      </c>
      <c r="F658" s="552">
        <v>145.137880986938</v>
      </c>
      <c r="H658" s="17" t="s">
        <v>1506</v>
      </c>
    </row>
    <row r="659" spans="1:8" x14ac:dyDescent="0.2">
      <c r="A659" s="458" t="s">
        <v>1507</v>
      </c>
      <c r="B659" s="381" t="str">
        <f t="shared" si="10"/>
        <v>Laurieston and Tradeston</v>
      </c>
      <c r="C659" s="458" t="s">
        <v>127</v>
      </c>
      <c r="D659" s="482">
        <v>10</v>
      </c>
      <c r="E659" s="483">
        <v>6156</v>
      </c>
      <c r="F659" s="552">
        <v>162.44314489928499</v>
      </c>
      <c r="H659" s="17" t="s">
        <v>1508</v>
      </c>
    </row>
    <row r="660" spans="1:8" x14ac:dyDescent="0.2">
      <c r="A660" s="458" t="s">
        <v>1509</v>
      </c>
      <c r="B660" s="381" t="str">
        <f t="shared" si="10"/>
        <v>Calton and Gallowgate</v>
      </c>
      <c r="C660" s="458" t="s">
        <v>127</v>
      </c>
      <c r="D660" s="482">
        <v>10</v>
      </c>
      <c r="E660" s="483">
        <v>4602</v>
      </c>
      <c r="F660" s="552">
        <v>217.296827466319</v>
      </c>
      <c r="H660" s="17" t="s">
        <v>1510</v>
      </c>
    </row>
    <row r="661" spans="1:8" x14ac:dyDescent="0.2">
      <c r="A661" s="458" t="s">
        <v>1511</v>
      </c>
      <c r="B661" s="381" t="str">
        <f t="shared" si="10"/>
        <v>Bridgeton</v>
      </c>
      <c r="C661" s="458" t="s">
        <v>127</v>
      </c>
      <c r="D661" s="482">
        <v>10</v>
      </c>
      <c r="E661" s="483">
        <v>4147</v>
      </c>
      <c r="F661" s="552">
        <v>241.138172172655</v>
      </c>
      <c r="H661" s="17" t="s">
        <v>1512</v>
      </c>
    </row>
    <row r="662" spans="1:8" x14ac:dyDescent="0.2">
      <c r="A662" s="458" t="s">
        <v>1513</v>
      </c>
      <c r="B662" s="381" t="str">
        <f t="shared" si="10"/>
        <v>Dalmarnock</v>
      </c>
      <c r="C662" s="458" t="s">
        <v>127</v>
      </c>
      <c r="D662" s="482">
        <v>9</v>
      </c>
      <c r="E662" s="483">
        <v>3860</v>
      </c>
      <c r="F662" s="552">
        <v>233.16062176165801</v>
      </c>
      <c r="H662" s="17" t="s">
        <v>1514</v>
      </c>
    </row>
    <row r="663" spans="1:8" x14ac:dyDescent="0.2">
      <c r="A663" s="458" t="s">
        <v>1515</v>
      </c>
      <c r="B663" s="381" t="str">
        <f t="shared" si="10"/>
        <v>Parkhead West and Barrowfield</v>
      </c>
      <c r="C663" s="458" t="s">
        <v>127</v>
      </c>
      <c r="D663" s="482">
        <v>38</v>
      </c>
      <c r="E663" s="483">
        <v>7465</v>
      </c>
      <c r="F663" s="552">
        <v>509.04219691895503</v>
      </c>
      <c r="H663" s="17" t="s">
        <v>1516</v>
      </c>
    </row>
    <row r="664" spans="1:8" x14ac:dyDescent="0.2">
      <c r="A664" s="458" t="s">
        <v>1517</v>
      </c>
      <c r="B664" s="381" t="str">
        <f t="shared" si="10"/>
        <v>Parkhead East and Braidfauld North</v>
      </c>
      <c r="C664" s="458" t="s">
        <v>127</v>
      </c>
      <c r="D664" s="482">
        <v>8</v>
      </c>
      <c r="E664" s="483">
        <v>3596</v>
      </c>
      <c r="F664" s="552">
        <v>222.46941045606201</v>
      </c>
      <c r="H664" s="17" t="s">
        <v>1518</v>
      </c>
    </row>
    <row r="665" spans="1:8" x14ac:dyDescent="0.2">
      <c r="A665" s="458" t="s">
        <v>1519</v>
      </c>
      <c r="B665" s="381" t="str">
        <f t="shared" si="10"/>
        <v>Braidfauld</v>
      </c>
      <c r="C665" s="458" t="s">
        <v>127</v>
      </c>
      <c r="D665" s="482">
        <v>24</v>
      </c>
      <c r="E665" s="483">
        <v>6652</v>
      </c>
      <c r="F665" s="552">
        <v>360.79374624173198</v>
      </c>
      <c r="H665" s="17" t="s">
        <v>1520</v>
      </c>
    </row>
    <row r="666" spans="1:8" x14ac:dyDescent="0.2">
      <c r="A666" s="458" t="s">
        <v>1521</v>
      </c>
      <c r="B666" s="381" t="str">
        <f t="shared" si="10"/>
        <v>Shettleston South</v>
      </c>
      <c r="C666" s="458" t="s">
        <v>127</v>
      </c>
      <c r="D666" s="482">
        <v>14</v>
      </c>
      <c r="E666" s="483">
        <v>3810</v>
      </c>
      <c r="F666" s="552">
        <v>367.45406824147</v>
      </c>
      <c r="H666" s="17" t="s">
        <v>1522</v>
      </c>
    </row>
    <row r="667" spans="1:8" x14ac:dyDescent="0.2">
      <c r="A667" s="458" t="s">
        <v>1523</v>
      </c>
      <c r="B667" s="381" t="str">
        <f t="shared" si="10"/>
        <v>Carmyle and Mount Vernon South</v>
      </c>
      <c r="C667" s="458" t="s">
        <v>127</v>
      </c>
      <c r="D667" s="482">
        <v>11</v>
      </c>
      <c r="E667" s="483">
        <v>2632</v>
      </c>
      <c r="F667" s="552">
        <v>417.933130699088</v>
      </c>
      <c r="H667" s="17" t="s">
        <v>1524</v>
      </c>
    </row>
    <row r="668" spans="1:8" x14ac:dyDescent="0.2">
      <c r="A668" s="458" t="s">
        <v>1525</v>
      </c>
      <c r="B668" s="381" t="str">
        <f t="shared" si="10"/>
        <v>Mount Vernon North and Sandyhills</v>
      </c>
      <c r="C668" s="458" t="s">
        <v>127</v>
      </c>
      <c r="D668" s="482">
        <v>6</v>
      </c>
      <c r="E668" s="483">
        <v>3525</v>
      </c>
      <c r="F668" s="552">
        <v>170.212765957447</v>
      </c>
      <c r="H668" s="17" t="s">
        <v>1526</v>
      </c>
    </row>
    <row r="669" spans="1:8" x14ac:dyDescent="0.2">
      <c r="A669" s="458" t="s">
        <v>1527</v>
      </c>
      <c r="B669" s="381" t="str">
        <f t="shared" si="10"/>
        <v>Baillieston West</v>
      </c>
      <c r="C669" s="458" t="s">
        <v>127</v>
      </c>
      <c r="D669" s="482">
        <v>12</v>
      </c>
      <c r="E669" s="483">
        <v>3607</v>
      </c>
      <c r="F669" s="552">
        <v>332.68644302744701</v>
      </c>
      <c r="H669" s="17" t="s">
        <v>1528</v>
      </c>
    </row>
    <row r="670" spans="1:8" x14ac:dyDescent="0.2">
      <c r="A670" s="458" t="s">
        <v>1529</v>
      </c>
      <c r="B670" s="381" t="str">
        <f t="shared" si="10"/>
        <v>Baillieston East</v>
      </c>
      <c r="C670" s="458" t="s">
        <v>127</v>
      </c>
      <c r="D670" s="482">
        <v>16</v>
      </c>
      <c r="E670" s="483">
        <v>7128</v>
      </c>
      <c r="F670" s="552">
        <v>224.46689113355799</v>
      </c>
      <c r="H670" s="17" t="s">
        <v>1530</v>
      </c>
    </row>
    <row r="671" spans="1:8" x14ac:dyDescent="0.2">
      <c r="A671" s="458" t="s">
        <v>1531</v>
      </c>
      <c r="B671" s="381" t="str">
        <f t="shared" si="10"/>
        <v>Garrowhill West</v>
      </c>
      <c r="C671" s="458" t="s">
        <v>127</v>
      </c>
      <c r="D671" s="482">
        <v>9</v>
      </c>
      <c r="E671" s="483">
        <v>4096</v>
      </c>
      <c r="F671" s="552">
        <v>219.7265625</v>
      </c>
      <c r="H671" s="17" t="s">
        <v>1532</v>
      </c>
    </row>
    <row r="672" spans="1:8" x14ac:dyDescent="0.2">
      <c r="A672" s="458" t="s">
        <v>1533</v>
      </c>
      <c r="B672" s="381" t="str">
        <f t="shared" si="10"/>
        <v>Garrowhill East and Swinton</v>
      </c>
      <c r="C672" s="458" t="s">
        <v>127</v>
      </c>
      <c r="D672" s="482">
        <v>7</v>
      </c>
      <c r="E672" s="483">
        <v>4177</v>
      </c>
      <c r="F672" s="552">
        <v>167.584390711037</v>
      </c>
      <c r="H672" s="17" t="s">
        <v>1534</v>
      </c>
    </row>
    <row r="673" spans="1:8" x14ac:dyDescent="0.2">
      <c r="A673" s="458" t="s">
        <v>1535</v>
      </c>
      <c r="B673" s="381" t="str">
        <f t="shared" si="10"/>
        <v>Easterhouse East</v>
      </c>
      <c r="C673" s="458" t="s">
        <v>127</v>
      </c>
      <c r="D673" s="482">
        <v>13</v>
      </c>
      <c r="E673" s="483">
        <v>3156</v>
      </c>
      <c r="F673" s="552">
        <v>411.91381495564002</v>
      </c>
      <c r="H673" s="17" t="s">
        <v>1536</v>
      </c>
    </row>
    <row r="674" spans="1:8" x14ac:dyDescent="0.2">
      <c r="A674" s="458" t="s">
        <v>1537</v>
      </c>
      <c r="B674" s="381" t="str">
        <f t="shared" si="10"/>
        <v>Central Easterhouse</v>
      </c>
      <c r="C674" s="458" t="s">
        <v>127</v>
      </c>
      <c r="D674" s="482">
        <v>11</v>
      </c>
      <c r="E674" s="483">
        <v>2382</v>
      </c>
      <c r="F674" s="552">
        <v>461.79680940386203</v>
      </c>
      <c r="H674" s="17" t="s">
        <v>1538</v>
      </c>
    </row>
    <row r="675" spans="1:8" x14ac:dyDescent="0.2">
      <c r="A675" s="458" t="s">
        <v>1539</v>
      </c>
      <c r="B675" s="381" t="str">
        <f t="shared" si="10"/>
        <v>Garthamlock, Auchinlea and Gartloch</v>
      </c>
      <c r="C675" s="458" t="s">
        <v>127</v>
      </c>
      <c r="D675" s="482">
        <v>11</v>
      </c>
      <c r="E675" s="483">
        <v>4631</v>
      </c>
      <c r="F675" s="552">
        <v>237.529691211401</v>
      </c>
      <c r="H675" s="17" t="s">
        <v>1540</v>
      </c>
    </row>
    <row r="676" spans="1:8" x14ac:dyDescent="0.2">
      <c r="A676" s="458" t="s">
        <v>1541</v>
      </c>
      <c r="B676" s="381" t="str">
        <f t="shared" si="10"/>
        <v>North Barlanark and Easterhouse South</v>
      </c>
      <c r="C676" s="458" t="s">
        <v>127</v>
      </c>
      <c r="D676" s="482">
        <v>6</v>
      </c>
      <c r="E676" s="483">
        <v>3581</v>
      </c>
      <c r="F676" s="552">
        <v>167.55096341804</v>
      </c>
      <c r="H676" s="17" t="s">
        <v>1542</v>
      </c>
    </row>
    <row r="677" spans="1:8" x14ac:dyDescent="0.2">
      <c r="A677" s="458" t="s">
        <v>1543</v>
      </c>
      <c r="B677" s="381" t="str">
        <f t="shared" si="10"/>
        <v>Barlanark</v>
      </c>
      <c r="C677" s="458" t="s">
        <v>127</v>
      </c>
      <c r="D677" s="482">
        <v>12</v>
      </c>
      <c r="E677" s="483">
        <v>4916</v>
      </c>
      <c r="F677" s="552">
        <v>244.10089503661499</v>
      </c>
      <c r="H677" s="17" t="s">
        <v>1544</v>
      </c>
    </row>
    <row r="678" spans="1:8" x14ac:dyDescent="0.2">
      <c r="A678" s="458" t="s">
        <v>1545</v>
      </c>
      <c r="B678" s="381" t="str">
        <f t="shared" si="10"/>
        <v>Greenfield</v>
      </c>
      <c r="C678" s="458" t="s">
        <v>127</v>
      </c>
      <c r="D678" s="482">
        <v>25</v>
      </c>
      <c r="E678" s="483">
        <v>5139</v>
      </c>
      <c r="F678" s="552">
        <v>486.47596808717702</v>
      </c>
      <c r="H678" s="17" t="s">
        <v>1546</v>
      </c>
    </row>
    <row r="679" spans="1:8" x14ac:dyDescent="0.2">
      <c r="A679" s="458" t="s">
        <v>1547</v>
      </c>
      <c r="B679" s="381" t="str">
        <f t="shared" si="10"/>
        <v>Shettleston North</v>
      </c>
      <c r="C679" s="458" t="s">
        <v>127</v>
      </c>
      <c r="D679" s="482">
        <v>11</v>
      </c>
      <c r="E679" s="483">
        <v>4772</v>
      </c>
      <c r="F679" s="552">
        <v>230.51131601005901</v>
      </c>
      <c r="H679" s="17" t="s">
        <v>1548</v>
      </c>
    </row>
    <row r="680" spans="1:8" x14ac:dyDescent="0.2">
      <c r="A680" s="458" t="s">
        <v>1549</v>
      </c>
      <c r="B680" s="381" t="str">
        <f t="shared" si="10"/>
        <v>Tollcross</v>
      </c>
      <c r="C680" s="458" t="s">
        <v>127</v>
      </c>
      <c r="D680" s="482">
        <v>12</v>
      </c>
      <c r="E680" s="483">
        <v>4052</v>
      </c>
      <c r="F680" s="552">
        <v>296.15004935834202</v>
      </c>
      <c r="H680" s="17" t="s">
        <v>968</v>
      </c>
    </row>
    <row r="681" spans="1:8" x14ac:dyDescent="0.2">
      <c r="A681" s="458" t="s">
        <v>1550</v>
      </c>
      <c r="B681" s="381" t="str">
        <f t="shared" si="10"/>
        <v>Old Shettleston and Parkhead North</v>
      </c>
      <c r="C681" s="458" t="s">
        <v>127</v>
      </c>
      <c r="D681" s="482">
        <v>21</v>
      </c>
      <c r="E681" s="483">
        <v>4848</v>
      </c>
      <c r="F681" s="552">
        <v>433.168316831683</v>
      </c>
      <c r="H681" s="17" t="s">
        <v>1551</v>
      </c>
    </row>
    <row r="682" spans="1:8" x14ac:dyDescent="0.2">
      <c r="A682" s="458" t="s">
        <v>1552</v>
      </c>
      <c r="B682" s="381" t="str">
        <f t="shared" si="10"/>
        <v>Carntyne</v>
      </c>
      <c r="C682" s="458" t="s">
        <v>127</v>
      </c>
      <c r="D682" s="482">
        <v>22</v>
      </c>
      <c r="E682" s="483">
        <v>3504</v>
      </c>
      <c r="F682" s="552">
        <v>627.85388127853901</v>
      </c>
      <c r="H682" s="17" t="s">
        <v>1553</v>
      </c>
    </row>
    <row r="683" spans="1:8" x14ac:dyDescent="0.2">
      <c r="A683" s="458" t="s">
        <v>1554</v>
      </c>
      <c r="B683" s="381" t="str">
        <f t="shared" si="10"/>
        <v>Cranhill, Lightburn and Queenslie South</v>
      </c>
      <c r="C683" s="458" t="s">
        <v>127</v>
      </c>
      <c r="D683" s="482">
        <v>27</v>
      </c>
      <c r="E683" s="483">
        <v>6554</v>
      </c>
      <c r="F683" s="552">
        <v>411.96216051266401</v>
      </c>
      <c r="H683" s="17" t="s">
        <v>1555</v>
      </c>
    </row>
    <row r="684" spans="1:8" x14ac:dyDescent="0.2">
      <c r="A684" s="458" t="s">
        <v>1556</v>
      </c>
      <c r="B684" s="381" t="str">
        <f t="shared" si="10"/>
        <v>Craigend and Ruchazie</v>
      </c>
      <c r="C684" s="458" t="s">
        <v>127</v>
      </c>
      <c r="D684" s="482">
        <v>27</v>
      </c>
      <c r="E684" s="483">
        <v>5692</v>
      </c>
      <c r="F684" s="552">
        <v>474.34996486296598</v>
      </c>
      <c r="H684" s="17" t="s">
        <v>1557</v>
      </c>
    </row>
    <row r="685" spans="1:8" x14ac:dyDescent="0.2">
      <c r="A685" s="458" t="s">
        <v>1558</v>
      </c>
      <c r="B685" s="381" t="str">
        <f t="shared" si="10"/>
        <v>Riddrie and Hogganfield</v>
      </c>
      <c r="C685" s="458" t="s">
        <v>127</v>
      </c>
      <c r="D685" s="482">
        <v>14</v>
      </c>
      <c r="E685" s="483">
        <v>5867</v>
      </c>
      <c r="F685" s="552">
        <v>238.62280552241401</v>
      </c>
      <c r="H685" s="17" t="s">
        <v>1559</v>
      </c>
    </row>
    <row r="686" spans="1:8" x14ac:dyDescent="0.2">
      <c r="A686" s="458" t="s">
        <v>1560</v>
      </c>
      <c r="B686" s="381" t="str">
        <f t="shared" si="10"/>
        <v>Blackhill and Barmulloch East</v>
      </c>
      <c r="C686" s="458" t="s">
        <v>127</v>
      </c>
      <c r="D686" s="482">
        <v>16</v>
      </c>
      <c r="E686" s="483">
        <v>4601</v>
      </c>
      <c r="F686" s="552">
        <v>347.75048902412499</v>
      </c>
      <c r="H686" s="17" t="s">
        <v>1561</v>
      </c>
    </row>
    <row r="687" spans="1:8" x14ac:dyDescent="0.2">
      <c r="A687" s="458" t="s">
        <v>1562</v>
      </c>
      <c r="B687" s="381" t="str">
        <f t="shared" si="10"/>
        <v>Robroyston and Millerston</v>
      </c>
      <c r="C687" s="458" t="s">
        <v>127</v>
      </c>
      <c r="D687" s="482">
        <v>15</v>
      </c>
      <c r="E687" s="483">
        <v>6352</v>
      </c>
      <c r="F687" s="552">
        <v>236.14609571788401</v>
      </c>
      <c r="H687" s="17" t="s">
        <v>1563</v>
      </c>
    </row>
    <row r="688" spans="1:8" x14ac:dyDescent="0.2">
      <c r="A688" s="458" t="s">
        <v>1564</v>
      </c>
      <c r="B688" s="381" t="str">
        <f t="shared" si="10"/>
        <v>Balornock</v>
      </c>
      <c r="C688" s="458" t="s">
        <v>127</v>
      </c>
      <c r="D688" s="482">
        <v>22</v>
      </c>
      <c r="E688" s="483">
        <v>3439</v>
      </c>
      <c r="F688" s="552">
        <v>639.72084908403599</v>
      </c>
      <c r="H688" s="17" t="s">
        <v>1565</v>
      </c>
    </row>
    <row r="689" spans="1:8" x14ac:dyDescent="0.2">
      <c r="A689" s="458" t="s">
        <v>1566</v>
      </c>
      <c r="B689" s="381" t="str">
        <f t="shared" si="10"/>
        <v>Barmulloch</v>
      </c>
      <c r="C689" s="458" t="s">
        <v>127</v>
      </c>
      <c r="D689" s="482">
        <v>9</v>
      </c>
      <c r="E689" s="483">
        <v>3048</v>
      </c>
      <c r="F689" s="552">
        <v>295.27559055118098</v>
      </c>
      <c r="H689" s="17" t="s">
        <v>1567</v>
      </c>
    </row>
    <row r="690" spans="1:8" x14ac:dyDescent="0.2">
      <c r="A690" s="458" t="s">
        <v>1568</v>
      </c>
      <c r="B690" s="381" t="str">
        <f t="shared" si="10"/>
        <v>Petershill</v>
      </c>
      <c r="C690" s="458" t="s">
        <v>127</v>
      </c>
      <c r="D690" s="482">
        <v>9</v>
      </c>
      <c r="E690" s="483">
        <v>3611</v>
      </c>
      <c r="F690" s="552">
        <v>249.23843810578799</v>
      </c>
      <c r="H690" s="17" t="s">
        <v>1569</v>
      </c>
    </row>
    <row r="691" spans="1:8" x14ac:dyDescent="0.2">
      <c r="A691" s="458" t="s">
        <v>1570</v>
      </c>
      <c r="B691" s="381" t="str">
        <f t="shared" si="10"/>
        <v>Springburn</v>
      </c>
      <c r="C691" s="458" t="s">
        <v>127</v>
      </c>
      <c r="D691" s="482">
        <v>20</v>
      </c>
      <c r="E691" s="483">
        <v>4539</v>
      </c>
      <c r="F691" s="552">
        <v>440.62568847763799</v>
      </c>
      <c r="H691" s="17" t="s">
        <v>1571</v>
      </c>
    </row>
    <row r="692" spans="1:8" x14ac:dyDescent="0.2">
      <c r="A692" s="458" t="s">
        <v>1572</v>
      </c>
      <c r="B692" s="381" t="str">
        <f t="shared" si="10"/>
        <v>Springburn East and Cowlairs</v>
      </c>
      <c r="C692" s="458" t="s">
        <v>127</v>
      </c>
      <c r="D692" s="482">
        <v>11</v>
      </c>
      <c r="E692" s="483">
        <v>4850</v>
      </c>
      <c r="F692" s="552">
        <v>226.80412371134</v>
      </c>
      <c r="H692" s="17" t="s">
        <v>1573</v>
      </c>
    </row>
    <row r="693" spans="1:8" x14ac:dyDescent="0.2">
      <c r="A693" s="458" t="s">
        <v>1574</v>
      </c>
      <c r="B693" s="381" t="str">
        <f t="shared" si="10"/>
        <v>Cowlairs and Port Dundas</v>
      </c>
      <c r="C693" s="458" t="s">
        <v>127</v>
      </c>
      <c r="D693" s="482">
        <v>8</v>
      </c>
      <c r="E693" s="483">
        <v>4026</v>
      </c>
      <c r="F693" s="552">
        <v>198.708395429707</v>
      </c>
      <c r="H693" s="17" t="s">
        <v>1575</v>
      </c>
    </row>
    <row r="694" spans="1:8" x14ac:dyDescent="0.2">
      <c r="A694" s="458" t="s">
        <v>1576</v>
      </c>
      <c r="B694" s="381" t="str">
        <f t="shared" si="10"/>
        <v>Sighthill</v>
      </c>
      <c r="C694" s="458" t="s">
        <v>127</v>
      </c>
      <c r="D694" s="482">
        <v>3</v>
      </c>
      <c r="E694" s="483">
        <v>900</v>
      </c>
      <c r="F694" s="552">
        <v>333.33333333333297</v>
      </c>
      <c r="H694" s="17" t="s">
        <v>1577</v>
      </c>
    </row>
    <row r="695" spans="1:8" x14ac:dyDescent="0.2">
      <c r="A695" s="458" t="s">
        <v>1578</v>
      </c>
      <c r="B695" s="381" t="str">
        <f t="shared" si="10"/>
        <v>Roystonhill, Blochairn, and Provanmill</v>
      </c>
      <c r="C695" s="458" t="s">
        <v>127</v>
      </c>
      <c r="D695" s="482">
        <v>21</v>
      </c>
      <c r="E695" s="483">
        <v>6023</v>
      </c>
      <c r="F695" s="552">
        <v>348.66345674912799</v>
      </c>
      <c r="H695" s="17" t="s">
        <v>1579</v>
      </c>
    </row>
    <row r="696" spans="1:8" x14ac:dyDescent="0.2">
      <c r="A696" s="458" t="s">
        <v>1580</v>
      </c>
      <c r="B696" s="381" t="str">
        <f t="shared" si="10"/>
        <v>Dennistoun North</v>
      </c>
      <c r="C696" s="458" t="s">
        <v>127</v>
      </c>
      <c r="D696" s="482">
        <v>17</v>
      </c>
      <c r="E696" s="483">
        <v>4707</v>
      </c>
      <c r="F696" s="552">
        <v>361.16422349691999</v>
      </c>
      <c r="H696" s="17" t="s">
        <v>1581</v>
      </c>
    </row>
    <row r="697" spans="1:8" x14ac:dyDescent="0.2">
      <c r="A697" s="458" t="s">
        <v>1582</v>
      </c>
      <c r="B697" s="381" t="str">
        <f t="shared" si="10"/>
        <v>Alexandra Parade</v>
      </c>
      <c r="C697" s="458" t="s">
        <v>127</v>
      </c>
      <c r="D697" s="482">
        <v>2</v>
      </c>
      <c r="E697" s="483">
        <v>2695</v>
      </c>
      <c r="F697" s="552">
        <v>74.211502782931404</v>
      </c>
      <c r="H697" s="17" t="s">
        <v>1583</v>
      </c>
    </row>
    <row r="698" spans="1:8" x14ac:dyDescent="0.2">
      <c r="A698" s="458" t="s">
        <v>1584</v>
      </c>
      <c r="B698" s="381" t="str">
        <f t="shared" si="10"/>
        <v>Carntyne West and Haghill</v>
      </c>
      <c r="C698" s="458" t="s">
        <v>127</v>
      </c>
      <c r="D698" s="482">
        <v>3</v>
      </c>
      <c r="E698" s="483">
        <v>4771</v>
      </c>
      <c r="F698" s="552">
        <v>62.879899392161001</v>
      </c>
      <c r="H698" s="17" t="s">
        <v>1585</v>
      </c>
    </row>
    <row r="699" spans="1:8" x14ac:dyDescent="0.2">
      <c r="A699" s="458" t="s">
        <v>1586</v>
      </c>
      <c r="B699" s="381" t="str">
        <f t="shared" si="10"/>
        <v>Dennistoun</v>
      </c>
      <c r="C699" s="458" t="s">
        <v>127</v>
      </c>
      <c r="D699" s="482">
        <v>4</v>
      </c>
      <c r="E699" s="483">
        <v>4454</v>
      </c>
      <c r="F699" s="552">
        <v>89.806915132465207</v>
      </c>
      <c r="H699" s="17" t="s">
        <v>1587</v>
      </c>
    </row>
    <row r="700" spans="1:8" x14ac:dyDescent="0.2">
      <c r="A700" s="458" t="s">
        <v>1588</v>
      </c>
      <c r="B700" s="381" t="str">
        <f t="shared" si="10"/>
        <v>Gallowgate North and Bellgrove</v>
      </c>
      <c r="C700" s="458" t="s">
        <v>127</v>
      </c>
      <c r="D700" s="482">
        <v>11</v>
      </c>
      <c r="E700" s="483">
        <v>6354</v>
      </c>
      <c r="F700" s="552">
        <v>173.119294932326</v>
      </c>
      <c r="H700" s="17" t="s">
        <v>1589</v>
      </c>
    </row>
    <row r="701" spans="1:8" x14ac:dyDescent="0.2">
      <c r="A701" s="458" t="s">
        <v>1590</v>
      </c>
      <c r="B701" s="381" t="str">
        <f t="shared" si="10"/>
        <v>City Centre East</v>
      </c>
      <c r="C701" s="458" t="s">
        <v>127</v>
      </c>
      <c r="D701" s="482">
        <v>14</v>
      </c>
      <c r="E701" s="483">
        <v>10486</v>
      </c>
      <c r="F701" s="552">
        <v>133.51134846462</v>
      </c>
      <c r="H701" s="17" t="s">
        <v>228</v>
      </c>
    </row>
    <row r="702" spans="1:8" x14ac:dyDescent="0.2">
      <c r="A702" s="458" t="s">
        <v>1591</v>
      </c>
      <c r="B702" s="381" t="str">
        <f t="shared" si="10"/>
        <v>City Centre West</v>
      </c>
      <c r="C702" s="458" t="s">
        <v>127</v>
      </c>
      <c r="D702" s="482">
        <v>11</v>
      </c>
      <c r="E702" s="483">
        <v>5676</v>
      </c>
      <c r="F702" s="552">
        <v>193.798449612403</v>
      </c>
      <c r="H702" s="17" t="s">
        <v>226</v>
      </c>
    </row>
    <row r="703" spans="1:8" x14ac:dyDescent="0.2">
      <c r="A703" s="458" t="s">
        <v>1592</v>
      </c>
      <c r="B703" s="381" t="str">
        <f t="shared" si="10"/>
        <v>City Centre South</v>
      </c>
      <c r="C703" s="458" t="s">
        <v>127</v>
      </c>
      <c r="D703" s="482">
        <v>1</v>
      </c>
      <c r="E703" s="483">
        <v>3945</v>
      </c>
      <c r="F703" s="552">
        <v>25.348542458808598</v>
      </c>
      <c r="H703" s="17" t="s">
        <v>1593</v>
      </c>
    </row>
    <row r="704" spans="1:8" x14ac:dyDescent="0.2">
      <c r="A704" s="458" t="s">
        <v>1594</v>
      </c>
      <c r="B704" s="381" t="str">
        <f t="shared" si="10"/>
        <v>Anderston</v>
      </c>
      <c r="C704" s="458" t="s">
        <v>127</v>
      </c>
      <c r="D704" s="482">
        <v>1</v>
      </c>
      <c r="E704" s="483">
        <v>5577</v>
      </c>
      <c r="F704" s="552">
        <v>17.930787161556399</v>
      </c>
      <c r="H704" s="17" t="s">
        <v>1595</v>
      </c>
    </row>
    <row r="705" spans="1:8" x14ac:dyDescent="0.2">
      <c r="A705" s="458" t="s">
        <v>1596</v>
      </c>
      <c r="B705" s="381" t="str">
        <f t="shared" si="10"/>
        <v>Finnieston and Kelvinhaugh</v>
      </c>
      <c r="C705" s="458" t="s">
        <v>127</v>
      </c>
      <c r="D705" s="482">
        <v>3</v>
      </c>
      <c r="E705" s="483">
        <v>10513</v>
      </c>
      <c r="F705" s="552">
        <v>28.536098164177702</v>
      </c>
      <c r="H705" s="17" t="s">
        <v>1597</v>
      </c>
    </row>
    <row r="706" spans="1:8" x14ac:dyDescent="0.2">
      <c r="A706" s="458" t="s">
        <v>1598</v>
      </c>
      <c r="B706" s="381" t="str">
        <f t="shared" si="10"/>
        <v>Woodlands</v>
      </c>
      <c r="C706" s="458" t="s">
        <v>127</v>
      </c>
      <c r="D706" s="482">
        <v>7</v>
      </c>
      <c r="E706" s="483">
        <v>7387</v>
      </c>
      <c r="F706" s="552">
        <v>94.761066738865594</v>
      </c>
      <c r="H706" s="17" t="s">
        <v>1599</v>
      </c>
    </row>
    <row r="707" spans="1:8" x14ac:dyDescent="0.2">
      <c r="A707" s="458" t="s">
        <v>1600</v>
      </c>
      <c r="B707" s="381" t="str">
        <f t="shared" si="10"/>
        <v>Woodside</v>
      </c>
      <c r="C707" s="458" t="s">
        <v>127</v>
      </c>
      <c r="D707" s="482">
        <v>12</v>
      </c>
      <c r="E707" s="483">
        <v>3569</v>
      </c>
      <c r="F707" s="552">
        <v>336.22863547212103</v>
      </c>
      <c r="H707" s="17" t="s">
        <v>262</v>
      </c>
    </row>
    <row r="708" spans="1:8" x14ac:dyDescent="0.2">
      <c r="A708" s="458" t="s">
        <v>1601</v>
      </c>
      <c r="B708" s="381" t="str">
        <f t="shared" si="10"/>
        <v>Firhill</v>
      </c>
      <c r="C708" s="458" t="s">
        <v>127</v>
      </c>
      <c r="D708" s="482">
        <v>13</v>
      </c>
      <c r="E708" s="483">
        <v>6415</v>
      </c>
      <c r="F708" s="552">
        <v>202.650038971161</v>
      </c>
      <c r="H708" s="17" t="s">
        <v>1602</v>
      </c>
    </row>
    <row r="709" spans="1:8" x14ac:dyDescent="0.2">
      <c r="A709" s="458" t="s">
        <v>1603</v>
      </c>
      <c r="B709" s="381" t="str">
        <f t="shared" si="10"/>
        <v>Keppochhill</v>
      </c>
      <c r="C709" s="458" t="s">
        <v>127</v>
      </c>
      <c r="D709" s="482">
        <v>15</v>
      </c>
      <c r="E709" s="483">
        <v>4894</v>
      </c>
      <c r="F709" s="552">
        <v>306.49775234981598</v>
      </c>
      <c r="H709" s="17" t="s">
        <v>1604</v>
      </c>
    </row>
    <row r="710" spans="1:8" x14ac:dyDescent="0.2">
      <c r="A710" s="458" t="s">
        <v>1605</v>
      </c>
      <c r="B710" s="381" t="str">
        <f t="shared" si="10"/>
        <v>Ruchill</v>
      </c>
      <c r="C710" s="458" t="s">
        <v>127</v>
      </c>
      <c r="D710" s="482">
        <v>18</v>
      </c>
      <c r="E710" s="483">
        <v>7402</v>
      </c>
      <c r="F710" s="552">
        <v>243.1775195893</v>
      </c>
      <c r="H710" s="17" t="s">
        <v>1606</v>
      </c>
    </row>
    <row r="711" spans="1:8" x14ac:dyDescent="0.2">
      <c r="A711" s="458" t="s">
        <v>1607</v>
      </c>
      <c r="B711" s="381" t="str">
        <f t="shared" ref="B711:B774" si="11">HYPERLINK(CONCATENATE("https://statistics.gov.scot/atlas/resource?uri=http%3A%2F%2Fstatistics.gov.scot%2Fid%2Fstatistical-geography%2F",A711),H711)</f>
        <v>Possil Park</v>
      </c>
      <c r="C711" s="458" t="s">
        <v>127</v>
      </c>
      <c r="D711" s="482">
        <v>43</v>
      </c>
      <c r="E711" s="483">
        <v>6123</v>
      </c>
      <c r="F711" s="552">
        <v>702.27012902172203</v>
      </c>
      <c r="H711" s="17" t="s">
        <v>1608</v>
      </c>
    </row>
    <row r="712" spans="1:8" x14ac:dyDescent="0.2">
      <c r="A712" s="458" t="s">
        <v>1609</v>
      </c>
      <c r="B712" s="381" t="str">
        <f t="shared" si="11"/>
        <v>Milton West</v>
      </c>
      <c r="C712" s="458" t="s">
        <v>127</v>
      </c>
      <c r="D712" s="482">
        <v>8</v>
      </c>
      <c r="E712" s="483">
        <v>4275</v>
      </c>
      <c r="F712" s="552">
        <v>187.13450292397701</v>
      </c>
      <c r="H712" s="17" t="s">
        <v>1610</v>
      </c>
    </row>
    <row r="713" spans="1:8" x14ac:dyDescent="0.2">
      <c r="A713" s="458" t="s">
        <v>1611</v>
      </c>
      <c r="B713" s="381" t="str">
        <f t="shared" si="11"/>
        <v>Milton East</v>
      </c>
      <c r="C713" s="458" t="s">
        <v>127</v>
      </c>
      <c r="D713" s="482">
        <v>19</v>
      </c>
      <c r="E713" s="483">
        <v>3185</v>
      </c>
      <c r="F713" s="552">
        <v>596.54631083202503</v>
      </c>
      <c r="H713" s="17" t="s">
        <v>1612</v>
      </c>
    </row>
    <row r="714" spans="1:8" x14ac:dyDescent="0.2">
      <c r="A714" s="458" t="s">
        <v>1613</v>
      </c>
      <c r="B714" s="381" t="str">
        <f t="shared" si="11"/>
        <v>Summerston Central and West</v>
      </c>
      <c r="C714" s="458" t="s">
        <v>127</v>
      </c>
      <c r="D714" s="482">
        <v>4</v>
      </c>
      <c r="E714" s="483">
        <v>4481</v>
      </c>
      <c r="F714" s="552">
        <v>89.265788886409297</v>
      </c>
      <c r="H714" s="17" t="s">
        <v>1614</v>
      </c>
    </row>
    <row r="715" spans="1:8" x14ac:dyDescent="0.2">
      <c r="A715" s="458" t="s">
        <v>1615</v>
      </c>
      <c r="B715" s="381" t="str">
        <f t="shared" si="11"/>
        <v>Summerston North</v>
      </c>
      <c r="C715" s="458" t="s">
        <v>127</v>
      </c>
      <c r="D715" s="482">
        <v>3</v>
      </c>
      <c r="E715" s="483">
        <v>3445</v>
      </c>
      <c r="F715" s="552">
        <v>87.082728592162596</v>
      </c>
      <c r="H715" s="17" t="s">
        <v>1616</v>
      </c>
    </row>
    <row r="716" spans="1:8" x14ac:dyDescent="0.2">
      <c r="A716" s="458" t="s">
        <v>1617</v>
      </c>
      <c r="B716" s="381" t="str">
        <f t="shared" si="11"/>
        <v>Maryhill East</v>
      </c>
      <c r="C716" s="458" t="s">
        <v>127</v>
      </c>
      <c r="D716" s="482">
        <v>3</v>
      </c>
      <c r="E716" s="483">
        <v>3448</v>
      </c>
      <c r="F716" s="552">
        <v>87.006960556844604</v>
      </c>
      <c r="H716" s="17" t="s">
        <v>1618</v>
      </c>
    </row>
    <row r="717" spans="1:8" x14ac:dyDescent="0.2">
      <c r="A717" s="458" t="s">
        <v>1619</v>
      </c>
      <c r="B717" s="381" t="str">
        <f t="shared" si="11"/>
        <v>Maryhill West</v>
      </c>
      <c r="C717" s="458" t="s">
        <v>127</v>
      </c>
      <c r="D717" s="482">
        <v>5</v>
      </c>
      <c r="E717" s="483">
        <v>3064</v>
      </c>
      <c r="F717" s="552">
        <v>163.18537859007799</v>
      </c>
      <c r="H717" s="17" t="s">
        <v>1620</v>
      </c>
    </row>
    <row r="718" spans="1:8" x14ac:dyDescent="0.2">
      <c r="A718" s="458" t="s">
        <v>1621</v>
      </c>
      <c r="B718" s="381" t="str">
        <f t="shared" si="11"/>
        <v>Wyndford</v>
      </c>
      <c r="C718" s="458" t="s">
        <v>127</v>
      </c>
      <c r="D718" s="482">
        <v>8</v>
      </c>
      <c r="E718" s="483">
        <v>4306</v>
      </c>
      <c r="F718" s="552">
        <v>185.78727357176001</v>
      </c>
      <c r="H718" s="17" t="s">
        <v>1622</v>
      </c>
    </row>
    <row r="719" spans="1:8" x14ac:dyDescent="0.2">
      <c r="A719" s="458" t="s">
        <v>1623</v>
      </c>
      <c r="B719" s="381" t="str">
        <f t="shared" si="11"/>
        <v>Kelvindale</v>
      </c>
      <c r="C719" s="458" t="s">
        <v>127</v>
      </c>
      <c r="D719" s="482">
        <v>10</v>
      </c>
      <c r="E719" s="483">
        <v>6166</v>
      </c>
      <c r="F719" s="552">
        <v>162.17969510217301</v>
      </c>
      <c r="H719" s="17" t="s">
        <v>1624</v>
      </c>
    </row>
    <row r="720" spans="1:8" x14ac:dyDescent="0.2">
      <c r="A720" s="458" t="s">
        <v>1625</v>
      </c>
      <c r="B720" s="381" t="str">
        <f t="shared" si="11"/>
        <v>North Kelvin</v>
      </c>
      <c r="C720" s="458" t="s">
        <v>127</v>
      </c>
      <c r="D720" s="482">
        <v>1</v>
      </c>
      <c r="E720" s="483">
        <v>4187</v>
      </c>
      <c r="F720" s="552">
        <v>23.883448770002399</v>
      </c>
      <c r="H720" s="17" t="s">
        <v>1626</v>
      </c>
    </row>
    <row r="721" spans="1:8" x14ac:dyDescent="0.2">
      <c r="A721" s="458" t="s">
        <v>1627</v>
      </c>
      <c r="B721" s="381" t="str">
        <f t="shared" si="11"/>
        <v>Kelvingrove and University</v>
      </c>
      <c r="C721" s="458" t="s">
        <v>127</v>
      </c>
      <c r="D721" s="482">
        <v>4</v>
      </c>
      <c r="E721" s="483">
        <v>6546</v>
      </c>
      <c r="F721" s="552">
        <v>61.106018942865902</v>
      </c>
      <c r="H721" s="17" t="s">
        <v>1628</v>
      </c>
    </row>
    <row r="722" spans="1:8" x14ac:dyDescent="0.2">
      <c r="A722" s="458" t="s">
        <v>1629</v>
      </c>
      <c r="B722" s="381" t="str">
        <f t="shared" si="11"/>
        <v>Hillhead</v>
      </c>
      <c r="C722" s="458" t="s">
        <v>127</v>
      </c>
      <c r="D722" s="482">
        <v>10</v>
      </c>
      <c r="E722" s="483">
        <v>8319</v>
      </c>
      <c r="F722" s="552">
        <v>120.206755619666</v>
      </c>
      <c r="H722" s="17" t="s">
        <v>784</v>
      </c>
    </row>
    <row r="723" spans="1:8" x14ac:dyDescent="0.2">
      <c r="A723" s="458" t="s">
        <v>1630</v>
      </c>
      <c r="B723" s="381" t="str">
        <f t="shared" si="11"/>
        <v>Glasgow Harbour and Partick South</v>
      </c>
      <c r="C723" s="458" t="s">
        <v>127</v>
      </c>
      <c r="D723" s="482">
        <v>3</v>
      </c>
      <c r="E723" s="483">
        <v>5311</v>
      </c>
      <c r="F723" s="552">
        <v>56.486537375258898</v>
      </c>
      <c r="H723" s="17" t="s">
        <v>1631</v>
      </c>
    </row>
    <row r="724" spans="1:8" x14ac:dyDescent="0.2">
      <c r="A724" s="458" t="s">
        <v>1632</v>
      </c>
      <c r="B724" s="381" t="str">
        <f t="shared" si="11"/>
        <v>Partick</v>
      </c>
      <c r="C724" s="458" t="s">
        <v>127</v>
      </c>
      <c r="D724" s="482">
        <v>3</v>
      </c>
      <c r="E724" s="483">
        <v>4024</v>
      </c>
      <c r="F724" s="552">
        <v>74.552683896620294</v>
      </c>
      <c r="H724" s="17" t="s">
        <v>1633</v>
      </c>
    </row>
    <row r="725" spans="1:8" x14ac:dyDescent="0.2">
      <c r="A725" s="458" t="s">
        <v>1634</v>
      </c>
      <c r="B725" s="381" t="str">
        <f t="shared" si="11"/>
        <v>Partickhill and Hyndland</v>
      </c>
      <c r="C725" s="458" t="s">
        <v>127</v>
      </c>
      <c r="D725" s="482">
        <v>9</v>
      </c>
      <c r="E725" s="483">
        <v>5803</v>
      </c>
      <c r="F725" s="552">
        <v>155.09219369291699</v>
      </c>
      <c r="H725" s="17" t="s">
        <v>1635</v>
      </c>
    </row>
    <row r="726" spans="1:8" x14ac:dyDescent="0.2">
      <c r="A726" s="458" t="s">
        <v>1636</v>
      </c>
      <c r="B726" s="381" t="str">
        <f t="shared" si="11"/>
        <v>Dowanhill</v>
      </c>
      <c r="C726" s="458" t="s">
        <v>127</v>
      </c>
      <c r="D726" s="482">
        <v>14</v>
      </c>
      <c r="E726" s="483">
        <v>4589</v>
      </c>
      <c r="F726" s="552">
        <v>305.07735890172199</v>
      </c>
      <c r="H726" s="17" t="s">
        <v>1637</v>
      </c>
    </row>
    <row r="727" spans="1:8" x14ac:dyDescent="0.2">
      <c r="A727" s="458" t="s">
        <v>1638</v>
      </c>
      <c r="B727" s="381" t="str">
        <f t="shared" si="11"/>
        <v>Kelvinside and Jordanhill</v>
      </c>
      <c r="C727" s="458" t="s">
        <v>127</v>
      </c>
      <c r="D727" s="482">
        <v>15</v>
      </c>
      <c r="E727" s="483">
        <v>5717</v>
      </c>
      <c r="F727" s="552">
        <v>262.37537169844302</v>
      </c>
      <c r="H727" s="17" t="s">
        <v>1639</v>
      </c>
    </row>
    <row r="728" spans="1:8" x14ac:dyDescent="0.2">
      <c r="A728" s="458" t="s">
        <v>1640</v>
      </c>
      <c r="B728" s="381" t="str">
        <f t="shared" si="11"/>
        <v>Broomhill</v>
      </c>
      <c r="C728" s="458" t="s">
        <v>127</v>
      </c>
      <c r="D728" s="482">
        <v>3</v>
      </c>
      <c r="E728" s="483">
        <v>4639</v>
      </c>
      <c r="F728" s="552">
        <v>64.669109721922794</v>
      </c>
      <c r="H728" s="17" t="s">
        <v>1641</v>
      </c>
    </row>
    <row r="729" spans="1:8" x14ac:dyDescent="0.2">
      <c r="A729" s="458" t="s">
        <v>1642</v>
      </c>
      <c r="B729" s="381" t="str">
        <f t="shared" si="11"/>
        <v>Victoria Park</v>
      </c>
      <c r="C729" s="458" t="s">
        <v>127</v>
      </c>
      <c r="D729" s="482">
        <v>5</v>
      </c>
      <c r="E729" s="483">
        <v>2705</v>
      </c>
      <c r="F729" s="552">
        <v>184.842883548983</v>
      </c>
      <c r="H729" s="17" t="s">
        <v>1643</v>
      </c>
    </row>
    <row r="730" spans="1:8" x14ac:dyDescent="0.2">
      <c r="A730" s="458" t="s">
        <v>1644</v>
      </c>
      <c r="B730" s="381" t="str">
        <f t="shared" si="11"/>
        <v>Whiteinch</v>
      </c>
      <c r="C730" s="458" t="s">
        <v>127</v>
      </c>
      <c r="D730" s="482">
        <v>5</v>
      </c>
      <c r="E730" s="483">
        <v>3742</v>
      </c>
      <c r="F730" s="552">
        <v>133.618385889899</v>
      </c>
      <c r="H730" s="17" t="s">
        <v>1645</v>
      </c>
    </row>
    <row r="731" spans="1:8" x14ac:dyDescent="0.2">
      <c r="A731" s="458" t="s">
        <v>1646</v>
      </c>
      <c r="B731" s="381" t="str">
        <f t="shared" si="11"/>
        <v>Scotstoun North and East</v>
      </c>
      <c r="C731" s="458" t="s">
        <v>127</v>
      </c>
      <c r="D731" s="482">
        <v>6</v>
      </c>
      <c r="E731" s="483">
        <v>4595</v>
      </c>
      <c r="F731" s="552">
        <v>130.57671381936899</v>
      </c>
      <c r="H731" s="17" t="s">
        <v>1647</v>
      </c>
    </row>
    <row r="732" spans="1:8" x14ac:dyDescent="0.2">
      <c r="A732" s="458" t="s">
        <v>1648</v>
      </c>
      <c r="B732" s="381" t="str">
        <f t="shared" si="11"/>
        <v>Scotstoun South and West</v>
      </c>
      <c r="C732" s="458" t="s">
        <v>127</v>
      </c>
      <c r="D732" s="482">
        <v>4</v>
      </c>
      <c r="E732" s="483">
        <v>3637</v>
      </c>
      <c r="F732" s="552">
        <v>109.980753368161</v>
      </c>
      <c r="H732" s="17" t="s">
        <v>1649</v>
      </c>
    </row>
    <row r="733" spans="1:8" x14ac:dyDescent="0.2">
      <c r="A733" s="458" t="s">
        <v>1650</v>
      </c>
      <c r="B733" s="381" t="str">
        <f t="shared" si="11"/>
        <v>Yoker South</v>
      </c>
      <c r="C733" s="458" t="s">
        <v>127</v>
      </c>
      <c r="D733" s="482">
        <v>6</v>
      </c>
      <c r="E733" s="483">
        <v>4856</v>
      </c>
      <c r="F733" s="552">
        <v>123.558484349259</v>
      </c>
      <c r="H733" s="17" t="s">
        <v>1651</v>
      </c>
    </row>
    <row r="734" spans="1:8" x14ac:dyDescent="0.2">
      <c r="A734" s="458" t="s">
        <v>1652</v>
      </c>
      <c r="B734" s="381" t="str">
        <f t="shared" si="11"/>
        <v>Yoker North</v>
      </c>
      <c r="C734" s="458" t="s">
        <v>127</v>
      </c>
      <c r="D734" s="482">
        <v>20</v>
      </c>
      <c r="E734" s="483">
        <v>2970</v>
      </c>
      <c r="F734" s="552">
        <v>673.40067340067299</v>
      </c>
      <c r="H734" s="17" t="s">
        <v>1653</v>
      </c>
    </row>
    <row r="735" spans="1:8" x14ac:dyDescent="0.2">
      <c r="A735" s="458" t="s">
        <v>1654</v>
      </c>
      <c r="B735" s="381" t="str">
        <f t="shared" si="11"/>
        <v>Knightswood West</v>
      </c>
      <c r="C735" s="458" t="s">
        <v>127</v>
      </c>
      <c r="D735" s="482">
        <v>4</v>
      </c>
      <c r="E735" s="483">
        <v>2551</v>
      </c>
      <c r="F735" s="552">
        <v>156.801254410035</v>
      </c>
      <c r="H735" s="17" t="s">
        <v>1655</v>
      </c>
    </row>
    <row r="736" spans="1:8" x14ac:dyDescent="0.2">
      <c r="A736" s="458" t="s">
        <v>1656</v>
      </c>
      <c r="B736" s="381" t="str">
        <f t="shared" si="11"/>
        <v>Knightswood East</v>
      </c>
      <c r="C736" s="458" t="s">
        <v>127</v>
      </c>
      <c r="D736" s="482">
        <v>9</v>
      </c>
      <c r="E736" s="483">
        <v>3921</v>
      </c>
      <c r="F736" s="552">
        <v>229.53328232593699</v>
      </c>
      <c r="H736" s="17" t="s">
        <v>1657</v>
      </c>
    </row>
    <row r="737" spans="1:8" x14ac:dyDescent="0.2">
      <c r="A737" s="458" t="s">
        <v>1658</v>
      </c>
      <c r="B737" s="381" t="str">
        <f t="shared" si="11"/>
        <v>Knightswood Park West</v>
      </c>
      <c r="C737" s="458" t="s">
        <v>127</v>
      </c>
      <c r="D737" s="482">
        <v>6</v>
      </c>
      <c r="E737" s="483">
        <v>3354</v>
      </c>
      <c r="F737" s="552">
        <v>178.890876565295</v>
      </c>
      <c r="H737" s="17" t="s">
        <v>1659</v>
      </c>
    </row>
    <row r="738" spans="1:8" x14ac:dyDescent="0.2">
      <c r="A738" s="458" t="s">
        <v>1660</v>
      </c>
      <c r="B738" s="381" t="str">
        <f t="shared" si="11"/>
        <v>Knightswood Park East</v>
      </c>
      <c r="C738" s="458" t="s">
        <v>127</v>
      </c>
      <c r="D738" s="482">
        <v>7</v>
      </c>
      <c r="E738" s="483">
        <v>3870</v>
      </c>
      <c r="F738" s="552">
        <v>180.878552971576</v>
      </c>
      <c r="H738" s="17" t="s">
        <v>1661</v>
      </c>
    </row>
    <row r="739" spans="1:8" x14ac:dyDescent="0.2">
      <c r="A739" s="458" t="s">
        <v>1662</v>
      </c>
      <c r="B739" s="381" t="str">
        <f t="shared" si="11"/>
        <v>Anniesland East</v>
      </c>
      <c r="C739" s="458" t="s">
        <v>127</v>
      </c>
      <c r="D739" s="482">
        <v>19</v>
      </c>
      <c r="E739" s="483">
        <v>4242</v>
      </c>
      <c r="F739" s="552">
        <v>447.90193305044801</v>
      </c>
      <c r="H739" s="17" t="s">
        <v>1663</v>
      </c>
    </row>
    <row r="740" spans="1:8" x14ac:dyDescent="0.2">
      <c r="A740" s="458" t="s">
        <v>1664</v>
      </c>
      <c r="B740" s="381" t="str">
        <f t="shared" si="11"/>
        <v>Anniesland West</v>
      </c>
      <c r="C740" s="458" t="s">
        <v>127</v>
      </c>
      <c r="D740" s="482">
        <v>24</v>
      </c>
      <c r="E740" s="483">
        <v>6681</v>
      </c>
      <c r="F740" s="552">
        <v>359.227660529861</v>
      </c>
      <c r="H740" s="17" t="s">
        <v>1665</v>
      </c>
    </row>
    <row r="741" spans="1:8" x14ac:dyDescent="0.2">
      <c r="A741" s="458" t="s">
        <v>1666</v>
      </c>
      <c r="B741" s="381" t="str">
        <f t="shared" si="11"/>
        <v>Blairdardie East</v>
      </c>
      <c r="C741" s="458" t="s">
        <v>127</v>
      </c>
      <c r="D741" s="482">
        <v>14</v>
      </c>
      <c r="E741" s="483">
        <v>5485</v>
      </c>
      <c r="F741" s="552">
        <v>255.24156791248899</v>
      </c>
      <c r="H741" s="17" t="s">
        <v>1667</v>
      </c>
    </row>
    <row r="742" spans="1:8" x14ac:dyDescent="0.2">
      <c r="A742" s="458" t="s">
        <v>1668</v>
      </c>
      <c r="B742" s="381" t="str">
        <f t="shared" si="11"/>
        <v>Blairdardie West</v>
      </c>
      <c r="C742" s="458" t="s">
        <v>127</v>
      </c>
      <c r="D742" s="482">
        <v>3</v>
      </c>
      <c r="E742" s="483">
        <v>2975</v>
      </c>
      <c r="F742" s="552">
        <v>100.84033613445401</v>
      </c>
      <c r="H742" s="17" t="s">
        <v>1669</v>
      </c>
    </row>
    <row r="743" spans="1:8" x14ac:dyDescent="0.2">
      <c r="A743" s="458" t="s">
        <v>1670</v>
      </c>
      <c r="B743" s="381" t="str">
        <f t="shared" si="11"/>
        <v>Drumchapel South</v>
      </c>
      <c r="C743" s="458" t="s">
        <v>127</v>
      </c>
      <c r="D743" s="482">
        <v>21</v>
      </c>
      <c r="E743" s="483">
        <v>2542</v>
      </c>
      <c r="F743" s="552">
        <v>826.12116443745094</v>
      </c>
      <c r="H743" s="17" t="s">
        <v>1671</v>
      </c>
    </row>
    <row r="744" spans="1:8" x14ac:dyDescent="0.2">
      <c r="A744" s="458" t="s">
        <v>1672</v>
      </c>
      <c r="B744" s="381" t="str">
        <f t="shared" si="11"/>
        <v>Drumchapel North</v>
      </c>
      <c r="C744" s="458" t="s">
        <v>127</v>
      </c>
      <c r="D744" s="482">
        <v>8</v>
      </c>
      <c r="E744" s="483">
        <v>3354</v>
      </c>
      <c r="F744" s="552">
        <v>238.52116875372701</v>
      </c>
      <c r="H744" s="17" t="s">
        <v>1673</v>
      </c>
    </row>
    <row r="745" spans="1:8" x14ac:dyDescent="0.2">
      <c r="A745" s="458" t="s">
        <v>1674</v>
      </c>
      <c r="B745" s="381" t="str">
        <f t="shared" si="11"/>
        <v>Drumry East</v>
      </c>
      <c r="C745" s="458" t="s">
        <v>127</v>
      </c>
      <c r="D745" s="482">
        <v>10</v>
      </c>
      <c r="E745" s="483">
        <v>3317</v>
      </c>
      <c r="F745" s="552">
        <v>301.47723846849601</v>
      </c>
      <c r="H745" s="17" t="s">
        <v>1675</v>
      </c>
    </row>
    <row r="746" spans="1:8" x14ac:dyDescent="0.2">
      <c r="A746" s="458" t="s">
        <v>1676</v>
      </c>
      <c r="B746" s="381" t="str">
        <f t="shared" si="11"/>
        <v>Drumry West</v>
      </c>
      <c r="C746" s="458" t="s">
        <v>127</v>
      </c>
      <c r="D746" s="482">
        <v>5</v>
      </c>
      <c r="E746" s="483">
        <v>3542</v>
      </c>
      <c r="F746" s="552">
        <v>141.16318464144601</v>
      </c>
      <c r="H746" s="17" t="s">
        <v>1677</v>
      </c>
    </row>
    <row r="747" spans="1:8" x14ac:dyDescent="0.2">
      <c r="A747" s="458" t="s">
        <v>1678</v>
      </c>
      <c r="B747" s="381" t="str">
        <f t="shared" si="11"/>
        <v>Lochaber West</v>
      </c>
      <c r="C747" s="458" t="s">
        <v>111</v>
      </c>
      <c r="D747" s="482" t="s">
        <v>3131</v>
      </c>
      <c r="E747" s="483">
        <v>4809</v>
      </c>
      <c r="F747" s="552" t="s">
        <v>3131</v>
      </c>
      <c r="H747" s="17" t="s">
        <v>1679</v>
      </c>
    </row>
    <row r="748" spans="1:8" x14ac:dyDescent="0.2">
      <c r="A748" s="458" t="s">
        <v>1680</v>
      </c>
      <c r="B748" s="381" t="str">
        <f t="shared" si="11"/>
        <v>Fort William North</v>
      </c>
      <c r="C748" s="458" t="s">
        <v>111</v>
      </c>
      <c r="D748" s="482" t="s">
        <v>3131</v>
      </c>
      <c r="E748" s="483">
        <v>4577</v>
      </c>
      <c r="F748" s="552" t="s">
        <v>3131</v>
      </c>
      <c r="H748" s="17" t="s">
        <v>1681</v>
      </c>
    </row>
    <row r="749" spans="1:8" x14ac:dyDescent="0.2">
      <c r="A749" s="458" t="s">
        <v>1682</v>
      </c>
      <c r="B749" s="381" t="str">
        <f t="shared" si="11"/>
        <v>Fort William South</v>
      </c>
      <c r="C749" s="458" t="s">
        <v>111</v>
      </c>
      <c r="D749" s="482">
        <v>1</v>
      </c>
      <c r="E749" s="483">
        <v>5658</v>
      </c>
      <c r="F749" s="552">
        <v>17.6740897843761</v>
      </c>
      <c r="H749" s="17" t="s">
        <v>1683</v>
      </c>
    </row>
    <row r="750" spans="1:8" x14ac:dyDescent="0.2">
      <c r="A750" s="458" t="s">
        <v>1684</v>
      </c>
      <c r="B750" s="381" t="str">
        <f t="shared" si="11"/>
        <v>Lochaber East and North</v>
      </c>
      <c r="C750" s="458" t="s">
        <v>111</v>
      </c>
      <c r="D750" s="482">
        <v>1</v>
      </c>
      <c r="E750" s="483">
        <v>4761</v>
      </c>
      <c r="F750" s="552">
        <v>21.0039907582441</v>
      </c>
      <c r="H750" s="17" t="s">
        <v>1685</v>
      </c>
    </row>
    <row r="751" spans="1:8" x14ac:dyDescent="0.2">
      <c r="A751" s="458" t="s">
        <v>1686</v>
      </c>
      <c r="B751" s="381" t="str">
        <f t="shared" si="11"/>
        <v>Badenoch and Strathspey South</v>
      </c>
      <c r="C751" s="458" t="s">
        <v>111</v>
      </c>
      <c r="D751" s="482" t="s">
        <v>3131</v>
      </c>
      <c r="E751" s="483">
        <v>3875</v>
      </c>
      <c r="F751" s="552" t="s">
        <v>3131</v>
      </c>
      <c r="H751" s="17" t="s">
        <v>1687</v>
      </c>
    </row>
    <row r="752" spans="1:8" x14ac:dyDescent="0.2">
      <c r="A752" s="458" t="s">
        <v>1688</v>
      </c>
      <c r="B752" s="381" t="str">
        <f t="shared" si="11"/>
        <v>Badenoch and Strathspey Central</v>
      </c>
      <c r="C752" s="458" t="s">
        <v>111</v>
      </c>
      <c r="D752" s="482" t="s">
        <v>3131</v>
      </c>
      <c r="E752" s="483">
        <v>5315</v>
      </c>
      <c r="F752" s="552" t="s">
        <v>3131</v>
      </c>
      <c r="H752" s="17" t="s">
        <v>1689</v>
      </c>
    </row>
    <row r="753" spans="1:8" x14ac:dyDescent="0.2">
      <c r="A753" s="458" t="s">
        <v>1690</v>
      </c>
      <c r="B753" s="381" t="str">
        <f t="shared" si="11"/>
        <v>Badenoch and Strathspey North</v>
      </c>
      <c r="C753" s="458" t="s">
        <v>111</v>
      </c>
      <c r="D753" s="482">
        <v>3</v>
      </c>
      <c r="E753" s="483">
        <v>4795</v>
      </c>
      <c r="F753" s="552">
        <v>62.565172054223197</v>
      </c>
      <c r="H753" s="17" t="s">
        <v>1691</v>
      </c>
    </row>
    <row r="754" spans="1:8" x14ac:dyDescent="0.2">
      <c r="A754" s="458" t="s">
        <v>1692</v>
      </c>
      <c r="B754" s="381" t="str">
        <f t="shared" si="11"/>
        <v>Nairn Rural</v>
      </c>
      <c r="C754" s="458" t="s">
        <v>111</v>
      </c>
      <c r="D754" s="482" t="s">
        <v>3131</v>
      </c>
      <c r="E754" s="483">
        <v>5013</v>
      </c>
      <c r="F754" s="552" t="s">
        <v>3131</v>
      </c>
      <c r="H754" s="17" t="s">
        <v>1693</v>
      </c>
    </row>
    <row r="755" spans="1:8" x14ac:dyDescent="0.2">
      <c r="A755" s="458" t="s">
        <v>1694</v>
      </c>
      <c r="B755" s="381" t="str">
        <f t="shared" si="11"/>
        <v>Nairn East</v>
      </c>
      <c r="C755" s="458" t="s">
        <v>111</v>
      </c>
      <c r="D755" s="482">
        <v>2</v>
      </c>
      <c r="E755" s="483">
        <v>4031</v>
      </c>
      <c r="F755" s="552">
        <v>49.615480029769301</v>
      </c>
      <c r="H755" s="17" t="s">
        <v>1695</v>
      </c>
    </row>
    <row r="756" spans="1:8" x14ac:dyDescent="0.2">
      <c r="A756" s="458" t="s">
        <v>1696</v>
      </c>
      <c r="B756" s="381" t="str">
        <f t="shared" si="11"/>
        <v>Nairn West</v>
      </c>
      <c r="C756" s="458" t="s">
        <v>111</v>
      </c>
      <c r="D756" s="482">
        <v>3</v>
      </c>
      <c r="E756" s="483">
        <v>4463</v>
      </c>
      <c r="F756" s="552">
        <v>67.219359175442506</v>
      </c>
      <c r="H756" s="17" t="s">
        <v>1697</v>
      </c>
    </row>
    <row r="757" spans="1:8" x14ac:dyDescent="0.2">
      <c r="A757" s="458" t="s">
        <v>1698</v>
      </c>
      <c r="B757" s="381" t="str">
        <f t="shared" si="11"/>
        <v>Inverness East Rural</v>
      </c>
      <c r="C757" s="458" t="s">
        <v>111</v>
      </c>
      <c r="D757" s="482">
        <v>5</v>
      </c>
      <c r="E757" s="483">
        <v>5594</v>
      </c>
      <c r="F757" s="552">
        <v>89.381480157311401</v>
      </c>
      <c r="H757" s="17" t="s">
        <v>1699</v>
      </c>
    </row>
    <row r="758" spans="1:8" x14ac:dyDescent="0.2">
      <c r="A758" s="458" t="s">
        <v>1700</v>
      </c>
      <c r="B758" s="381" t="str">
        <f t="shared" si="11"/>
        <v>Inverness Culloden and Balloch</v>
      </c>
      <c r="C758" s="458" t="s">
        <v>111</v>
      </c>
      <c r="D758" s="482">
        <v>2</v>
      </c>
      <c r="E758" s="483">
        <v>3943</v>
      </c>
      <c r="F758" s="552">
        <v>50.722799898554399</v>
      </c>
      <c r="H758" s="17" t="s">
        <v>1701</v>
      </c>
    </row>
    <row r="759" spans="1:8" x14ac:dyDescent="0.2">
      <c r="A759" s="458" t="s">
        <v>1702</v>
      </c>
      <c r="B759" s="381" t="str">
        <f t="shared" si="11"/>
        <v>Inverness Smithton</v>
      </c>
      <c r="C759" s="458" t="s">
        <v>111</v>
      </c>
      <c r="D759" s="482" t="s">
        <v>3131</v>
      </c>
      <c r="E759" s="483">
        <v>3045</v>
      </c>
      <c r="F759" s="552" t="s">
        <v>3131</v>
      </c>
      <c r="H759" s="17" t="s">
        <v>1703</v>
      </c>
    </row>
    <row r="760" spans="1:8" x14ac:dyDescent="0.2">
      <c r="A760" s="458" t="s">
        <v>1704</v>
      </c>
      <c r="B760" s="381" t="str">
        <f t="shared" si="11"/>
        <v>Inverness Westhill</v>
      </c>
      <c r="C760" s="458" t="s">
        <v>111</v>
      </c>
      <c r="D760" s="482">
        <v>1</v>
      </c>
      <c r="E760" s="483">
        <v>6145</v>
      </c>
      <c r="F760" s="552">
        <v>16.273393002441001</v>
      </c>
      <c r="H760" s="17" t="s">
        <v>1705</v>
      </c>
    </row>
    <row r="761" spans="1:8" x14ac:dyDescent="0.2">
      <c r="A761" s="458" t="s">
        <v>1706</v>
      </c>
      <c r="B761" s="381" t="str">
        <f t="shared" si="11"/>
        <v>Inverness Inshes</v>
      </c>
      <c r="C761" s="458" t="s">
        <v>111</v>
      </c>
      <c r="D761" s="482">
        <v>1</v>
      </c>
      <c r="E761" s="483">
        <v>5706</v>
      </c>
      <c r="F761" s="552">
        <v>17.5254118471784</v>
      </c>
      <c r="H761" s="17" t="s">
        <v>1707</v>
      </c>
    </row>
    <row r="762" spans="1:8" x14ac:dyDescent="0.2">
      <c r="A762" s="458" t="s">
        <v>1708</v>
      </c>
      <c r="B762" s="381" t="str">
        <f t="shared" si="11"/>
        <v>Inverness Slackbuie</v>
      </c>
      <c r="C762" s="458" t="s">
        <v>111</v>
      </c>
      <c r="D762" s="482">
        <v>1</v>
      </c>
      <c r="E762" s="483">
        <v>3639</v>
      </c>
      <c r="F762" s="552">
        <v>27.480076944215501</v>
      </c>
      <c r="H762" s="17" t="s">
        <v>1709</v>
      </c>
    </row>
    <row r="763" spans="1:8" x14ac:dyDescent="0.2">
      <c r="A763" s="458" t="s">
        <v>1710</v>
      </c>
      <c r="B763" s="381" t="str">
        <f t="shared" si="11"/>
        <v>Inverness Lochardil and Holm Mains</v>
      </c>
      <c r="C763" s="458" t="s">
        <v>111</v>
      </c>
      <c r="D763" s="482" t="s">
        <v>3131</v>
      </c>
      <c r="E763" s="483">
        <v>5336</v>
      </c>
      <c r="F763" s="552" t="s">
        <v>3131</v>
      </c>
      <c r="H763" s="17" t="s">
        <v>1711</v>
      </c>
    </row>
    <row r="764" spans="1:8" x14ac:dyDescent="0.2">
      <c r="A764" s="458" t="s">
        <v>1712</v>
      </c>
      <c r="B764" s="381" t="str">
        <f t="shared" si="11"/>
        <v>Inverness Drummond</v>
      </c>
      <c r="C764" s="458" t="s">
        <v>111</v>
      </c>
      <c r="D764" s="482">
        <v>1</v>
      </c>
      <c r="E764" s="483">
        <v>3473</v>
      </c>
      <c r="F764" s="552">
        <v>28.793550244745202</v>
      </c>
      <c r="H764" s="17" t="s">
        <v>1713</v>
      </c>
    </row>
    <row r="765" spans="1:8" x14ac:dyDescent="0.2">
      <c r="A765" s="458" t="s">
        <v>1714</v>
      </c>
      <c r="B765" s="381" t="str">
        <f t="shared" si="11"/>
        <v>Inverness Hilton</v>
      </c>
      <c r="C765" s="458" t="s">
        <v>111</v>
      </c>
      <c r="D765" s="482" t="s">
        <v>3131</v>
      </c>
      <c r="E765" s="483">
        <v>3793</v>
      </c>
      <c r="F765" s="552" t="s">
        <v>3131</v>
      </c>
      <c r="H765" s="17" t="s">
        <v>1715</v>
      </c>
    </row>
    <row r="766" spans="1:8" x14ac:dyDescent="0.2">
      <c r="A766" s="458" t="s">
        <v>1716</v>
      </c>
      <c r="B766" s="381" t="str">
        <f t="shared" si="11"/>
        <v>Inverness Drakies</v>
      </c>
      <c r="C766" s="458" t="s">
        <v>111</v>
      </c>
      <c r="D766" s="482" t="s">
        <v>3131</v>
      </c>
      <c r="E766" s="483">
        <v>2299</v>
      </c>
      <c r="F766" s="552" t="s">
        <v>3131</v>
      </c>
      <c r="H766" s="17" t="s">
        <v>1717</v>
      </c>
    </row>
    <row r="767" spans="1:8" x14ac:dyDescent="0.2">
      <c r="A767" s="458" t="s">
        <v>1718</v>
      </c>
      <c r="B767" s="381" t="str">
        <f t="shared" si="11"/>
        <v>Inverness Central, Raigmore and Longman</v>
      </c>
      <c r="C767" s="458" t="s">
        <v>111</v>
      </c>
      <c r="D767" s="482">
        <v>3</v>
      </c>
      <c r="E767" s="483">
        <v>4016</v>
      </c>
      <c r="F767" s="552">
        <v>74.701195219123505</v>
      </c>
      <c r="H767" s="17" t="s">
        <v>1719</v>
      </c>
    </row>
    <row r="768" spans="1:8" x14ac:dyDescent="0.2">
      <c r="A768" s="458" t="s">
        <v>1720</v>
      </c>
      <c r="B768" s="381" t="str">
        <f t="shared" si="11"/>
        <v>Inverness Crown and Haugh</v>
      </c>
      <c r="C768" s="458" t="s">
        <v>111</v>
      </c>
      <c r="D768" s="482">
        <v>3</v>
      </c>
      <c r="E768" s="483">
        <v>4454</v>
      </c>
      <c r="F768" s="552">
        <v>67.355186349348898</v>
      </c>
      <c r="H768" s="17" t="s">
        <v>1721</v>
      </c>
    </row>
    <row r="769" spans="1:8" x14ac:dyDescent="0.2">
      <c r="A769" s="458" t="s">
        <v>1722</v>
      </c>
      <c r="B769" s="381" t="str">
        <f t="shared" si="11"/>
        <v>Inverness Ballifeary and Dalneigh</v>
      </c>
      <c r="C769" s="458" t="s">
        <v>111</v>
      </c>
      <c r="D769" s="482">
        <v>3</v>
      </c>
      <c r="E769" s="483">
        <v>4387</v>
      </c>
      <c r="F769" s="552">
        <v>68.383861408707602</v>
      </c>
      <c r="H769" s="17" t="s">
        <v>1723</v>
      </c>
    </row>
    <row r="770" spans="1:8" x14ac:dyDescent="0.2">
      <c r="A770" s="458" t="s">
        <v>1724</v>
      </c>
      <c r="B770" s="381" t="str">
        <f t="shared" si="11"/>
        <v>Inverness Muirtown</v>
      </c>
      <c r="C770" s="458" t="s">
        <v>111</v>
      </c>
      <c r="D770" s="482">
        <v>4</v>
      </c>
      <c r="E770" s="483">
        <v>3745</v>
      </c>
      <c r="F770" s="552">
        <v>106.80907877169599</v>
      </c>
      <c r="H770" s="17" t="s">
        <v>1725</v>
      </c>
    </row>
    <row r="771" spans="1:8" x14ac:dyDescent="0.2">
      <c r="A771" s="458" t="s">
        <v>1726</v>
      </c>
      <c r="B771" s="381" t="str">
        <f t="shared" si="11"/>
        <v>Inverness Merkinch</v>
      </c>
      <c r="C771" s="458" t="s">
        <v>111</v>
      </c>
      <c r="D771" s="482">
        <v>1</v>
      </c>
      <c r="E771" s="483">
        <v>3448</v>
      </c>
      <c r="F771" s="552">
        <v>29.002320185614899</v>
      </c>
      <c r="H771" s="17" t="s">
        <v>1727</v>
      </c>
    </row>
    <row r="772" spans="1:8" x14ac:dyDescent="0.2">
      <c r="A772" s="458" t="s">
        <v>1728</v>
      </c>
      <c r="B772" s="381" t="str">
        <f t="shared" si="11"/>
        <v>Inverness Scorguie</v>
      </c>
      <c r="C772" s="458" t="s">
        <v>111</v>
      </c>
      <c r="D772" s="482">
        <v>4</v>
      </c>
      <c r="E772" s="483">
        <v>2913</v>
      </c>
      <c r="F772" s="552">
        <v>137.31548232063199</v>
      </c>
      <c r="H772" s="17" t="s">
        <v>1729</v>
      </c>
    </row>
    <row r="773" spans="1:8" x14ac:dyDescent="0.2">
      <c r="A773" s="458" t="s">
        <v>1730</v>
      </c>
      <c r="B773" s="381" t="str">
        <f t="shared" si="11"/>
        <v>Inverness Kinmylies and South West</v>
      </c>
      <c r="C773" s="458" t="s">
        <v>111</v>
      </c>
      <c r="D773" s="482">
        <v>1</v>
      </c>
      <c r="E773" s="483">
        <v>4093</v>
      </c>
      <c r="F773" s="552">
        <v>24.431956999755698</v>
      </c>
      <c r="H773" s="17" t="s">
        <v>1731</v>
      </c>
    </row>
    <row r="774" spans="1:8" x14ac:dyDescent="0.2">
      <c r="A774" s="458" t="s">
        <v>1732</v>
      </c>
      <c r="B774" s="381" t="str">
        <f t="shared" si="11"/>
        <v>Inverness West Rural</v>
      </c>
      <c r="C774" s="458" t="s">
        <v>111</v>
      </c>
      <c r="D774" s="482">
        <v>2</v>
      </c>
      <c r="E774" s="483">
        <v>6801</v>
      </c>
      <c r="F774" s="552">
        <v>29.407440082340798</v>
      </c>
      <c r="H774" s="17" t="s">
        <v>1733</v>
      </c>
    </row>
    <row r="775" spans="1:8" x14ac:dyDescent="0.2">
      <c r="A775" s="458" t="s">
        <v>1734</v>
      </c>
      <c r="B775" s="381" t="str">
        <f t="shared" ref="B775:B838" si="12">HYPERLINK(CONCATENATE("https://statistics.gov.scot/atlas/resource?uri=http%3A%2F%2Fstatistics.gov.scot%2Fid%2Fstatistical-geography%2F",A775),H775)</f>
        <v>Loch Ness</v>
      </c>
      <c r="C775" s="458" t="s">
        <v>111</v>
      </c>
      <c r="D775" s="482" t="s">
        <v>3131</v>
      </c>
      <c r="E775" s="483">
        <v>4626</v>
      </c>
      <c r="F775" s="552" t="s">
        <v>3131</v>
      </c>
      <c r="H775" s="17" t="s">
        <v>1735</v>
      </c>
    </row>
    <row r="776" spans="1:8" x14ac:dyDescent="0.2">
      <c r="A776" s="458" t="s">
        <v>1736</v>
      </c>
      <c r="B776" s="381" t="str">
        <f t="shared" si="12"/>
        <v>Lochalsh</v>
      </c>
      <c r="C776" s="458" t="s">
        <v>111</v>
      </c>
      <c r="D776" s="482" t="s">
        <v>3131</v>
      </c>
      <c r="E776" s="483">
        <v>2659</v>
      </c>
      <c r="F776" s="552" t="s">
        <v>3131</v>
      </c>
      <c r="H776" s="17" t="s">
        <v>1737</v>
      </c>
    </row>
    <row r="777" spans="1:8" x14ac:dyDescent="0.2">
      <c r="A777" s="458" t="s">
        <v>1738</v>
      </c>
      <c r="B777" s="381" t="str">
        <f t="shared" si="12"/>
        <v>Skye South</v>
      </c>
      <c r="C777" s="458" t="s">
        <v>111</v>
      </c>
      <c r="D777" s="482">
        <v>1</v>
      </c>
      <c r="E777" s="483">
        <v>3606</v>
      </c>
      <c r="F777" s="552">
        <v>27.731558513588499</v>
      </c>
      <c r="H777" s="17" t="s">
        <v>1739</v>
      </c>
    </row>
    <row r="778" spans="1:8" x14ac:dyDescent="0.2">
      <c r="A778" s="458" t="s">
        <v>1740</v>
      </c>
      <c r="B778" s="381" t="str">
        <f t="shared" si="12"/>
        <v>Skye North East</v>
      </c>
      <c r="C778" s="458" t="s">
        <v>111</v>
      </c>
      <c r="D778" s="482">
        <v>11</v>
      </c>
      <c r="E778" s="483">
        <v>3574</v>
      </c>
      <c r="F778" s="552">
        <v>307.77839955232201</v>
      </c>
      <c r="H778" s="17" t="s">
        <v>1741</v>
      </c>
    </row>
    <row r="779" spans="1:8" x14ac:dyDescent="0.2">
      <c r="A779" s="458" t="s">
        <v>1742</v>
      </c>
      <c r="B779" s="381" t="str">
        <f t="shared" si="12"/>
        <v>Skye North West</v>
      </c>
      <c r="C779" s="458" t="s">
        <v>111</v>
      </c>
      <c r="D779" s="482" t="s">
        <v>3131</v>
      </c>
      <c r="E779" s="483">
        <v>3411</v>
      </c>
      <c r="F779" s="552" t="s">
        <v>3131</v>
      </c>
      <c r="H779" s="17" t="s">
        <v>1743</v>
      </c>
    </row>
    <row r="780" spans="1:8" x14ac:dyDescent="0.2">
      <c r="A780" s="458" t="s">
        <v>1744</v>
      </c>
      <c r="B780" s="381" t="str">
        <f t="shared" si="12"/>
        <v>Ross and Cromarty South West</v>
      </c>
      <c r="C780" s="458" t="s">
        <v>111</v>
      </c>
      <c r="D780" s="482" t="s">
        <v>3131</v>
      </c>
      <c r="E780" s="483">
        <v>3017</v>
      </c>
      <c r="F780" s="552" t="s">
        <v>3131</v>
      </c>
      <c r="H780" s="17" t="s">
        <v>1745</v>
      </c>
    </row>
    <row r="781" spans="1:8" x14ac:dyDescent="0.2">
      <c r="A781" s="458" t="s">
        <v>1746</v>
      </c>
      <c r="B781" s="381" t="str">
        <f t="shared" si="12"/>
        <v>Ross and Cromarty North West</v>
      </c>
      <c r="C781" s="458" t="s">
        <v>111</v>
      </c>
      <c r="D781" s="482" t="s">
        <v>3131</v>
      </c>
      <c r="E781" s="483">
        <v>3259</v>
      </c>
      <c r="F781" s="552" t="s">
        <v>3131</v>
      </c>
      <c r="H781" s="17" t="s">
        <v>1747</v>
      </c>
    </row>
    <row r="782" spans="1:8" x14ac:dyDescent="0.2">
      <c r="A782" s="458" t="s">
        <v>1748</v>
      </c>
      <c r="B782" s="381" t="str">
        <f t="shared" si="12"/>
        <v>Ross and Cromarty Central</v>
      </c>
      <c r="C782" s="458" t="s">
        <v>111</v>
      </c>
      <c r="D782" s="482">
        <v>8</v>
      </c>
      <c r="E782" s="483">
        <v>3713</v>
      </c>
      <c r="F782" s="552">
        <v>215.45919741449001</v>
      </c>
      <c r="H782" s="17" t="s">
        <v>1749</v>
      </c>
    </row>
    <row r="783" spans="1:8" x14ac:dyDescent="0.2">
      <c r="A783" s="458" t="s">
        <v>1750</v>
      </c>
      <c r="B783" s="381" t="str">
        <f t="shared" si="12"/>
        <v>Ross and Cromarty East</v>
      </c>
      <c r="C783" s="458" t="s">
        <v>111</v>
      </c>
      <c r="D783" s="482">
        <v>13</v>
      </c>
      <c r="E783" s="483">
        <v>3265</v>
      </c>
      <c r="F783" s="552">
        <v>398.16232771822399</v>
      </c>
      <c r="H783" s="17" t="s">
        <v>1751</v>
      </c>
    </row>
    <row r="784" spans="1:8" x14ac:dyDescent="0.2">
      <c r="A784" s="458" t="s">
        <v>1752</v>
      </c>
      <c r="B784" s="381" t="str">
        <f t="shared" si="12"/>
        <v>Muir of Ord</v>
      </c>
      <c r="C784" s="458" t="s">
        <v>111</v>
      </c>
      <c r="D784" s="482">
        <v>1</v>
      </c>
      <c r="E784" s="483">
        <v>3558</v>
      </c>
      <c r="F784" s="552">
        <v>28.105677346824098</v>
      </c>
      <c r="H784" s="17" t="s">
        <v>1753</v>
      </c>
    </row>
    <row r="785" spans="1:8" x14ac:dyDescent="0.2">
      <c r="A785" s="458" t="s">
        <v>1754</v>
      </c>
      <c r="B785" s="381" t="str">
        <f t="shared" si="12"/>
        <v>Conon</v>
      </c>
      <c r="C785" s="458" t="s">
        <v>111</v>
      </c>
      <c r="D785" s="482" t="s">
        <v>3131</v>
      </c>
      <c r="E785" s="483">
        <v>3858</v>
      </c>
      <c r="F785" s="552" t="s">
        <v>3131</v>
      </c>
      <c r="H785" s="17" t="s">
        <v>1755</v>
      </c>
    </row>
    <row r="786" spans="1:8" x14ac:dyDescent="0.2">
      <c r="A786" s="458" t="s">
        <v>1756</v>
      </c>
      <c r="B786" s="381" t="str">
        <f t="shared" si="12"/>
        <v>Dingwall</v>
      </c>
      <c r="C786" s="458" t="s">
        <v>111</v>
      </c>
      <c r="D786" s="482">
        <v>1</v>
      </c>
      <c r="E786" s="483">
        <v>5347</v>
      </c>
      <c r="F786" s="552">
        <v>18.7020759304283</v>
      </c>
      <c r="H786" s="17" t="s">
        <v>1757</v>
      </c>
    </row>
    <row r="787" spans="1:8" x14ac:dyDescent="0.2">
      <c r="A787" s="458" t="s">
        <v>1758</v>
      </c>
      <c r="B787" s="381" t="str">
        <f t="shared" si="12"/>
        <v>Black Isle South</v>
      </c>
      <c r="C787" s="458" t="s">
        <v>111</v>
      </c>
      <c r="D787" s="482">
        <v>2</v>
      </c>
      <c r="E787" s="483">
        <v>6945</v>
      </c>
      <c r="F787" s="552">
        <v>28.797696184305298</v>
      </c>
      <c r="H787" s="17" t="s">
        <v>1759</v>
      </c>
    </row>
    <row r="788" spans="1:8" x14ac:dyDescent="0.2">
      <c r="A788" s="458" t="s">
        <v>1760</v>
      </c>
      <c r="B788" s="381" t="str">
        <f t="shared" si="12"/>
        <v>Black Isle North</v>
      </c>
      <c r="C788" s="458" t="s">
        <v>111</v>
      </c>
      <c r="D788" s="482" t="s">
        <v>3131</v>
      </c>
      <c r="E788" s="483">
        <v>3599</v>
      </c>
      <c r="F788" s="552" t="s">
        <v>3131</v>
      </c>
      <c r="H788" s="17" t="s">
        <v>1761</v>
      </c>
    </row>
    <row r="789" spans="1:8" x14ac:dyDescent="0.2">
      <c r="A789" s="458" t="s">
        <v>1762</v>
      </c>
      <c r="B789" s="381" t="str">
        <f t="shared" si="12"/>
        <v>Alness</v>
      </c>
      <c r="C789" s="458" t="s">
        <v>111</v>
      </c>
      <c r="D789" s="482">
        <v>6</v>
      </c>
      <c r="E789" s="483">
        <v>5904</v>
      </c>
      <c r="F789" s="552">
        <v>101.626016260163</v>
      </c>
      <c r="H789" s="17" t="s">
        <v>1763</v>
      </c>
    </row>
    <row r="790" spans="1:8" x14ac:dyDescent="0.2">
      <c r="A790" s="458" t="s">
        <v>1764</v>
      </c>
      <c r="B790" s="381" t="str">
        <f t="shared" si="12"/>
        <v>Invergordon</v>
      </c>
      <c r="C790" s="458" t="s">
        <v>111</v>
      </c>
      <c r="D790" s="482">
        <v>31</v>
      </c>
      <c r="E790" s="483">
        <v>4416</v>
      </c>
      <c r="F790" s="552">
        <v>701.99275362318804</v>
      </c>
      <c r="H790" s="17" t="s">
        <v>1765</v>
      </c>
    </row>
    <row r="791" spans="1:8" x14ac:dyDescent="0.2">
      <c r="A791" s="458" t="s">
        <v>1766</v>
      </c>
      <c r="B791" s="381" t="str">
        <f t="shared" si="12"/>
        <v>Seaboard</v>
      </c>
      <c r="C791" s="458" t="s">
        <v>111</v>
      </c>
      <c r="D791" s="482">
        <v>1</v>
      </c>
      <c r="E791" s="483">
        <v>4389</v>
      </c>
      <c r="F791" s="552">
        <v>22.784233310549102</v>
      </c>
      <c r="H791" s="17" t="s">
        <v>1767</v>
      </c>
    </row>
    <row r="792" spans="1:8" x14ac:dyDescent="0.2">
      <c r="A792" s="458" t="s">
        <v>1768</v>
      </c>
      <c r="B792" s="381" t="str">
        <f t="shared" si="12"/>
        <v>Tain</v>
      </c>
      <c r="C792" s="458" t="s">
        <v>111</v>
      </c>
      <c r="D792" s="482">
        <v>3</v>
      </c>
      <c r="E792" s="483">
        <v>3691</v>
      </c>
      <c r="F792" s="552">
        <v>81.2787862367922</v>
      </c>
      <c r="H792" s="17" t="s">
        <v>1769</v>
      </c>
    </row>
    <row r="793" spans="1:8" x14ac:dyDescent="0.2">
      <c r="A793" s="458" t="s">
        <v>1770</v>
      </c>
      <c r="B793" s="381" t="str">
        <f t="shared" si="12"/>
        <v>Sutherland South</v>
      </c>
      <c r="C793" s="458" t="s">
        <v>111</v>
      </c>
      <c r="D793" s="482">
        <v>1</v>
      </c>
      <c r="E793" s="483">
        <v>6151</v>
      </c>
      <c r="F793" s="552">
        <v>16.257519102584901</v>
      </c>
      <c r="H793" s="17" t="s">
        <v>1771</v>
      </c>
    </row>
    <row r="794" spans="1:8" x14ac:dyDescent="0.2">
      <c r="A794" s="458" t="s">
        <v>1772</v>
      </c>
      <c r="B794" s="381" t="str">
        <f t="shared" si="12"/>
        <v>Sutherland East</v>
      </c>
      <c r="C794" s="458" t="s">
        <v>111</v>
      </c>
      <c r="D794" s="482" t="s">
        <v>3131</v>
      </c>
      <c r="E794" s="483">
        <v>4095</v>
      </c>
      <c r="F794" s="552" t="s">
        <v>3131</v>
      </c>
      <c r="H794" s="17" t="s">
        <v>1773</v>
      </c>
    </row>
    <row r="795" spans="1:8" x14ac:dyDescent="0.2">
      <c r="A795" s="458" t="s">
        <v>1774</v>
      </c>
      <c r="B795" s="381" t="str">
        <f t="shared" si="12"/>
        <v>Caithness South</v>
      </c>
      <c r="C795" s="458" t="s">
        <v>111</v>
      </c>
      <c r="D795" s="482">
        <v>1</v>
      </c>
      <c r="E795" s="483">
        <v>2956</v>
      </c>
      <c r="F795" s="552">
        <v>33.829499323409998</v>
      </c>
      <c r="H795" s="17" t="s">
        <v>1775</v>
      </c>
    </row>
    <row r="796" spans="1:8" x14ac:dyDescent="0.2">
      <c r="A796" s="458" t="s">
        <v>1776</v>
      </c>
      <c r="B796" s="381" t="str">
        <f t="shared" si="12"/>
        <v>Wick South</v>
      </c>
      <c r="C796" s="458" t="s">
        <v>111</v>
      </c>
      <c r="D796" s="482">
        <v>2</v>
      </c>
      <c r="E796" s="483">
        <v>3423</v>
      </c>
      <c r="F796" s="552">
        <v>58.428279287175002</v>
      </c>
      <c r="H796" s="17" t="s">
        <v>1777</v>
      </c>
    </row>
    <row r="797" spans="1:8" x14ac:dyDescent="0.2">
      <c r="A797" s="458" t="s">
        <v>1778</v>
      </c>
      <c r="B797" s="381" t="str">
        <f t="shared" si="12"/>
        <v>Wick North</v>
      </c>
      <c r="C797" s="458" t="s">
        <v>111</v>
      </c>
      <c r="D797" s="482">
        <v>2</v>
      </c>
      <c r="E797" s="483">
        <v>3220</v>
      </c>
      <c r="F797" s="552">
        <v>62.111801242235998</v>
      </c>
      <c r="H797" s="17" t="s">
        <v>1779</v>
      </c>
    </row>
    <row r="798" spans="1:8" x14ac:dyDescent="0.2">
      <c r="A798" s="458" t="s">
        <v>1780</v>
      </c>
      <c r="B798" s="381" t="str">
        <f t="shared" si="12"/>
        <v>Caithness North East</v>
      </c>
      <c r="C798" s="458" t="s">
        <v>111</v>
      </c>
      <c r="D798" s="482" t="s">
        <v>3131</v>
      </c>
      <c r="E798" s="483">
        <v>3533</v>
      </c>
      <c r="F798" s="552" t="s">
        <v>3131</v>
      </c>
      <c r="H798" s="17" t="s">
        <v>1781</v>
      </c>
    </row>
    <row r="799" spans="1:8" x14ac:dyDescent="0.2">
      <c r="A799" s="458" t="s">
        <v>1782</v>
      </c>
      <c r="B799" s="381" t="str">
        <f t="shared" si="12"/>
        <v>Caithness North West</v>
      </c>
      <c r="C799" s="458" t="s">
        <v>111</v>
      </c>
      <c r="D799" s="482">
        <v>2</v>
      </c>
      <c r="E799" s="483">
        <v>4980</v>
      </c>
      <c r="F799" s="552">
        <v>40.160642570281098</v>
      </c>
      <c r="H799" s="17" t="s">
        <v>1783</v>
      </c>
    </row>
    <row r="800" spans="1:8" x14ac:dyDescent="0.2">
      <c r="A800" s="458" t="s">
        <v>1784</v>
      </c>
      <c r="B800" s="381" t="str">
        <f t="shared" si="12"/>
        <v>Thurso East</v>
      </c>
      <c r="C800" s="458" t="s">
        <v>111</v>
      </c>
      <c r="D800" s="482">
        <v>1</v>
      </c>
      <c r="E800" s="483">
        <v>2614</v>
      </c>
      <c r="F800" s="552">
        <v>38.255547054322903</v>
      </c>
      <c r="H800" s="17" t="s">
        <v>1785</v>
      </c>
    </row>
    <row r="801" spans="1:8" x14ac:dyDescent="0.2">
      <c r="A801" s="458" t="s">
        <v>1786</v>
      </c>
      <c r="B801" s="381" t="str">
        <f t="shared" si="12"/>
        <v>Thurso West</v>
      </c>
      <c r="C801" s="458" t="s">
        <v>111</v>
      </c>
      <c r="D801" s="482" t="s">
        <v>3131</v>
      </c>
      <c r="E801" s="483">
        <v>4634</v>
      </c>
      <c r="F801" s="552" t="s">
        <v>3131</v>
      </c>
      <c r="H801" s="17" t="s">
        <v>1787</v>
      </c>
    </row>
    <row r="802" spans="1:8" x14ac:dyDescent="0.2">
      <c r="A802" s="458" t="s">
        <v>1788</v>
      </c>
      <c r="B802" s="381" t="str">
        <f t="shared" si="12"/>
        <v>Sutherland North and West</v>
      </c>
      <c r="C802" s="458" t="s">
        <v>111</v>
      </c>
      <c r="D802" s="482">
        <v>1</v>
      </c>
      <c r="E802" s="483">
        <v>3260</v>
      </c>
      <c r="F802" s="552">
        <v>30.6748466257669</v>
      </c>
      <c r="H802" s="17" t="s">
        <v>1789</v>
      </c>
    </row>
    <row r="803" spans="1:8" x14ac:dyDescent="0.2">
      <c r="A803" s="458" t="s">
        <v>1790</v>
      </c>
      <c r="B803" s="381" t="str">
        <f t="shared" si="12"/>
        <v>Kilmacolm Central</v>
      </c>
      <c r="C803" s="458" t="s">
        <v>128</v>
      </c>
      <c r="D803" s="482">
        <v>8</v>
      </c>
      <c r="E803" s="483">
        <v>2551</v>
      </c>
      <c r="F803" s="552">
        <v>313.60250882007102</v>
      </c>
      <c r="H803" s="17" t="s">
        <v>1791</v>
      </c>
    </row>
    <row r="804" spans="1:8" x14ac:dyDescent="0.2">
      <c r="A804" s="458" t="s">
        <v>1792</v>
      </c>
      <c r="B804" s="381" t="str">
        <f t="shared" si="12"/>
        <v>Kilmacolm, Quarriers, Greenock Upper East/Central</v>
      </c>
      <c r="C804" s="458" t="s">
        <v>128</v>
      </c>
      <c r="D804" s="482">
        <v>6</v>
      </c>
      <c r="E804" s="483">
        <v>3188</v>
      </c>
      <c r="F804" s="552">
        <v>188.20577164366401</v>
      </c>
      <c r="H804" s="17" t="s">
        <v>1793</v>
      </c>
    </row>
    <row r="805" spans="1:8" x14ac:dyDescent="0.2">
      <c r="A805" s="458" t="s">
        <v>1794</v>
      </c>
      <c r="B805" s="381" t="str">
        <f t="shared" si="12"/>
        <v>Inverkip and Wemyss Bay</v>
      </c>
      <c r="C805" s="458" t="s">
        <v>128</v>
      </c>
      <c r="D805" s="482">
        <v>8</v>
      </c>
      <c r="E805" s="483">
        <v>6038</v>
      </c>
      <c r="F805" s="552">
        <v>132.49420337860201</v>
      </c>
      <c r="H805" s="17" t="s">
        <v>1795</v>
      </c>
    </row>
    <row r="806" spans="1:8" x14ac:dyDescent="0.2">
      <c r="A806" s="458" t="s">
        <v>1796</v>
      </c>
      <c r="B806" s="381" t="str">
        <f t="shared" si="12"/>
        <v>West Braeside, East Inverkip and West Gourock</v>
      </c>
      <c r="C806" s="458" t="s">
        <v>128</v>
      </c>
      <c r="D806" s="482">
        <v>6</v>
      </c>
      <c r="E806" s="483">
        <v>2982</v>
      </c>
      <c r="F806" s="552">
        <v>201.207243460765</v>
      </c>
      <c r="H806" s="17" t="s">
        <v>1797</v>
      </c>
    </row>
    <row r="807" spans="1:8" x14ac:dyDescent="0.2">
      <c r="A807" s="458" t="s">
        <v>1798</v>
      </c>
      <c r="B807" s="381" t="str">
        <f t="shared" si="12"/>
        <v>Gourock Upper and West Central and Upper Larkfield</v>
      </c>
      <c r="C807" s="458" t="s">
        <v>128</v>
      </c>
      <c r="D807" s="482">
        <v>11</v>
      </c>
      <c r="E807" s="483">
        <v>4151</v>
      </c>
      <c r="F807" s="552">
        <v>264.99638641291301</v>
      </c>
      <c r="H807" s="17" t="s">
        <v>1799</v>
      </c>
    </row>
    <row r="808" spans="1:8" x14ac:dyDescent="0.2">
      <c r="A808" s="458" t="s">
        <v>1800</v>
      </c>
      <c r="B808" s="381" t="str">
        <f t="shared" si="12"/>
        <v>Gourock Central, Upper East and IRH</v>
      </c>
      <c r="C808" s="458" t="s">
        <v>128</v>
      </c>
      <c r="D808" s="482">
        <v>7</v>
      </c>
      <c r="E808" s="483">
        <v>3913</v>
      </c>
      <c r="F808" s="552">
        <v>178.890876565295</v>
      </c>
      <c r="H808" s="17" t="s">
        <v>1801</v>
      </c>
    </row>
    <row r="809" spans="1:8" x14ac:dyDescent="0.2">
      <c r="A809" s="458" t="s">
        <v>1802</v>
      </c>
      <c r="B809" s="381" t="str">
        <f t="shared" si="12"/>
        <v>Braeside, Branchton, Lower Larkfield and Ravenscraig</v>
      </c>
      <c r="C809" s="458" t="s">
        <v>128</v>
      </c>
      <c r="D809" s="482">
        <v>16</v>
      </c>
      <c r="E809" s="483">
        <v>6240</v>
      </c>
      <c r="F809" s="552">
        <v>256.41025641025601</v>
      </c>
      <c r="H809" s="17" t="s">
        <v>1803</v>
      </c>
    </row>
    <row r="810" spans="1:8" x14ac:dyDescent="0.2">
      <c r="A810" s="458" t="s">
        <v>1804</v>
      </c>
      <c r="B810" s="381" t="str">
        <f t="shared" si="12"/>
        <v>Lower Bow and Larkfield, Fancy Farm, Mallard Bowl</v>
      </c>
      <c r="C810" s="458" t="s">
        <v>128</v>
      </c>
      <c r="D810" s="482">
        <v>18</v>
      </c>
      <c r="E810" s="483">
        <v>4583</v>
      </c>
      <c r="F810" s="552">
        <v>392.75583678813001</v>
      </c>
      <c r="H810" s="17" t="s">
        <v>1805</v>
      </c>
    </row>
    <row r="811" spans="1:8" x14ac:dyDescent="0.2">
      <c r="A811" s="458" t="s">
        <v>1806</v>
      </c>
      <c r="B811" s="381" t="str">
        <f t="shared" si="12"/>
        <v>Gourock East, Greenock West and Lyle Road</v>
      </c>
      <c r="C811" s="458" t="s">
        <v>128</v>
      </c>
      <c r="D811" s="482">
        <v>28</v>
      </c>
      <c r="E811" s="483">
        <v>4945</v>
      </c>
      <c r="F811" s="552">
        <v>566.22851365015197</v>
      </c>
      <c r="H811" s="17" t="s">
        <v>1807</v>
      </c>
    </row>
    <row r="812" spans="1:8" x14ac:dyDescent="0.2">
      <c r="A812" s="458" t="s">
        <v>1808</v>
      </c>
      <c r="B812" s="381" t="str">
        <f t="shared" si="12"/>
        <v>Greenock West and Central</v>
      </c>
      <c r="C812" s="458" t="s">
        <v>128</v>
      </c>
      <c r="D812" s="482">
        <v>15</v>
      </c>
      <c r="E812" s="483">
        <v>5409</v>
      </c>
      <c r="F812" s="552">
        <v>277.31558513588499</v>
      </c>
      <c r="H812" s="17" t="s">
        <v>1809</v>
      </c>
    </row>
    <row r="813" spans="1:8" x14ac:dyDescent="0.2">
      <c r="A813" s="458" t="s">
        <v>1810</v>
      </c>
      <c r="B813" s="381" t="str">
        <f t="shared" si="12"/>
        <v>Bow Farm, Barrs Cottage, Cowdenknowes and Overton</v>
      </c>
      <c r="C813" s="458" t="s">
        <v>128</v>
      </c>
      <c r="D813" s="482">
        <v>13</v>
      </c>
      <c r="E813" s="483">
        <v>4048</v>
      </c>
      <c r="F813" s="552">
        <v>321.14624505928901</v>
      </c>
      <c r="H813" s="17" t="s">
        <v>1811</v>
      </c>
    </row>
    <row r="814" spans="1:8" x14ac:dyDescent="0.2">
      <c r="A814" s="458" t="s">
        <v>1812</v>
      </c>
      <c r="B814" s="381" t="str">
        <f t="shared" si="12"/>
        <v>Greenock Upper Central</v>
      </c>
      <c r="C814" s="458" t="s">
        <v>128</v>
      </c>
      <c r="D814" s="482">
        <v>8</v>
      </c>
      <c r="E814" s="483">
        <v>3741</v>
      </c>
      <c r="F814" s="552">
        <v>213.84656508954799</v>
      </c>
      <c r="H814" s="17" t="s">
        <v>1813</v>
      </c>
    </row>
    <row r="815" spans="1:8" x14ac:dyDescent="0.2">
      <c r="A815" s="458" t="s">
        <v>1814</v>
      </c>
      <c r="B815" s="381" t="str">
        <f t="shared" si="12"/>
        <v>Greenock Town Centre and East Central</v>
      </c>
      <c r="C815" s="458" t="s">
        <v>128</v>
      </c>
      <c r="D815" s="482">
        <v>25</v>
      </c>
      <c r="E815" s="483">
        <v>4907</v>
      </c>
      <c r="F815" s="552">
        <v>509.476258406358</v>
      </c>
      <c r="H815" s="17" t="s">
        <v>1815</v>
      </c>
    </row>
    <row r="816" spans="1:8" x14ac:dyDescent="0.2">
      <c r="A816" s="458" t="s">
        <v>1816</v>
      </c>
      <c r="B816" s="381" t="str">
        <f t="shared" si="12"/>
        <v>Greenock East</v>
      </c>
      <c r="C816" s="458" t="s">
        <v>128</v>
      </c>
      <c r="D816" s="482">
        <v>15</v>
      </c>
      <c r="E816" s="483">
        <v>6533</v>
      </c>
      <c r="F816" s="552">
        <v>229.60355120159201</v>
      </c>
      <c r="H816" s="17" t="s">
        <v>1817</v>
      </c>
    </row>
    <row r="817" spans="1:8" x14ac:dyDescent="0.2">
      <c r="A817" s="458" t="s">
        <v>1818</v>
      </c>
      <c r="B817" s="381" t="str">
        <f t="shared" si="12"/>
        <v>Port Glasgow Upper, West and Central</v>
      </c>
      <c r="C817" s="458" t="s">
        <v>128</v>
      </c>
      <c r="D817" s="482">
        <v>16</v>
      </c>
      <c r="E817" s="483">
        <v>5415</v>
      </c>
      <c r="F817" s="552">
        <v>295.47553093259501</v>
      </c>
      <c r="H817" s="17" t="s">
        <v>1819</v>
      </c>
    </row>
    <row r="818" spans="1:8" x14ac:dyDescent="0.2">
      <c r="A818" s="458" t="s">
        <v>1820</v>
      </c>
      <c r="B818" s="381" t="str">
        <f t="shared" si="12"/>
        <v>Port Glasgow Mid, East and Central</v>
      </c>
      <c r="C818" s="458" t="s">
        <v>128</v>
      </c>
      <c r="D818" s="482">
        <v>7</v>
      </c>
      <c r="E818" s="483">
        <v>4453</v>
      </c>
      <c r="F818" s="552">
        <v>157.19739501459699</v>
      </c>
      <c r="H818" s="17" t="s">
        <v>1821</v>
      </c>
    </row>
    <row r="819" spans="1:8" x14ac:dyDescent="0.2">
      <c r="A819" s="458" t="s">
        <v>1822</v>
      </c>
      <c r="B819" s="381" t="str">
        <f t="shared" si="12"/>
        <v>Port Glasgow Upper East</v>
      </c>
      <c r="C819" s="458" t="s">
        <v>128</v>
      </c>
      <c r="D819" s="482">
        <v>8</v>
      </c>
      <c r="E819" s="483">
        <v>4703</v>
      </c>
      <c r="F819" s="552">
        <v>170.10418881564999</v>
      </c>
      <c r="H819" s="17" t="s">
        <v>1823</v>
      </c>
    </row>
    <row r="820" spans="1:8" x14ac:dyDescent="0.2">
      <c r="A820" s="458" t="s">
        <v>1824</v>
      </c>
      <c r="B820" s="381" t="str">
        <f t="shared" si="12"/>
        <v>Rural South Midlothian</v>
      </c>
      <c r="C820" s="458" t="s">
        <v>129</v>
      </c>
      <c r="D820" s="482">
        <v>5</v>
      </c>
      <c r="E820" s="483">
        <v>3630</v>
      </c>
      <c r="F820" s="552">
        <v>137.741046831956</v>
      </c>
      <c r="H820" s="17" t="s">
        <v>1825</v>
      </c>
    </row>
    <row r="821" spans="1:8" x14ac:dyDescent="0.2">
      <c r="A821" s="458" t="s">
        <v>1826</v>
      </c>
      <c r="B821" s="381" t="str">
        <f t="shared" si="12"/>
        <v>Penicuik Southeast</v>
      </c>
      <c r="C821" s="458" t="s">
        <v>129</v>
      </c>
      <c r="D821" s="482">
        <v>9</v>
      </c>
      <c r="E821" s="483">
        <v>3775</v>
      </c>
      <c r="F821" s="552">
        <v>238.41059602649</v>
      </c>
      <c r="H821" s="17" t="s">
        <v>1827</v>
      </c>
    </row>
    <row r="822" spans="1:8" x14ac:dyDescent="0.2">
      <c r="A822" s="458" t="s">
        <v>1828</v>
      </c>
      <c r="B822" s="381" t="str">
        <f t="shared" si="12"/>
        <v>Penicuik Southwest</v>
      </c>
      <c r="C822" s="458" t="s">
        <v>129</v>
      </c>
      <c r="D822" s="482">
        <v>6</v>
      </c>
      <c r="E822" s="483">
        <v>3722</v>
      </c>
      <c r="F822" s="552">
        <v>161.20365394948999</v>
      </c>
      <c r="H822" s="17" t="s">
        <v>1829</v>
      </c>
    </row>
    <row r="823" spans="1:8" x14ac:dyDescent="0.2">
      <c r="A823" s="458" t="s">
        <v>1830</v>
      </c>
      <c r="B823" s="381" t="str">
        <f t="shared" si="12"/>
        <v>Penicuik East</v>
      </c>
      <c r="C823" s="458" t="s">
        <v>129</v>
      </c>
      <c r="D823" s="482">
        <v>4</v>
      </c>
      <c r="E823" s="483">
        <v>2777</v>
      </c>
      <c r="F823" s="552">
        <v>144.040331292762</v>
      </c>
      <c r="H823" s="17" t="s">
        <v>1831</v>
      </c>
    </row>
    <row r="824" spans="1:8" x14ac:dyDescent="0.2">
      <c r="A824" s="458" t="s">
        <v>1832</v>
      </c>
      <c r="B824" s="381" t="str">
        <f t="shared" si="12"/>
        <v>Penicuik North</v>
      </c>
      <c r="C824" s="458" t="s">
        <v>129</v>
      </c>
      <c r="D824" s="482">
        <v>2</v>
      </c>
      <c r="E824" s="483">
        <v>3490</v>
      </c>
      <c r="F824" s="552">
        <v>57.306590257879698</v>
      </c>
      <c r="H824" s="17" t="s">
        <v>1833</v>
      </c>
    </row>
    <row r="825" spans="1:8" x14ac:dyDescent="0.2">
      <c r="A825" s="458" t="s">
        <v>1834</v>
      </c>
      <c r="B825" s="381" t="str">
        <f t="shared" si="12"/>
        <v>Pentland</v>
      </c>
      <c r="C825" s="458" t="s">
        <v>129</v>
      </c>
      <c r="D825" s="482" t="s">
        <v>3131</v>
      </c>
      <c r="E825" s="483">
        <v>3280</v>
      </c>
      <c r="F825" s="552" t="s">
        <v>3131</v>
      </c>
      <c r="H825" s="17" t="s">
        <v>1835</v>
      </c>
    </row>
    <row r="826" spans="1:8" x14ac:dyDescent="0.2">
      <c r="A826" s="458" t="s">
        <v>1836</v>
      </c>
      <c r="B826" s="381" t="str">
        <f t="shared" si="12"/>
        <v>Roslin and Bilston</v>
      </c>
      <c r="C826" s="458" t="s">
        <v>129</v>
      </c>
      <c r="D826" s="482">
        <v>4</v>
      </c>
      <c r="E826" s="483">
        <v>3333</v>
      </c>
      <c r="F826" s="552">
        <v>120.01200120012</v>
      </c>
      <c r="H826" s="17" t="s">
        <v>1837</v>
      </c>
    </row>
    <row r="827" spans="1:8" x14ac:dyDescent="0.2">
      <c r="A827" s="458" t="s">
        <v>1838</v>
      </c>
      <c r="B827" s="381" t="str">
        <f t="shared" si="12"/>
        <v>Straiton</v>
      </c>
      <c r="C827" s="458" t="s">
        <v>129</v>
      </c>
      <c r="D827" s="482">
        <v>2</v>
      </c>
      <c r="E827" s="483">
        <v>2483</v>
      </c>
      <c r="F827" s="552">
        <v>80.547724526782105</v>
      </c>
      <c r="H827" s="17" t="s">
        <v>1839</v>
      </c>
    </row>
    <row r="828" spans="1:8" x14ac:dyDescent="0.2">
      <c r="A828" s="458" t="s">
        <v>1840</v>
      </c>
      <c r="B828" s="381" t="str">
        <f t="shared" si="12"/>
        <v>Loanhead</v>
      </c>
      <c r="C828" s="458" t="s">
        <v>129</v>
      </c>
      <c r="D828" s="482">
        <v>18</v>
      </c>
      <c r="E828" s="483">
        <v>3851</v>
      </c>
      <c r="F828" s="552">
        <v>467.411062061802</v>
      </c>
      <c r="H828" s="17" t="s">
        <v>1841</v>
      </c>
    </row>
    <row r="829" spans="1:8" x14ac:dyDescent="0.2">
      <c r="A829" s="458" t="s">
        <v>1842</v>
      </c>
      <c r="B829" s="381" t="str">
        <f t="shared" si="12"/>
        <v>Bonnyrigg South</v>
      </c>
      <c r="C829" s="458" t="s">
        <v>129</v>
      </c>
      <c r="D829" s="482">
        <v>19</v>
      </c>
      <c r="E829" s="483">
        <v>4746</v>
      </c>
      <c r="F829" s="552">
        <v>400.337126000843</v>
      </c>
      <c r="H829" s="17" t="s">
        <v>1843</v>
      </c>
    </row>
    <row r="830" spans="1:8" x14ac:dyDescent="0.2">
      <c r="A830" s="458" t="s">
        <v>1844</v>
      </c>
      <c r="B830" s="381" t="str">
        <f t="shared" si="12"/>
        <v>Bonnyrigg North</v>
      </c>
      <c r="C830" s="458" t="s">
        <v>129</v>
      </c>
      <c r="D830" s="482">
        <v>28</v>
      </c>
      <c r="E830" s="483">
        <v>5652</v>
      </c>
      <c r="F830" s="552">
        <v>495.39985845718297</v>
      </c>
      <c r="H830" s="17" t="s">
        <v>1845</v>
      </c>
    </row>
    <row r="831" spans="1:8" x14ac:dyDescent="0.2">
      <c r="A831" s="458" t="s">
        <v>1846</v>
      </c>
      <c r="B831" s="381" t="str">
        <f t="shared" si="12"/>
        <v>Newbattle and Dalhousie</v>
      </c>
      <c r="C831" s="458" t="s">
        <v>129</v>
      </c>
      <c r="D831" s="482">
        <v>3</v>
      </c>
      <c r="E831" s="483">
        <v>8635</v>
      </c>
      <c r="F831" s="552">
        <v>34.742327735958298</v>
      </c>
      <c r="H831" s="17" t="s">
        <v>1847</v>
      </c>
    </row>
    <row r="832" spans="1:8" x14ac:dyDescent="0.2">
      <c r="A832" s="458" t="s">
        <v>1848</v>
      </c>
      <c r="B832" s="381" t="str">
        <f t="shared" si="12"/>
        <v>Eskbank</v>
      </c>
      <c r="C832" s="458" t="s">
        <v>129</v>
      </c>
      <c r="D832" s="482">
        <v>30</v>
      </c>
      <c r="E832" s="483">
        <v>4898</v>
      </c>
      <c r="F832" s="552">
        <v>612.494895875868</v>
      </c>
      <c r="H832" s="17" t="s">
        <v>1849</v>
      </c>
    </row>
    <row r="833" spans="1:8" x14ac:dyDescent="0.2">
      <c r="A833" s="458" t="s">
        <v>1850</v>
      </c>
      <c r="B833" s="381" t="str">
        <f t="shared" si="12"/>
        <v>Shawfair</v>
      </c>
      <c r="C833" s="458" t="s">
        <v>129</v>
      </c>
      <c r="D833" s="482">
        <v>7</v>
      </c>
      <c r="E833" s="483">
        <v>4568</v>
      </c>
      <c r="F833" s="552">
        <v>153.23992994746101</v>
      </c>
      <c r="H833" s="17" t="s">
        <v>1851</v>
      </c>
    </row>
    <row r="834" spans="1:8" x14ac:dyDescent="0.2">
      <c r="A834" s="458" t="s">
        <v>1852</v>
      </c>
      <c r="B834" s="381" t="str">
        <f t="shared" si="12"/>
        <v>Thornybank</v>
      </c>
      <c r="C834" s="458" t="s">
        <v>129</v>
      </c>
      <c r="D834" s="482">
        <v>5</v>
      </c>
      <c r="E834" s="483">
        <v>4457</v>
      </c>
      <c r="F834" s="552">
        <v>112.183082791115</v>
      </c>
      <c r="H834" s="17" t="s">
        <v>1853</v>
      </c>
    </row>
    <row r="835" spans="1:8" x14ac:dyDescent="0.2">
      <c r="A835" s="458" t="s">
        <v>1854</v>
      </c>
      <c r="B835" s="381" t="str">
        <f t="shared" si="12"/>
        <v>Dalkeith</v>
      </c>
      <c r="C835" s="458" t="s">
        <v>129</v>
      </c>
      <c r="D835" s="482">
        <v>6</v>
      </c>
      <c r="E835" s="483">
        <v>2903</v>
      </c>
      <c r="F835" s="552">
        <v>206.682741991044</v>
      </c>
      <c r="H835" s="17" t="s">
        <v>1855</v>
      </c>
    </row>
    <row r="836" spans="1:8" x14ac:dyDescent="0.2">
      <c r="A836" s="458" t="s">
        <v>1856</v>
      </c>
      <c r="B836" s="381" t="str">
        <f t="shared" si="12"/>
        <v>Pathhead and Rural East Midlothian</v>
      </c>
      <c r="C836" s="458" t="s">
        <v>129</v>
      </c>
      <c r="D836" s="482">
        <v>14</v>
      </c>
      <c r="E836" s="483">
        <v>7690</v>
      </c>
      <c r="F836" s="552">
        <v>182.05461638491599</v>
      </c>
      <c r="H836" s="17" t="s">
        <v>1857</v>
      </c>
    </row>
    <row r="837" spans="1:8" x14ac:dyDescent="0.2">
      <c r="A837" s="458" t="s">
        <v>1858</v>
      </c>
      <c r="B837" s="381" t="str">
        <f t="shared" si="12"/>
        <v>Easthouses</v>
      </c>
      <c r="C837" s="458" t="s">
        <v>129</v>
      </c>
      <c r="D837" s="482">
        <v>5</v>
      </c>
      <c r="E837" s="483">
        <v>3040</v>
      </c>
      <c r="F837" s="552">
        <v>164.47368421052599</v>
      </c>
      <c r="H837" s="17" t="s">
        <v>1859</v>
      </c>
    </row>
    <row r="838" spans="1:8" x14ac:dyDescent="0.2">
      <c r="A838" s="458" t="s">
        <v>1860</v>
      </c>
      <c r="B838" s="381" t="str">
        <f t="shared" si="12"/>
        <v>Mayfield</v>
      </c>
      <c r="C838" s="458" t="s">
        <v>129</v>
      </c>
      <c r="D838" s="482">
        <v>5</v>
      </c>
      <c r="E838" s="483">
        <v>4576</v>
      </c>
      <c r="F838" s="552">
        <v>109.265734265734</v>
      </c>
      <c r="H838" s="17" t="s">
        <v>1861</v>
      </c>
    </row>
    <row r="839" spans="1:8" x14ac:dyDescent="0.2">
      <c r="A839" s="458" t="s">
        <v>1862</v>
      </c>
      <c r="B839" s="381" t="str">
        <f t="shared" ref="B839:B902" si="13">HYPERLINK(CONCATENATE("https://statistics.gov.scot/atlas/resource?uri=http%3A%2F%2Fstatistics.gov.scot%2Fid%2Fstatistical-geography%2F",A839),H839)</f>
        <v>Newtongrange</v>
      </c>
      <c r="C839" s="458" t="s">
        <v>129</v>
      </c>
      <c r="D839" s="482">
        <v>6</v>
      </c>
      <c r="E839" s="483">
        <v>4197</v>
      </c>
      <c r="F839" s="552">
        <v>142.95925661186601</v>
      </c>
      <c r="H839" s="17" t="s">
        <v>1863</v>
      </c>
    </row>
    <row r="840" spans="1:8" x14ac:dyDescent="0.2">
      <c r="A840" s="458" t="s">
        <v>1864</v>
      </c>
      <c r="B840" s="381" t="str">
        <f t="shared" si="13"/>
        <v>North Gorebridge</v>
      </c>
      <c r="C840" s="458" t="s">
        <v>129</v>
      </c>
      <c r="D840" s="482">
        <v>5</v>
      </c>
      <c r="E840" s="483">
        <v>3159</v>
      </c>
      <c r="F840" s="552">
        <v>158.27793605571401</v>
      </c>
      <c r="H840" s="17" t="s">
        <v>1865</v>
      </c>
    </row>
    <row r="841" spans="1:8" x14ac:dyDescent="0.2">
      <c r="A841" s="458" t="s">
        <v>1866</v>
      </c>
      <c r="B841" s="381" t="str">
        <f t="shared" si="13"/>
        <v>Gorebridge and Middleton</v>
      </c>
      <c r="C841" s="458" t="s">
        <v>129</v>
      </c>
      <c r="D841" s="482">
        <v>21</v>
      </c>
      <c r="E841" s="483">
        <v>3598</v>
      </c>
      <c r="F841" s="552">
        <v>583.65758754863805</v>
      </c>
      <c r="H841" s="17" t="s">
        <v>1867</v>
      </c>
    </row>
    <row r="842" spans="1:8" x14ac:dyDescent="0.2">
      <c r="A842" s="458" t="s">
        <v>1868</v>
      </c>
      <c r="B842" s="381" t="str">
        <f t="shared" si="13"/>
        <v>South Speyside and the Cabrach</v>
      </c>
      <c r="C842" s="458" t="s">
        <v>130</v>
      </c>
      <c r="D842" s="482">
        <v>2</v>
      </c>
      <c r="E842" s="483">
        <v>4160</v>
      </c>
      <c r="F842" s="552">
        <v>48.076923076923102</v>
      </c>
      <c r="H842" s="17" t="s">
        <v>1869</v>
      </c>
    </row>
    <row r="843" spans="1:8" x14ac:dyDescent="0.2">
      <c r="A843" s="458" t="s">
        <v>1870</v>
      </c>
      <c r="B843" s="381" t="str">
        <f t="shared" si="13"/>
        <v>North Speyside</v>
      </c>
      <c r="C843" s="458" t="s">
        <v>130</v>
      </c>
      <c r="D843" s="482" t="s">
        <v>3131</v>
      </c>
      <c r="E843" s="483">
        <v>3636</v>
      </c>
      <c r="F843" s="552" t="s">
        <v>3131</v>
      </c>
      <c r="H843" s="17" t="s">
        <v>1871</v>
      </c>
    </row>
    <row r="844" spans="1:8" x14ac:dyDescent="0.2">
      <c r="A844" s="458" t="s">
        <v>1872</v>
      </c>
      <c r="B844" s="381" t="str">
        <f t="shared" si="13"/>
        <v>Rural Keith and Strathisla</v>
      </c>
      <c r="C844" s="458" t="s">
        <v>130</v>
      </c>
      <c r="D844" s="482">
        <v>2</v>
      </c>
      <c r="E844" s="483">
        <v>3120</v>
      </c>
      <c r="F844" s="552">
        <v>64.102564102564102</v>
      </c>
      <c r="H844" s="17" t="s">
        <v>1873</v>
      </c>
    </row>
    <row r="845" spans="1:8" x14ac:dyDescent="0.2">
      <c r="A845" s="458" t="s">
        <v>1874</v>
      </c>
      <c r="B845" s="381" t="str">
        <f t="shared" si="13"/>
        <v>Keith and Fife Keith</v>
      </c>
      <c r="C845" s="458" t="s">
        <v>130</v>
      </c>
      <c r="D845" s="482">
        <v>7</v>
      </c>
      <c r="E845" s="483">
        <v>4527</v>
      </c>
      <c r="F845" s="552">
        <v>154.62778882262</v>
      </c>
      <c r="H845" s="17" t="s">
        <v>1875</v>
      </c>
    </row>
    <row r="846" spans="1:8" x14ac:dyDescent="0.2">
      <c r="A846" s="458" t="s">
        <v>1876</v>
      </c>
      <c r="B846" s="381" t="str">
        <f t="shared" si="13"/>
        <v>Cullen, Portknockie, Findochty, Drybridge and Berryhillock</v>
      </c>
      <c r="C846" s="458" t="s">
        <v>130</v>
      </c>
      <c r="D846" s="482">
        <v>3</v>
      </c>
      <c r="E846" s="483">
        <v>5653</v>
      </c>
      <c r="F846" s="552">
        <v>53.069166814081001</v>
      </c>
      <c r="H846" s="17" t="s">
        <v>1877</v>
      </c>
    </row>
    <row r="847" spans="1:8" x14ac:dyDescent="0.2">
      <c r="A847" s="458" t="s">
        <v>1878</v>
      </c>
      <c r="B847" s="381" t="str">
        <f t="shared" si="13"/>
        <v>Buckie Central East</v>
      </c>
      <c r="C847" s="458" t="s">
        <v>130</v>
      </c>
      <c r="D847" s="482">
        <v>5</v>
      </c>
      <c r="E847" s="483">
        <v>3391</v>
      </c>
      <c r="F847" s="552">
        <v>147.44913005013299</v>
      </c>
      <c r="H847" s="17" t="s">
        <v>1879</v>
      </c>
    </row>
    <row r="848" spans="1:8" x14ac:dyDescent="0.2">
      <c r="A848" s="458" t="s">
        <v>1880</v>
      </c>
      <c r="B848" s="381" t="str">
        <f t="shared" si="13"/>
        <v>Buckie West and Mains of Buckie</v>
      </c>
      <c r="C848" s="458" t="s">
        <v>130</v>
      </c>
      <c r="D848" s="482">
        <v>3</v>
      </c>
      <c r="E848" s="483">
        <v>4905</v>
      </c>
      <c r="F848" s="552">
        <v>61.1620795107034</v>
      </c>
      <c r="H848" s="17" t="s">
        <v>1881</v>
      </c>
    </row>
    <row r="849" spans="1:8" x14ac:dyDescent="0.2">
      <c r="A849" s="458" t="s">
        <v>1882</v>
      </c>
      <c r="B849" s="381" t="str">
        <f t="shared" si="13"/>
        <v>Mosstodloch, Portgordon and seaward</v>
      </c>
      <c r="C849" s="458" t="s">
        <v>130</v>
      </c>
      <c r="D849" s="482">
        <v>3</v>
      </c>
      <c r="E849" s="483">
        <v>3503</v>
      </c>
      <c r="F849" s="552">
        <v>85.640879246360299</v>
      </c>
      <c r="H849" s="17" t="s">
        <v>1883</v>
      </c>
    </row>
    <row r="850" spans="1:8" x14ac:dyDescent="0.2">
      <c r="A850" s="458" t="s">
        <v>1884</v>
      </c>
      <c r="B850" s="381" t="str">
        <f t="shared" si="13"/>
        <v>Fochabers, Aultmore, Clochan and Ordiquish</v>
      </c>
      <c r="C850" s="458" t="s">
        <v>130</v>
      </c>
      <c r="D850" s="482">
        <v>2</v>
      </c>
      <c r="E850" s="483">
        <v>2428</v>
      </c>
      <c r="F850" s="552">
        <v>82.372322899505804</v>
      </c>
      <c r="H850" s="17" t="s">
        <v>1885</v>
      </c>
    </row>
    <row r="851" spans="1:8" x14ac:dyDescent="0.2">
      <c r="A851" s="458" t="s">
        <v>1886</v>
      </c>
      <c r="B851" s="381" t="str">
        <f t="shared" si="13"/>
        <v>Heldon West, Fogwatt to Inchberry</v>
      </c>
      <c r="C851" s="458" t="s">
        <v>130</v>
      </c>
      <c r="D851" s="482" t="s">
        <v>3131</v>
      </c>
      <c r="E851" s="483">
        <v>5199</v>
      </c>
      <c r="F851" s="552" t="s">
        <v>3131</v>
      </c>
      <c r="H851" s="17" t="s">
        <v>1887</v>
      </c>
    </row>
    <row r="852" spans="1:8" x14ac:dyDescent="0.2">
      <c r="A852" s="458" t="s">
        <v>1888</v>
      </c>
      <c r="B852" s="381" t="str">
        <f t="shared" si="13"/>
        <v>Lhanbryde, Urquhart, Pitgavney and seaward</v>
      </c>
      <c r="C852" s="458" t="s">
        <v>130</v>
      </c>
      <c r="D852" s="482" t="s">
        <v>3131</v>
      </c>
      <c r="E852" s="483">
        <v>3386</v>
      </c>
      <c r="F852" s="552" t="s">
        <v>3131</v>
      </c>
      <c r="H852" s="17" t="s">
        <v>1889</v>
      </c>
    </row>
    <row r="853" spans="1:8" x14ac:dyDescent="0.2">
      <c r="A853" s="458" t="s">
        <v>1890</v>
      </c>
      <c r="B853" s="381" t="str">
        <f t="shared" si="13"/>
        <v>Elgin Cathedral to Ashgrove and Pinefield</v>
      </c>
      <c r="C853" s="458" t="s">
        <v>130</v>
      </c>
      <c r="D853" s="482">
        <v>2</v>
      </c>
      <c r="E853" s="483">
        <v>4200</v>
      </c>
      <c r="F853" s="552">
        <v>47.619047619047599</v>
      </c>
      <c r="H853" s="17" t="s">
        <v>1891</v>
      </c>
    </row>
    <row r="854" spans="1:8" x14ac:dyDescent="0.2">
      <c r="A854" s="458" t="s">
        <v>1892</v>
      </c>
      <c r="B854" s="381" t="str">
        <f t="shared" si="13"/>
        <v>New Elgin East</v>
      </c>
      <c r="C854" s="458" t="s">
        <v>130</v>
      </c>
      <c r="D854" s="482">
        <v>1</v>
      </c>
      <c r="E854" s="483">
        <v>3966</v>
      </c>
      <c r="F854" s="552">
        <v>25.214321734745301</v>
      </c>
      <c r="H854" s="17" t="s">
        <v>1893</v>
      </c>
    </row>
    <row r="855" spans="1:8" x14ac:dyDescent="0.2">
      <c r="A855" s="458" t="s">
        <v>1894</v>
      </c>
      <c r="B855" s="381" t="str">
        <f t="shared" si="13"/>
        <v>New Elgin West</v>
      </c>
      <c r="C855" s="458" t="s">
        <v>130</v>
      </c>
      <c r="D855" s="482">
        <v>1</v>
      </c>
      <c r="E855" s="483">
        <v>4103</v>
      </c>
      <c r="F855" s="552">
        <v>24.3724104313917</v>
      </c>
      <c r="H855" s="17" t="s">
        <v>1895</v>
      </c>
    </row>
    <row r="856" spans="1:8" x14ac:dyDescent="0.2">
      <c r="A856" s="458" t="s">
        <v>1896</v>
      </c>
      <c r="B856" s="381" t="str">
        <f t="shared" si="13"/>
        <v>Elgin Central West</v>
      </c>
      <c r="C856" s="458" t="s">
        <v>130</v>
      </c>
      <c r="D856" s="482">
        <v>1</v>
      </c>
      <c r="E856" s="483">
        <v>3098</v>
      </c>
      <c r="F856" s="552">
        <v>32.278889606197602</v>
      </c>
      <c r="H856" s="17" t="s">
        <v>1897</v>
      </c>
    </row>
    <row r="857" spans="1:8" x14ac:dyDescent="0.2">
      <c r="A857" s="458" t="s">
        <v>1898</v>
      </c>
      <c r="B857" s="381" t="str">
        <f t="shared" si="13"/>
        <v>Elgin Bishopmill East and Ladyhill</v>
      </c>
      <c r="C857" s="458" t="s">
        <v>130</v>
      </c>
      <c r="D857" s="482">
        <v>1</v>
      </c>
      <c r="E857" s="483">
        <v>3296</v>
      </c>
      <c r="F857" s="552">
        <v>30.339805825242699</v>
      </c>
      <c r="H857" s="17" t="s">
        <v>1899</v>
      </c>
    </row>
    <row r="858" spans="1:8" x14ac:dyDescent="0.2">
      <c r="A858" s="458" t="s">
        <v>1900</v>
      </c>
      <c r="B858" s="381" t="str">
        <f t="shared" si="13"/>
        <v>Elgin Bishopmill West and Newfield</v>
      </c>
      <c r="C858" s="458" t="s">
        <v>130</v>
      </c>
      <c r="D858" s="482" t="s">
        <v>3131</v>
      </c>
      <c r="E858" s="483">
        <v>3141</v>
      </c>
      <c r="F858" s="552" t="s">
        <v>3131</v>
      </c>
      <c r="H858" s="17" t="s">
        <v>1901</v>
      </c>
    </row>
    <row r="859" spans="1:8" x14ac:dyDescent="0.2">
      <c r="A859" s="458" t="s">
        <v>1902</v>
      </c>
      <c r="B859" s="381" t="str">
        <f t="shared" si="13"/>
        <v>Lossiemouth East and Seatown</v>
      </c>
      <c r="C859" s="458" t="s">
        <v>130</v>
      </c>
      <c r="D859" s="482" t="s">
        <v>3131</v>
      </c>
      <c r="E859" s="483">
        <v>3393</v>
      </c>
      <c r="F859" s="552" t="s">
        <v>3131</v>
      </c>
      <c r="H859" s="17" t="s">
        <v>1903</v>
      </c>
    </row>
    <row r="860" spans="1:8" x14ac:dyDescent="0.2">
      <c r="A860" s="458" t="s">
        <v>1904</v>
      </c>
      <c r="B860" s="381" t="str">
        <f t="shared" si="13"/>
        <v>Lossiemouth West</v>
      </c>
      <c r="C860" s="458" t="s">
        <v>130</v>
      </c>
      <c r="D860" s="482">
        <v>1</v>
      </c>
      <c r="E860" s="483">
        <v>4186</v>
      </c>
      <c r="F860" s="552">
        <v>23.8891543239369</v>
      </c>
      <c r="H860" s="17" t="s">
        <v>1905</v>
      </c>
    </row>
    <row r="861" spans="1:8" x14ac:dyDescent="0.2">
      <c r="A861" s="458" t="s">
        <v>1906</v>
      </c>
      <c r="B861" s="381" t="str">
        <f t="shared" si="13"/>
        <v>Burghead, Roseisle and Laich</v>
      </c>
      <c r="C861" s="458" t="s">
        <v>130</v>
      </c>
      <c r="D861" s="482">
        <v>2</v>
      </c>
      <c r="E861" s="483">
        <v>5512</v>
      </c>
      <c r="F861" s="552">
        <v>36.284470246734401</v>
      </c>
      <c r="H861" s="17" t="s">
        <v>1907</v>
      </c>
    </row>
    <row r="862" spans="1:8" x14ac:dyDescent="0.2">
      <c r="A862" s="458" t="s">
        <v>1908</v>
      </c>
      <c r="B862" s="381" t="str">
        <f t="shared" si="13"/>
        <v>Findhorn, Kinloss and Pluscarden Valley</v>
      </c>
      <c r="C862" s="458" t="s">
        <v>130</v>
      </c>
      <c r="D862" s="482" t="s">
        <v>3131</v>
      </c>
      <c r="E862" s="483">
        <v>3816</v>
      </c>
      <c r="F862" s="552" t="s">
        <v>3131</v>
      </c>
      <c r="H862" s="17" t="s">
        <v>1909</v>
      </c>
    </row>
    <row r="863" spans="1:8" x14ac:dyDescent="0.2">
      <c r="A863" s="458" t="s">
        <v>1910</v>
      </c>
      <c r="B863" s="381" t="str">
        <f t="shared" si="13"/>
        <v>Forres Central East and seaward</v>
      </c>
      <c r="C863" s="458" t="s">
        <v>130</v>
      </c>
      <c r="D863" s="482">
        <v>1</v>
      </c>
      <c r="E863" s="483">
        <v>3680</v>
      </c>
      <c r="F863" s="552">
        <v>27.173913043478301</v>
      </c>
      <c r="H863" s="17" t="s">
        <v>1911</v>
      </c>
    </row>
    <row r="864" spans="1:8" x14ac:dyDescent="0.2">
      <c r="A864" s="458" t="s">
        <v>1912</v>
      </c>
      <c r="B864" s="381" t="str">
        <f t="shared" si="13"/>
        <v>Forres South West and Mannachie</v>
      </c>
      <c r="C864" s="458" t="s">
        <v>130</v>
      </c>
      <c r="D864" s="482">
        <v>2</v>
      </c>
      <c r="E864" s="483">
        <v>5298</v>
      </c>
      <c r="F864" s="552">
        <v>37.750094375235903</v>
      </c>
      <c r="H864" s="17" t="s">
        <v>1913</v>
      </c>
    </row>
    <row r="865" spans="1:8" x14ac:dyDescent="0.2">
      <c r="A865" s="458" t="s">
        <v>1914</v>
      </c>
      <c r="B865" s="381" t="str">
        <f t="shared" si="13"/>
        <v>Rafford, Dallas, Dyke to Dava</v>
      </c>
      <c r="C865" s="458" t="s">
        <v>130</v>
      </c>
      <c r="D865" s="482">
        <v>1</v>
      </c>
      <c r="E865" s="483">
        <v>4223</v>
      </c>
      <c r="F865" s="552">
        <v>23.679848448969899</v>
      </c>
      <c r="H865" s="17" t="s">
        <v>1915</v>
      </c>
    </row>
    <row r="866" spans="1:8" x14ac:dyDescent="0.2">
      <c r="A866" s="458" t="s">
        <v>1916</v>
      </c>
      <c r="B866" s="381" t="str">
        <f t="shared" si="13"/>
        <v>Arran</v>
      </c>
      <c r="C866" s="458" t="s">
        <v>131</v>
      </c>
      <c r="D866" s="482">
        <v>3</v>
      </c>
      <c r="E866" s="483">
        <v>4537</v>
      </c>
      <c r="F866" s="552">
        <v>66.122988759091896</v>
      </c>
      <c r="H866" s="17" t="s">
        <v>1917</v>
      </c>
    </row>
    <row r="867" spans="1:8" x14ac:dyDescent="0.2">
      <c r="A867" s="458" t="s">
        <v>1918</v>
      </c>
      <c r="B867" s="381" t="str">
        <f t="shared" si="13"/>
        <v>Springside and Rural</v>
      </c>
      <c r="C867" s="458" t="s">
        <v>131</v>
      </c>
      <c r="D867" s="482">
        <v>5</v>
      </c>
      <c r="E867" s="483">
        <v>2804</v>
      </c>
      <c r="F867" s="552">
        <v>178.316690442225</v>
      </c>
      <c r="H867" s="17" t="s">
        <v>1919</v>
      </c>
    </row>
    <row r="868" spans="1:8" x14ac:dyDescent="0.2">
      <c r="A868" s="458" t="s">
        <v>1920</v>
      </c>
      <c r="B868" s="381" t="str">
        <f t="shared" si="13"/>
        <v>Irvine Tarryholme</v>
      </c>
      <c r="C868" s="458" t="s">
        <v>131</v>
      </c>
      <c r="D868" s="482">
        <v>6</v>
      </c>
      <c r="E868" s="483">
        <v>2824</v>
      </c>
      <c r="F868" s="552">
        <v>212.46458923512799</v>
      </c>
      <c r="H868" s="17" t="s">
        <v>1921</v>
      </c>
    </row>
    <row r="869" spans="1:8" x14ac:dyDescent="0.2">
      <c r="A869" s="458" t="s">
        <v>1922</v>
      </c>
      <c r="B869" s="381" t="str">
        <f t="shared" si="13"/>
        <v>Dreghorn</v>
      </c>
      <c r="C869" s="458" t="s">
        <v>131</v>
      </c>
      <c r="D869" s="482">
        <v>14</v>
      </c>
      <c r="E869" s="483">
        <v>3498</v>
      </c>
      <c r="F869" s="552">
        <v>400.22870211549503</v>
      </c>
      <c r="H869" s="17" t="s">
        <v>1923</v>
      </c>
    </row>
    <row r="870" spans="1:8" x14ac:dyDescent="0.2">
      <c r="A870" s="458" t="s">
        <v>1924</v>
      </c>
      <c r="B870" s="381" t="str">
        <f t="shared" si="13"/>
        <v>Irvine Broomlands</v>
      </c>
      <c r="C870" s="458" t="s">
        <v>131</v>
      </c>
      <c r="D870" s="482">
        <v>3</v>
      </c>
      <c r="E870" s="483">
        <v>2739</v>
      </c>
      <c r="F870" s="552">
        <v>109.529025191676</v>
      </c>
      <c r="H870" s="17" t="s">
        <v>1925</v>
      </c>
    </row>
    <row r="871" spans="1:8" x14ac:dyDescent="0.2">
      <c r="A871" s="458" t="s">
        <v>1926</v>
      </c>
      <c r="B871" s="381" t="str">
        <f t="shared" si="13"/>
        <v>Irvine Bourtreehill</v>
      </c>
      <c r="C871" s="458" t="s">
        <v>131</v>
      </c>
      <c r="D871" s="482">
        <v>4</v>
      </c>
      <c r="E871" s="483">
        <v>2237</v>
      </c>
      <c r="F871" s="552">
        <v>178.810907465355</v>
      </c>
      <c r="H871" s="17" t="s">
        <v>1927</v>
      </c>
    </row>
    <row r="872" spans="1:8" x14ac:dyDescent="0.2">
      <c r="A872" s="458" t="s">
        <v>1928</v>
      </c>
      <c r="B872" s="381" t="str">
        <f t="shared" si="13"/>
        <v>Irvine Girdle Toll and Staneca</v>
      </c>
      <c r="C872" s="458" t="s">
        <v>131</v>
      </c>
      <c r="D872" s="482">
        <v>9</v>
      </c>
      <c r="E872" s="483">
        <v>4215</v>
      </c>
      <c r="F872" s="552">
        <v>213.523131672598</v>
      </c>
      <c r="H872" s="17" t="s">
        <v>1929</v>
      </c>
    </row>
    <row r="873" spans="1:8" x14ac:dyDescent="0.2">
      <c r="A873" s="458" t="s">
        <v>1930</v>
      </c>
      <c r="B873" s="381" t="str">
        <f t="shared" si="13"/>
        <v>Irvine Perceton and Lawthorn</v>
      </c>
      <c r="C873" s="458" t="s">
        <v>131</v>
      </c>
      <c r="D873" s="482">
        <v>7</v>
      </c>
      <c r="E873" s="483">
        <v>4889</v>
      </c>
      <c r="F873" s="552">
        <v>143.178564123543</v>
      </c>
      <c r="H873" s="17" t="s">
        <v>1931</v>
      </c>
    </row>
    <row r="874" spans="1:8" x14ac:dyDescent="0.2">
      <c r="A874" s="458" t="s">
        <v>1932</v>
      </c>
      <c r="B874" s="381" t="str">
        <f t="shared" si="13"/>
        <v>Irvine Castlepark North</v>
      </c>
      <c r="C874" s="458" t="s">
        <v>131</v>
      </c>
      <c r="D874" s="482">
        <v>14</v>
      </c>
      <c r="E874" s="483">
        <v>3508</v>
      </c>
      <c r="F874" s="552">
        <v>399.08779931585002</v>
      </c>
      <c r="H874" s="17" t="s">
        <v>1933</v>
      </c>
    </row>
    <row r="875" spans="1:8" x14ac:dyDescent="0.2">
      <c r="A875" s="458" t="s">
        <v>1934</v>
      </c>
      <c r="B875" s="381" t="str">
        <f t="shared" si="13"/>
        <v>Irvine Castlepark South</v>
      </c>
      <c r="C875" s="458" t="s">
        <v>131</v>
      </c>
      <c r="D875" s="482">
        <v>7</v>
      </c>
      <c r="E875" s="483">
        <v>3251</v>
      </c>
      <c r="F875" s="552">
        <v>215.31836358043699</v>
      </c>
      <c r="H875" s="17" t="s">
        <v>1935</v>
      </c>
    </row>
    <row r="876" spans="1:8" x14ac:dyDescent="0.2">
      <c r="A876" s="458" t="s">
        <v>1936</v>
      </c>
      <c r="B876" s="381" t="str">
        <f t="shared" si="13"/>
        <v>Irvine East</v>
      </c>
      <c r="C876" s="458" t="s">
        <v>131</v>
      </c>
      <c r="D876" s="482">
        <v>7</v>
      </c>
      <c r="E876" s="483">
        <v>3100</v>
      </c>
      <c r="F876" s="552">
        <v>225.806451612903</v>
      </c>
      <c r="H876" s="17" t="s">
        <v>1937</v>
      </c>
    </row>
    <row r="877" spans="1:8" x14ac:dyDescent="0.2">
      <c r="A877" s="458" t="s">
        <v>1938</v>
      </c>
      <c r="B877" s="381" t="str">
        <f t="shared" si="13"/>
        <v>Irvine Central</v>
      </c>
      <c r="C877" s="458" t="s">
        <v>131</v>
      </c>
      <c r="D877" s="482">
        <v>10</v>
      </c>
      <c r="E877" s="483">
        <v>3223</v>
      </c>
      <c r="F877" s="552">
        <v>310.26993484331399</v>
      </c>
      <c r="H877" s="17" t="s">
        <v>1939</v>
      </c>
    </row>
    <row r="878" spans="1:8" x14ac:dyDescent="0.2">
      <c r="A878" s="458" t="s">
        <v>1940</v>
      </c>
      <c r="B878" s="381" t="str">
        <f t="shared" si="13"/>
        <v>Irvine Fullarton</v>
      </c>
      <c r="C878" s="458" t="s">
        <v>131</v>
      </c>
      <c r="D878" s="482">
        <v>24</v>
      </c>
      <c r="E878" s="483">
        <v>2874</v>
      </c>
      <c r="F878" s="552">
        <v>835.07306889352799</v>
      </c>
      <c r="H878" s="17" t="s">
        <v>1941</v>
      </c>
    </row>
    <row r="879" spans="1:8" x14ac:dyDescent="0.2">
      <c r="A879" s="458" t="s">
        <v>1942</v>
      </c>
      <c r="B879" s="381" t="str">
        <f t="shared" si="13"/>
        <v>Stevenston Ardeer</v>
      </c>
      <c r="C879" s="458" t="s">
        <v>131</v>
      </c>
      <c r="D879" s="482">
        <v>7</v>
      </c>
      <c r="E879" s="483">
        <v>3037</v>
      </c>
      <c r="F879" s="552">
        <v>230.490615739216</v>
      </c>
      <c r="H879" s="17" t="s">
        <v>1943</v>
      </c>
    </row>
    <row r="880" spans="1:8" x14ac:dyDescent="0.2">
      <c r="A880" s="458" t="s">
        <v>1944</v>
      </c>
      <c r="B880" s="381" t="str">
        <f t="shared" si="13"/>
        <v>Saltcoats Central</v>
      </c>
      <c r="C880" s="458" t="s">
        <v>131</v>
      </c>
      <c r="D880" s="482">
        <v>17</v>
      </c>
      <c r="E880" s="483">
        <v>3705</v>
      </c>
      <c r="F880" s="552">
        <v>458.83940620782698</v>
      </c>
      <c r="H880" s="17" t="s">
        <v>1945</v>
      </c>
    </row>
    <row r="881" spans="1:8" x14ac:dyDescent="0.2">
      <c r="A881" s="458" t="s">
        <v>1946</v>
      </c>
      <c r="B881" s="381" t="str">
        <f t="shared" si="13"/>
        <v>Ardrossan Central</v>
      </c>
      <c r="C881" s="458" t="s">
        <v>131</v>
      </c>
      <c r="D881" s="482">
        <v>15</v>
      </c>
      <c r="E881" s="483">
        <v>3069</v>
      </c>
      <c r="F881" s="552">
        <v>488.75855327468201</v>
      </c>
      <c r="H881" s="17" t="s">
        <v>1947</v>
      </c>
    </row>
    <row r="882" spans="1:8" x14ac:dyDescent="0.2">
      <c r="A882" s="458" t="s">
        <v>1948</v>
      </c>
      <c r="B882" s="381" t="str">
        <f t="shared" si="13"/>
        <v>Ardrossan North West</v>
      </c>
      <c r="C882" s="458" t="s">
        <v>131</v>
      </c>
      <c r="D882" s="482">
        <v>12</v>
      </c>
      <c r="E882" s="483">
        <v>3108</v>
      </c>
      <c r="F882" s="552">
        <v>386.100386100386</v>
      </c>
      <c r="H882" s="17" t="s">
        <v>1949</v>
      </c>
    </row>
    <row r="883" spans="1:8" x14ac:dyDescent="0.2">
      <c r="A883" s="458" t="s">
        <v>1950</v>
      </c>
      <c r="B883" s="381" t="str">
        <f t="shared" si="13"/>
        <v>Ardrossan North East</v>
      </c>
      <c r="C883" s="458" t="s">
        <v>131</v>
      </c>
      <c r="D883" s="482">
        <v>5</v>
      </c>
      <c r="E883" s="483">
        <v>4308</v>
      </c>
      <c r="F883" s="552">
        <v>116.063138347261</v>
      </c>
      <c r="H883" s="17" t="s">
        <v>1951</v>
      </c>
    </row>
    <row r="884" spans="1:8" x14ac:dyDescent="0.2">
      <c r="A884" s="458" t="s">
        <v>1952</v>
      </c>
      <c r="B884" s="381" t="str">
        <f t="shared" si="13"/>
        <v>Saltcoats North West</v>
      </c>
      <c r="C884" s="458" t="s">
        <v>131</v>
      </c>
      <c r="D884" s="482">
        <v>4</v>
      </c>
      <c r="E884" s="483">
        <v>3529</v>
      </c>
      <c r="F884" s="552">
        <v>113.34655709832801</v>
      </c>
      <c r="H884" s="17" t="s">
        <v>1953</v>
      </c>
    </row>
    <row r="885" spans="1:8" x14ac:dyDescent="0.2">
      <c r="A885" s="458" t="s">
        <v>1954</v>
      </c>
      <c r="B885" s="381" t="str">
        <f t="shared" si="13"/>
        <v>Saltcoats North East</v>
      </c>
      <c r="C885" s="458" t="s">
        <v>131</v>
      </c>
      <c r="D885" s="482">
        <v>30</v>
      </c>
      <c r="E885" s="483">
        <v>5031</v>
      </c>
      <c r="F885" s="552">
        <v>596.30292188431702</v>
      </c>
      <c r="H885" s="17" t="s">
        <v>1955</v>
      </c>
    </row>
    <row r="886" spans="1:8" x14ac:dyDescent="0.2">
      <c r="A886" s="458" t="s">
        <v>1956</v>
      </c>
      <c r="B886" s="381" t="str">
        <f t="shared" si="13"/>
        <v>Stevenston North West</v>
      </c>
      <c r="C886" s="458" t="s">
        <v>131</v>
      </c>
      <c r="D886" s="482">
        <v>7</v>
      </c>
      <c r="E886" s="483">
        <v>2789</v>
      </c>
      <c r="F886" s="552">
        <v>250.986016493367</v>
      </c>
      <c r="H886" s="17" t="s">
        <v>1957</v>
      </c>
    </row>
    <row r="887" spans="1:8" x14ac:dyDescent="0.2">
      <c r="A887" s="458" t="s">
        <v>1958</v>
      </c>
      <c r="B887" s="381" t="str">
        <f t="shared" si="13"/>
        <v>Stevenston Hayocks</v>
      </c>
      <c r="C887" s="458" t="s">
        <v>131</v>
      </c>
      <c r="D887" s="482">
        <v>4</v>
      </c>
      <c r="E887" s="483">
        <v>3992</v>
      </c>
      <c r="F887" s="552">
        <v>100.200400801603</v>
      </c>
      <c r="H887" s="17" t="s">
        <v>1959</v>
      </c>
    </row>
    <row r="888" spans="1:8" x14ac:dyDescent="0.2">
      <c r="A888" s="458" t="s">
        <v>1960</v>
      </c>
      <c r="B888" s="381" t="str">
        <f t="shared" si="13"/>
        <v>Kilwinning Whitehirst Park and Woodside</v>
      </c>
      <c r="C888" s="458" t="s">
        <v>131</v>
      </c>
      <c r="D888" s="482">
        <v>4</v>
      </c>
      <c r="E888" s="483">
        <v>4983</v>
      </c>
      <c r="F888" s="552">
        <v>80.272927955047194</v>
      </c>
      <c r="H888" s="17" t="s">
        <v>1961</v>
      </c>
    </row>
    <row r="889" spans="1:8" x14ac:dyDescent="0.2">
      <c r="A889" s="458" t="s">
        <v>1962</v>
      </c>
      <c r="B889" s="381" t="str">
        <f t="shared" si="13"/>
        <v>Kilwinning Pennyburn</v>
      </c>
      <c r="C889" s="458" t="s">
        <v>131</v>
      </c>
      <c r="D889" s="482">
        <v>5</v>
      </c>
      <c r="E889" s="483">
        <v>2955</v>
      </c>
      <c r="F889" s="552">
        <v>169.20473773265701</v>
      </c>
      <c r="H889" s="17" t="s">
        <v>1963</v>
      </c>
    </row>
    <row r="890" spans="1:8" x14ac:dyDescent="0.2">
      <c r="A890" s="458" t="s">
        <v>1964</v>
      </c>
      <c r="B890" s="381" t="str">
        <f t="shared" si="13"/>
        <v>Kilwinning West and Blacklands</v>
      </c>
      <c r="C890" s="458" t="s">
        <v>131</v>
      </c>
      <c r="D890" s="482">
        <v>20</v>
      </c>
      <c r="E890" s="483">
        <v>4235</v>
      </c>
      <c r="F890" s="552">
        <v>472.25501770956299</v>
      </c>
      <c r="H890" s="17" t="s">
        <v>1965</v>
      </c>
    </row>
    <row r="891" spans="1:8" x14ac:dyDescent="0.2">
      <c r="A891" s="458" t="s">
        <v>1966</v>
      </c>
      <c r="B891" s="381" t="str">
        <f t="shared" si="13"/>
        <v>Kilwinning Central and North</v>
      </c>
      <c r="C891" s="458" t="s">
        <v>131</v>
      </c>
      <c r="D891" s="482">
        <v>14</v>
      </c>
      <c r="E891" s="483">
        <v>3750</v>
      </c>
      <c r="F891" s="552">
        <v>373.33333333333297</v>
      </c>
      <c r="H891" s="17" t="s">
        <v>1967</v>
      </c>
    </row>
    <row r="892" spans="1:8" x14ac:dyDescent="0.2">
      <c r="A892" s="458" t="s">
        <v>1968</v>
      </c>
      <c r="B892" s="381" t="str">
        <f t="shared" si="13"/>
        <v>Dalry East and Rural</v>
      </c>
      <c r="C892" s="458" t="s">
        <v>131</v>
      </c>
      <c r="D892" s="482">
        <v>5</v>
      </c>
      <c r="E892" s="483">
        <v>2848</v>
      </c>
      <c r="F892" s="552">
        <v>175.56179775280901</v>
      </c>
      <c r="H892" s="17" t="s">
        <v>1969</v>
      </c>
    </row>
    <row r="893" spans="1:8" x14ac:dyDescent="0.2">
      <c r="A893" s="458" t="s">
        <v>1970</v>
      </c>
      <c r="B893" s="381" t="str">
        <f t="shared" si="13"/>
        <v>Dalry West</v>
      </c>
      <c r="C893" s="458" t="s">
        <v>131</v>
      </c>
      <c r="D893" s="482">
        <v>5</v>
      </c>
      <c r="E893" s="483">
        <v>2908</v>
      </c>
      <c r="F893" s="552">
        <v>171.93947730398901</v>
      </c>
      <c r="H893" s="17" t="s">
        <v>1971</v>
      </c>
    </row>
    <row r="894" spans="1:8" x14ac:dyDescent="0.2">
      <c r="A894" s="458" t="s">
        <v>1972</v>
      </c>
      <c r="B894" s="381" t="str">
        <f t="shared" si="13"/>
        <v>Fairlie and Rural</v>
      </c>
      <c r="C894" s="458" t="s">
        <v>131</v>
      </c>
      <c r="D894" s="482">
        <v>3</v>
      </c>
      <c r="E894" s="483">
        <v>2761</v>
      </c>
      <c r="F894" s="552">
        <v>108.65628395508899</v>
      </c>
      <c r="H894" s="17" t="s">
        <v>1973</v>
      </c>
    </row>
    <row r="895" spans="1:8" x14ac:dyDescent="0.2">
      <c r="A895" s="458" t="s">
        <v>1974</v>
      </c>
      <c r="B895" s="381" t="str">
        <f t="shared" si="13"/>
        <v>West Kilbride and Seamill</v>
      </c>
      <c r="C895" s="458" t="s">
        <v>131</v>
      </c>
      <c r="D895" s="482">
        <v>10</v>
      </c>
      <c r="E895" s="483">
        <v>4667</v>
      </c>
      <c r="F895" s="552">
        <v>214.270409256482</v>
      </c>
      <c r="H895" s="17" t="s">
        <v>1975</v>
      </c>
    </row>
    <row r="896" spans="1:8" x14ac:dyDescent="0.2">
      <c r="A896" s="458" t="s">
        <v>1976</v>
      </c>
      <c r="B896" s="381" t="str">
        <f t="shared" si="13"/>
        <v>Largs South</v>
      </c>
      <c r="C896" s="458" t="s">
        <v>131</v>
      </c>
      <c r="D896" s="482">
        <v>10</v>
      </c>
      <c r="E896" s="483">
        <v>3662</v>
      </c>
      <c r="F896" s="552">
        <v>273.07482250136502</v>
      </c>
      <c r="H896" s="17" t="s">
        <v>1977</v>
      </c>
    </row>
    <row r="897" spans="1:8" x14ac:dyDescent="0.2">
      <c r="A897" s="458" t="s">
        <v>1978</v>
      </c>
      <c r="B897" s="381" t="str">
        <f t="shared" si="13"/>
        <v>Largs Central and Cumbrae</v>
      </c>
      <c r="C897" s="458" t="s">
        <v>131</v>
      </c>
      <c r="D897" s="482">
        <v>10</v>
      </c>
      <c r="E897" s="483">
        <v>4759</v>
      </c>
      <c r="F897" s="552">
        <v>210.12817818869499</v>
      </c>
      <c r="H897" s="17" t="s">
        <v>1979</v>
      </c>
    </row>
    <row r="898" spans="1:8" x14ac:dyDescent="0.2">
      <c r="A898" s="458" t="s">
        <v>1980</v>
      </c>
      <c r="B898" s="381" t="str">
        <f t="shared" si="13"/>
        <v>Largs North</v>
      </c>
      <c r="C898" s="458" t="s">
        <v>131</v>
      </c>
      <c r="D898" s="482">
        <v>9</v>
      </c>
      <c r="E898" s="483">
        <v>3964</v>
      </c>
      <c r="F898" s="552">
        <v>227.04339051463199</v>
      </c>
      <c r="H898" s="17" t="s">
        <v>1981</v>
      </c>
    </row>
    <row r="899" spans="1:8" x14ac:dyDescent="0.2">
      <c r="A899" s="458" t="s">
        <v>1982</v>
      </c>
      <c r="B899" s="381" t="str">
        <f t="shared" si="13"/>
        <v>Skelmorlie and Rural</v>
      </c>
      <c r="C899" s="458" t="s">
        <v>131</v>
      </c>
      <c r="D899" s="482">
        <v>8</v>
      </c>
      <c r="E899" s="483">
        <v>2933</v>
      </c>
      <c r="F899" s="552">
        <v>272.75826798499799</v>
      </c>
      <c r="H899" s="17" t="s">
        <v>1983</v>
      </c>
    </row>
    <row r="900" spans="1:8" x14ac:dyDescent="0.2">
      <c r="A900" s="458" t="s">
        <v>1984</v>
      </c>
      <c r="B900" s="381" t="str">
        <f t="shared" si="13"/>
        <v>Kilbirnie North</v>
      </c>
      <c r="C900" s="458" t="s">
        <v>131</v>
      </c>
      <c r="D900" s="482">
        <v>5</v>
      </c>
      <c r="E900" s="483">
        <v>3185</v>
      </c>
      <c r="F900" s="552">
        <v>156.98587127158601</v>
      </c>
      <c r="H900" s="17" t="s">
        <v>1985</v>
      </c>
    </row>
    <row r="901" spans="1:8" x14ac:dyDescent="0.2">
      <c r="A901" s="458" t="s">
        <v>1986</v>
      </c>
      <c r="B901" s="381" t="str">
        <f t="shared" si="13"/>
        <v>Kilbirnie South and Longbar</v>
      </c>
      <c r="C901" s="458" t="s">
        <v>131</v>
      </c>
      <c r="D901" s="482">
        <v>9</v>
      </c>
      <c r="E901" s="483">
        <v>3918</v>
      </c>
      <c r="F901" s="552">
        <v>229.70903522205199</v>
      </c>
      <c r="H901" s="17" t="s">
        <v>1987</v>
      </c>
    </row>
    <row r="902" spans="1:8" x14ac:dyDescent="0.2">
      <c r="A902" s="458" t="s">
        <v>1988</v>
      </c>
      <c r="B902" s="381" t="str">
        <f t="shared" si="13"/>
        <v>Beith West</v>
      </c>
      <c r="C902" s="458" t="s">
        <v>131</v>
      </c>
      <c r="D902" s="482">
        <v>3</v>
      </c>
      <c r="E902" s="483">
        <v>3032</v>
      </c>
      <c r="F902" s="552">
        <v>98.944591029023798</v>
      </c>
      <c r="H902" s="17" t="s">
        <v>1989</v>
      </c>
    </row>
    <row r="903" spans="1:8" x14ac:dyDescent="0.2">
      <c r="A903" s="458" t="s">
        <v>1990</v>
      </c>
      <c r="B903" s="381" t="str">
        <f t="shared" ref="B903:B966" si="14">HYPERLINK(CONCATENATE("https://statistics.gov.scot/atlas/resource?uri=http%3A%2F%2Fstatistics.gov.scot%2Fid%2Fstatistical-geography%2F",A903),H903)</f>
        <v>Beith East and Rural</v>
      </c>
      <c r="C903" s="458" t="s">
        <v>131</v>
      </c>
      <c r="D903" s="482">
        <v>23</v>
      </c>
      <c r="E903" s="483">
        <v>3913</v>
      </c>
      <c r="F903" s="552">
        <v>587.784308714541</v>
      </c>
      <c r="H903" s="17" t="s">
        <v>1991</v>
      </c>
    </row>
    <row r="904" spans="1:8" x14ac:dyDescent="0.2">
      <c r="A904" s="458" t="s">
        <v>1992</v>
      </c>
      <c r="B904" s="381" t="str">
        <f t="shared" si="14"/>
        <v>Overtown</v>
      </c>
      <c r="C904" s="458" t="s">
        <v>132</v>
      </c>
      <c r="D904" s="482">
        <v>10</v>
      </c>
      <c r="E904" s="483">
        <v>3617</v>
      </c>
      <c r="F904" s="552">
        <v>276.47221454243902</v>
      </c>
      <c r="H904" s="17" t="s">
        <v>1993</v>
      </c>
    </row>
    <row r="905" spans="1:8" x14ac:dyDescent="0.2">
      <c r="A905" s="458" t="s">
        <v>1994</v>
      </c>
      <c r="B905" s="381" t="str">
        <f t="shared" si="14"/>
        <v>Netherton and Kirkhill</v>
      </c>
      <c r="C905" s="458" t="s">
        <v>132</v>
      </c>
      <c r="D905" s="482">
        <v>12</v>
      </c>
      <c r="E905" s="483">
        <v>3451</v>
      </c>
      <c r="F905" s="552">
        <v>347.72529701535802</v>
      </c>
      <c r="H905" s="17" t="s">
        <v>1995</v>
      </c>
    </row>
    <row r="906" spans="1:8" x14ac:dyDescent="0.2">
      <c r="A906" s="458" t="s">
        <v>1996</v>
      </c>
      <c r="B906" s="381" t="str">
        <f t="shared" si="14"/>
        <v>Muirhouse</v>
      </c>
      <c r="C906" s="458" t="s">
        <v>132</v>
      </c>
      <c r="D906" s="482">
        <v>6</v>
      </c>
      <c r="E906" s="483">
        <v>4180</v>
      </c>
      <c r="F906" s="552">
        <v>143.540669856459</v>
      </c>
      <c r="H906" s="17" t="s">
        <v>1070</v>
      </c>
    </row>
    <row r="907" spans="1:8" x14ac:dyDescent="0.2">
      <c r="A907" s="458" t="s">
        <v>1997</v>
      </c>
      <c r="B907" s="381" t="str">
        <f t="shared" si="14"/>
        <v>Muirhouse and Knowetop</v>
      </c>
      <c r="C907" s="458" t="s">
        <v>132</v>
      </c>
      <c r="D907" s="482">
        <v>11</v>
      </c>
      <c r="E907" s="483">
        <v>6861</v>
      </c>
      <c r="F907" s="552">
        <v>160.32648301996801</v>
      </c>
      <c r="H907" s="17" t="s">
        <v>1998</v>
      </c>
    </row>
    <row r="908" spans="1:8" x14ac:dyDescent="0.2">
      <c r="A908" s="458" t="s">
        <v>1999</v>
      </c>
      <c r="B908" s="381" t="str">
        <f t="shared" si="14"/>
        <v>Craigneuk Wishaw</v>
      </c>
      <c r="C908" s="458" t="s">
        <v>132</v>
      </c>
      <c r="D908" s="482">
        <v>16</v>
      </c>
      <c r="E908" s="483">
        <v>4729</v>
      </c>
      <c r="F908" s="552">
        <v>338.337914992599</v>
      </c>
      <c r="H908" s="17" t="s">
        <v>2000</v>
      </c>
    </row>
    <row r="909" spans="1:8" x14ac:dyDescent="0.2">
      <c r="A909" s="458" t="s">
        <v>2001</v>
      </c>
      <c r="B909" s="381" t="str">
        <f t="shared" si="14"/>
        <v>Pather</v>
      </c>
      <c r="C909" s="458" t="s">
        <v>132</v>
      </c>
      <c r="D909" s="482">
        <v>8</v>
      </c>
      <c r="E909" s="483">
        <v>3963</v>
      </c>
      <c r="F909" s="552">
        <v>201.86727226848399</v>
      </c>
      <c r="H909" s="17" t="s">
        <v>2002</v>
      </c>
    </row>
    <row r="910" spans="1:8" x14ac:dyDescent="0.2">
      <c r="A910" s="458" t="s">
        <v>2003</v>
      </c>
      <c r="B910" s="381" t="str">
        <f t="shared" si="14"/>
        <v>Wishaw South</v>
      </c>
      <c r="C910" s="458" t="s">
        <v>132</v>
      </c>
      <c r="D910" s="482">
        <v>11</v>
      </c>
      <c r="E910" s="483">
        <v>4888</v>
      </c>
      <c r="F910" s="552">
        <v>225.040916530278</v>
      </c>
      <c r="H910" s="17" t="s">
        <v>2004</v>
      </c>
    </row>
    <row r="911" spans="1:8" x14ac:dyDescent="0.2">
      <c r="A911" s="458" t="s">
        <v>2005</v>
      </c>
      <c r="B911" s="381" t="str">
        <f t="shared" si="14"/>
        <v>Wishaw North</v>
      </c>
      <c r="C911" s="458" t="s">
        <v>132</v>
      </c>
      <c r="D911" s="482">
        <v>16</v>
      </c>
      <c r="E911" s="483">
        <v>6139</v>
      </c>
      <c r="F911" s="552">
        <v>260.62876690014701</v>
      </c>
      <c r="H911" s="17" t="s">
        <v>2006</v>
      </c>
    </row>
    <row r="912" spans="1:8" x14ac:dyDescent="0.2">
      <c r="A912" s="458" t="s">
        <v>2007</v>
      </c>
      <c r="B912" s="381" t="str">
        <f t="shared" si="14"/>
        <v>Coltness</v>
      </c>
      <c r="C912" s="458" t="s">
        <v>132</v>
      </c>
      <c r="D912" s="482">
        <v>10</v>
      </c>
      <c r="E912" s="483">
        <v>3809</v>
      </c>
      <c r="F912" s="552">
        <v>262.53609871357298</v>
      </c>
      <c r="H912" s="17" t="s">
        <v>2008</v>
      </c>
    </row>
    <row r="913" spans="1:8" x14ac:dyDescent="0.2">
      <c r="A913" s="458" t="s">
        <v>2009</v>
      </c>
      <c r="B913" s="381" t="str">
        <f t="shared" si="14"/>
        <v>Wishaw East</v>
      </c>
      <c r="C913" s="458" t="s">
        <v>132</v>
      </c>
      <c r="D913" s="482">
        <v>7</v>
      </c>
      <c r="E913" s="483">
        <v>2774</v>
      </c>
      <c r="F913" s="552">
        <v>252.34318673395799</v>
      </c>
      <c r="H913" s="17" t="s">
        <v>2010</v>
      </c>
    </row>
    <row r="914" spans="1:8" x14ac:dyDescent="0.2">
      <c r="A914" s="458" t="s">
        <v>2011</v>
      </c>
      <c r="B914" s="381" t="str">
        <f t="shared" si="14"/>
        <v>Newmains</v>
      </c>
      <c r="C914" s="458" t="s">
        <v>132</v>
      </c>
      <c r="D914" s="482">
        <v>7</v>
      </c>
      <c r="E914" s="483">
        <v>5501</v>
      </c>
      <c r="F914" s="552">
        <v>127.24959098345801</v>
      </c>
      <c r="H914" s="17" t="s">
        <v>2012</v>
      </c>
    </row>
    <row r="915" spans="1:8" x14ac:dyDescent="0.2">
      <c r="A915" s="458" t="s">
        <v>2013</v>
      </c>
      <c r="B915" s="381" t="str">
        <f t="shared" si="14"/>
        <v>Allanton - Newmains Rural</v>
      </c>
      <c r="C915" s="458" t="s">
        <v>132</v>
      </c>
      <c r="D915" s="482">
        <v>14</v>
      </c>
      <c r="E915" s="483">
        <v>3835</v>
      </c>
      <c r="F915" s="552">
        <v>365.05867014341601</v>
      </c>
      <c r="H915" s="17" t="s">
        <v>2014</v>
      </c>
    </row>
    <row r="916" spans="1:8" x14ac:dyDescent="0.2">
      <c r="A916" s="458" t="s">
        <v>2015</v>
      </c>
      <c r="B916" s="381" t="str">
        <f t="shared" si="14"/>
        <v>Shotts</v>
      </c>
      <c r="C916" s="458" t="s">
        <v>132</v>
      </c>
      <c r="D916" s="482">
        <v>8</v>
      </c>
      <c r="E916" s="483">
        <v>4347</v>
      </c>
      <c r="F916" s="552">
        <v>184.03496664366199</v>
      </c>
      <c r="H916" s="17" t="s">
        <v>2016</v>
      </c>
    </row>
    <row r="917" spans="1:8" x14ac:dyDescent="0.2">
      <c r="A917" s="458" t="s">
        <v>2017</v>
      </c>
      <c r="B917" s="381" t="str">
        <f t="shared" si="14"/>
        <v>Stane</v>
      </c>
      <c r="C917" s="458" t="s">
        <v>132</v>
      </c>
      <c r="D917" s="482">
        <v>3</v>
      </c>
      <c r="E917" s="483">
        <v>2895</v>
      </c>
      <c r="F917" s="552">
        <v>103.626943005181</v>
      </c>
      <c r="H917" s="17" t="s">
        <v>2018</v>
      </c>
    </row>
    <row r="918" spans="1:8" x14ac:dyDescent="0.2">
      <c r="A918" s="458" t="s">
        <v>2019</v>
      </c>
      <c r="B918" s="381" t="str">
        <f t="shared" si="14"/>
        <v>Harthill and Salsburgh</v>
      </c>
      <c r="C918" s="458" t="s">
        <v>132</v>
      </c>
      <c r="D918" s="482">
        <v>9</v>
      </c>
      <c r="E918" s="483">
        <v>5692</v>
      </c>
      <c r="F918" s="552">
        <v>158.116654954322</v>
      </c>
      <c r="H918" s="17" t="s">
        <v>2020</v>
      </c>
    </row>
    <row r="919" spans="1:8" x14ac:dyDescent="0.2">
      <c r="A919" s="458" t="s">
        <v>2021</v>
      </c>
      <c r="B919" s="381" t="str">
        <f t="shared" si="14"/>
        <v>Cleland</v>
      </c>
      <c r="C919" s="458" t="s">
        <v>132</v>
      </c>
      <c r="D919" s="482">
        <v>10</v>
      </c>
      <c r="E919" s="483">
        <v>4994</v>
      </c>
      <c r="F919" s="552">
        <v>200.24028834601501</v>
      </c>
      <c r="H919" s="17" t="s">
        <v>2022</v>
      </c>
    </row>
    <row r="920" spans="1:8" x14ac:dyDescent="0.2">
      <c r="A920" s="458" t="s">
        <v>2023</v>
      </c>
      <c r="B920" s="381" t="str">
        <f t="shared" si="14"/>
        <v>Newarthill</v>
      </c>
      <c r="C920" s="458" t="s">
        <v>132</v>
      </c>
      <c r="D920" s="482">
        <v>14</v>
      </c>
      <c r="E920" s="483">
        <v>2989</v>
      </c>
      <c r="F920" s="552">
        <v>468.38407494145201</v>
      </c>
      <c r="H920" s="17" t="s">
        <v>2024</v>
      </c>
    </row>
    <row r="921" spans="1:8" x14ac:dyDescent="0.2">
      <c r="A921" s="458" t="s">
        <v>2025</v>
      </c>
      <c r="B921" s="381" t="str">
        <f t="shared" si="14"/>
        <v>Carfin North</v>
      </c>
      <c r="C921" s="458" t="s">
        <v>132</v>
      </c>
      <c r="D921" s="482">
        <v>8</v>
      </c>
      <c r="E921" s="483">
        <v>3957</v>
      </c>
      <c r="F921" s="552">
        <v>202.17336365933801</v>
      </c>
      <c r="H921" s="17" t="s">
        <v>2026</v>
      </c>
    </row>
    <row r="922" spans="1:8" x14ac:dyDescent="0.2">
      <c r="A922" s="458" t="s">
        <v>2027</v>
      </c>
      <c r="B922" s="381" t="str">
        <f t="shared" si="14"/>
        <v>Clydesdale and New Stevenston</v>
      </c>
      <c r="C922" s="458" t="s">
        <v>132</v>
      </c>
      <c r="D922" s="482">
        <v>6</v>
      </c>
      <c r="E922" s="483">
        <v>3598</v>
      </c>
      <c r="F922" s="552">
        <v>166.75931072818199</v>
      </c>
      <c r="H922" s="17" t="s">
        <v>2028</v>
      </c>
    </row>
    <row r="923" spans="1:8" x14ac:dyDescent="0.2">
      <c r="A923" s="458" t="s">
        <v>2029</v>
      </c>
      <c r="B923" s="381" t="str">
        <f t="shared" si="14"/>
        <v>Carfin and Cleekhimin</v>
      </c>
      <c r="C923" s="458" t="s">
        <v>132</v>
      </c>
      <c r="D923" s="482">
        <v>5</v>
      </c>
      <c r="E923" s="483">
        <v>5407</v>
      </c>
      <c r="F923" s="552">
        <v>92.472720547438499</v>
      </c>
      <c r="H923" s="17" t="s">
        <v>2030</v>
      </c>
    </row>
    <row r="924" spans="1:8" x14ac:dyDescent="0.2">
      <c r="A924" s="458" t="s">
        <v>2031</v>
      </c>
      <c r="B924" s="381" t="str">
        <f t="shared" si="14"/>
        <v>Motherwell South</v>
      </c>
      <c r="C924" s="458" t="s">
        <v>132</v>
      </c>
      <c r="D924" s="482">
        <v>16</v>
      </c>
      <c r="E924" s="483">
        <v>3746</v>
      </c>
      <c r="F924" s="552">
        <v>427.12226374799798</v>
      </c>
      <c r="H924" s="17" t="s">
        <v>2032</v>
      </c>
    </row>
    <row r="925" spans="1:8" x14ac:dyDescent="0.2">
      <c r="A925" s="458" t="s">
        <v>2033</v>
      </c>
      <c r="B925" s="381" t="str">
        <f t="shared" si="14"/>
        <v>Ladywell</v>
      </c>
      <c r="C925" s="458" t="s">
        <v>132</v>
      </c>
      <c r="D925" s="482">
        <v>8</v>
      </c>
      <c r="E925" s="483">
        <v>4339</v>
      </c>
      <c r="F925" s="552">
        <v>184.37427978797001</v>
      </c>
      <c r="H925" s="17" t="s">
        <v>2034</v>
      </c>
    </row>
    <row r="926" spans="1:8" x14ac:dyDescent="0.2">
      <c r="A926" s="458" t="s">
        <v>2035</v>
      </c>
      <c r="B926" s="381" t="str">
        <f t="shared" si="14"/>
        <v>Motherwell West</v>
      </c>
      <c r="C926" s="458" t="s">
        <v>132</v>
      </c>
      <c r="D926" s="482">
        <v>9</v>
      </c>
      <c r="E926" s="483">
        <v>4070</v>
      </c>
      <c r="F926" s="552">
        <v>221.130221130221</v>
      </c>
      <c r="H926" s="17" t="s">
        <v>2036</v>
      </c>
    </row>
    <row r="927" spans="1:8" x14ac:dyDescent="0.2">
      <c r="A927" s="458" t="s">
        <v>2037</v>
      </c>
      <c r="B927" s="381" t="str">
        <f t="shared" si="14"/>
        <v>Motherwell North</v>
      </c>
      <c r="C927" s="458" t="s">
        <v>132</v>
      </c>
      <c r="D927" s="482">
        <v>12</v>
      </c>
      <c r="E927" s="483">
        <v>3041</v>
      </c>
      <c r="F927" s="552">
        <v>394.60703715882897</v>
      </c>
      <c r="H927" s="17" t="s">
        <v>2038</v>
      </c>
    </row>
    <row r="928" spans="1:8" x14ac:dyDescent="0.2">
      <c r="A928" s="458" t="s">
        <v>2039</v>
      </c>
      <c r="B928" s="381" t="str">
        <f t="shared" si="14"/>
        <v>Forgewood</v>
      </c>
      <c r="C928" s="458" t="s">
        <v>132</v>
      </c>
      <c r="D928" s="482">
        <v>20</v>
      </c>
      <c r="E928" s="483">
        <v>4786</v>
      </c>
      <c r="F928" s="552">
        <v>417.88549937317202</v>
      </c>
      <c r="H928" s="17" t="s">
        <v>2040</v>
      </c>
    </row>
    <row r="929" spans="1:8" x14ac:dyDescent="0.2">
      <c r="A929" s="458" t="s">
        <v>2041</v>
      </c>
      <c r="B929" s="381" t="str">
        <f t="shared" si="14"/>
        <v>Holytown</v>
      </c>
      <c r="C929" s="458" t="s">
        <v>132</v>
      </c>
      <c r="D929" s="482">
        <v>12</v>
      </c>
      <c r="E929" s="483">
        <v>5294</v>
      </c>
      <c r="F929" s="552">
        <v>226.67170381564</v>
      </c>
      <c r="H929" s="17" t="s">
        <v>2042</v>
      </c>
    </row>
    <row r="930" spans="1:8" x14ac:dyDescent="0.2">
      <c r="A930" s="458" t="s">
        <v>2043</v>
      </c>
      <c r="B930" s="381" t="str">
        <f t="shared" si="14"/>
        <v>Milnwood</v>
      </c>
      <c r="C930" s="458" t="s">
        <v>132</v>
      </c>
      <c r="D930" s="482">
        <v>13</v>
      </c>
      <c r="E930" s="483">
        <v>4923</v>
      </c>
      <c r="F930" s="552">
        <v>264.06662604103201</v>
      </c>
      <c r="H930" s="17" t="s">
        <v>2044</v>
      </c>
    </row>
    <row r="931" spans="1:8" x14ac:dyDescent="0.2">
      <c r="A931" s="458" t="s">
        <v>2045</v>
      </c>
      <c r="B931" s="381" t="str">
        <f t="shared" si="14"/>
        <v>Orbiston</v>
      </c>
      <c r="C931" s="458" t="s">
        <v>132</v>
      </c>
      <c r="D931" s="482">
        <v>10</v>
      </c>
      <c r="E931" s="483">
        <v>4989</v>
      </c>
      <c r="F931" s="552">
        <v>200.44097013429601</v>
      </c>
      <c r="H931" s="17" t="s">
        <v>2046</v>
      </c>
    </row>
    <row r="932" spans="1:8" x14ac:dyDescent="0.2">
      <c r="A932" s="458" t="s">
        <v>2047</v>
      </c>
      <c r="B932" s="381" t="str">
        <f t="shared" si="14"/>
        <v>Bellshill South</v>
      </c>
      <c r="C932" s="458" t="s">
        <v>132</v>
      </c>
      <c r="D932" s="482">
        <v>16</v>
      </c>
      <c r="E932" s="483">
        <v>4632</v>
      </c>
      <c r="F932" s="552">
        <v>345.42314335060502</v>
      </c>
      <c r="H932" s="17" t="s">
        <v>2048</v>
      </c>
    </row>
    <row r="933" spans="1:8" x14ac:dyDescent="0.2">
      <c r="A933" s="458" t="s">
        <v>2049</v>
      </c>
      <c r="B933" s="381" t="str">
        <f t="shared" si="14"/>
        <v>Hattonrigg</v>
      </c>
      <c r="C933" s="458" t="s">
        <v>132</v>
      </c>
      <c r="D933" s="482">
        <v>19</v>
      </c>
      <c r="E933" s="483">
        <v>2446</v>
      </c>
      <c r="F933" s="552">
        <v>776.77841373671299</v>
      </c>
      <c r="H933" s="17" t="s">
        <v>2050</v>
      </c>
    </row>
    <row r="934" spans="1:8" x14ac:dyDescent="0.2">
      <c r="A934" s="458" t="s">
        <v>2051</v>
      </c>
      <c r="B934" s="381" t="str">
        <f t="shared" si="14"/>
        <v>Bellshill Central</v>
      </c>
      <c r="C934" s="458" t="s">
        <v>132</v>
      </c>
      <c r="D934" s="482">
        <v>9</v>
      </c>
      <c r="E934" s="483">
        <v>3390</v>
      </c>
      <c r="F934" s="552">
        <v>265.48672566371698</v>
      </c>
      <c r="H934" s="17" t="s">
        <v>2052</v>
      </c>
    </row>
    <row r="935" spans="1:8" x14ac:dyDescent="0.2">
      <c r="A935" s="458" t="s">
        <v>2053</v>
      </c>
      <c r="B935" s="381" t="str">
        <f t="shared" si="14"/>
        <v>Fallside</v>
      </c>
      <c r="C935" s="458" t="s">
        <v>132</v>
      </c>
      <c r="D935" s="482">
        <v>32</v>
      </c>
      <c r="E935" s="483">
        <v>4952</v>
      </c>
      <c r="F935" s="552">
        <v>646.20355411954802</v>
      </c>
      <c r="H935" s="17" t="s">
        <v>2054</v>
      </c>
    </row>
    <row r="936" spans="1:8" x14ac:dyDescent="0.2">
      <c r="A936" s="458" t="s">
        <v>2055</v>
      </c>
      <c r="B936" s="381" t="str">
        <f t="shared" si="14"/>
        <v>Viewpark</v>
      </c>
      <c r="C936" s="458" t="s">
        <v>132</v>
      </c>
      <c r="D936" s="482">
        <v>18</v>
      </c>
      <c r="E936" s="483">
        <v>5698</v>
      </c>
      <c r="F936" s="552">
        <v>315.900315900316</v>
      </c>
      <c r="H936" s="17" t="s">
        <v>2056</v>
      </c>
    </row>
    <row r="937" spans="1:8" x14ac:dyDescent="0.2">
      <c r="A937" s="458" t="s">
        <v>2057</v>
      </c>
      <c r="B937" s="381" t="str">
        <f t="shared" si="14"/>
        <v>Birkenshaw</v>
      </c>
      <c r="C937" s="458" t="s">
        <v>132</v>
      </c>
      <c r="D937" s="482">
        <v>7</v>
      </c>
      <c r="E937" s="483">
        <v>4639</v>
      </c>
      <c r="F937" s="552">
        <v>150.894589351153</v>
      </c>
      <c r="H937" s="17" t="s">
        <v>2058</v>
      </c>
    </row>
    <row r="938" spans="1:8" x14ac:dyDescent="0.2">
      <c r="A938" s="458" t="s">
        <v>2059</v>
      </c>
      <c r="B938" s="381" t="str">
        <f t="shared" si="14"/>
        <v>Kirkwood and Bargeddie</v>
      </c>
      <c r="C938" s="458" t="s">
        <v>132</v>
      </c>
      <c r="D938" s="482">
        <v>13</v>
      </c>
      <c r="E938" s="483">
        <v>6256</v>
      </c>
      <c r="F938" s="552">
        <v>207.80051150895099</v>
      </c>
      <c r="H938" s="17" t="s">
        <v>2060</v>
      </c>
    </row>
    <row r="939" spans="1:8" x14ac:dyDescent="0.2">
      <c r="A939" s="458" t="s">
        <v>2061</v>
      </c>
      <c r="B939" s="381" t="str">
        <f t="shared" si="14"/>
        <v>Kirkshaws</v>
      </c>
      <c r="C939" s="458" t="s">
        <v>132</v>
      </c>
      <c r="D939" s="482">
        <v>7</v>
      </c>
      <c r="E939" s="483">
        <v>5901</v>
      </c>
      <c r="F939" s="552">
        <v>118.623962040332</v>
      </c>
      <c r="H939" s="17" t="s">
        <v>2062</v>
      </c>
    </row>
    <row r="940" spans="1:8" x14ac:dyDescent="0.2">
      <c r="A940" s="458" t="s">
        <v>2063</v>
      </c>
      <c r="B940" s="381" t="str">
        <f t="shared" si="14"/>
        <v>Dundyvan</v>
      </c>
      <c r="C940" s="458" t="s">
        <v>132</v>
      </c>
      <c r="D940" s="482">
        <v>34</v>
      </c>
      <c r="E940" s="483">
        <v>6259</v>
      </c>
      <c r="F940" s="552">
        <v>543.21776641635995</v>
      </c>
      <c r="H940" s="17" t="s">
        <v>2064</v>
      </c>
    </row>
    <row r="941" spans="1:8" x14ac:dyDescent="0.2">
      <c r="A941" s="458" t="s">
        <v>2065</v>
      </c>
      <c r="B941" s="381" t="str">
        <f t="shared" si="14"/>
        <v>Drumpellier and Langloan</v>
      </c>
      <c r="C941" s="458" t="s">
        <v>132</v>
      </c>
      <c r="D941" s="482">
        <v>7</v>
      </c>
      <c r="E941" s="483">
        <v>2470</v>
      </c>
      <c r="F941" s="552">
        <v>283.40080971659899</v>
      </c>
      <c r="H941" s="17" t="s">
        <v>2066</v>
      </c>
    </row>
    <row r="942" spans="1:8" x14ac:dyDescent="0.2">
      <c r="A942" s="458" t="s">
        <v>2067</v>
      </c>
      <c r="B942" s="381" t="str">
        <f t="shared" si="14"/>
        <v>Coatbridge West</v>
      </c>
      <c r="C942" s="458" t="s">
        <v>132</v>
      </c>
      <c r="D942" s="482">
        <v>17</v>
      </c>
      <c r="E942" s="483">
        <v>4061</v>
      </c>
      <c r="F942" s="552">
        <v>418.61610440778099</v>
      </c>
      <c r="H942" s="17" t="s">
        <v>2068</v>
      </c>
    </row>
    <row r="943" spans="1:8" x14ac:dyDescent="0.2">
      <c r="A943" s="458" t="s">
        <v>2069</v>
      </c>
      <c r="B943" s="381" t="str">
        <f t="shared" si="14"/>
        <v>Townhead</v>
      </c>
      <c r="C943" s="458" t="s">
        <v>132</v>
      </c>
      <c r="D943" s="482">
        <v>16</v>
      </c>
      <c r="E943" s="483">
        <v>4715</v>
      </c>
      <c r="F943" s="552">
        <v>339.342523860021</v>
      </c>
      <c r="H943" s="17" t="s">
        <v>2070</v>
      </c>
    </row>
    <row r="944" spans="1:8" x14ac:dyDescent="0.2">
      <c r="A944" s="458" t="s">
        <v>2071</v>
      </c>
      <c r="B944" s="381" t="str">
        <f t="shared" si="14"/>
        <v>Sunnyside and Cliftonville</v>
      </c>
      <c r="C944" s="458" t="s">
        <v>132</v>
      </c>
      <c r="D944" s="482">
        <v>25</v>
      </c>
      <c r="E944" s="483">
        <v>3924</v>
      </c>
      <c r="F944" s="552">
        <v>637.10499490315999</v>
      </c>
      <c r="H944" s="17" t="s">
        <v>2072</v>
      </c>
    </row>
    <row r="945" spans="1:8" x14ac:dyDescent="0.2">
      <c r="A945" s="458" t="s">
        <v>2073</v>
      </c>
      <c r="B945" s="381" t="str">
        <f t="shared" si="14"/>
        <v>Cliftonville</v>
      </c>
      <c r="C945" s="458" t="s">
        <v>132</v>
      </c>
      <c r="D945" s="482">
        <v>9</v>
      </c>
      <c r="E945" s="483">
        <v>2963</v>
      </c>
      <c r="F945" s="552">
        <v>303.74620317246001</v>
      </c>
      <c r="H945" s="17" t="s">
        <v>2074</v>
      </c>
    </row>
    <row r="946" spans="1:8" x14ac:dyDescent="0.2">
      <c r="A946" s="458" t="s">
        <v>2075</v>
      </c>
      <c r="B946" s="381" t="str">
        <f t="shared" si="14"/>
        <v>Shawhead and Whifflet</v>
      </c>
      <c r="C946" s="458" t="s">
        <v>132</v>
      </c>
      <c r="D946" s="482">
        <v>8</v>
      </c>
      <c r="E946" s="483">
        <v>3285</v>
      </c>
      <c r="F946" s="552">
        <v>243.531202435312</v>
      </c>
      <c r="H946" s="17" t="s">
        <v>2076</v>
      </c>
    </row>
    <row r="947" spans="1:8" x14ac:dyDescent="0.2">
      <c r="A947" s="458" t="s">
        <v>2077</v>
      </c>
      <c r="B947" s="381" t="str">
        <f t="shared" si="14"/>
        <v>Greenend and Carnbroe</v>
      </c>
      <c r="C947" s="458" t="s">
        <v>132</v>
      </c>
      <c r="D947" s="482">
        <v>20</v>
      </c>
      <c r="E947" s="483">
        <v>6218</v>
      </c>
      <c r="F947" s="552">
        <v>321.646831778707</v>
      </c>
      <c r="H947" s="17" t="s">
        <v>2078</v>
      </c>
    </row>
    <row r="948" spans="1:8" x14ac:dyDescent="0.2">
      <c r="A948" s="458" t="s">
        <v>2079</v>
      </c>
      <c r="B948" s="381" t="str">
        <f t="shared" si="14"/>
        <v>Calderbank and Brownsburn</v>
      </c>
      <c r="C948" s="458" t="s">
        <v>132</v>
      </c>
      <c r="D948" s="482">
        <v>8</v>
      </c>
      <c r="E948" s="483">
        <v>2368</v>
      </c>
      <c r="F948" s="552">
        <v>337.83783783783798</v>
      </c>
      <c r="H948" s="17" t="s">
        <v>2080</v>
      </c>
    </row>
    <row r="949" spans="1:8" x14ac:dyDescent="0.2">
      <c r="A949" s="458" t="s">
        <v>2081</v>
      </c>
      <c r="B949" s="381" t="str">
        <f t="shared" si="14"/>
        <v>Chapelhall West</v>
      </c>
      <c r="C949" s="458" t="s">
        <v>132</v>
      </c>
      <c r="D949" s="482">
        <v>4</v>
      </c>
      <c r="E949" s="483">
        <v>2531</v>
      </c>
      <c r="F949" s="552">
        <v>158.040300276571</v>
      </c>
      <c r="H949" s="17" t="s">
        <v>2082</v>
      </c>
    </row>
    <row r="950" spans="1:8" x14ac:dyDescent="0.2">
      <c r="A950" s="458" t="s">
        <v>2083</v>
      </c>
      <c r="B950" s="381" t="str">
        <f t="shared" si="14"/>
        <v>Chapelhall East</v>
      </c>
      <c r="C950" s="458" t="s">
        <v>132</v>
      </c>
      <c r="D950" s="482">
        <v>6</v>
      </c>
      <c r="E950" s="483">
        <v>4189</v>
      </c>
      <c r="F950" s="552">
        <v>143.23227500596801</v>
      </c>
      <c r="H950" s="17" t="s">
        <v>2084</v>
      </c>
    </row>
    <row r="951" spans="1:8" x14ac:dyDescent="0.2">
      <c r="A951" s="458" t="s">
        <v>2085</v>
      </c>
      <c r="B951" s="381" t="str">
        <f t="shared" si="14"/>
        <v>Craigneuk Airdrie</v>
      </c>
      <c r="C951" s="458" t="s">
        <v>132</v>
      </c>
      <c r="D951" s="482">
        <v>8</v>
      </c>
      <c r="E951" s="483">
        <v>3403</v>
      </c>
      <c r="F951" s="552">
        <v>235.08668821628001</v>
      </c>
      <c r="H951" s="17" t="s">
        <v>2086</v>
      </c>
    </row>
    <row r="952" spans="1:8" x14ac:dyDescent="0.2">
      <c r="A952" s="458" t="s">
        <v>2087</v>
      </c>
      <c r="B952" s="381" t="str">
        <f t="shared" si="14"/>
        <v>Petersburn</v>
      </c>
      <c r="C952" s="458" t="s">
        <v>132</v>
      </c>
      <c r="D952" s="482">
        <v>4</v>
      </c>
      <c r="E952" s="483">
        <v>3855</v>
      </c>
      <c r="F952" s="552">
        <v>103.761348897536</v>
      </c>
      <c r="H952" s="17" t="s">
        <v>2088</v>
      </c>
    </row>
    <row r="953" spans="1:8" x14ac:dyDescent="0.2">
      <c r="A953" s="458" t="s">
        <v>2089</v>
      </c>
      <c r="B953" s="381" t="str">
        <f t="shared" si="14"/>
        <v>Gartlea</v>
      </c>
      <c r="C953" s="458" t="s">
        <v>132</v>
      </c>
      <c r="D953" s="482">
        <v>4</v>
      </c>
      <c r="E953" s="483">
        <v>3012</v>
      </c>
      <c r="F953" s="552">
        <v>132.802124833997</v>
      </c>
      <c r="H953" s="17" t="s">
        <v>2090</v>
      </c>
    </row>
    <row r="954" spans="1:8" x14ac:dyDescent="0.2">
      <c r="A954" s="458" t="s">
        <v>2091</v>
      </c>
      <c r="B954" s="381" t="str">
        <f t="shared" si="14"/>
        <v>Cairnhill</v>
      </c>
      <c r="C954" s="458" t="s">
        <v>132</v>
      </c>
      <c r="D954" s="482">
        <v>9</v>
      </c>
      <c r="E954" s="483">
        <v>4616</v>
      </c>
      <c r="F954" s="552">
        <v>194.974003466205</v>
      </c>
      <c r="H954" s="17" t="s">
        <v>2092</v>
      </c>
    </row>
    <row r="955" spans="1:8" x14ac:dyDescent="0.2">
      <c r="A955" s="458" t="s">
        <v>2093</v>
      </c>
      <c r="B955" s="381" t="str">
        <f t="shared" si="14"/>
        <v>Coatdyke and Whinhall</v>
      </c>
      <c r="C955" s="458" t="s">
        <v>132</v>
      </c>
      <c r="D955" s="482">
        <v>19</v>
      </c>
      <c r="E955" s="483">
        <v>5632</v>
      </c>
      <c r="F955" s="552">
        <v>337.35795454545502</v>
      </c>
      <c r="H955" s="17" t="s">
        <v>2094</v>
      </c>
    </row>
    <row r="956" spans="1:8" x14ac:dyDescent="0.2">
      <c r="A956" s="458" t="s">
        <v>2095</v>
      </c>
      <c r="B956" s="381" t="str">
        <f t="shared" si="14"/>
        <v>Thrashbush</v>
      </c>
      <c r="C956" s="458" t="s">
        <v>132</v>
      </c>
      <c r="D956" s="482">
        <v>16</v>
      </c>
      <c r="E956" s="483">
        <v>5236</v>
      </c>
      <c r="F956" s="552">
        <v>305.57677616501201</v>
      </c>
      <c r="H956" s="17" t="s">
        <v>2096</v>
      </c>
    </row>
    <row r="957" spans="1:8" x14ac:dyDescent="0.2">
      <c r="A957" s="458" t="s">
        <v>2097</v>
      </c>
      <c r="B957" s="381" t="str">
        <f t="shared" si="14"/>
        <v>Airdrie North</v>
      </c>
      <c r="C957" s="458" t="s">
        <v>132</v>
      </c>
      <c r="D957" s="482">
        <v>21</v>
      </c>
      <c r="E957" s="483">
        <v>5185</v>
      </c>
      <c r="F957" s="552">
        <v>405.01446480231402</v>
      </c>
      <c r="H957" s="17" t="s">
        <v>2098</v>
      </c>
    </row>
    <row r="958" spans="1:8" x14ac:dyDescent="0.2">
      <c r="A958" s="458" t="s">
        <v>2099</v>
      </c>
      <c r="B958" s="381" t="str">
        <f t="shared" si="14"/>
        <v>Drumgelloch</v>
      </c>
      <c r="C958" s="458" t="s">
        <v>132</v>
      </c>
      <c r="D958" s="482">
        <v>13</v>
      </c>
      <c r="E958" s="483">
        <v>4351</v>
      </c>
      <c r="F958" s="552">
        <v>298.781889220869</v>
      </c>
      <c r="H958" s="17" t="s">
        <v>2100</v>
      </c>
    </row>
    <row r="959" spans="1:8" x14ac:dyDescent="0.2">
      <c r="A959" s="458" t="s">
        <v>2101</v>
      </c>
      <c r="B959" s="381" t="str">
        <f t="shared" si="14"/>
        <v>Caldercruix and Plains</v>
      </c>
      <c r="C959" s="458" t="s">
        <v>132</v>
      </c>
      <c r="D959" s="482">
        <v>13</v>
      </c>
      <c r="E959" s="483">
        <v>5939</v>
      </c>
      <c r="F959" s="552">
        <v>218.892069371948</v>
      </c>
      <c r="H959" s="17" t="s">
        <v>2102</v>
      </c>
    </row>
    <row r="960" spans="1:8" x14ac:dyDescent="0.2">
      <c r="A960" s="458" t="s">
        <v>2103</v>
      </c>
      <c r="B960" s="381" t="str">
        <f t="shared" si="14"/>
        <v>Glenmavis and Greengairs</v>
      </c>
      <c r="C960" s="458" t="s">
        <v>132</v>
      </c>
      <c r="D960" s="482">
        <v>11</v>
      </c>
      <c r="E960" s="483">
        <v>5962</v>
      </c>
      <c r="F960" s="552">
        <v>184.50184501845001</v>
      </c>
      <c r="H960" s="17" t="s">
        <v>2104</v>
      </c>
    </row>
    <row r="961" spans="1:8" x14ac:dyDescent="0.2">
      <c r="A961" s="458" t="s">
        <v>2105</v>
      </c>
      <c r="B961" s="381" t="str">
        <f t="shared" si="14"/>
        <v>Gartcosh and Marnock</v>
      </c>
      <c r="C961" s="458" t="s">
        <v>132</v>
      </c>
      <c r="D961" s="482">
        <v>7</v>
      </c>
      <c r="E961" s="483">
        <v>6987</v>
      </c>
      <c r="F961" s="552">
        <v>100.18605982539</v>
      </c>
      <c r="H961" s="17" t="s">
        <v>2106</v>
      </c>
    </row>
    <row r="962" spans="1:8" x14ac:dyDescent="0.2">
      <c r="A962" s="458" t="s">
        <v>2107</v>
      </c>
      <c r="B962" s="381" t="str">
        <f t="shared" si="14"/>
        <v>Cardowan and Millerston</v>
      </c>
      <c r="C962" s="458" t="s">
        <v>132</v>
      </c>
      <c r="D962" s="482">
        <v>9</v>
      </c>
      <c r="E962" s="483">
        <v>4948</v>
      </c>
      <c r="F962" s="552">
        <v>181.891673403395</v>
      </c>
      <c r="H962" s="17" t="s">
        <v>2108</v>
      </c>
    </row>
    <row r="963" spans="1:8" x14ac:dyDescent="0.2">
      <c r="A963" s="458" t="s">
        <v>2109</v>
      </c>
      <c r="B963" s="381" t="str">
        <f t="shared" si="14"/>
        <v>Stepps</v>
      </c>
      <c r="C963" s="458" t="s">
        <v>132</v>
      </c>
      <c r="D963" s="482">
        <v>3</v>
      </c>
      <c r="E963" s="483">
        <v>3166</v>
      </c>
      <c r="F963" s="552">
        <v>94.756790903348104</v>
      </c>
      <c r="H963" s="17" t="s">
        <v>2110</v>
      </c>
    </row>
    <row r="964" spans="1:8" x14ac:dyDescent="0.2">
      <c r="A964" s="458" t="s">
        <v>2111</v>
      </c>
      <c r="B964" s="381" t="str">
        <f t="shared" si="14"/>
        <v>Chryston and Muirhead</v>
      </c>
      <c r="C964" s="458" t="s">
        <v>132</v>
      </c>
      <c r="D964" s="482">
        <v>9</v>
      </c>
      <c r="E964" s="483">
        <v>4176</v>
      </c>
      <c r="F964" s="552">
        <v>215.51724137931001</v>
      </c>
      <c r="H964" s="17" t="s">
        <v>2112</v>
      </c>
    </row>
    <row r="965" spans="1:8" x14ac:dyDescent="0.2">
      <c r="A965" s="458" t="s">
        <v>2113</v>
      </c>
      <c r="B965" s="381" t="str">
        <f t="shared" si="14"/>
        <v>Moodiesburn West</v>
      </c>
      <c r="C965" s="458" t="s">
        <v>132</v>
      </c>
      <c r="D965" s="482">
        <v>10</v>
      </c>
      <c r="E965" s="483">
        <v>3504</v>
      </c>
      <c r="F965" s="552">
        <v>285.38812785388097</v>
      </c>
      <c r="H965" s="17" t="s">
        <v>2114</v>
      </c>
    </row>
    <row r="966" spans="1:8" x14ac:dyDescent="0.2">
      <c r="A966" s="458" t="s">
        <v>2115</v>
      </c>
      <c r="B966" s="381" t="str">
        <f t="shared" si="14"/>
        <v>Moodiesburn East</v>
      </c>
      <c r="C966" s="458" t="s">
        <v>132</v>
      </c>
      <c r="D966" s="482">
        <v>6</v>
      </c>
      <c r="E966" s="483">
        <v>3513</v>
      </c>
      <c r="F966" s="552">
        <v>170.79419299743799</v>
      </c>
      <c r="H966" s="17" t="s">
        <v>2116</v>
      </c>
    </row>
    <row r="967" spans="1:8" x14ac:dyDescent="0.2">
      <c r="A967" s="458" t="s">
        <v>2117</v>
      </c>
      <c r="B967" s="381" t="str">
        <f t="shared" ref="B967:B1030" si="15">HYPERLINK(CONCATENATE("https://statistics.gov.scot/atlas/resource?uri=http%3A%2F%2Fstatistics.gov.scot%2Fid%2Fstatistical-geography%2F",A967),H967)</f>
        <v>Westfield</v>
      </c>
      <c r="C967" s="458" t="s">
        <v>132</v>
      </c>
      <c r="D967" s="482">
        <v>8</v>
      </c>
      <c r="E967" s="483">
        <v>6363</v>
      </c>
      <c r="F967" s="552">
        <v>125.72685840012601</v>
      </c>
      <c r="H967" s="17" t="s">
        <v>2118</v>
      </c>
    </row>
    <row r="968" spans="1:8" x14ac:dyDescent="0.2">
      <c r="A968" s="458" t="s">
        <v>2119</v>
      </c>
      <c r="B968" s="381" t="str">
        <f t="shared" si="15"/>
        <v>Condorrat</v>
      </c>
      <c r="C968" s="458" t="s">
        <v>132</v>
      </c>
      <c r="D968" s="482">
        <v>15</v>
      </c>
      <c r="E968" s="483">
        <v>4622</v>
      </c>
      <c r="F968" s="552">
        <v>324.53483340545199</v>
      </c>
      <c r="H968" s="17" t="s">
        <v>2120</v>
      </c>
    </row>
    <row r="969" spans="1:8" x14ac:dyDescent="0.2">
      <c r="A969" s="458" t="s">
        <v>2121</v>
      </c>
      <c r="B969" s="381" t="str">
        <f t="shared" si="15"/>
        <v>Greenfaulds</v>
      </c>
      <c r="C969" s="458" t="s">
        <v>132</v>
      </c>
      <c r="D969" s="482">
        <v>10</v>
      </c>
      <c r="E969" s="483">
        <v>3789</v>
      </c>
      <c r="F969" s="552">
        <v>263.92187912377898</v>
      </c>
      <c r="H969" s="17" t="s">
        <v>2122</v>
      </c>
    </row>
    <row r="970" spans="1:8" x14ac:dyDescent="0.2">
      <c r="A970" s="458" t="s">
        <v>2123</v>
      </c>
      <c r="B970" s="381" t="str">
        <f t="shared" si="15"/>
        <v>Seafar</v>
      </c>
      <c r="C970" s="458" t="s">
        <v>132</v>
      </c>
      <c r="D970" s="482">
        <v>3</v>
      </c>
      <c r="E970" s="483">
        <v>3315</v>
      </c>
      <c r="F970" s="552">
        <v>90.497737556561106</v>
      </c>
      <c r="H970" s="17" t="s">
        <v>2124</v>
      </c>
    </row>
    <row r="971" spans="1:8" x14ac:dyDescent="0.2">
      <c r="A971" s="458" t="s">
        <v>2125</v>
      </c>
      <c r="B971" s="381" t="str">
        <f t="shared" si="15"/>
        <v>Cumbernauld Central</v>
      </c>
      <c r="C971" s="458" t="s">
        <v>132</v>
      </c>
      <c r="D971" s="482">
        <v>12</v>
      </c>
      <c r="E971" s="483">
        <v>4549</v>
      </c>
      <c r="F971" s="552">
        <v>263.79424049241601</v>
      </c>
      <c r="H971" s="17" t="s">
        <v>2126</v>
      </c>
    </row>
    <row r="972" spans="1:8" x14ac:dyDescent="0.2">
      <c r="A972" s="458" t="s">
        <v>2127</v>
      </c>
      <c r="B972" s="381" t="str">
        <f t="shared" si="15"/>
        <v>Kildrum</v>
      </c>
      <c r="C972" s="458" t="s">
        <v>132</v>
      </c>
      <c r="D972" s="482">
        <v>9</v>
      </c>
      <c r="E972" s="483">
        <v>3994</v>
      </c>
      <c r="F972" s="552">
        <v>225.33800701051601</v>
      </c>
      <c r="H972" s="17" t="s">
        <v>2128</v>
      </c>
    </row>
    <row r="973" spans="1:8" x14ac:dyDescent="0.2">
      <c r="A973" s="458" t="s">
        <v>2129</v>
      </c>
      <c r="B973" s="381" t="str">
        <f t="shared" si="15"/>
        <v>Abronhill South</v>
      </c>
      <c r="C973" s="458" t="s">
        <v>132</v>
      </c>
      <c r="D973" s="482">
        <v>10</v>
      </c>
      <c r="E973" s="483">
        <v>3766</v>
      </c>
      <c r="F973" s="552">
        <v>265.53372278279301</v>
      </c>
      <c r="H973" s="17" t="s">
        <v>2130</v>
      </c>
    </row>
    <row r="974" spans="1:8" x14ac:dyDescent="0.2">
      <c r="A974" s="458" t="s">
        <v>2131</v>
      </c>
      <c r="B974" s="381" t="str">
        <f t="shared" si="15"/>
        <v>Abronhill North</v>
      </c>
      <c r="C974" s="458" t="s">
        <v>132</v>
      </c>
      <c r="D974" s="482">
        <v>7</v>
      </c>
      <c r="E974" s="483">
        <v>4167</v>
      </c>
      <c r="F974" s="552">
        <v>167.986561075114</v>
      </c>
      <c r="H974" s="17" t="s">
        <v>2132</v>
      </c>
    </row>
    <row r="975" spans="1:8" x14ac:dyDescent="0.2">
      <c r="A975" s="458" t="s">
        <v>2133</v>
      </c>
      <c r="B975" s="381" t="str">
        <f t="shared" si="15"/>
        <v>Village and Castlecary</v>
      </c>
      <c r="C975" s="458" t="s">
        <v>132</v>
      </c>
      <c r="D975" s="482">
        <v>16</v>
      </c>
      <c r="E975" s="483">
        <v>3691</v>
      </c>
      <c r="F975" s="552">
        <v>433.48685992955899</v>
      </c>
      <c r="H975" s="17" t="s">
        <v>2134</v>
      </c>
    </row>
    <row r="976" spans="1:8" x14ac:dyDescent="0.2">
      <c r="A976" s="458" t="s">
        <v>2135</v>
      </c>
      <c r="B976" s="381" t="str">
        <f t="shared" si="15"/>
        <v>Carrickstone</v>
      </c>
      <c r="C976" s="458" t="s">
        <v>132</v>
      </c>
      <c r="D976" s="482">
        <v>8</v>
      </c>
      <c r="E976" s="483">
        <v>4855</v>
      </c>
      <c r="F976" s="552">
        <v>164.778578784758</v>
      </c>
      <c r="H976" s="17" t="s">
        <v>2136</v>
      </c>
    </row>
    <row r="977" spans="1:8" x14ac:dyDescent="0.2">
      <c r="A977" s="458" t="s">
        <v>2137</v>
      </c>
      <c r="B977" s="381" t="str">
        <f t="shared" si="15"/>
        <v>Balloch West</v>
      </c>
      <c r="C977" s="458" t="s">
        <v>132</v>
      </c>
      <c r="D977" s="482">
        <v>3</v>
      </c>
      <c r="E977" s="483">
        <v>3478</v>
      </c>
      <c r="F977" s="552">
        <v>86.256469235192696</v>
      </c>
      <c r="H977" s="17" t="s">
        <v>2138</v>
      </c>
    </row>
    <row r="978" spans="1:8" x14ac:dyDescent="0.2">
      <c r="A978" s="458" t="s">
        <v>2139</v>
      </c>
      <c r="B978" s="381" t="str">
        <f t="shared" si="15"/>
        <v>Balloch East</v>
      </c>
      <c r="C978" s="458" t="s">
        <v>132</v>
      </c>
      <c r="D978" s="482">
        <v>6</v>
      </c>
      <c r="E978" s="483">
        <v>2636</v>
      </c>
      <c r="F978" s="552">
        <v>227.61760242792101</v>
      </c>
      <c r="H978" s="17" t="s">
        <v>2140</v>
      </c>
    </row>
    <row r="979" spans="1:8" x14ac:dyDescent="0.2">
      <c r="A979" s="458" t="s">
        <v>2141</v>
      </c>
      <c r="B979" s="381" t="str">
        <f t="shared" si="15"/>
        <v>Kilsyth East and Croy</v>
      </c>
      <c r="C979" s="458" t="s">
        <v>132</v>
      </c>
      <c r="D979" s="482">
        <v>18</v>
      </c>
      <c r="E979" s="483">
        <v>8112</v>
      </c>
      <c r="F979" s="552">
        <v>221.89349112426001</v>
      </c>
      <c r="H979" s="17" t="s">
        <v>2142</v>
      </c>
    </row>
    <row r="980" spans="1:8" x14ac:dyDescent="0.2">
      <c r="A980" s="458" t="s">
        <v>2143</v>
      </c>
      <c r="B980" s="381" t="str">
        <f t="shared" si="15"/>
        <v>Kilsyth Bogside</v>
      </c>
      <c r="C980" s="458" t="s">
        <v>132</v>
      </c>
      <c r="D980" s="482">
        <v>6</v>
      </c>
      <c r="E980" s="483">
        <v>3195</v>
      </c>
      <c r="F980" s="552">
        <v>187.793427230047</v>
      </c>
      <c r="H980" s="17" t="s">
        <v>2144</v>
      </c>
    </row>
    <row r="981" spans="1:8" x14ac:dyDescent="0.2">
      <c r="A981" s="458" t="s">
        <v>2145</v>
      </c>
      <c r="B981" s="381" t="str">
        <f t="shared" si="15"/>
        <v>Balmalloch</v>
      </c>
      <c r="C981" s="458" t="s">
        <v>132</v>
      </c>
      <c r="D981" s="482">
        <v>8</v>
      </c>
      <c r="E981" s="483">
        <v>3642</v>
      </c>
      <c r="F981" s="552">
        <v>219.65952773201499</v>
      </c>
      <c r="H981" s="17" t="s">
        <v>2146</v>
      </c>
    </row>
    <row r="982" spans="1:8" x14ac:dyDescent="0.2">
      <c r="A982" s="458" t="s">
        <v>2147</v>
      </c>
      <c r="B982" s="381" t="str">
        <f t="shared" si="15"/>
        <v>Stromness, Sandwick and Stenness</v>
      </c>
      <c r="C982" s="458" t="s">
        <v>133</v>
      </c>
      <c r="D982" s="482" t="s">
        <v>3131</v>
      </c>
      <c r="E982" s="483">
        <v>3194</v>
      </c>
      <c r="F982" s="552" t="s">
        <v>3131</v>
      </c>
      <c r="H982" s="17" t="s">
        <v>2148</v>
      </c>
    </row>
    <row r="983" spans="1:8" x14ac:dyDescent="0.2">
      <c r="A983" s="458" t="s">
        <v>2149</v>
      </c>
      <c r="B983" s="381" t="str">
        <f t="shared" si="15"/>
        <v>West Mainland</v>
      </c>
      <c r="C983" s="458" t="s">
        <v>133</v>
      </c>
      <c r="D983" s="482">
        <v>2</v>
      </c>
      <c r="E983" s="483">
        <v>4253</v>
      </c>
      <c r="F983" s="552">
        <v>47.025628967787497</v>
      </c>
      <c r="H983" s="17" t="s">
        <v>2150</v>
      </c>
    </row>
    <row r="984" spans="1:8" x14ac:dyDescent="0.2">
      <c r="A984" s="458" t="s">
        <v>2151</v>
      </c>
      <c r="B984" s="381" t="str">
        <f t="shared" si="15"/>
        <v>East Mainland</v>
      </c>
      <c r="C984" s="458" t="s">
        <v>133</v>
      </c>
      <c r="D984" s="482" t="s">
        <v>3131</v>
      </c>
      <c r="E984" s="483">
        <v>4591</v>
      </c>
      <c r="F984" s="552" t="s">
        <v>3131</v>
      </c>
      <c r="H984" s="17" t="s">
        <v>2152</v>
      </c>
    </row>
    <row r="985" spans="1:8" x14ac:dyDescent="0.2">
      <c r="A985" s="458" t="s">
        <v>2153</v>
      </c>
      <c r="B985" s="381" t="str">
        <f t="shared" si="15"/>
        <v>West Kirkwall</v>
      </c>
      <c r="C985" s="458" t="s">
        <v>133</v>
      </c>
      <c r="D985" s="482">
        <v>1</v>
      </c>
      <c r="E985" s="483">
        <v>3698</v>
      </c>
      <c r="F985" s="552">
        <v>27.041644131963199</v>
      </c>
      <c r="H985" s="17" t="s">
        <v>2154</v>
      </c>
    </row>
    <row r="986" spans="1:8" x14ac:dyDescent="0.2">
      <c r="A986" s="458" t="s">
        <v>2155</v>
      </c>
      <c r="B986" s="381" t="str">
        <f t="shared" si="15"/>
        <v>East Kirkwall</v>
      </c>
      <c r="C986" s="458" t="s">
        <v>133</v>
      </c>
      <c r="D986" s="482">
        <v>1</v>
      </c>
      <c r="E986" s="483">
        <v>2346</v>
      </c>
      <c r="F986" s="552">
        <v>42.625745950554098</v>
      </c>
      <c r="H986" s="17" t="s">
        <v>2156</v>
      </c>
    </row>
    <row r="987" spans="1:8" x14ac:dyDescent="0.2">
      <c r="A987" s="458" t="s">
        <v>2157</v>
      </c>
      <c r="B987" s="381" t="str">
        <f t="shared" si="15"/>
        <v>Isles</v>
      </c>
      <c r="C987" s="458" t="s">
        <v>133</v>
      </c>
      <c r="D987" s="482" t="s">
        <v>3131</v>
      </c>
      <c r="E987" s="483">
        <v>4188</v>
      </c>
      <c r="F987" s="552" t="s">
        <v>3131</v>
      </c>
      <c r="H987" s="17" t="s">
        <v>2158</v>
      </c>
    </row>
    <row r="988" spans="1:8" x14ac:dyDescent="0.2">
      <c r="A988" s="458" t="s">
        <v>2159</v>
      </c>
      <c r="B988" s="381" t="str">
        <f t="shared" si="15"/>
        <v>Powmill, Cleish and Scotlandwell</v>
      </c>
      <c r="C988" s="458" t="s">
        <v>145</v>
      </c>
      <c r="D988" s="482">
        <v>11</v>
      </c>
      <c r="E988" s="483">
        <v>4332</v>
      </c>
      <c r="F988" s="552">
        <v>253.92428439519901</v>
      </c>
      <c r="H988" s="17" t="s">
        <v>2160</v>
      </c>
    </row>
    <row r="989" spans="1:8" x14ac:dyDescent="0.2">
      <c r="A989" s="458" t="s">
        <v>2161</v>
      </c>
      <c r="B989" s="381" t="str">
        <f t="shared" si="15"/>
        <v>Kinross</v>
      </c>
      <c r="C989" s="458" t="s">
        <v>145</v>
      </c>
      <c r="D989" s="482">
        <v>4</v>
      </c>
      <c r="E989" s="483">
        <v>5000</v>
      </c>
      <c r="F989" s="552">
        <v>80</v>
      </c>
      <c r="H989" s="17" t="s">
        <v>2162</v>
      </c>
    </row>
    <row r="990" spans="1:8" x14ac:dyDescent="0.2">
      <c r="A990" s="458" t="s">
        <v>2163</v>
      </c>
      <c r="B990" s="381" t="str">
        <f t="shared" si="15"/>
        <v>Milnathort and Crook of Devon</v>
      </c>
      <c r="C990" s="458" t="s">
        <v>145</v>
      </c>
      <c r="D990" s="482">
        <v>5</v>
      </c>
      <c r="E990" s="483">
        <v>3856</v>
      </c>
      <c r="F990" s="552">
        <v>129.66804979253101</v>
      </c>
      <c r="H990" s="17" t="s">
        <v>2164</v>
      </c>
    </row>
    <row r="991" spans="1:8" x14ac:dyDescent="0.2">
      <c r="A991" s="458" t="s">
        <v>2165</v>
      </c>
      <c r="B991" s="381" t="str">
        <f t="shared" si="15"/>
        <v>Muthill, Greenloaning and Gleneagles</v>
      </c>
      <c r="C991" s="458" t="s">
        <v>145</v>
      </c>
      <c r="D991" s="482">
        <v>15</v>
      </c>
      <c r="E991" s="483">
        <v>4377</v>
      </c>
      <c r="F991" s="552">
        <v>342.70047978067203</v>
      </c>
      <c r="H991" s="17" t="s">
        <v>2166</v>
      </c>
    </row>
    <row r="992" spans="1:8" x14ac:dyDescent="0.2">
      <c r="A992" s="458" t="s">
        <v>2167</v>
      </c>
      <c r="B992" s="381" t="str">
        <f t="shared" si="15"/>
        <v>Auchterarder</v>
      </c>
      <c r="C992" s="458" t="s">
        <v>145</v>
      </c>
      <c r="D992" s="482">
        <v>11</v>
      </c>
      <c r="E992" s="483">
        <v>4130</v>
      </c>
      <c r="F992" s="552">
        <v>266.34382566585998</v>
      </c>
      <c r="H992" s="17" t="s">
        <v>2168</v>
      </c>
    </row>
    <row r="993" spans="1:8" x14ac:dyDescent="0.2">
      <c r="A993" s="458" t="s">
        <v>2169</v>
      </c>
      <c r="B993" s="381" t="str">
        <f t="shared" si="15"/>
        <v>Comrie, Gilmerton and St Fillans</v>
      </c>
      <c r="C993" s="458" t="s">
        <v>145</v>
      </c>
      <c r="D993" s="482">
        <v>3</v>
      </c>
      <c r="E993" s="483">
        <v>3838</v>
      </c>
      <c r="F993" s="552">
        <v>78.165711307972899</v>
      </c>
      <c r="H993" s="17" t="s">
        <v>2170</v>
      </c>
    </row>
    <row r="994" spans="1:8" x14ac:dyDescent="0.2">
      <c r="A994" s="458" t="s">
        <v>2171</v>
      </c>
      <c r="B994" s="381" t="str">
        <f t="shared" si="15"/>
        <v>Crieff North</v>
      </c>
      <c r="C994" s="458" t="s">
        <v>145</v>
      </c>
      <c r="D994" s="482">
        <v>6</v>
      </c>
      <c r="E994" s="483">
        <v>3079</v>
      </c>
      <c r="F994" s="552">
        <v>194.86846378694401</v>
      </c>
      <c r="H994" s="17" t="s">
        <v>2172</v>
      </c>
    </row>
    <row r="995" spans="1:8" x14ac:dyDescent="0.2">
      <c r="A995" s="458" t="s">
        <v>2173</v>
      </c>
      <c r="B995" s="381" t="str">
        <f t="shared" si="15"/>
        <v>Crieff South</v>
      </c>
      <c r="C995" s="458" t="s">
        <v>145</v>
      </c>
      <c r="D995" s="482">
        <v>7</v>
      </c>
      <c r="E995" s="483">
        <v>4102</v>
      </c>
      <c r="F995" s="552">
        <v>170.64846416382301</v>
      </c>
      <c r="H995" s="17" t="s">
        <v>2174</v>
      </c>
    </row>
    <row r="996" spans="1:8" x14ac:dyDescent="0.2">
      <c r="A996" s="458" t="s">
        <v>2175</v>
      </c>
      <c r="B996" s="381" t="str">
        <f t="shared" si="15"/>
        <v>Aberuthven and Almondbank</v>
      </c>
      <c r="C996" s="458" t="s">
        <v>145</v>
      </c>
      <c r="D996" s="482">
        <v>7</v>
      </c>
      <c r="E996" s="483">
        <v>4829</v>
      </c>
      <c r="F996" s="552">
        <v>144.95754814661399</v>
      </c>
      <c r="H996" s="17" t="s">
        <v>2176</v>
      </c>
    </row>
    <row r="997" spans="1:8" x14ac:dyDescent="0.2">
      <c r="A997" s="458" t="s">
        <v>2177</v>
      </c>
      <c r="B997" s="381" t="str">
        <f t="shared" si="15"/>
        <v>Glenfarg, Dunning and Rhynd</v>
      </c>
      <c r="C997" s="458" t="s">
        <v>145</v>
      </c>
      <c r="D997" s="482">
        <v>2</v>
      </c>
      <c r="E997" s="483">
        <v>4824</v>
      </c>
      <c r="F997" s="552">
        <v>41.459369817578803</v>
      </c>
      <c r="H997" s="17" t="s">
        <v>2178</v>
      </c>
    </row>
    <row r="998" spans="1:8" x14ac:dyDescent="0.2">
      <c r="A998" s="458" t="s">
        <v>2179</v>
      </c>
      <c r="B998" s="381" t="str">
        <f t="shared" si="15"/>
        <v>Bridge of Earn and Abernethy</v>
      </c>
      <c r="C998" s="458" t="s">
        <v>145</v>
      </c>
      <c r="D998" s="482">
        <v>6</v>
      </c>
      <c r="E998" s="483">
        <v>5271</v>
      </c>
      <c r="F998" s="552">
        <v>113.83039271485499</v>
      </c>
      <c r="H998" s="17" t="s">
        <v>2180</v>
      </c>
    </row>
    <row r="999" spans="1:8" x14ac:dyDescent="0.2">
      <c r="A999" s="458" t="s">
        <v>2181</v>
      </c>
      <c r="B999" s="381" t="str">
        <f t="shared" si="15"/>
        <v>Moncrieffe and Friarton</v>
      </c>
      <c r="C999" s="458" t="s">
        <v>145</v>
      </c>
      <c r="D999" s="482">
        <v>14</v>
      </c>
      <c r="E999" s="483">
        <v>4069</v>
      </c>
      <c r="F999" s="552">
        <v>344.064880806095</v>
      </c>
      <c r="H999" s="17" t="s">
        <v>2182</v>
      </c>
    </row>
    <row r="1000" spans="1:8" x14ac:dyDescent="0.2">
      <c r="A1000" s="458" t="s">
        <v>2183</v>
      </c>
      <c r="B1000" s="381" t="str">
        <f t="shared" si="15"/>
        <v>Viewlands, Craigie and Wellshill</v>
      </c>
      <c r="C1000" s="458" t="s">
        <v>145</v>
      </c>
      <c r="D1000" s="482">
        <v>9</v>
      </c>
      <c r="E1000" s="483">
        <v>5777</v>
      </c>
      <c r="F1000" s="552">
        <v>155.79020252726301</v>
      </c>
      <c r="H1000" s="17" t="s">
        <v>2184</v>
      </c>
    </row>
    <row r="1001" spans="1:8" x14ac:dyDescent="0.2">
      <c r="A1001" s="458" t="s">
        <v>2185</v>
      </c>
      <c r="B1001" s="381" t="str">
        <f t="shared" si="15"/>
        <v>Burghmuir and Oakbank</v>
      </c>
      <c r="C1001" s="458" t="s">
        <v>145</v>
      </c>
      <c r="D1001" s="482">
        <v>5</v>
      </c>
      <c r="E1001" s="483">
        <v>4179</v>
      </c>
      <c r="F1001" s="552">
        <v>119.64584828906401</v>
      </c>
      <c r="H1001" s="17" t="s">
        <v>2186</v>
      </c>
    </row>
    <row r="1002" spans="1:8" x14ac:dyDescent="0.2">
      <c r="A1002" s="458" t="s">
        <v>2187</v>
      </c>
      <c r="B1002" s="381" t="str">
        <f t="shared" si="15"/>
        <v>Western Edge</v>
      </c>
      <c r="C1002" s="458" t="s">
        <v>145</v>
      </c>
      <c r="D1002" s="482">
        <v>9</v>
      </c>
      <c r="E1002" s="483">
        <v>4123</v>
      </c>
      <c r="F1002" s="552">
        <v>218.28765462042199</v>
      </c>
      <c r="H1002" s="17" t="s">
        <v>678</v>
      </c>
    </row>
    <row r="1003" spans="1:8" x14ac:dyDescent="0.2">
      <c r="A1003" s="458" t="s">
        <v>2188</v>
      </c>
      <c r="B1003" s="381" t="str">
        <f t="shared" si="15"/>
        <v>Letham</v>
      </c>
      <c r="C1003" s="458" t="s">
        <v>145</v>
      </c>
      <c r="D1003" s="482">
        <v>7</v>
      </c>
      <c r="E1003" s="483">
        <v>5419</v>
      </c>
      <c r="F1003" s="552">
        <v>129.17512456172699</v>
      </c>
      <c r="H1003" s="17" t="s">
        <v>2189</v>
      </c>
    </row>
    <row r="1004" spans="1:8" x14ac:dyDescent="0.2">
      <c r="A1004" s="458" t="s">
        <v>2190</v>
      </c>
      <c r="B1004" s="381" t="str">
        <f t="shared" si="15"/>
        <v>Hillyland, Tulloch and Inveralmond</v>
      </c>
      <c r="C1004" s="458" t="s">
        <v>145</v>
      </c>
      <c r="D1004" s="482">
        <v>15</v>
      </c>
      <c r="E1004" s="483">
        <v>5916</v>
      </c>
      <c r="F1004" s="552">
        <v>253.549695740365</v>
      </c>
      <c r="H1004" s="17" t="s">
        <v>2191</v>
      </c>
    </row>
    <row r="1005" spans="1:8" x14ac:dyDescent="0.2">
      <c r="A1005" s="458" t="s">
        <v>2192</v>
      </c>
      <c r="B1005" s="381" t="str">
        <f t="shared" si="15"/>
        <v>North Muirton and Old Scone</v>
      </c>
      <c r="C1005" s="458" t="s">
        <v>145</v>
      </c>
      <c r="D1005" s="482">
        <v>8</v>
      </c>
      <c r="E1005" s="483">
        <v>3140</v>
      </c>
      <c r="F1005" s="552">
        <v>254.777070063694</v>
      </c>
      <c r="H1005" s="17" t="s">
        <v>2193</v>
      </c>
    </row>
    <row r="1006" spans="1:8" x14ac:dyDescent="0.2">
      <c r="A1006" s="458" t="s">
        <v>2194</v>
      </c>
      <c r="B1006" s="381" t="str">
        <f t="shared" si="15"/>
        <v>Muirton</v>
      </c>
      <c r="C1006" s="458" t="s">
        <v>145</v>
      </c>
      <c r="D1006" s="482">
        <v>8</v>
      </c>
      <c r="E1006" s="483">
        <v>3633</v>
      </c>
      <c r="F1006" s="552">
        <v>220.203688411781</v>
      </c>
      <c r="H1006" s="17" t="s">
        <v>2195</v>
      </c>
    </row>
    <row r="1007" spans="1:8" x14ac:dyDescent="0.2">
      <c r="A1007" s="458" t="s">
        <v>2196</v>
      </c>
      <c r="B1007" s="381" t="str">
        <f t="shared" si="15"/>
        <v>North Inch</v>
      </c>
      <c r="C1007" s="458" t="s">
        <v>145</v>
      </c>
      <c r="D1007" s="482">
        <v>10</v>
      </c>
      <c r="E1007" s="483">
        <v>2253</v>
      </c>
      <c r="F1007" s="552">
        <v>443.85264092321398</v>
      </c>
      <c r="H1007" s="17" t="s">
        <v>2197</v>
      </c>
    </row>
    <row r="1008" spans="1:8" x14ac:dyDescent="0.2">
      <c r="A1008" s="458" t="s">
        <v>2198</v>
      </c>
      <c r="B1008" s="381" t="str">
        <f t="shared" si="15"/>
        <v>Central and South Inch</v>
      </c>
      <c r="C1008" s="458" t="s">
        <v>145</v>
      </c>
      <c r="D1008" s="482">
        <v>7</v>
      </c>
      <c r="E1008" s="483">
        <v>4487</v>
      </c>
      <c r="F1008" s="552">
        <v>156.00624024960999</v>
      </c>
      <c r="H1008" s="17" t="s">
        <v>2199</v>
      </c>
    </row>
    <row r="1009" spans="1:8" x14ac:dyDescent="0.2">
      <c r="A1009" s="458" t="s">
        <v>2200</v>
      </c>
      <c r="B1009" s="381" t="str">
        <f t="shared" si="15"/>
        <v>Gannochy and Walnut Grove</v>
      </c>
      <c r="C1009" s="458" t="s">
        <v>145</v>
      </c>
      <c r="D1009" s="482">
        <v>11</v>
      </c>
      <c r="E1009" s="483">
        <v>3632</v>
      </c>
      <c r="F1009" s="552">
        <v>302.86343612334798</v>
      </c>
      <c r="H1009" s="17" t="s">
        <v>2201</v>
      </c>
    </row>
    <row r="1010" spans="1:8" x14ac:dyDescent="0.2">
      <c r="A1010" s="458" t="s">
        <v>2202</v>
      </c>
      <c r="B1010" s="381" t="str">
        <f t="shared" si="15"/>
        <v>Scone</v>
      </c>
      <c r="C1010" s="458" t="s">
        <v>145</v>
      </c>
      <c r="D1010" s="482">
        <v>8</v>
      </c>
      <c r="E1010" s="483">
        <v>5088</v>
      </c>
      <c r="F1010" s="552">
        <v>157.23270440251599</v>
      </c>
      <c r="H1010" s="17" t="s">
        <v>2203</v>
      </c>
    </row>
    <row r="1011" spans="1:8" x14ac:dyDescent="0.2">
      <c r="A1011" s="458" t="s">
        <v>2204</v>
      </c>
      <c r="B1011" s="381" t="str">
        <f t="shared" si="15"/>
        <v>Guildtown, Balbeggie and St Madoes</v>
      </c>
      <c r="C1011" s="458" t="s">
        <v>145</v>
      </c>
      <c r="D1011" s="482">
        <v>1</v>
      </c>
      <c r="E1011" s="483">
        <v>4086</v>
      </c>
      <c r="F1011" s="552">
        <v>24.473813020068501</v>
      </c>
      <c r="H1011" s="17" t="s">
        <v>2205</v>
      </c>
    </row>
    <row r="1012" spans="1:8" x14ac:dyDescent="0.2">
      <c r="A1012" s="458" t="s">
        <v>2206</v>
      </c>
      <c r="B1012" s="381" t="str">
        <f t="shared" si="15"/>
        <v>Errol and Inchture</v>
      </c>
      <c r="C1012" s="458" t="s">
        <v>145</v>
      </c>
      <c r="D1012" s="482">
        <v>2</v>
      </c>
      <c r="E1012" s="483">
        <v>4234</v>
      </c>
      <c r="F1012" s="552">
        <v>47.236655644780399</v>
      </c>
      <c r="H1012" s="17" t="s">
        <v>2207</v>
      </c>
    </row>
    <row r="1013" spans="1:8" x14ac:dyDescent="0.2">
      <c r="A1013" s="458" t="s">
        <v>2208</v>
      </c>
      <c r="B1013" s="381" t="str">
        <f t="shared" si="15"/>
        <v>Invergowrie, Longforgan and Abernyte</v>
      </c>
      <c r="C1013" s="458" t="s">
        <v>145</v>
      </c>
      <c r="D1013" s="482">
        <v>7</v>
      </c>
      <c r="E1013" s="483">
        <v>3831</v>
      </c>
      <c r="F1013" s="552">
        <v>182.71991647089499</v>
      </c>
      <c r="H1013" s="17" t="s">
        <v>2209</v>
      </c>
    </row>
    <row r="1014" spans="1:8" x14ac:dyDescent="0.2">
      <c r="A1014" s="458" t="s">
        <v>2210</v>
      </c>
      <c r="B1014" s="381" t="str">
        <f t="shared" si="15"/>
        <v>Coupar Angus and Meigle</v>
      </c>
      <c r="C1014" s="458" t="s">
        <v>145</v>
      </c>
      <c r="D1014" s="482">
        <v>11</v>
      </c>
      <c r="E1014" s="483">
        <v>5232</v>
      </c>
      <c r="F1014" s="552">
        <v>210.24464831804301</v>
      </c>
      <c r="H1014" s="17" t="s">
        <v>2211</v>
      </c>
    </row>
    <row r="1015" spans="1:8" x14ac:dyDescent="0.2">
      <c r="A1015" s="458" t="s">
        <v>2212</v>
      </c>
      <c r="B1015" s="381" t="str">
        <f t="shared" si="15"/>
        <v>Alyth</v>
      </c>
      <c r="C1015" s="458" t="s">
        <v>145</v>
      </c>
      <c r="D1015" s="482">
        <v>2</v>
      </c>
      <c r="E1015" s="483">
        <v>3039</v>
      </c>
      <c r="F1015" s="552">
        <v>65.811122079631502</v>
      </c>
      <c r="H1015" s="17" t="s">
        <v>2213</v>
      </c>
    </row>
    <row r="1016" spans="1:8" x14ac:dyDescent="0.2">
      <c r="A1016" s="458" t="s">
        <v>2214</v>
      </c>
      <c r="B1016" s="381" t="str">
        <f t="shared" si="15"/>
        <v>Blair Atholl, Strathardle and Glenshee</v>
      </c>
      <c r="C1016" s="458" t="s">
        <v>145</v>
      </c>
      <c r="D1016" s="482">
        <v>5</v>
      </c>
      <c r="E1016" s="483">
        <v>4187</v>
      </c>
      <c r="F1016" s="552">
        <v>119.417243850012</v>
      </c>
      <c r="H1016" s="17" t="s">
        <v>2215</v>
      </c>
    </row>
    <row r="1017" spans="1:8" x14ac:dyDescent="0.2">
      <c r="A1017" s="458" t="s">
        <v>2216</v>
      </c>
      <c r="B1017" s="381" t="str">
        <f t="shared" si="15"/>
        <v>Blairgowrie East (Rattray)</v>
      </c>
      <c r="C1017" s="458" t="s">
        <v>145</v>
      </c>
      <c r="D1017" s="482">
        <v>8</v>
      </c>
      <c r="E1017" s="483">
        <v>2975</v>
      </c>
      <c r="F1017" s="552">
        <v>268.90756302520998</v>
      </c>
      <c r="H1017" s="17" t="s">
        <v>2217</v>
      </c>
    </row>
    <row r="1018" spans="1:8" x14ac:dyDescent="0.2">
      <c r="A1018" s="458" t="s">
        <v>2218</v>
      </c>
      <c r="B1018" s="381" t="str">
        <f t="shared" si="15"/>
        <v>Blairgowrie West</v>
      </c>
      <c r="C1018" s="458" t="s">
        <v>145</v>
      </c>
      <c r="D1018" s="482">
        <v>13</v>
      </c>
      <c r="E1018" s="483">
        <v>5650</v>
      </c>
      <c r="F1018" s="552">
        <v>230.088495575221</v>
      </c>
      <c r="H1018" s="17" t="s">
        <v>2219</v>
      </c>
    </row>
    <row r="1019" spans="1:8" x14ac:dyDescent="0.2">
      <c r="A1019" s="458" t="s">
        <v>2220</v>
      </c>
      <c r="B1019" s="381" t="str">
        <f t="shared" si="15"/>
        <v>Stanley and Murthly</v>
      </c>
      <c r="C1019" s="458" t="s">
        <v>145</v>
      </c>
      <c r="D1019" s="482">
        <v>4</v>
      </c>
      <c r="E1019" s="483">
        <v>4654</v>
      </c>
      <c r="F1019" s="552">
        <v>85.947571981091599</v>
      </c>
      <c r="H1019" s="17" t="s">
        <v>2221</v>
      </c>
    </row>
    <row r="1020" spans="1:8" x14ac:dyDescent="0.2">
      <c r="A1020" s="458" t="s">
        <v>2222</v>
      </c>
      <c r="B1020" s="381" t="str">
        <f t="shared" si="15"/>
        <v>Luncarty and Dunkeld</v>
      </c>
      <c r="C1020" s="458" t="s">
        <v>145</v>
      </c>
      <c r="D1020" s="482">
        <v>5</v>
      </c>
      <c r="E1020" s="483">
        <v>6142</v>
      </c>
      <c r="F1020" s="552">
        <v>81.406707912732003</v>
      </c>
      <c r="H1020" s="17" t="s">
        <v>2223</v>
      </c>
    </row>
    <row r="1021" spans="1:8" x14ac:dyDescent="0.2">
      <c r="A1021" s="458" t="s">
        <v>2224</v>
      </c>
      <c r="B1021" s="381" t="str">
        <f t="shared" si="15"/>
        <v>Pitlochry</v>
      </c>
      <c r="C1021" s="458" t="s">
        <v>145</v>
      </c>
      <c r="D1021" s="482">
        <v>6</v>
      </c>
      <c r="E1021" s="483">
        <v>3863</v>
      </c>
      <c r="F1021" s="552">
        <v>155.319699715247</v>
      </c>
      <c r="H1021" s="17" t="s">
        <v>2225</v>
      </c>
    </row>
    <row r="1022" spans="1:8" x14ac:dyDescent="0.2">
      <c r="A1022" s="458" t="s">
        <v>2226</v>
      </c>
      <c r="B1022" s="381" t="str">
        <f t="shared" si="15"/>
        <v>Rannoch and Aberfeldy</v>
      </c>
      <c r="C1022" s="458" t="s">
        <v>145</v>
      </c>
      <c r="D1022" s="482">
        <v>5</v>
      </c>
      <c r="E1022" s="483">
        <v>4703</v>
      </c>
      <c r="F1022" s="552">
        <v>106.315118009781</v>
      </c>
      <c r="H1022" s="17" t="s">
        <v>2227</v>
      </c>
    </row>
    <row r="1023" spans="1:8" x14ac:dyDescent="0.2">
      <c r="A1023" s="458" t="s">
        <v>2228</v>
      </c>
      <c r="B1023" s="381" t="str">
        <f t="shared" si="15"/>
        <v>Lochwinnoch</v>
      </c>
      <c r="C1023" s="458" t="s">
        <v>134</v>
      </c>
      <c r="D1023" s="482">
        <v>7</v>
      </c>
      <c r="E1023" s="483">
        <v>2676</v>
      </c>
      <c r="F1023" s="552">
        <v>261.584454409567</v>
      </c>
      <c r="H1023" s="17" t="s">
        <v>2229</v>
      </c>
    </row>
    <row r="1024" spans="1:8" x14ac:dyDescent="0.2">
      <c r="A1024" s="458" t="s">
        <v>2230</v>
      </c>
      <c r="B1024" s="381" t="str">
        <f t="shared" si="15"/>
        <v>Renfrewshire Rural South and Howwood</v>
      </c>
      <c r="C1024" s="458" t="s">
        <v>134</v>
      </c>
      <c r="D1024" s="482">
        <v>32</v>
      </c>
      <c r="E1024" s="483">
        <v>4023</v>
      </c>
      <c r="F1024" s="552">
        <v>795.42629878200398</v>
      </c>
      <c r="H1024" s="17" t="s">
        <v>2231</v>
      </c>
    </row>
    <row r="1025" spans="1:8" x14ac:dyDescent="0.2">
      <c r="A1025" s="458" t="s">
        <v>2232</v>
      </c>
      <c r="B1025" s="381" t="str">
        <f t="shared" si="15"/>
        <v>Renfrewshire Rural North and Langbank</v>
      </c>
      <c r="C1025" s="458" t="s">
        <v>134</v>
      </c>
      <c r="D1025" s="482">
        <v>44</v>
      </c>
      <c r="E1025" s="483">
        <v>7084</v>
      </c>
      <c r="F1025" s="552">
        <v>621.11801242236004</v>
      </c>
      <c r="H1025" s="17" t="s">
        <v>2233</v>
      </c>
    </row>
    <row r="1026" spans="1:8" x14ac:dyDescent="0.2">
      <c r="A1026" s="458" t="s">
        <v>2234</v>
      </c>
      <c r="B1026" s="381" t="str">
        <f t="shared" si="15"/>
        <v>Kilbarchan</v>
      </c>
      <c r="C1026" s="458" t="s">
        <v>134</v>
      </c>
      <c r="D1026" s="482">
        <v>9</v>
      </c>
      <c r="E1026" s="483">
        <v>3130</v>
      </c>
      <c r="F1026" s="552">
        <v>287.53993610223603</v>
      </c>
      <c r="H1026" s="17" t="s">
        <v>2235</v>
      </c>
    </row>
    <row r="1027" spans="1:8" x14ac:dyDescent="0.2">
      <c r="A1027" s="458" t="s">
        <v>2236</v>
      </c>
      <c r="B1027" s="381" t="str">
        <f t="shared" si="15"/>
        <v>Johnstone South West</v>
      </c>
      <c r="C1027" s="458" t="s">
        <v>134</v>
      </c>
      <c r="D1027" s="482">
        <v>10</v>
      </c>
      <c r="E1027" s="483">
        <v>5650</v>
      </c>
      <c r="F1027" s="552">
        <v>176.99115044247799</v>
      </c>
      <c r="H1027" s="17" t="s">
        <v>2237</v>
      </c>
    </row>
    <row r="1028" spans="1:8" x14ac:dyDescent="0.2">
      <c r="A1028" s="458" t="s">
        <v>2238</v>
      </c>
      <c r="B1028" s="381" t="str">
        <f t="shared" si="15"/>
        <v>Johnstone North West</v>
      </c>
      <c r="C1028" s="458" t="s">
        <v>134</v>
      </c>
      <c r="D1028" s="482">
        <v>12</v>
      </c>
      <c r="E1028" s="483">
        <v>3505</v>
      </c>
      <c r="F1028" s="552">
        <v>342.368045649073</v>
      </c>
      <c r="H1028" s="17" t="s">
        <v>2239</v>
      </c>
    </row>
    <row r="1029" spans="1:8" x14ac:dyDescent="0.2">
      <c r="A1029" s="458" t="s">
        <v>2240</v>
      </c>
      <c r="B1029" s="381" t="str">
        <f t="shared" si="15"/>
        <v>Johnstone North East</v>
      </c>
      <c r="C1029" s="458" t="s">
        <v>134</v>
      </c>
      <c r="D1029" s="482">
        <v>19</v>
      </c>
      <c r="E1029" s="483">
        <v>3524</v>
      </c>
      <c r="F1029" s="552">
        <v>539.16004540295103</v>
      </c>
      <c r="H1029" s="17" t="s">
        <v>2241</v>
      </c>
    </row>
    <row r="1030" spans="1:8" x14ac:dyDescent="0.2">
      <c r="A1030" s="458" t="s">
        <v>2242</v>
      </c>
      <c r="B1030" s="381" t="str">
        <f t="shared" si="15"/>
        <v>Johnstone South East</v>
      </c>
      <c r="C1030" s="458" t="s">
        <v>134</v>
      </c>
      <c r="D1030" s="482">
        <v>6</v>
      </c>
      <c r="E1030" s="483">
        <v>3679</v>
      </c>
      <c r="F1030" s="552">
        <v>163.08779559663</v>
      </c>
      <c r="H1030" s="17" t="s">
        <v>2243</v>
      </c>
    </row>
    <row r="1031" spans="1:8" x14ac:dyDescent="0.2">
      <c r="A1031" s="458" t="s">
        <v>2244</v>
      </c>
      <c r="B1031" s="381" t="str">
        <f t="shared" ref="B1031:B1094" si="16">HYPERLINK(CONCATENATE("https://statistics.gov.scot/atlas/resource?uri=http%3A%2F%2Fstatistics.gov.scot%2Fid%2Fstatistical-geography%2F",A1031),H1031)</f>
        <v>Elderslie and Phoenix</v>
      </c>
      <c r="C1031" s="458" t="s">
        <v>134</v>
      </c>
      <c r="D1031" s="482">
        <v>15</v>
      </c>
      <c r="E1031" s="483">
        <v>5171</v>
      </c>
      <c r="F1031" s="552">
        <v>290.079288338813</v>
      </c>
      <c r="H1031" s="17" t="s">
        <v>2245</v>
      </c>
    </row>
    <row r="1032" spans="1:8" x14ac:dyDescent="0.2">
      <c r="A1032" s="458" t="s">
        <v>2246</v>
      </c>
      <c r="B1032" s="381" t="str">
        <f t="shared" si="16"/>
        <v>Paisley Ferguslie</v>
      </c>
      <c r="C1032" s="458" t="s">
        <v>134</v>
      </c>
      <c r="D1032" s="482">
        <v>5</v>
      </c>
      <c r="E1032" s="483">
        <v>4101</v>
      </c>
      <c r="F1032" s="552">
        <v>121.921482565228</v>
      </c>
      <c r="H1032" s="17" t="s">
        <v>2247</v>
      </c>
    </row>
    <row r="1033" spans="1:8" x14ac:dyDescent="0.2">
      <c r="A1033" s="458" t="s">
        <v>2248</v>
      </c>
      <c r="B1033" s="381" t="str">
        <f t="shared" si="16"/>
        <v>Paisley North West</v>
      </c>
      <c r="C1033" s="458" t="s">
        <v>134</v>
      </c>
      <c r="D1033" s="482">
        <v>7</v>
      </c>
      <c r="E1033" s="483">
        <v>3615</v>
      </c>
      <c r="F1033" s="552">
        <v>193.63762102351299</v>
      </c>
      <c r="H1033" s="17" t="s">
        <v>2249</v>
      </c>
    </row>
    <row r="1034" spans="1:8" x14ac:dyDescent="0.2">
      <c r="A1034" s="458" t="s">
        <v>2250</v>
      </c>
      <c r="B1034" s="381" t="str">
        <f t="shared" si="16"/>
        <v>Paisley West</v>
      </c>
      <c r="C1034" s="458" t="s">
        <v>134</v>
      </c>
      <c r="D1034" s="482">
        <v>26</v>
      </c>
      <c r="E1034" s="483">
        <v>5471</v>
      </c>
      <c r="F1034" s="552">
        <v>475.233046974959</v>
      </c>
      <c r="H1034" s="17" t="s">
        <v>2251</v>
      </c>
    </row>
    <row r="1035" spans="1:8" x14ac:dyDescent="0.2">
      <c r="A1035" s="458" t="s">
        <v>2252</v>
      </c>
      <c r="B1035" s="381" t="str">
        <f t="shared" si="16"/>
        <v>Paisley Foxbar</v>
      </c>
      <c r="C1035" s="458" t="s">
        <v>134</v>
      </c>
      <c r="D1035" s="482">
        <v>17</v>
      </c>
      <c r="E1035" s="483">
        <v>4720</v>
      </c>
      <c r="F1035" s="552">
        <v>360.16949152542401</v>
      </c>
      <c r="H1035" s="17" t="s">
        <v>2253</v>
      </c>
    </row>
    <row r="1036" spans="1:8" x14ac:dyDescent="0.2">
      <c r="A1036" s="458" t="s">
        <v>2254</v>
      </c>
      <c r="B1036" s="381" t="str">
        <f t="shared" si="16"/>
        <v>Paisley South West</v>
      </c>
      <c r="C1036" s="458" t="s">
        <v>134</v>
      </c>
      <c r="D1036" s="482">
        <v>4</v>
      </c>
      <c r="E1036" s="483">
        <v>4559</v>
      </c>
      <c r="F1036" s="552">
        <v>87.738539153323103</v>
      </c>
      <c r="H1036" s="17" t="s">
        <v>2255</v>
      </c>
    </row>
    <row r="1037" spans="1:8" x14ac:dyDescent="0.2">
      <c r="A1037" s="458" t="s">
        <v>2256</v>
      </c>
      <c r="B1037" s="381" t="str">
        <f t="shared" si="16"/>
        <v>Paisley Glenburn West</v>
      </c>
      <c r="C1037" s="458" t="s">
        <v>134</v>
      </c>
      <c r="D1037" s="482">
        <v>32</v>
      </c>
      <c r="E1037" s="483">
        <v>4053</v>
      </c>
      <c r="F1037" s="552">
        <v>789.53861337281</v>
      </c>
      <c r="H1037" s="17" t="s">
        <v>2257</v>
      </c>
    </row>
    <row r="1038" spans="1:8" x14ac:dyDescent="0.2">
      <c r="A1038" s="458" t="s">
        <v>2258</v>
      </c>
      <c r="B1038" s="381" t="str">
        <f t="shared" si="16"/>
        <v>Paisley Glenburn East</v>
      </c>
      <c r="C1038" s="458" t="s">
        <v>134</v>
      </c>
      <c r="D1038" s="482">
        <v>15</v>
      </c>
      <c r="E1038" s="483">
        <v>3309</v>
      </c>
      <c r="F1038" s="552">
        <v>453.30915684496802</v>
      </c>
      <c r="H1038" s="17" t="s">
        <v>2259</v>
      </c>
    </row>
    <row r="1039" spans="1:8" x14ac:dyDescent="0.2">
      <c r="A1039" s="458" t="s">
        <v>2260</v>
      </c>
      <c r="B1039" s="381" t="str">
        <f t="shared" si="16"/>
        <v>Paisley South</v>
      </c>
      <c r="C1039" s="458" t="s">
        <v>134</v>
      </c>
      <c r="D1039" s="482">
        <v>7</v>
      </c>
      <c r="E1039" s="483">
        <v>3639</v>
      </c>
      <c r="F1039" s="552">
        <v>192.36053860950801</v>
      </c>
      <c r="H1039" s="17" t="s">
        <v>2261</v>
      </c>
    </row>
    <row r="1040" spans="1:8" x14ac:dyDescent="0.2">
      <c r="A1040" s="458" t="s">
        <v>2262</v>
      </c>
      <c r="B1040" s="381" t="str">
        <f t="shared" si="16"/>
        <v>Paisley South East</v>
      </c>
      <c r="C1040" s="458" t="s">
        <v>134</v>
      </c>
      <c r="D1040" s="482">
        <v>15</v>
      </c>
      <c r="E1040" s="483">
        <v>5964</v>
      </c>
      <c r="F1040" s="552">
        <v>251.50905432595599</v>
      </c>
      <c r="H1040" s="17" t="s">
        <v>2263</v>
      </c>
    </row>
    <row r="1041" spans="1:8" x14ac:dyDescent="0.2">
      <c r="A1041" s="458" t="s">
        <v>2264</v>
      </c>
      <c r="B1041" s="381" t="str">
        <f t="shared" si="16"/>
        <v>Paisley Dykebar</v>
      </c>
      <c r="C1041" s="458" t="s">
        <v>134</v>
      </c>
      <c r="D1041" s="482">
        <v>6</v>
      </c>
      <c r="E1041" s="483">
        <v>4022</v>
      </c>
      <c r="F1041" s="552">
        <v>149.17951268025899</v>
      </c>
      <c r="H1041" s="17" t="s">
        <v>2265</v>
      </c>
    </row>
    <row r="1042" spans="1:8" x14ac:dyDescent="0.2">
      <c r="A1042" s="458" t="s">
        <v>2266</v>
      </c>
      <c r="B1042" s="381" t="str">
        <f t="shared" si="16"/>
        <v>Paisley East</v>
      </c>
      <c r="C1042" s="458" t="s">
        <v>134</v>
      </c>
      <c r="D1042" s="482">
        <v>21</v>
      </c>
      <c r="E1042" s="483">
        <v>4146</v>
      </c>
      <c r="F1042" s="552">
        <v>506.51230101302502</v>
      </c>
      <c r="H1042" s="17" t="s">
        <v>2267</v>
      </c>
    </row>
    <row r="1043" spans="1:8" x14ac:dyDescent="0.2">
      <c r="A1043" s="458" t="s">
        <v>2268</v>
      </c>
      <c r="B1043" s="381" t="str">
        <f t="shared" si="16"/>
        <v>Paisley Central</v>
      </c>
      <c r="C1043" s="458" t="s">
        <v>134</v>
      </c>
      <c r="D1043" s="482">
        <v>18</v>
      </c>
      <c r="E1043" s="483">
        <v>7033</v>
      </c>
      <c r="F1043" s="552">
        <v>255.93630029859199</v>
      </c>
      <c r="H1043" s="17" t="s">
        <v>2269</v>
      </c>
    </row>
    <row r="1044" spans="1:8" x14ac:dyDescent="0.2">
      <c r="A1044" s="458" t="s">
        <v>2270</v>
      </c>
      <c r="B1044" s="381" t="str">
        <f t="shared" si="16"/>
        <v>Paisley North East</v>
      </c>
      <c r="C1044" s="458" t="s">
        <v>134</v>
      </c>
      <c r="D1044" s="482">
        <v>11</v>
      </c>
      <c r="E1044" s="483">
        <v>5958</v>
      </c>
      <c r="F1044" s="552">
        <v>184.62571332662</v>
      </c>
      <c r="H1044" s="17" t="s">
        <v>2271</v>
      </c>
    </row>
    <row r="1045" spans="1:8" x14ac:dyDescent="0.2">
      <c r="A1045" s="458" t="s">
        <v>2272</v>
      </c>
      <c r="B1045" s="381" t="str">
        <f t="shared" si="16"/>
        <v>Paisley Ralston</v>
      </c>
      <c r="C1045" s="458" t="s">
        <v>134</v>
      </c>
      <c r="D1045" s="482">
        <v>6</v>
      </c>
      <c r="E1045" s="483">
        <v>4712</v>
      </c>
      <c r="F1045" s="552">
        <v>127.334465195246</v>
      </c>
      <c r="H1045" s="17" t="s">
        <v>2273</v>
      </c>
    </row>
    <row r="1046" spans="1:8" x14ac:dyDescent="0.2">
      <c r="A1046" s="458" t="s">
        <v>2274</v>
      </c>
      <c r="B1046" s="381" t="str">
        <f t="shared" si="16"/>
        <v>Paisley Gallowhill and Hillington</v>
      </c>
      <c r="C1046" s="458" t="s">
        <v>134</v>
      </c>
      <c r="D1046" s="482">
        <v>20</v>
      </c>
      <c r="E1046" s="483">
        <v>5457</v>
      </c>
      <c r="F1046" s="552">
        <v>366.50174088326901</v>
      </c>
      <c r="H1046" s="17" t="s">
        <v>2275</v>
      </c>
    </row>
    <row r="1047" spans="1:8" x14ac:dyDescent="0.2">
      <c r="A1047" s="458" t="s">
        <v>2276</v>
      </c>
      <c r="B1047" s="381" t="str">
        <f t="shared" si="16"/>
        <v>Paisley North</v>
      </c>
      <c r="C1047" s="458" t="s">
        <v>134</v>
      </c>
      <c r="D1047" s="482">
        <v>12</v>
      </c>
      <c r="E1047" s="483">
        <v>5424</v>
      </c>
      <c r="F1047" s="552">
        <v>221.238938053097</v>
      </c>
      <c r="H1047" s="17" t="s">
        <v>2277</v>
      </c>
    </row>
    <row r="1048" spans="1:8" x14ac:dyDescent="0.2">
      <c r="A1048" s="458" t="s">
        <v>2278</v>
      </c>
      <c r="B1048" s="381" t="str">
        <f t="shared" si="16"/>
        <v>Renfrew West</v>
      </c>
      <c r="C1048" s="458" t="s">
        <v>134</v>
      </c>
      <c r="D1048" s="482">
        <v>22</v>
      </c>
      <c r="E1048" s="483">
        <v>6849</v>
      </c>
      <c r="F1048" s="552">
        <v>321.21477587969002</v>
      </c>
      <c r="H1048" s="17" t="s">
        <v>2279</v>
      </c>
    </row>
    <row r="1049" spans="1:8" x14ac:dyDescent="0.2">
      <c r="A1049" s="458" t="s">
        <v>2280</v>
      </c>
      <c r="B1049" s="381" t="str">
        <f t="shared" si="16"/>
        <v>Renfrew South</v>
      </c>
      <c r="C1049" s="458" t="s">
        <v>134</v>
      </c>
      <c r="D1049" s="482">
        <v>19</v>
      </c>
      <c r="E1049" s="483">
        <v>4899</v>
      </c>
      <c r="F1049" s="552">
        <v>387.83425188814101</v>
      </c>
      <c r="H1049" s="17" t="s">
        <v>2281</v>
      </c>
    </row>
    <row r="1050" spans="1:8" x14ac:dyDescent="0.2">
      <c r="A1050" s="458" t="s">
        <v>2282</v>
      </c>
      <c r="B1050" s="381" t="str">
        <f t="shared" si="16"/>
        <v>Renfrew East</v>
      </c>
      <c r="C1050" s="458" t="s">
        <v>134</v>
      </c>
      <c r="D1050" s="482">
        <v>13</v>
      </c>
      <c r="E1050" s="483">
        <v>5413</v>
      </c>
      <c r="F1050" s="552">
        <v>240.16257158692</v>
      </c>
      <c r="H1050" s="17" t="s">
        <v>2283</v>
      </c>
    </row>
    <row r="1051" spans="1:8" x14ac:dyDescent="0.2">
      <c r="A1051" s="458" t="s">
        <v>2284</v>
      </c>
      <c r="B1051" s="381" t="str">
        <f t="shared" si="16"/>
        <v>Renfrew North</v>
      </c>
      <c r="C1051" s="458" t="s">
        <v>134</v>
      </c>
      <c r="D1051" s="482">
        <v>11</v>
      </c>
      <c r="E1051" s="483">
        <v>7301</v>
      </c>
      <c r="F1051" s="552">
        <v>150.66429256266301</v>
      </c>
      <c r="H1051" s="17" t="s">
        <v>2285</v>
      </c>
    </row>
    <row r="1052" spans="1:8" x14ac:dyDescent="0.2">
      <c r="A1052" s="458" t="s">
        <v>2286</v>
      </c>
      <c r="B1052" s="381" t="str">
        <f t="shared" si="16"/>
        <v>Erskine East and Inchinnan</v>
      </c>
      <c r="C1052" s="458" t="s">
        <v>134</v>
      </c>
      <c r="D1052" s="482">
        <v>12</v>
      </c>
      <c r="E1052" s="483">
        <v>5517</v>
      </c>
      <c r="F1052" s="552">
        <v>217.509516041327</v>
      </c>
      <c r="H1052" s="17" t="s">
        <v>2287</v>
      </c>
    </row>
    <row r="1053" spans="1:8" x14ac:dyDescent="0.2">
      <c r="A1053" s="458" t="s">
        <v>2288</v>
      </c>
      <c r="B1053" s="381" t="str">
        <f t="shared" si="16"/>
        <v>Erskine Central</v>
      </c>
      <c r="C1053" s="458" t="s">
        <v>134</v>
      </c>
      <c r="D1053" s="482">
        <v>11</v>
      </c>
      <c r="E1053" s="483">
        <v>4909</v>
      </c>
      <c r="F1053" s="552">
        <v>224.078223670809</v>
      </c>
      <c r="H1053" s="17" t="s">
        <v>2289</v>
      </c>
    </row>
    <row r="1054" spans="1:8" x14ac:dyDescent="0.2">
      <c r="A1054" s="458" t="s">
        <v>2290</v>
      </c>
      <c r="B1054" s="381" t="str">
        <f t="shared" si="16"/>
        <v>Erskine West</v>
      </c>
      <c r="C1054" s="458" t="s">
        <v>134</v>
      </c>
      <c r="D1054" s="482">
        <v>12</v>
      </c>
      <c r="E1054" s="483">
        <v>5477</v>
      </c>
      <c r="F1054" s="552">
        <v>219.098046375753</v>
      </c>
      <c r="H1054" s="17" t="s">
        <v>2291</v>
      </c>
    </row>
    <row r="1055" spans="1:8" x14ac:dyDescent="0.2">
      <c r="A1055" s="458" t="s">
        <v>2292</v>
      </c>
      <c r="B1055" s="381" t="str">
        <f t="shared" si="16"/>
        <v>Bishopton</v>
      </c>
      <c r="C1055" s="458" t="s">
        <v>134</v>
      </c>
      <c r="D1055" s="482">
        <v>8</v>
      </c>
      <c r="E1055" s="483">
        <v>4391</v>
      </c>
      <c r="F1055" s="552">
        <v>182.19084491004301</v>
      </c>
      <c r="H1055" s="17" t="s">
        <v>2293</v>
      </c>
    </row>
    <row r="1056" spans="1:8" x14ac:dyDescent="0.2">
      <c r="A1056" s="458" t="s">
        <v>2294</v>
      </c>
      <c r="B1056" s="381" t="str">
        <f t="shared" si="16"/>
        <v>Linwood South</v>
      </c>
      <c r="C1056" s="458" t="s">
        <v>134</v>
      </c>
      <c r="D1056" s="482">
        <v>17</v>
      </c>
      <c r="E1056" s="483">
        <v>4060</v>
      </c>
      <c r="F1056" s="552">
        <v>418.71921182265999</v>
      </c>
      <c r="H1056" s="17" t="s">
        <v>2295</v>
      </c>
    </row>
    <row r="1057" spans="1:8" x14ac:dyDescent="0.2">
      <c r="A1057" s="458" t="s">
        <v>2296</v>
      </c>
      <c r="B1057" s="381" t="str">
        <f t="shared" si="16"/>
        <v>Linwood North</v>
      </c>
      <c r="C1057" s="458" t="s">
        <v>134</v>
      </c>
      <c r="D1057" s="482">
        <v>14</v>
      </c>
      <c r="E1057" s="483">
        <v>4491</v>
      </c>
      <c r="F1057" s="552">
        <v>311.73458027165498</v>
      </c>
      <c r="H1057" s="17" t="s">
        <v>2297</v>
      </c>
    </row>
    <row r="1058" spans="1:8" x14ac:dyDescent="0.2">
      <c r="A1058" s="458" t="s">
        <v>2298</v>
      </c>
      <c r="B1058" s="381" t="str">
        <f t="shared" si="16"/>
        <v>Houston South</v>
      </c>
      <c r="C1058" s="458" t="s">
        <v>134</v>
      </c>
      <c r="D1058" s="482">
        <v>5</v>
      </c>
      <c r="E1058" s="483">
        <v>3040</v>
      </c>
      <c r="F1058" s="552">
        <v>164.47368421052599</v>
      </c>
      <c r="H1058" s="17" t="s">
        <v>2299</v>
      </c>
    </row>
    <row r="1059" spans="1:8" x14ac:dyDescent="0.2">
      <c r="A1059" s="458" t="s">
        <v>2300</v>
      </c>
      <c r="B1059" s="381" t="str">
        <f t="shared" si="16"/>
        <v>Houston North</v>
      </c>
      <c r="C1059" s="458" t="s">
        <v>134</v>
      </c>
      <c r="D1059" s="482">
        <v>4</v>
      </c>
      <c r="E1059" s="483">
        <v>3292</v>
      </c>
      <c r="F1059" s="552">
        <v>121.506682867558</v>
      </c>
      <c r="H1059" s="17" t="s">
        <v>2301</v>
      </c>
    </row>
    <row r="1060" spans="1:8" x14ac:dyDescent="0.2">
      <c r="A1060" s="458" t="s">
        <v>2302</v>
      </c>
      <c r="B1060" s="381" t="str">
        <f t="shared" si="16"/>
        <v>Bridge of Weir</v>
      </c>
      <c r="C1060" s="458" t="s">
        <v>134</v>
      </c>
      <c r="D1060" s="482">
        <v>3</v>
      </c>
      <c r="E1060" s="483">
        <v>4836</v>
      </c>
      <c r="F1060" s="552">
        <v>62.0347394540943</v>
      </c>
      <c r="H1060" s="17" t="s">
        <v>2303</v>
      </c>
    </row>
    <row r="1061" spans="1:8" x14ac:dyDescent="0.2">
      <c r="A1061" s="458" t="s">
        <v>2304</v>
      </c>
      <c r="B1061" s="381" t="str">
        <f t="shared" si="16"/>
        <v>Tweeddale West Area</v>
      </c>
      <c r="C1061" s="458" t="s">
        <v>135</v>
      </c>
      <c r="D1061" s="482">
        <v>6</v>
      </c>
      <c r="E1061" s="483">
        <v>6177</v>
      </c>
      <c r="F1061" s="552">
        <v>97.1345313258864</v>
      </c>
      <c r="H1061" s="17" t="s">
        <v>2305</v>
      </c>
    </row>
    <row r="1062" spans="1:8" x14ac:dyDescent="0.2">
      <c r="A1062" s="458" t="s">
        <v>2306</v>
      </c>
      <c r="B1062" s="381" t="str">
        <f t="shared" si="16"/>
        <v>Peebles North</v>
      </c>
      <c r="C1062" s="458" t="s">
        <v>135</v>
      </c>
      <c r="D1062" s="482">
        <v>15</v>
      </c>
      <c r="E1062" s="483">
        <v>4291</v>
      </c>
      <c r="F1062" s="552">
        <v>349.56886506641803</v>
      </c>
      <c r="H1062" s="17" t="s">
        <v>2307</v>
      </c>
    </row>
    <row r="1063" spans="1:8" x14ac:dyDescent="0.2">
      <c r="A1063" s="458" t="s">
        <v>2308</v>
      </c>
      <c r="B1063" s="381" t="str">
        <f t="shared" si="16"/>
        <v>Peebles South</v>
      </c>
      <c r="C1063" s="458" t="s">
        <v>135</v>
      </c>
      <c r="D1063" s="482">
        <v>2</v>
      </c>
      <c r="E1063" s="483">
        <v>4286</v>
      </c>
      <c r="F1063" s="552">
        <v>46.663555762949102</v>
      </c>
      <c r="H1063" s="17" t="s">
        <v>2309</v>
      </c>
    </row>
    <row r="1064" spans="1:8" x14ac:dyDescent="0.2">
      <c r="A1064" s="458" t="s">
        <v>2310</v>
      </c>
      <c r="B1064" s="381" t="str">
        <f t="shared" si="16"/>
        <v>Tweeddale East Area</v>
      </c>
      <c r="C1064" s="458" t="s">
        <v>135</v>
      </c>
      <c r="D1064" s="482">
        <v>8</v>
      </c>
      <c r="E1064" s="483">
        <v>5758</v>
      </c>
      <c r="F1064" s="552">
        <v>138.93713094824599</v>
      </c>
      <c r="H1064" s="17" t="s">
        <v>2311</v>
      </c>
    </row>
    <row r="1065" spans="1:8" x14ac:dyDescent="0.2">
      <c r="A1065" s="458" t="s">
        <v>2312</v>
      </c>
      <c r="B1065" s="381" t="str">
        <f t="shared" si="16"/>
        <v>Earlston Stow and Clovernfords Area</v>
      </c>
      <c r="C1065" s="458" t="s">
        <v>135</v>
      </c>
      <c r="D1065" s="482">
        <v>3</v>
      </c>
      <c r="E1065" s="483">
        <v>5927</v>
      </c>
      <c r="F1065" s="552">
        <v>50.615825881558997</v>
      </c>
      <c r="H1065" s="17" t="s">
        <v>2313</v>
      </c>
    </row>
    <row r="1066" spans="1:8" x14ac:dyDescent="0.2">
      <c r="A1066" s="458" t="s">
        <v>2314</v>
      </c>
      <c r="B1066" s="381" t="str">
        <f t="shared" si="16"/>
        <v>Galashiels North</v>
      </c>
      <c r="C1066" s="458" t="s">
        <v>135</v>
      </c>
      <c r="D1066" s="482">
        <v>1</v>
      </c>
      <c r="E1066" s="483">
        <v>3758</v>
      </c>
      <c r="F1066" s="552">
        <v>26.6098988823843</v>
      </c>
      <c r="H1066" s="17" t="s">
        <v>2315</v>
      </c>
    </row>
    <row r="1067" spans="1:8" x14ac:dyDescent="0.2">
      <c r="A1067" s="458" t="s">
        <v>2316</v>
      </c>
      <c r="B1067" s="381" t="str">
        <f t="shared" si="16"/>
        <v>Galashiels West</v>
      </c>
      <c r="C1067" s="458" t="s">
        <v>135</v>
      </c>
      <c r="D1067" s="482">
        <v>3</v>
      </c>
      <c r="E1067" s="483">
        <v>2988</v>
      </c>
      <c r="F1067" s="552">
        <v>100.40160642570299</v>
      </c>
      <c r="H1067" s="17" t="s">
        <v>2317</v>
      </c>
    </row>
    <row r="1068" spans="1:8" x14ac:dyDescent="0.2">
      <c r="A1068" s="458" t="s">
        <v>2318</v>
      </c>
      <c r="B1068" s="381" t="str">
        <f t="shared" si="16"/>
        <v>Galashiels South</v>
      </c>
      <c r="C1068" s="458" t="s">
        <v>135</v>
      </c>
      <c r="D1068" s="482">
        <v>4</v>
      </c>
      <c r="E1068" s="483">
        <v>3333</v>
      </c>
      <c r="F1068" s="552">
        <v>120.01200120012</v>
      </c>
      <c r="H1068" s="17" t="s">
        <v>2319</v>
      </c>
    </row>
    <row r="1069" spans="1:8" x14ac:dyDescent="0.2">
      <c r="A1069" s="458" t="s">
        <v>2320</v>
      </c>
      <c r="B1069" s="381" t="str">
        <f t="shared" si="16"/>
        <v>Langlee</v>
      </c>
      <c r="C1069" s="458" t="s">
        <v>135</v>
      </c>
      <c r="D1069" s="482">
        <v>2</v>
      </c>
      <c r="E1069" s="483">
        <v>2543</v>
      </c>
      <c r="F1069" s="552">
        <v>78.647267007471498</v>
      </c>
      <c r="H1069" s="17" t="s">
        <v>2321</v>
      </c>
    </row>
    <row r="1070" spans="1:8" x14ac:dyDescent="0.2">
      <c r="A1070" s="458" t="s">
        <v>2322</v>
      </c>
      <c r="B1070" s="381" t="str">
        <f t="shared" si="16"/>
        <v>Melrose and Tweedbank Area</v>
      </c>
      <c r="C1070" s="458" t="s">
        <v>135</v>
      </c>
      <c r="D1070" s="482">
        <v>3</v>
      </c>
      <c r="E1070" s="483">
        <v>5412</v>
      </c>
      <c r="F1070" s="552">
        <v>55.432372505543199</v>
      </c>
      <c r="H1070" s="17" t="s">
        <v>2323</v>
      </c>
    </row>
    <row r="1071" spans="1:8" x14ac:dyDescent="0.2">
      <c r="A1071" s="458" t="s">
        <v>2324</v>
      </c>
      <c r="B1071" s="381" t="str">
        <f t="shared" si="16"/>
        <v>Lauder and Area</v>
      </c>
      <c r="C1071" s="458" t="s">
        <v>135</v>
      </c>
      <c r="D1071" s="482">
        <v>2</v>
      </c>
      <c r="E1071" s="483">
        <v>3113</v>
      </c>
      <c r="F1071" s="552">
        <v>64.246707356247995</v>
      </c>
      <c r="H1071" s="17" t="s">
        <v>2325</v>
      </c>
    </row>
    <row r="1072" spans="1:8" x14ac:dyDescent="0.2">
      <c r="A1072" s="458" t="s">
        <v>2326</v>
      </c>
      <c r="B1072" s="381" t="str">
        <f t="shared" si="16"/>
        <v>Berwickshire Central</v>
      </c>
      <c r="C1072" s="458" t="s">
        <v>135</v>
      </c>
      <c r="D1072" s="482">
        <v>2</v>
      </c>
      <c r="E1072" s="483">
        <v>4174</v>
      </c>
      <c r="F1072" s="552">
        <v>47.915668423574502</v>
      </c>
      <c r="H1072" s="17" t="s">
        <v>2327</v>
      </c>
    </row>
    <row r="1073" spans="1:8" x14ac:dyDescent="0.2">
      <c r="A1073" s="458" t="s">
        <v>2328</v>
      </c>
      <c r="B1073" s="381" t="str">
        <f t="shared" si="16"/>
        <v>Duns</v>
      </c>
      <c r="C1073" s="458" t="s">
        <v>135</v>
      </c>
      <c r="D1073" s="482">
        <v>2</v>
      </c>
      <c r="E1073" s="483">
        <v>2787</v>
      </c>
      <c r="F1073" s="552">
        <v>71.761750986724095</v>
      </c>
      <c r="H1073" s="17" t="s">
        <v>2329</v>
      </c>
    </row>
    <row r="1074" spans="1:8" x14ac:dyDescent="0.2">
      <c r="A1074" s="458" t="s">
        <v>2330</v>
      </c>
      <c r="B1074" s="381" t="str">
        <f t="shared" si="16"/>
        <v>Berwickshire East</v>
      </c>
      <c r="C1074" s="458" t="s">
        <v>135</v>
      </c>
      <c r="D1074" s="482">
        <v>4</v>
      </c>
      <c r="E1074" s="483">
        <v>3750</v>
      </c>
      <c r="F1074" s="552">
        <v>106.666666666667</v>
      </c>
      <c r="H1074" s="17" t="s">
        <v>2331</v>
      </c>
    </row>
    <row r="1075" spans="1:8" x14ac:dyDescent="0.2">
      <c r="A1075" s="458" t="s">
        <v>2332</v>
      </c>
      <c r="B1075" s="381" t="str">
        <f t="shared" si="16"/>
        <v>Eyemouth</v>
      </c>
      <c r="C1075" s="458" t="s">
        <v>135</v>
      </c>
      <c r="D1075" s="482">
        <v>12</v>
      </c>
      <c r="E1075" s="483">
        <v>3500</v>
      </c>
      <c r="F1075" s="552">
        <v>342.857142857143</v>
      </c>
      <c r="H1075" s="17" t="s">
        <v>2333</v>
      </c>
    </row>
    <row r="1076" spans="1:8" x14ac:dyDescent="0.2">
      <c r="A1076" s="458" t="s">
        <v>2334</v>
      </c>
      <c r="B1076" s="381" t="str">
        <f t="shared" si="16"/>
        <v>Chirnside and Area</v>
      </c>
      <c r="C1076" s="458" t="s">
        <v>135</v>
      </c>
      <c r="D1076" s="482">
        <v>7</v>
      </c>
      <c r="E1076" s="483">
        <v>3961</v>
      </c>
      <c r="F1076" s="552">
        <v>176.72304973491501</v>
      </c>
      <c r="H1076" s="17" t="s">
        <v>2335</v>
      </c>
    </row>
    <row r="1077" spans="1:8" x14ac:dyDescent="0.2">
      <c r="A1077" s="458" t="s">
        <v>2336</v>
      </c>
      <c r="B1077" s="381" t="str">
        <f t="shared" si="16"/>
        <v>Coldstream and Area</v>
      </c>
      <c r="C1077" s="458" t="s">
        <v>135</v>
      </c>
      <c r="D1077" s="482">
        <v>9</v>
      </c>
      <c r="E1077" s="483">
        <v>2748</v>
      </c>
      <c r="F1077" s="552">
        <v>327.51091703056801</v>
      </c>
      <c r="H1077" s="17" t="s">
        <v>2337</v>
      </c>
    </row>
    <row r="1078" spans="1:8" x14ac:dyDescent="0.2">
      <c r="A1078" s="458" t="s">
        <v>2338</v>
      </c>
      <c r="B1078" s="381" t="str">
        <f t="shared" si="16"/>
        <v>Cheviot East</v>
      </c>
      <c r="C1078" s="458" t="s">
        <v>135</v>
      </c>
      <c r="D1078" s="482">
        <v>2</v>
      </c>
      <c r="E1078" s="483">
        <v>4631</v>
      </c>
      <c r="F1078" s="552">
        <v>43.1872165838912</v>
      </c>
      <c r="H1078" s="17" t="s">
        <v>2339</v>
      </c>
    </row>
    <row r="1079" spans="1:8" x14ac:dyDescent="0.2">
      <c r="A1079" s="458" t="s">
        <v>2340</v>
      </c>
      <c r="B1079" s="381" t="str">
        <f t="shared" si="16"/>
        <v>Kelso North</v>
      </c>
      <c r="C1079" s="458" t="s">
        <v>135</v>
      </c>
      <c r="D1079" s="482">
        <v>6</v>
      </c>
      <c r="E1079" s="483">
        <v>3224</v>
      </c>
      <c r="F1079" s="552">
        <v>186.10421836228301</v>
      </c>
      <c r="H1079" s="17" t="s">
        <v>2341</v>
      </c>
    </row>
    <row r="1080" spans="1:8" x14ac:dyDescent="0.2">
      <c r="A1080" s="458" t="s">
        <v>2342</v>
      </c>
      <c r="B1080" s="381" t="str">
        <f t="shared" si="16"/>
        <v>Kelso South</v>
      </c>
      <c r="C1080" s="458" t="s">
        <v>135</v>
      </c>
      <c r="D1080" s="482">
        <v>5</v>
      </c>
      <c r="E1080" s="483">
        <v>2358</v>
      </c>
      <c r="F1080" s="552">
        <v>212.04410517387601</v>
      </c>
      <c r="H1080" s="17" t="s">
        <v>2343</v>
      </c>
    </row>
    <row r="1081" spans="1:8" x14ac:dyDescent="0.2">
      <c r="A1081" s="458" t="s">
        <v>2344</v>
      </c>
      <c r="B1081" s="381" t="str">
        <f t="shared" si="16"/>
        <v>Cheviot West</v>
      </c>
      <c r="C1081" s="458" t="s">
        <v>135</v>
      </c>
      <c r="D1081" s="482">
        <v>2</v>
      </c>
      <c r="E1081" s="483">
        <v>2973</v>
      </c>
      <c r="F1081" s="552">
        <v>67.272115708038996</v>
      </c>
      <c r="H1081" s="17" t="s">
        <v>2345</v>
      </c>
    </row>
    <row r="1082" spans="1:8" x14ac:dyDescent="0.2">
      <c r="A1082" s="458" t="s">
        <v>2346</v>
      </c>
      <c r="B1082" s="381" t="str">
        <f t="shared" si="16"/>
        <v>St Boswells and Newtown Area</v>
      </c>
      <c r="C1082" s="458" t="s">
        <v>135</v>
      </c>
      <c r="D1082" s="482">
        <v>4</v>
      </c>
      <c r="E1082" s="483">
        <v>3798</v>
      </c>
      <c r="F1082" s="552">
        <v>105.318588730911</v>
      </c>
      <c r="H1082" s="17" t="s">
        <v>2347</v>
      </c>
    </row>
    <row r="1083" spans="1:8" x14ac:dyDescent="0.2">
      <c r="A1083" s="458" t="s">
        <v>2348</v>
      </c>
      <c r="B1083" s="381" t="str">
        <f t="shared" si="16"/>
        <v>Jedburgh</v>
      </c>
      <c r="C1083" s="458" t="s">
        <v>135</v>
      </c>
      <c r="D1083" s="482" t="s">
        <v>3131</v>
      </c>
      <c r="E1083" s="483">
        <v>3826</v>
      </c>
      <c r="F1083" s="552" t="s">
        <v>3131</v>
      </c>
      <c r="H1083" s="17" t="s">
        <v>2349</v>
      </c>
    </row>
    <row r="1084" spans="1:8" x14ac:dyDescent="0.2">
      <c r="A1084" s="458" t="s">
        <v>2350</v>
      </c>
      <c r="B1084" s="381" t="str">
        <f t="shared" si="16"/>
        <v>Denholm and Hermitage</v>
      </c>
      <c r="C1084" s="458" t="s">
        <v>135</v>
      </c>
      <c r="D1084" s="482">
        <v>5</v>
      </c>
      <c r="E1084" s="483">
        <v>4083</v>
      </c>
      <c r="F1084" s="552">
        <v>122.458976242959</v>
      </c>
      <c r="H1084" s="17" t="s">
        <v>2351</v>
      </c>
    </row>
    <row r="1085" spans="1:8" x14ac:dyDescent="0.2">
      <c r="A1085" s="458" t="s">
        <v>2352</v>
      </c>
      <c r="B1085" s="381" t="str">
        <f t="shared" si="16"/>
        <v>Burnfoot</v>
      </c>
      <c r="C1085" s="458" t="s">
        <v>135</v>
      </c>
      <c r="D1085" s="482">
        <v>3</v>
      </c>
      <c r="E1085" s="483">
        <v>2981</v>
      </c>
      <c r="F1085" s="552">
        <v>100.637370010064</v>
      </c>
      <c r="H1085" s="17" t="s">
        <v>2353</v>
      </c>
    </row>
    <row r="1086" spans="1:8" x14ac:dyDescent="0.2">
      <c r="A1086" s="458" t="s">
        <v>2354</v>
      </c>
      <c r="B1086" s="381" t="str">
        <f t="shared" si="16"/>
        <v>Hawick Central</v>
      </c>
      <c r="C1086" s="458" t="s">
        <v>135</v>
      </c>
      <c r="D1086" s="482">
        <v>20</v>
      </c>
      <c r="E1086" s="483">
        <v>4230</v>
      </c>
      <c r="F1086" s="552">
        <v>472.81323877068598</v>
      </c>
      <c r="H1086" s="17" t="s">
        <v>2355</v>
      </c>
    </row>
    <row r="1087" spans="1:8" x14ac:dyDescent="0.2">
      <c r="A1087" s="458" t="s">
        <v>2356</v>
      </c>
      <c r="B1087" s="381" t="str">
        <f t="shared" si="16"/>
        <v>Hawick West End</v>
      </c>
      <c r="C1087" s="458" t="s">
        <v>135</v>
      </c>
      <c r="D1087" s="482">
        <v>10</v>
      </c>
      <c r="E1087" s="483">
        <v>3299</v>
      </c>
      <c r="F1087" s="552">
        <v>303.12215822976702</v>
      </c>
      <c r="H1087" s="17" t="s">
        <v>2357</v>
      </c>
    </row>
    <row r="1088" spans="1:8" x14ac:dyDescent="0.2">
      <c r="A1088" s="458" t="s">
        <v>2358</v>
      </c>
      <c r="B1088" s="381" t="str">
        <f t="shared" si="16"/>
        <v>Hawick North</v>
      </c>
      <c r="C1088" s="458" t="s">
        <v>135</v>
      </c>
      <c r="D1088" s="482">
        <v>3</v>
      </c>
      <c r="E1088" s="483">
        <v>3347</v>
      </c>
      <c r="F1088" s="552">
        <v>89.632506722437995</v>
      </c>
      <c r="H1088" s="17" t="s">
        <v>2359</v>
      </c>
    </row>
    <row r="1089" spans="1:8" x14ac:dyDescent="0.2">
      <c r="A1089" s="458" t="s">
        <v>2360</v>
      </c>
      <c r="B1089" s="381" t="str">
        <f t="shared" si="16"/>
        <v>Ettrick Yarrow and Liliesleaf Area</v>
      </c>
      <c r="C1089" s="458" t="s">
        <v>135</v>
      </c>
      <c r="D1089" s="482">
        <v>4</v>
      </c>
      <c r="E1089" s="483">
        <v>2751</v>
      </c>
      <c r="F1089" s="552">
        <v>145.401672119229</v>
      </c>
      <c r="H1089" s="17" t="s">
        <v>2361</v>
      </c>
    </row>
    <row r="1090" spans="1:8" x14ac:dyDescent="0.2">
      <c r="A1090" s="458" t="s">
        <v>2362</v>
      </c>
      <c r="B1090" s="381" t="str">
        <f t="shared" si="16"/>
        <v>Selkirk</v>
      </c>
      <c r="C1090" s="458" t="s">
        <v>135</v>
      </c>
      <c r="D1090" s="482">
        <v>2</v>
      </c>
      <c r="E1090" s="483">
        <v>5503</v>
      </c>
      <c r="F1090" s="552">
        <v>36.343812465927698</v>
      </c>
      <c r="H1090" s="17" t="s">
        <v>2363</v>
      </c>
    </row>
    <row r="1091" spans="1:8" x14ac:dyDescent="0.2">
      <c r="A1091" s="458" t="s">
        <v>2364</v>
      </c>
      <c r="B1091" s="381" t="str">
        <f t="shared" si="16"/>
        <v>Shetland South</v>
      </c>
      <c r="C1091" s="458" t="s">
        <v>136</v>
      </c>
      <c r="D1091" s="482">
        <v>1</v>
      </c>
      <c r="E1091" s="483">
        <v>3354</v>
      </c>
      <c r="F1091" s="552">
        <v>29.815146094215901</v>
      </c>
      <c r="H1091" s="17" t="s">
        <v>2365</v>
      </c>
    </row>
    <row r="1092" spans="1:8" x14ac:dyDescent="0.2">
      <c r="A1092" s="458" t="s">
        <v>2366</v>
      </c>
      <c r="B1092" s="381" t="str">
        <f t="shared" si="16"/>
        <v>Lerwick South</v>
      </c>
      <c r="C1092" s="458" t="s">
        <v>136</v>
      </c>
      <c r="D1092" s="482">
        <v>1</v>
      </c>
      <c r="E1092" s="483">
        <v>3403</v>
      </c>
      <c r="F1092" s="552">
        <v>29.385836027035001</v>
      </c>
      <c r="H1092" s="17" t="s">
        <v>2367</v>
      </c>
    </row>
    <row r="1093" spans="1:8" x14ac:dyDescent="0.2">
      <c r="A1093" s="458" t="s">
        <v>2368</v>
      </c>
      <c r="B1093" s="381" t="str">
        <f t="shared" si="16"/>
        <v>Lerwick North</v>
      </c>
      <c r="C1093" s="458" t="s">
        <v>136</v>
      </c>
      <c r="D1093" s="482">
        <v>2</v>
      </c>
      <c r="E1093" s="483">
        <v>4549</v>
      </c>
      <c r="F1093" s="552">
        <v>43.965706748735997</v>
      </c>
      <c r="H1093" s="17" t="s">
        <v>2369</v>
      </c>
    </row>
    <row r="1094" spans="1:8" x14ac:dyDescent="0.2">
      <c r="A1094" s="458" t="s">
        <v>2370</v>
      </c>
      <c r="B1094" s="381" t="str">
        <f t="shared" si="16"/>
        <v>Central Shetland</v>
      </c>
      <c r="C1094" s="458" t="s">
        <v>136</v>
      </c>
      <c r="D1094" s="482">
        <v>1</v>
      </c>
      <c r="E1094" s="483">
        <v>3469</v>
      </c>
      <c r="F1094" s="552">
        <v>28.826751225136899</v>
      </c>
      <c r="H1094" s="17" t="s">
        <v>2371</v>
      </c>
    </row>
    <row r="1095" spans="1:8" x14ac:dyDescent="0.2">
      <c r="A1095" s="458" t="s">
        <v>2372</v>
      </c>
      <c r="B1095" s="381" t="str">
        <f t="shared" ref="B1095:B1158" si="17">HYPERLINK(CONCATENATE("https://statistics.gov.scot/atlas/resource?uri=http%3A%2F%2Fstatistics.gov.scot%2Fid%2Fstatistical-geography%2F",A1095),H1095)</f>
        <v>East and West Mainland</v>
      </c>
      <c r="C1095" s="458" t="s">
        <v>136</v>
      </c>
      <c r="D1095" s="482">
        <v>4</v>
      </c>
      <c r="E1095" s="483">
        <v>2875</v>
      </c>
      <c r="F1095" s="552">
        <v>139.130434782609</v>
      </c>
      <c r="H1095" s="17" t="s">
        <v>2373</v>
      </c>
    </row>
    <row r="1096" spans="1:8" x14ac:dyDescent="0.2">
      <c r="A1096" s="458" t="s">
        <v>2374</v>
      </c>
      <c r="B1096" s="381" t="str">
        <f t="shared" si="17"/>
        <v>North Mainland</v>
      </c>
      <c r="C1096" s="458" t="s">
        <v>136</v>
      </c>
      <c r="D1096" s="482">
        <v>2</v>
      </c>
      <c r="E1096" s="483">
        <v>2569</v>
      </c>
      <c r="F1096" s="552">
        <v>77.851304009342201</v>
      </c>
      <c r="H1096" s="17" t="s">
        <v>2375</v>
      </c>
    </row>
    <row r="1097" spans="1:8" x14ac:dyDescent="0.2">
      <c r="A1097" s="458" t="s">
        <v>2376</v>
      </c>
      <c r="B1097" s="381" t="str">
        <f t="shared" si="17"/>
        <v>North and East Isles</v>
      </c>
      <c r="C1097" s="458" t="s">
        <v>136</v>
      </c>
      <c r="D1097" s="482" t="s">
        <v>3131</v>
      </c>
      <c r="E1097" s="483">
        <v>2701</v>
      </c>
      <c r="F1097" s="552" t="s">
        <v>3131</v>
      </c>
      <c r="H1097" s="17" t="s">
        <v>2377</v>
      </c>
    </row>
    <row r="1098" spans="1:8" x14ac:dyDescent="0.2">
      <c r="A1098" s="458" t="s">
        <v>2378</v>
      </c>
      <c r="B1098" s="381" t="str">
        <f t="shared" si="17"/>
        <v>Carrick South</v>
      </c>
      <c r="C1098" s="458" t="s">
        <v>137</v>
      </c>
      <c r="D1098" s="482">
        <v>8</v>
      </c>
      <c r="E1098" s="483">
        <v>5314</v>
      </c>
      <c r="F1098" s="552">
        <v>150.54572826496101</v>
      </c>
      <c r="H1098" s="17" t="s">
        <v>2379</v>
      </c>
    </row>
    <row r="1099" spans="1:8" x14ac:dyDescent="0.2">
      <c r="A1099" s="458" t="s">
        <v>2380</v>
      </c>
      <c r="B1099" s="381" t="str">
        <f t="shared" si="17"/>
        <v>Girvan Glendoune</v>
      </c>
      <c r="C1099" s="458" t="s">
        <v>137</v>
      </c>
      <c r="D1099" s="482">
        <v>8</v>
      </c>
      <c r="E1099" s="483">
        <v>3194</v>
      </c>
      <c r="F1099" s="552">
        <v>250.46963055729501</v>
      </c>
      <c r="H1099" s="17" t="s">
        <v>2381</v>
      </c>
    </row>
    <row r="1100" spans="1:8" x14ac:dyDescent="0.2">
      <c r="A1100" s="458" t="s">
        <v>2382</v>
      </c>
      <c r="B1100" s="381" t="str">
        <f t="shared" si="17"/>
        <v>Girvan Ailsa</v>
      </c>
      <c r="C1100" s="458" t="s">
        <v>137</v>
      </c>
      <c r="D1100" s="482">
        <v>12</v>
      </c>
      <c r="E1100" s="483">
        <v>3191</v>
      </c>
      <c r="F1100" s="552">
        <v>376.057662174867</v>
      </c>
      <c r="H1100" s="17" t="s">
        <v>2383</v>
      </c>
    </row>
    <row r="1101" spans="1:8" x14ac:dyDescent="0.2">
      <c r="A1101" s="458" t="s">
        <v>2384</v>
      </c>
      <c r="B1101" s="381" t="str">
        <f t="shared" si="17"/>
        <v>Maybole</v>
      </c>
      <c r="C1101" s="458" t="s">
        <v>137</v>
      </c>
      <c r="D1101" s="482">
        <v>9</v>
      </c>
      <c r="E1101" s="483">
        <v>4655</v>
      </c>
      <c r="F1101" s="552">
        <v>193.340494092374</v>
      </c>
      <c r="H1101" s="17" t="s">
        <v>2385</v>
      </c>
    </row>
    <row r="1102" spans="1:8" x14ac:dyDescent="0.2">
      <c r="A1102" s="458" t="s">
        <v>2386</v>
      </c>
      <c r="B1102" s="381" t="str">
        <f t="shared" si="17"/>
        <v>Carrick North</v>
      </c>
      <c r="C1102" s="458" t="s">
        <v>137</v>
      </c>
      <c r="D1102" s="482">
        <v>9</v>
      </c>
      <c r="E1102" s="483">
        <v>4626</v>
      </c>
      <c r="F1102" s="552">
        <v>194.552529182879</v>
      </c>
      <c r="H1102" s="17" t="s">
        <v>2387</v>
      </c>
    </row>
    <row r="1103" spans="1:8" x14ac:dyDescent="0.2">
      <c r="A1103" s="458" t="s">
        <v>2388</v>
      </c>
      <c r="B1103" s="381" t="str">
        <f t="shared" si="17"/>
        <v>Coylton</v>
      </c>
      <c r="C1103" s="458" t="s">
        <v>137</v>
      </c>
      <c r="D1103" s="482">
        <v>6</v>
      </c>
      <c r="E1103" s="483">
        <v>3779</v>
      </c>
      <c r="F1103" s="552">
        <v>158.77216194760501</v>
      </c>
      <c r="H1103" s="17" t="s">
        <v>2389</v>
      </c>
    </row>
    <row r="1104" spans="1:8" x14ac:dyDescent="0.2">
      <c r="A1104" s="458" t="s">
        <v>2390</v>
      </c>
      <c r="B1104" s="381" t="str">
        <f t="shared" si="17"/>
        <v>Alloway and Doonfoot</v>
      </c>
      <c r="C1104" s="458" t="s">
        <v>137</v>
      </c>
      <c r="D1104" s="482">
        <v>19</v>
      </c>
      <c r="E1104" s="483">
        <v>5957</v>
      </c>
      <c r="F1104" s="552">
        <v>318.95249286553599</v>
      </c>
      <c r="H1104" s="17" t="s">
        <v>2391</v>
      </c>
    </row>
    <row r="1105" spans="1:8" x14ac:dyDescent="0.2">
      <c r="A1105" s="458" t="s">
        <v>2392</v>
      </c>
      <c r="B1105" s="381" t="str">
        <f t="shared" si="17"/>
        <v>Castlehill and Kincaidston</v>
      </c>
      <c r="C1105" s="458" t="s">
        <v>137</v>
      </c>
      <c r="D1105" s="482">
        <v>8</v>
      </c>
      <c r="E1105" s="483">
        <v>4176</v>
      </c>
      <c r="F1105" s="552">
        <v>191.57088122605401</v>
      </c>
      <c r="H1105" s="17" t="s">
        <v>2393</v>
      </c>
    </row>
    <row r="1106" spans="1:8" x14ac:dyDescent="0.2">
      <c r="A1106" s="458" t="s">
        <v>2394</v>
      </c>
      <c r="B1106" s="381" t="str">
        <f t="shared" si="17"/>
        <v>Belmont</v>
      </c>
      <c r="C1106" s="458" t="s">
        <v>137</v>
      </c>
      <c r="D1106" s="482">
        <v>10</v>
      </c>
      <c r="E1106" s="483">
        <v>5326</v>
      </c>
      <c r="F1106" s="552">
        <v>187.75816748028501</v>
      </c>
      <c r="H1106" s="17" t="s">
        <v>2395</v>
      </c>
    </row>
    <row r="1107" spans="1:8" x14ac:dyDescent="0.2">
      <c r="A1107" s="458" t="s">
        <v>2396</v>
      </c>
      <c r="B1107" s="381" t="str">
        <f t="shared" si="17"/>
        <v>Holmston and Forehill</v>
      </c>
      <c r="C1107" s="458" t="s">
        <v>137</v>
      </c>
      <c r="D1107" s="482">
        <v>7</v>
      </c>
      <c r="E1107" s="483">
        <v>4912</v>
      </c>
      <c r="F1107" s="552">
        <v>142.508143322476</v>
      </c>
      <c r="H1107" s="17" t="s">
        <v>2397</v>
      </c>
    </row>
    <row r="1108" spans="1:8" x14ac:dyDescent="0.2">
      <c r="A1108" s="458" t="s">
        <v>2398</v>
      </c>
      <c r="B1108" s="381" t="str">
        <f t="shared" si="17"/>
        <v>Ayr South Harbour and Town Centre</v>
      </c>
      <c r="C1108" s="458" t="s">
        <v>137</v>
      </c>
      <c r="D1108" s="482">
        <v>36</v>
      </c>
      <c r="E1108" s="483">
        <v>5448</v>
      </c>
      <c r="F1108" s="552">
        <v>660.79295154185002</v>
      </c>
      <c r="H1108" s="17" t="s">
        <v>2399</v>
      </c>
    </row>
    <row r="1109" spans="1:8" x14ac:dyDescent="0.2">
      <c r="A1109" s="458" t="s">
        <v>2400</v>
      </c>
      <c r="B1109" s="381" t="str">
        <f t="shared" si="17"/>
        <v>Ayr North Harbour, Wallacetown and Newton South</v>
      </c>
      <c r="C1109" s="458" t="s">
        <v>137</v>
      </c>
      <c r="D1109" s="482">
        <v>11</v>
      </c>
      <c r="E1109" s="483">
        <v>4616</v>
      </c>
      <c r="F1109" s="552">
        <v>238.301559792028</v>
      </c>
      <c r="H1109" s="17" t="s">
        <v>2401</v>
      </c>
    </row>
    <row r="1110" spans="1:8" x14ac:dyDescent="0.2">
      <c r="A1110" s="458" t="s">
        <v>2402</v>
      </c>
      <c r="B1110" s="381" t="str">
        <f t="shared" si="17"/>
        <v>Craigie</v>
      </c>
      <c r="C1110" s="458" t="s">
        <v>137</v>
      </c>
      <c r="D1110" s="482">
        <v>2</v>
      </c>
      <c r="E1110" s="483">
        <v>2594</v>
      </c>
      <c r="F1110" s="552">
        <v>77.101002313030094</v>
      </c>
      <c r="H1110" s="17" t="s">
        <v>2403</v>
      </c>
    </row>
    <row r="1111" spans="1:8" x14ac:dyDescent="0.2">
      <c r="A1111" s="458" t="s">
        <v>2404</v>
      </c>
      <c r="B1111" s="381" t="str">
        <f t="shared" si="17"/>
        <v>Dalmilling</v>
      </c>
      <c r="C1111" s="458" t="s">
        <v>137</v>
      </c>
      <c r="D1111" s="482">
        <v>19</v>
      </c>
      <c r="E1111" s="483">
        <v>2950</v>
      </c>
      <c r="F1111" s="552">
        <v>644.06779661017003</v>
      </c>
      <c r="H1111" s="17" t="s">
        <v>2405</v>
      </c>
    </row>
    <row r="1112" spans="1:8" x14ac:dyDescent="0.2">
      <c r="A1112" s="458" t="s">
        <v>2406</v>
      </c>
      <c r="B1112" s="381" t="str">
        <f t="shared" si="17"/>
        <v>Lochside, Braehead and Whitletts</v>
      </c>
      <c r="C1112" s="458" t="s">
        <v>137</v>
      </c>
      <c r="D1112" s="482">
        <v>2</v>
      </c>
      <c r="E1112" s="483">
        <v>4216</v>
      </c>
      <c r="F1112" s="552">
        <v>47.438330170778002</v>
      </c>
      <c r="H1112" s="17" t="s">
        <v>2407</v>
      </c>
    </row>
    <row r="1113" spans="1:8" x14ac:dyDescent="0.2">
      <c r="A1113" s="458" t="s">
        <v>2408</v>
      </c>
      <c r="B1113" s="381" t="str">
        <f t="shared" si="17"/>
        <v>Newton North</v>
      </c>
      <c r="C1113" s="458" t="s">
        <v>137</v>
      </c>
      <c r="D1113" s="482">
        <v>6</v>
      </c>
      <c r="E1113" s="483">
        <v>4175</v>
      </c>
      <c r="F1113" s="552">
        <v>143.71257485029901</v>
      </c>
      <c r="H1113" s="17" t="s">
        <v>2409</v>
      </c>
    </row>
    <row r="1114" spans="1:8" x14ac:dyDescent="0.2">
      <c r="A1114" s="458" t="s">
        <v>2410</v>
      </c>
      <c r="B1114" s="381" t="str">
        <f t="shared" si="17"/>
        <v>Heathfield</v>
      </c>
      <c r="C1114" s="458" t="s">
        <v>137</v>
      </c>
      <c r="D1114" s="482">
        <v>11</v>
      </c>
      <c r="E1114" s="483">
        <v>4412</v>
      </c>
      <c r="F1114" s="552">
        <v>249.32003626473301</v>
      </c>
      <c r="H1114" s="17" t="s">
        <v>2411</v>
      </c>
    </row>
    <row r="1115" spans="1:8" x14ac:dyDescent="0.2">
      <c r="A1115" s="458" t="s">
        <v>2412</v>
      </c>
      <c r="B1115" s="381" t="str">
        <f t="shared" si="17"/>
        <v>Prestwick West</v>
      </c>
      <c r="C1115" s="458" t="s">
        <v>137</v>
      </c>
      <c r="D1115" s="482">
        <v>14</v>
      </c>
      <c r="E1115" s="483">
        <v>4051</v>
      </c>
      <c r="F1115" s="552">
        <v>345.59368057269802</v>
      </c>
      <c r="H1115" s="17" t="s">
        <v>2413</v>
      </c>
    </row>
    <row r="1116" spans="1:8" x14ac:dyDescent="0.2">
      <c r="A1116" s="458" t="s">
        <v>2414</v>
      </c>
      <c r="B1116" s="381" t="str">
        <f t="shared" si="17"/>
        <v>Prestwick East</v>
      </c>
      <c r="C1116" s="458" t="s">
        <v>137</v>
      </c>
      <c r="D1116" s="482">
        <v>18</v>
      </c>
      <c r="E1116" s="483">
        <v>5277</v>
      </c>
      <c r="F1116" s="552">
        <v>341.10289937464501</v>
      </c>
      <c r="H1116" s="17" t="s">
        <v>2415</v>
      </c>
    </row>
    <row r="1117" spans="1:8" x14ac:dyDescent="0.2">
      <c r="A1117" s="458" t="s">
        <v>2416</v>
      </c>
      <c r="B1117" s="381" t="str">
        <f t="shared" si="17"/>
        <v>Prestwick Airport and Monkton</v>
      </c>
      <c r="C1117" s="458" t="s">
        <v>137</v>
      </c>
      <c r="D1117" s="482">
        <v>22</v>
      </c>
      <c r="E1117" s="483">
        <v>3194</v>
      </c>
      <c r="F1117" s="552">
        <v>688.79148403256102</v>
      </c>
      <c r="H1117" s="17" t="s">
        <v>2417</v>
      </c>
    </row>
    <row r="1118" spans="1:8" x14ac:dyDescent="0.2">
      <c r="A1118" s="458" t="s">
        <v>2418</v>
      </c>
      <c r="B1118" s="381" t="str">
        <f t="shared" si="17"/>
        <v>Annbank, Mossblown and Tarbolton - the Coalfields</v>
      </c>
      <c r="C1118" s="458" t="s">
        <v>137</v>
      </c>
      <c r="D1118" s="482">
        <v>11</v>
      </c>
      <c r="E1118" s="483">
        <v>5829</v>
      </c>
      <c r="F1118" s="552">
        <v>188.71161434208301</v>
      </c>
      <c r="H1118" s="17" t="s">
        <v>2419</v>
      </c>
    </row>
    <row r="1119" spans="1:8" x14ac:dyDescent="0.2">
      <c r="A1119" s="458" t="s">
        <v>2420</v>
      </c>
      <c r="B1119" s="381" t="str">
        <f t="shared" si="17"/>
        <v>Dundonald, Loans and Symington</v>
      </c>
      <c r="C1119" s="458" t="s">
        <v>137</v>
      </c>
      <c r="D1119" s="482">
        <v>12</v>
      </c>
      <c r="E1119" s="483">
        <v>6240</v>
      </c>
      <c r="F1119" s="552">
        <v>192.30769230769201</v>
      </c>
      <c r="H1119" s="17" t="s">
        <v>2421</v>
      </c>
    </row>
    <row r="1120" spans="1:8" x14ac:dyDescent="0.2">
      <c r="A1120" s="458" t="s">
        <v>2422</v>
      </c>
      <c r="B1120" s="381" t="str">
        <f t="shared" si="17"/>
        <v>Muirhead</v>
      </c>
      <c r="C1120" s="458" t="s">
        <v>137</v>
      </c>
      <c r="D1120" s="482">
        <v>5</v>
      </c>
      <c r="E1120" s="483">
        <v>5203</v>
      </c>
      <c r="F1120" s="552">
        <v>96.098404766480897</v>
      </c>
      <c r="H1120" s="17" t="s">
        <v>2423</v>
      </c>
    </row>
    <row r="1121" spans="1:8" x14ac:dyDescent="0.2">
      <c r="A1121" s="458" t="s">
        <v>2424</v>
      </c>
      <c r="B1121" s="381" t="str">
        <f t="shared" si="17"/>
        <v>Barassie</v>
      </c>
      <c r="C1121" s="458" t="s">
        <v>137</v>
      </c>
      <c r="D1121" s="482">
        <v>7</v>
      </c>
      <c r="E1121" s="483">
        <v>3919</v>
      </c>
      <c r="F1121" s="552">
        <v>178.61699413115599</v>
      </c>
      <c r="H1121" s="17" t="s">
        <v>2425</v>
      </c>
    </row>
    <row r="1122" spans="1:8" x14ac:dyDescent="0.2">
      <c r="A1122" s="458" t="s">
        <v>2426</v>
      </c>
      <c r="B1122" s="381" t="str">
        <f t="shared" si="17"/>
        <v>Troon</v>
      </c>
      <c r="C1122" s="458" t="s">
        <v>137</v>
      </c>
      <c r="D1122" s="482">
        <v>14</v>
      </c>
      <c r="E1122" s="483">
        <v>5356</v>
      </c>
      <c r="F1122" s="552">
        <v>261.38909634055301</v>
      </c>
      <c r="H1122" s="17" t="s">
        <v>2427</v>
      </c>
    </row>
    <row r="1123" spans="1:8" x14ac:dyDescent="0.2">
      <c r="A1123" s="458" t="s">
        <v>2428</v>
      </c>
      <c r="B1123" s="381" t="str">
        <f t="shared" si="17"/>
        <v>Clydesdale South</v>
      </c>
      <c r="C1123" s="458" t="s">
        <v>138</v>
      </c>
      <c r="D1123" s="482">
        <v>3</v>
      </c>
      <c r="E1123" s="483">
        <v>2441</v>
      </c>
      <c r="F1123" s="552">
        <v>122.900450634986</v>
      </c>
      <c r="H1123" s="17" t="s">
        <v>2429</v>
      </c>
    </row>
    <row r="1124" spans="1:8" x14ac:dyDescent="0.2">
      <c r="A1124" s="458" t="s">
        <v>2430</v>
      </c>
      <c r="B1124" s="381" t="str">
        <f t="shared" si="17"/>
        <v>Biggar, Symington, Thankerton and Dolphinton</v>
      </c>
      <c r="C1124" s="458" t="s">
        <v>138</v>
      </c>
      <c r="D1124" s="482">
        <v>12</v>
      </c>
      <c r="E1124" s="483">
        <v>5847</v>
      </c>
      <c r="F1124" s="552">
        <v>205.23345305284801</v>
      </c>
      <c r="H1124" s="17" t="s">
        <v>2431</v>
      </c>
    </row>
    <row r="1125" spans="1:8" x14ac:dyDescent="0.2">
      <c r="A1125" s="458" t="s">
        <v>2432</v>
      </c>
      <c r="B1125" s="381" t="str">
        <f t="shared" si="17"/>
        <v>Carstairs, Carstairs Junction and Carnwath</v>
      </c>
      <c r="C1125" s="458" t="s">
        <v>138</v>
      </c>
      <c r="D1125" s="482">
        <v>3</v>
      </c>
      <c r="E1125" s="483">
        <v>4777</v>
      </c>
      <c r="F1125" s="552">
        <v>62.800921080175897</v>
      </c>
      <c r="H1125" s="17" t="s">
        <v>2433</v>
      </c>
    </row>
    <row r="1126" spans="1:8" x14ac:dyDescent="0.2">
      <c r="A1126" s="458" t="s">
        <v>2434</v>
      </c>
      <c r="B1126" s="381" t="str">
        <f t="shared" si="17"/>
        <v>Forth, Braehead and Auchengray</v>
      </c>
      <c r="C1126" s="458" t="s">
        <v>138</v>
      </c>
      <c r="D1126" s="482">
        <v>10</v>
      </c>
      <c r="E1126" s="483">
        <v>3576</v>
      </c>
      <c r="F1126" s="552">
        <v>279.64205816554801</v>
      </c>
      <c r="H1126" s="17" t="s">
        <v>2435</v>
      </c>
    </row>
    <row r="1127" spans="1:8" x14ac:dyDescent="0.2">
      <c r="A1127" s="458" t="s">
        <v>2436</v>
      </c>
      <c r="B1127" s="381" t="str">
        <f t="shared" si="17"/>
        <v>Law</v>
      </c>
      <c r="C1127" s="458" t="s">
        <v>138</v>
      </c>
      <c r="D1127" s="482">
        <v>3</v>
      </c>
      <c r="E1127" s="483">
        <v>3683</v>
      </c>
      <c r="F1127" s="552">
        <v>81.455335324463803</v>
      </c>
      <c r="H1127" s="17" t="s">
        <v>666</v>
      </c>
    </row>
    <row r="1128" spans="1:8" x14ac:dyDescent="0.2">
      <c r="A1128" s="458" t="s">
        <v>2437</v>
      </c>
      <c r="B1128" s="381" t="str">
        <f t="shared" si="17"/>
        <v>Carluke West</v>
      </c>
      <c r="C1128" s="458" t="s">
        <v>138</v>
      </c>
      <c r="D1128" s="482">
        <v>5</v>
      </c>
      <c r="E1128" s="483">
        <v>2820</v>
      </c>
      <c r="F1128" s="552">
        <v>177.30496453900699</v>
      </c>
      <c r="H1128" s="17" t="s">
        <v>2438</v>
      </c>
    </row>
    <row r="1129" spans="1:8" x14ac:dyDescent="0.2">
      <c r="A1129" s="458" t="s">
        <v>2439</v>
      </c>
      <c r="B1129" s="381" t="str">
        <f t="shared" si="17"/>
        <v>Carluke North</v>
      </c>
      <c r="C1129" s="458" t="s">
        <v>138</v>
      </c>
      <c r="D1129" s="482">
        <v>4</v>
      </c>
      <c r="E1129" s="483">
        <v>2437</v>
      </c>
      <c r="F1129" s="552">
        <v>164.136233073451</v>
      </c>
      <c r="H1129" s="17" t="s">
        <v>2440</v>
      </c>
    </row>
    <row r="1130" spans="1:8" x14ac:dyDescent="0.2">
      <c r="A1130" s="458" t="s">
        <v>2441</v>
      </c>
      <c r="B1130" s="381" t="str">
        <f t="shared" si="17"/>
        <v>Carluke East</v>
      </c>
      <c r="C1130" s="458" t="s">
        <v>138</v>
      </c>
      <c r="D1130" s="482">
        <v>5</v>
      </c>
      <c r="E1130" s="483">
        <v>4088</v>
      </c>
      <c r="F1130" s="552">
        <v>122.309197651663</v>
      </c>
      <c r="H1130" s="17" t="s">
        <v>2442</v>
      </c>
    </row>
    <row r="1131" spans="1:8" x14ac:dyDescent="0.2">
      <c r="A1131" s="458" t="s">
        <v>2443</v>
      </c>
      <c r="B1131" s="381" t="str">
        <f t="shared" si="17"/>
        <v>Carluke South</v>
      </c>
      <c r="C1131" s="458" t="s">
        <v>138</v>
      </c>
      <c r="D1131" s="482">
        <v>6</v>
      </c>
      <c r="E1131" s="483">
        <v>3391</v>
      </c>
      <c r="F1131" s="552">
        <v>176.938956060159</v>
      </c>
      <c r="H1131" s="17" t="s">
        <v>2444</v>
      </c>
    </row>
    <row r="1132" spans="1:8" x14ac:dyDescent="0.2">
      <c r="A1132" s="458" t="s">
        <v>2445</v>
      </c>
      <c r="B1132" s="381" t="str">
        <f t="shared" si="17"/>
        <v>Crossford, Braidwood and Yieldshields</v>
      </c>
      <c r="C1132" s="458" t="s">
        <v>138</v>
      </c>
      <c r="D1132" s="482">
        <v>3</v>
      </c>
      <c r="E1132" s="483">
        <v>2705</v>
      </c>
      <c r="F1132" s="552">
        <v>110.90573012938999</v>
      </c>
      <c r="H1132" s="17" t="s">
        <v>2446</v>
      </c>
    </row>
    <row r="1133" spans="1:8" x14ac:dyDescent="0.2">
      <c r="A1133" s="458" t="s">
        <v>2447</v>
      </c>
      <c r="B1133" s="381" t="str">
        <f t="shared" si="17"/>
        <v>Lanark North West</v>
      </c>
      <c r="C1133" s="458" t="s">
        <v>138</v>
      </c>
      <c r="D1133" s="482">
        <v>5</v>
      </c>
      <c r="E1133" s="483">
        <v>2609</v>
      </c>
      <c r="F1133" s="552">
        <v>191.644308164048</v>
      </c>
      <c r="H1133" s="17" t="s">
        <v>2448</v>
      </c>
    </row>
    <row r="1134" spans="1:8" x14ac:dyDescent="0.2">
      <c r="A1134" s="458" t="s">
        <v>2449</v>
      </c>
      <c r="B1134" s="381" t="str">
        <f t="shared" si="17"/>
        <v>Lanark North East</v>
      </c>
      <c r="C1134" s="458" t="s">
        <v>138</v>
      </c>
      <c r="D1134" s="482">
        <v>2</v>
      </c>
      <c r="E1134" s="483">
        <v>2182</v>
      </c>
      <c r="F1134" s="552">
        <v>91.659028414298803</v>
      </c>
      <c r="H1134" s="17" t="s">
        <v>2450</v>
      </c>
    </row>
    <row r="1135" spans="1:8" x14ac:dyDescent="0.2">
      <c r="A1135" s="458" t="s">
        <v>2451</v>
      </c>
      <c r="B1135" s="381" t="str">
        <f t="shared" si="17"/>
        <v>Lanark South</v>
      </c>
      <c r="C1135" s="458" t="s">
        <v>138</v>
      </c>
      <c r="D1135" s="482">
        <v>12</v>
      </c>
      <c r="E1135" s="483">
        <v>3872</v>
      </c>
      <c r="F1135" s="552">
        <v>309.91735537190101</v>
      </c>
      <c r="H1135" s="17" t="s">
        <v>2452</v>
      </c>
    </row>
    <row r="1136" spans="1:8" x14ac:dyDescent="0.2">
      <c r="A1136" s="458" t="s">
        <v>2453</v>
      </c>
      <c r="B1136" s="381" t="str">
        <f t="shared" si="17"/>
        <v>Hazelbank and Kirkfieldbank</v>
      </c>
      <c r="C1136" s="458" t="s">
        <v>138</v>
      </c>
      <c r="D1136" s="482">
        <v>5</v>
      </c>
      <c r="E1136" s="483">
        <v>3965</v>
      </c>
      <c r="F1136" s="552">
        <v>126.10340479192899</v>
      </c>
      <c r="H1136" s="17" t="s">
        <v>2454</v>
      </c>
    </row>
    <row r="1137" spans="1:8" x14ac:dyDescent="0.2">
      <c r="A1137" s="458" t="s">
        <v>2455</v>
      </c>
      <c r="B1137" s="381" t="str">
        <f t="shared" si="17"/>
        <v>Douglas, Coalburn and Rigside</v>
      </c>
      <c r="C1137" s="458" t="s">
        <v>138</v>
      </c>
      <c r="D1137" s="482">
        <v>16</v>
      </c>
      <c r="E1137" s="483">
        <v>4293</v>
      </c>
      <c r="F1137" s="552">
        <v>372.699743768926</v>
      </c>
      <c r="H1137" s="17" t="s">
        <v>2456</v>
      </c>
    </row>
    <row r="1138" spans="1:8" x14ac:dyDescent="0.2">
      <c r="A1138" s="458" t="s">
        <v>2457</v>
      </c>
      <c r="B1138" s="381" t="str">
        <f t="shared" si="17"/>
        <v>Lesmahagow</v>
      </c>
      <c r="C1138" s="458" t="s">
        <v>138</v>
      </c>
      <c r="D1138" s="482">
        <v>19</v>
      </c>
      <c r="E1138" s="483">
        <v>3780</v>
      </c>
      <c r="F1138" s="552">
        <v>502.64550264550297</v>
      </c>
      <c r="H1138" s="17" t="s">
        <v>2458</v>
      </c>
    </row>
    <row r="1139" spans="1:8" x14ac:dyDescent="0.2">
      <c r="A1139" s="458" t="s">
        <v>2459</v>
      </c>
      <c r="B1139" s="381" t="str">
        <f t="shared" si="17"/>
        <v>Kirkmuirhill and Blackwood</v>
      </c>
      <c r="C1139" s="458" t="s">
        <v>138</v>
      </c>
      <c r="D1139" s="482">
        <v>9</v>
      </c>
      <c r="E1139" s="483">
        <v>4264</v>
      </c>
      <c r="F1139" s="552">
        <v>211.069418386492</v>
      </c>
      <c r="H1139" s="17" t="s">
        <v>2460</v>
      </c>
    </row>
    <row r="1140" spans="1:8" x14ac:dyDescent="0.2">
      <c r="A1140" s="458" t="s">
        <v>2461</v>
      </c>
      <c r="B1140" s="381" t="str">
        <f t="shared" si="17"/>
        <v>Ashgill and Netherburn</v>
      </c>
      <c r="C1140" s="458" t="s">
        <v>138</v>
      </c>
      <c r="D1140" s="482">
        <v>9</v>
      </c>
      <c r="E1140" s="483">
        <v>3021</v>
      </c>
      <c r="F1140" s="552">
        <v>297.91459781529301</v>
      </c>
      <c r="H1140" s="17" t="s">
        <v>2462</v>
      </c>
    </row>
    <row r="1141" spans="1:8" x14ac:dyDescent="0.2">
      <c r="A1141" s="458" t="s">
        <v>2463</v>
      </c>
      <c r="B1141" s="381" t="str">
        <f t="shared" si="17"/>
        <v>Merryton and Meadowhill</v>
      </c>
      <c r="C1141" s="458" t="s">
        <v>138</v>
      </c>
      <c r="D1141" s="482">
        <v>9</v>
      </c>
      <c r="E1141" s="483">
        <v>3259</v>
      </c>
      <c r="F1141" s="552">
        <v>276.15833077631203</v>
      </c>
      <c r="H1141" s="17" t="s">
        <v>2464</v>
      </c>
    </row>
    <row r="1142" spans="1:8" x14ac:dyDescent="0.2">
      <c r="A1142" s="458" t="s">
        <v>2465</v>
      </c>
      <c r="B1142" s="381" t="str">
        <f t="shared" si="17"/>
        <v>Larkhall Central, Raploch, Millheugh and Burnhead</v>
      </c>
      <c r="C1142" s="458" t="s">
        <v>138</v>
      </c>
      <c r="D1142" s="482">
        <v>11</v>
      </c>
      <c r="E1142" s="483">
        <v>3805</v>
      </c>
      <c r="F1142" s="552">
        <v>289.09329829172202</v>
      </c>
      <c r="H1142" s="17" t="s">
        <v>2466</v>
      </c>
    </row>
    <row r="1143" spans="1:8" x14ac:dyDescent="0.2">
      <c r="A1143" s="458" t="s">
        <v>2467</v>
      </c>
      <c r="B1143" s="381" t="str">
        <f t="shared" si="17"/>
        <v>Hareleeshill</v>
      </c>
      <c r="C1143" s="458" t="s">
        <v>138</v>
      </c>
      <c r="D1143" s="482">
        <v>12</v>
      </c>
      <c r="E1143" s="483">
        <v>4001</v>
      </c>
      <c r="F1143" s="552">
        <v>299.92501874531399</v>
      </c>
      <c r="H1143" s="17" t="s">
        <v>2468</v>
      </c>
    </row>
    <row r="1144" spans="1:8" x14ac:dyDescent="0.2">
      <c r="A1144" s="458" t="s">
        <v>2469</v>
      </c>
      <c r="B1144" s="381" t="str">
        <f t="shared" si="17"/>
        <v>Strutherhill</v>
      </c>
      <c r="C1144" s="458" t="s">
        <v>138</v>
      </c>
      <c r="D1144" s="482">
        <v>7</v>
      </c>
      <c r="E1144" s="483">
        <v>3526</v>
      </c>
      <c r="F1144" s="552">
        <v>198.525241066364</v>
      </c>
      <c r="H1144" s="17" t="s">
        <v>2470</v>
      </c>
    </row>
    <row r="1145" spans="1:8" x14ac:dyDescent="0.2">
      <c r="A1145" s="458" t="s">
        <v>2471</v>
      </c>
      <c r="B1145" s="381" t="str">
        <f t="shared" si="17"/>
        <v>Stonehouse</v>
      </c>
      <c r="C1145" s="458" t="s">
        <v>138</v>
      </c>
      <c r="D1145" s="482">
        <v>11</v>
      </c>
      <c r="E1145" s="483">
        <v>5774</v>
      </c>
      <c r="F1145" s="552">
        <v>190.50917907862799</v>
      </c>
      <c r="H1145" s="17" t="s">
        <v>2472</v>
      </c>
    </row>
    <row r="1146" spans="1:8" x14ac:dyDescent="0.2">
      <c r="A1146" s="458" t="s">
        <v>2473</v>
      </c>
      <c r="B1146" s="381" t="str">
        <f t="shared" si="17"/>
        <v>Strathaven South</v>
      </c>
      <c r="C1146" s="458" t="s">
        <v>138</v>
      </c>
      <c r="D1146" s="482">
        <v>11</v>
      </c>
      <c r="E1146" s="483">
        <v>4591</v>
      </c>
      <c r="F1146" s="552">
        <v>239.599215857112</v>
      </c>
      <c r="H1146" s="17" t="s">
        <v>2474</v>
      </c>
    </row>
    <row r="1147" spans="1:8" x14ac:dyDescent="0.2">
      <c r="A1147" s="458" t="s">
        <v>2475</v>
      </c>
      <c r="B1147" s="381" t="str">
        <f t="shared" si="17"/>
        <v>Strathaven North</v>
      </c>
      <c r="C1147" s="458" t="s">
        <v>138</v>
      </c>
      <c r="D1147" s="482">
        <v>1</v>
      </c>
      <c r="E1147" s="483">
        <v>2881</v>
      </c>
      <c r="F1147" s="552">
        <v>34.710170079833397</v>
      </c>
      <c r="H1147" s="17" t="s">
        <v>2476</v>
      </c>
    </row>
    <row r="1148" spans="1:8" x14ac:dyDescent="0.2">
      <c r="A1148" s="458" t="s">
        <v>2477</v>
      </c>
      <c r="B1148" s="381" t="str">
        <f t="shared" si="17"/>
        <v>Chapelton, Glengavel and Sandford</v>
      </c>
      <c r="C1148" s="458" t="s">
        <v>138</v>
      </c>
      <c r="D1148" s="482">
        <v>10</v>
      </c>
      <c r="E1148" s="483">
        <v>3575</v>
      </c>
      <c r="F1148" s="552">
        <v>279.72027972028002</v>
      </c>
      <c r="H1148" s="17" t="s">
        <v>2478</v>
      </c>
    </row>
    <row r="1149" spans="1:8" x14ac:dyDescent="0.2">
      <c r="A1149" s="458" t="s">
        <v>2479</v>
      </c>
      <c r="B1149" s="381" t="str">
        <f t="shared" si="17"/>
        <v>Glassford, Quarter and Allanton</v>
      </c>
      <c r="C1149" s="458" t="s">
        <v>138</v>
      </c>
      <c r="D1149" s="482">
        <v>3</v>
      </c>
      <c r="E1149" s="483">
        <v>4310</v>
      </c>
      <c r="F1149" s="552">
        <v>69.605568445475598</v>
      </c>
      <c r="H1149" s="17" t="s">
        <v>2480</v>
      </c>
    </row>
    <row r="1150" spans="1:8" x14ac:dyDescent="0.2">
      <c r="A1150" s="458" t="s">
        <v>2481</v>
      </c>
      <c r="B1150" s="381" t="str">
        <f t="shared" si="17"/>
        <v>Eddlewood</v>
      </c>
      <c r="C1150" s="458" t="s">
        <v>138</v>
      </c>
      <c r="D1150" s="482">
        <v>7</v>
      </c>
      <c r="E1150" s="483">
        <v>3516</v>
      </c>
      <c r="F1150" s="552">
        <v>199.08987485779301</v>
      </c>
      <c r="H1150" s="17" t="s">
        <v>2482</v>
      </c>
    </row>
    <row r="1151" spans="1:8" x14ac:dyDescent="0.2">
      <c r="A1151" s="458" t="s">
        <v>2483</v>
      </c>
      <c r="B1151" s="381" t="str">
        <f t="shared" si="17"/>
        <v>Low Waters</v>
      </c>
      <c r="C1151" s="458" t="s">
        <v>138</v>
      </c>
      <c r="D1151" s="482">
        <v>10</v>
      </c>
      <c r="E1151" s="483">
        <v>2746</v>
      </c>
      <c r="F1151" s="552">
        <v>364.16605972323401</v>
      </c>
      <c r="H1151" s="17" t="s">
        <v>2484</v>
      </c>
    </row>
    <row r="1152" spans="1:8" x14ac:dyDescent="0.2">
      <c r="A1152" s="458" t="s">
        <v>2485</v>
      </c>
      <c r="B1152" s="381" t="str">
        <f t="shared" si="17"/>
        <v>Silvertonhill</v>
      </c>
      <c r="C1152" s="458" t="s">
        <v>138</v>
      </c>
      <c r="D1152" s="482">
        <v>7</v>
      </c>
      <c r="E1152" s="483">
        <v>2815</v>
      </c>
      <c r="F1152" s="552">
        <v>248.66785079928999</v>
      </c>
      <c r="H1152" s="17" t="s">
        <v>2486</v>
      </c>
    </row>
    <row r="1153" spans="1:8" x14ac:dyDescent="0.2">
      <c r="A1153" s="458" t="s">
        <v>2487</v>
      </c>
      <c r="B1153" s="381" t="str">
        <f t="shared" si="17"/>
        <v>Hamilton Centre and Low Parks</v>
      </c>
      <c r="C1153" s="458" t="s">
        <v>138</v>
      </c>
      <c r="D1153" s="482">
        <v>27</v>
      </c>
      <c r="E1153" s="483">
        <v>4179</v>
      </c>
      <c r="F1153" s="552">
        <v>646.08758076094796</v>
      </c>
      <c r="H1153" s="17" t="s">
        <v>2488</v>
      </c>
    </row>
    <row r="1154" spans="1:8" x14ac:dyDescent="0.2">
      <c r="A1154" s="458" t="s">
        <v>2489</v>
      </c>
      <c r="B1154" s="381" t="str">
        <f t="shared" si="17"/>
        <v>Laighstonehall</v>
      </c>
      <c r="C1154" s="458" t="s">
        <v>138</v>
      </c>
      <c r="D1154" s="482">
        <v>8</v>
      </c>
      <c r="E1154" s="483">
        <v>3617</v>
      </c>
      <c r="F1154" s="552">
        <v>221.17777163395101</v>
      </c>
      <c r="H1154" s="17" t="s">
        <v>2490</v>
      </c>
    </row>
    <row r="1155" spans="1:8" x14ac:dyDescent="0.2">
      <c r="A1155" s="458" t="s">
        <v>2491</v>
      </c>
      <c r="B1155" s="381" t="str">
        <f t="shared" si="17"/>
        <v>Fairhill</v>
      </c>
      <c r="C1155" s="458" t="s">
        <v>138</v>
      </c>
      <c r="D1155" s="482">
        <v>7</v>
      </c>
      <c r="E1155" s="483">
        <v>2035</v>
      </c>
      <c r="F1155" s="552">
        <v>343.980343980344</v>
      </c>
      <c r="H1155" s="17" t="s">
        <v>2492</v>
      </c>
    </row>
    <row r="1156" spans="1:8" x14ac:dyDescent="0.2">
      <c r="A1156" s="458" t="s">
        <v>2493</v>
      </c>
      <c r="B1156" s="381" t="str">
        <f t="shared" si="17"/>
        <v>Woodhead and Meikle Earnock</v>
      </c>
      <c r="C1156" s="458" t="s">
        <v>138</v>
      </c>
      <c r="D1156" s="482">
        <v>4</v>
      </c>
      <c r="E1156" s="483">
        <v>2730</v>
      </c>
      <c r="F1156" s="552">
        <v>146.52014652014699</v>
      </c>
      <c r="H1156" s="17" t="s">
        <v>2494</v>
      </c>
    </row>
    <row r="1157" spans="1:8" x14ac:dyDescent="0.2">
      <c r="A1157" s="458" t="s">
        <v>2495</v>
      </c>
      <c r="B1157" s="381" t="str">
        <f t="shared" si="17"/>
        <v>Little Earnock</v>
      </c>
      <c r="C1157" s="458" t="s">
        <v>138</v>
      </c>
      <c r="D1157" s="482">
        <v>14</v>
      </c>
      <c r="E1157" s="483">
        <v>6779</v>
      </c>
      <c r="F1157" s="552">
        <v>206.52013571323201</v>
      </c>
      <c r="H1157" s="17" t="s">
        <v>2496</v>
      </c>
    </row>
    <row r="1158" spans="1:8" x14ac:dyDescent="0.2">
      <c r="A1158" s="458" t="s">
        <v>2497</v>
      </c>
      <c r="B1158" s="381" t="str">
        <f t="shared" si="17"/>
        <v>Earnock</v>
      </c>
      <c r="C1158" s="458" t="s">
        <v>138</v>
      </c>
      <c r="D1158" s="482">
        <v>6</v>
      </c>
      <c r="E1158" s="483">
        <v>4040</v>
      </c>
      <c r="F1158" s="552">
        <v>148.51485148514899</v>
      </c>
      <c r="H1158" s="17" t="s">
        <v>2498</v>
      </c>
    </row>
    <row r="1159" spans="1:8" x14ac:dyDescent="0.2">
      <c r="A1159" s="458" t="s">
        <v>2499</v>
      </c>
      <c r="B1159" s="381" t="str">
        <f t="shared" ref="B1159:B1222" si="18">HYPERLINK(CONCATENATE("https://statistics.gov.scot/atlas/resource?uri=http%3A%2F%2Fstatistics.gov.scot%2Fid%2Fstatistical-geography%2F",A1159),H1159)</f>
        <v>Hillhouse</v>
      </c>
      <c r="C1159" s="458" t="s">
        <v>138</v>
      </c>
      <c r="D1159" s="482">
        <v>12</v>
      </c>
      <c r="E1159" s="483">
        <v>4098</v>
      </c>
      <c r="F1159" s="552">
        <v>292.82576866764299</v>
      </c>
      <c r="H1159" s="17" t="s">
        <v>2500</v>
      </c>
    </row>
    <row r="1160" spans="1:8" x14ac:dyDescent="0.2">
      <c r="A1160" s="458" t="s">
        <v>2501</v>
      </c>
      <c r="B1160" s="381" t="str">
        <f t="shared" si="18"/>
        <v>High Blantyre</v>
      </c>
      <c r="C1160" s="458" t="s">
        <v>138</v>
      </c>
      <c r="D1160" s="482">
        <v>9</v>
      </c>
      <c r="E1160" s="483">
        <v>3751</v>
      </c>
      <c r="F1160" s="552">
        <v>239.936017062117</v>
      </c>
      <c r="H1160" s="17" t="s">
        <v>2502</v>
      </c>
    </row>
    <row r="1161" spans="1:8" x14ac:dyDescent="0.2">
      <c r="A1161" s="458" t="s">
        <v>2503</v>
      </c>
      <c r="B1161" s="381" t="str">
        <f t="shared" si="18"/>
        <v>Blantyre South and Wheatlands</v>
      </c>
      <c r="C1161" s="458" t="s">
        <v>138</v>
      </c>
      <c r="D1161" s="482">
        <v>14</v>
      </c>
      <c r="E1161" s="483">
        <v>4294</v>
      </c>
      <c r="F1161" s="552">
        <v>326.03632976245899</v>
      </c>
      <c r="H1161" s="17" t="s">
        <v>2504</v>
      </c>
    </row>
    <row r="1162" spans="1:8" x14ac:dyDescent="0.2">
      <c r="A1162" s="458" t="s">
        <v>2505</v>
      </c>
      <c r="B1162" s="381" t="str">
        <f t="shared" si="18"/>
        <v>Low Blantyre and Bardykes</v>
      </c>
      <c r="C1162" s="458" t="s">
        <v>138</v>
      </c>
      <c r="D1162" s="482">
        <v>7</v>
      </c>
      <c r="E1162" s="483">
        <v>3279</v>
      </c>
      <c r="F1162" s="552">
        <v>213.47971942665501</v>
      </c>
      <c r="H1162" s="17" t="s">
        <v>2506</v>
      </c>
    </row>
    <row r="1163" spans="1:8" x14ac:dyDescent="0.2">
      <c r="A1163" s="458" t="s">
        <v>2507</v>
      </c>
      <c r="B1163" s="381" t="str">
        <f t="shared" si="18"/>
        <v>Blantytre North and Coatshill</v>
      </c>
      <c r="C1163" s="458" t="s">
        <v>138</v>
      </c>
      <c r="D1163" s="482">
        <v>5</v>
      </c>
      <c r="E1163" s="483">
        <v>2936</v>
      </c>
      <c r="F1163" s="552">
        <v>170.29972752043599</v>
      </c>
      <c r="H1163" s="17" t="s">
        <v>2508</v>
      </c>
    </row>
    <row r="1164" spans="1:8" x14ac:dyDescent="0.2">
      <c r="A1164" s="458" t="s">
        <v>2509</v>
      </c>
      <c r="B1164" s="381" t="str">
        <f t="shared" si="18"/>
        <v>Burnbank North</v>
      </c>
      <c r="C1164" s="458" t="s">
        <v>138</v>
      </c>
      <c r="D1164" s="482">
        <v>6</v>
      </c>
      <c r="E1164" s="483">
        <v>4886</v>
      </c>
      <c r="F1164" s="552">
        <v>122.79983626688499</v>
      </c>
      <c r="H1164" s="17" t="s">
        <v>2510</v>
      </c>
    </row>
    <row r="1165" spans="1:8" x14ac:dyDescent="0.2">
      <c r="A1165" s="458" t="s">
        <v>2511</v>
      </c>
      <c r="B1165" s="381" t="str">
        <f t="shared" si="18"/>
        <v>Burnbank Central and Udston</v>
      </c>
      <c r="C1165" s="458" t="s">
        <v>138</v>
      </c>
      <c r="D1165" s="482">
        <v>11</v>
      </c>
      <c r="E1165" s="483">
        <v>4592</v>
      </c>
      <c r="F1165" s="552">
        <v>239.547038327526</v>
      </c>
      <c r="H1165" s="17" t="s">
        <v>2512</v>
      </c>
    </row>
    <row r="1166" spans="1:8" x14ac:dyDescent="0.2">
      <c r="A1166" s="458" t="s">
        <v>2513</v>
      </c>
      <c r="B1166" s="381" t="str">
        <f t="shared" si="18"/>
        <v>Burnbank South and Chantinghall</v>
      </c>
      <c r="C1166" s="458" t="s">
        <v>138</v>
      </c>
      <c r="D1166" s="482">
        <v>36</v>
      </c>
      <c r="E1166" s="483">
        <v>3773</v>
      </c>
      <c r="F1166" s="552">
        <v>954.14789292340299</v>
      </c>
      <c r="H1166" s="17" t="s">
        <v>2514</v>
      </c>
    </row>
    <row r="1167" spans="1:8" x14ac:dyDescent="0.2">
      <c r="A1167" s="458" t="s">
        <v>2515</v>
      </c>
      <c r="B1167" s="381" t="str">
        <f t="shared" si="18"/>
        <v>Whitehill</v>
      </c>
      <c r="C1167" s="458" t="s">
        <v>138</v>
      </c>
      <c r="D1167" s="482">
        <v>11</v>
      </c>
      <c r="E1167" s="483">
        <v>3937</v>
      </c>
      <c r="F1167" s="552">
        <v>279.400558801118</v>
      </c>
      <c r="H1167" s="17" t="s">
        <v>2516</v>
      </c>
    </row>
    <row r="1168" spans="1:8" x14ac:dyDescent="0.2">
      <c r="A1168" s="458" t="s">
        <v>2517</v>
      </c>
      <c r="B1168" s="381" t="str">
        <f t="shared" si="18"/>
        <v>Bothwell South</v>
      </c>
      <c r="C1168" s="458" t="s">
        <v>138</v>
      </c>
      <c r="D1168" s="482">
        <v>5</v>
      </c>
      <c r="E1168" s="483">
        <v>3374</v>
      </c>
      <c r="F1168" s="552">
        <v>148.19205690575001</v>
      </c>
      <c r="H1168" s="17" t="s">
        <v>2518</v>
      </c>
    </row>
    <row r="1169" spans="1:8" x14ac:dyDescent="0.2">
      <c r="A1169" s="458" t="s">
        <v>2519</v>
      </c>
      <c r="B1169" s="381" t="str">
        <f t="shared" si="18"/>
        <v>Bothwell North</v>
      </c>
      <c r="C1169" s="458" t="s">
        <v>138</v>
      </c>
      <c r="D1169" s="482">
        <v>7</v>
      </c>
      <c r="E1169" s="483">
        <v>3113</v>
      </c>
      <c r="F1169" s="552">
        <v>224.863475746868</v>
      </c>
      <c r="H1169" s="17" t="s">
        <v>2520</v>
      </c>
    </row>
    <row r="1170" spans="1:8" x14ac:dyDescent="0.2">
      <c r="A1170" s="458" t="s">
        <v>2521</v>
      </c>
      <c r="B1170" s="381" t="str">
        <f t="shared" si="18"/>
        <v>Uddingston and Gardenside</v>
      </c>
      <c r="C1170" s="458" t="s">
        <v>138</v>
      </c>
      <c r="D1170" s="482">
        <v>32</v>
      </c>
      <c r="E1170" s="483">
        <v>6700</v>
      </c>
      <c r="F1170" s="552">
        <v>477.61194029850799</v>
      </c>
      <c r="H1170" s="17" t="s">
        <v>2522</v>
      </c>
    </row>
    <row r="1171" spans="1:8" x14ac:dyDescent="0.2">
      <c r="A1171" s="458" t="s">
        <v>2523</v>
      </c>
      <c r="B1171" s="381" t="str">
        <f t="shared" si="18"/>
        <v>Halfway, Hallside and Drumsagard</v>
      </c>
      <c r="C1171" s="458" t="s">
        <v>138</v>
      </c>
      <c r="D1171" s="482">
        <v>8</v>
      </c>
      <c r="E1171" s="483">
        <v>7784</v>
      </c>
      <c r="F1171" s="552">
        <v>102.774922918808</v>
      </c>
      <c r="H1171" s="17" t="s">
        <v>2524</v>
      </c>
    </row>
    <row r="1172" spans="1:8" x14ac:dyDescent="0.2">
      <c r="A1172" s="458" t="s">
        <v>2525</v>
      </c>
      <c r="B1172" s="381" t="str">
        <f t="shared" si="18"/>
        <v>Westburn and Newton</v>
      </c>
      <c r="C1172" s="458" t="s">
        <v>138</v>
      </c>
      <c r="D1172" s="482">
        <v>9</v>
      </c>
      <c r="E1172" s="483">
        <v>6321</v>
      </c>
      <c r="F1172" s="552">
        <v>142.38253440911299</v>
      </c>
      <c r="H1172" s="17" t="s">
        <v>2526</v>
      </c>
    </row>
    <row r="1173" spans="1:8" x14ac:dyDescent="0.2">
      <c r="A1173" s="458" t="s">
        <v>2527</v>
      </c>
      <c r="B1173" s="381" t="str">
        <f t="shared" si="18"/>
        <v>Vicarland and Cairns</v>
      </c>
      <c r="C1173" s="458" t="s">
        <v>138</v>
      </c>
      <c r="D1173" s="482">
        <v>15</v>
      </c>
      <c r="E1173" s="483">
        <v>4127</v>
      </c>
      <c r="F1173" s="552">
        <v>363.46014053792101</v>
      </c>
      <c r="H1173" s="17" t="s">
        <v>2528</v>
      </c>
    </row>
    <row r="1174" spans="1:8" x14ac:dyDescent="0.2">
      <c r="A1174" s="458" t="s">
        <v>2529</v>
      </c>
      <c r="B1174" s="381" t="str">
        <f t="shared" si="18"/>
        <v>Whitlawburn and Greenlees</v>
      </c>
      <c r="C1174" s="458" t="s">
        <v>138</v>
      </c>
      <c r="D1174" s="482">
        <v>14</v>
      </c>
      <c r="E1174" s="483">
        <v>4605</v>
      </c>
      <c r="F1174" s="552">
        <v>304.01737242128098</v>
      </c>
      <c r="H1174" s="17" t="s">
        <v>2530</v>
      </c>
    </row>
    <row r="1175" spans="1:8" x14ac:dyDescent="0.2">
      <c r="A1175" s="458" t="s">
        <v>2531</v>
      </c>
      <c r="B1175" s="381" t="str">
        <f t="shared" si="18"/>
        <v>Cambuslang Central</v>
      </c>
      <c r="C1175" s="458" t="s">
        <v>138</v>
      </c>
      <c r="D1175" s="482">
        <v>7</v>
      </c>
      <c r="E1175" s="483">
        <v>3793</v>
      </c>
      <c r="F1175" s="552">
        <v>184.55048774057499</v>
      </c>
      <c r="H1175" s="17" t="s">
        <v>2532</v>
      </c>
    </row>
    <row r="1176" spans="1:8" x14ac:dyDescent="0.2">
      <c r="A1176" s="458" t="s">
        <v>2533</v>
      </c>
      <c r="B1176" s="381" t="str">
        <f t="shared" si="18"/>
        <v>Burgh, Eastfield and Silverbank</v>
      </c>
      <c r="C1176" s="458" t="s">
        <v>138</v>
      </c>
      <c r="D1176" s="482">
        <v>16</v>
      </c>
      <c r="E1176" s="483">
        <v>5590</v>
      </c>
      <c r="F1176" s="552">
        <v>286.22540250447202</v>
      </c>
      <c r="H1176" s="17" t="s">
        <v>2534</v>
      </c>
    </row>
    <row r="1177" spans="1:8" x14ac:dyDescent="0.2">
      <c r="A1177" s="458" t="s">
        <v>2535</v>
      </c>
      <c r="B1177" s="381" t="str">
        <f t="shared" si="18"/>
        <v>Farme Cross and Gallowflat North</v>
      </c>
      <c r="C1177" s="458" t="s">
        <v>138</v>
      </c>
      <c r="D1177" s="482">
        <v>10</v>
      </c>
      <c r="E1177" s="483">
        <v>3448</v>
      </c>
      <c r="F1177" s="552">
        <v>290.023201856149</v>
      </c>
      <c r="H1177" s="17" t="s">
        <v>2536</v>
      </c>
    </row>
    <row r="1178" spans="1:8" x14ac:dyDescent="0.2">
      <c r="A1178" s="458" t="s">
        <v>2537</v>
      </c>
      <c r="B1178" s="381" t="str">
        <f t="shared" si="18"/>
        <v>Shawfield and Clincarthill</v>
      </c>
      <c r="C1178" s="458" t="s">
        <v>138</v>
      </c>
      <c r="D1178" s="482">
        <v>29</v>
      </c>
      <c r="E1178" s="483">
        <v>3501</v>
      </c>
      <c r="F1178" s="552">
        <v>828.33476149671503</v>
      </c>
      <c r="H1178" s="17" t="s">
        <v>2538</v>
      </c>
    </row>
    <row r="1179" spans="1:8" x14ac:dyDescent="0.2">
      <c r="A1179" s="458" t="s">
        <v>2539</v>
      </c>
      <c r="B1179" s="381" t="str">
        <f t="shared" si="18"/>
        <v>Burnhill and Bankhead North</v>
      </c>
      <c r="C1179" s="458" t="s">
        <v>138</v>
      </c>
      <c r="D1179" s="482">
        <v>16</v>
      </c>
      <c r="E1179" s="483">
        <v>3308</v>
      </c>
      <c r="F1179" s="552">
        <v>483.675937122128</v>
      </c>
      <c r="H1179" s="17" t="s">
        <v>2540</v>
      </c>
    </row>
    <row r="1180" spans="1:8" x14ac:dyDescent="0.2">
      <c r="A1180" s="458" t="s">
        <v>2541</v>
      </c>
      <c r="B1180" s="381" t="str">
        <f t="shared" si="18"/>
        <v>Bankhead South</v>
      </c>
      <c r="C1180" s="458" t="s">
        <v>138</v>
      </c>
      <c r="D1180" s="482">
        <v>5</v>
      </c>
      <c r="E1180" s="483">
        <v>3031</v>
      </c>
      <c r="F1180" s="552">
        <v>164.96205872649301</v>
      </c>
      <c r="H1180" s="17" t="s">
        <v>2542</v>
      </c>
    </row>
    <row r="1181" spans="1:8" x14ac:dyDescent="0.2">
      <c r="A1181" s="458" t="s">
        <v>2543</v>
      </c>
      <c r="B1181" s="381" t="str">
        <f t="shared" si="18"/>
        <v>Spittal</v>
      </c>
      <c r="C1181" s="458" t="s">
        <v>138</v>
      </c>
      <c r="D1181" s="482">
        <v>11</v>
      </c>
      <c r="E1181" s="483">
        <v>2795</v>
      </c>
      <c r="F1181" s="552">
        <v>393.55992844364999</v>
      </c>
      <c r="H1181" s="17" t="s">
        <v>2544</v>
      </c>
    </row>
    <row r="1182" spans="1:8" x14ac:dyDescent="0.2">
      <c r="A1182" s="458" t="s">
        <v>2545</v>
      </c>
      <c r="B1182" s="381" t="str">
        <f t="shared" si="18"/>
        <v>High Crosshill</v>
      </c>
      <c r="C1182" s="458" t="s">
        <v>138</v>
      </c>
      <c r="D1182" s="482">
        <v>4</v>
      </c>
      <c r="E1182" s="483">
        <v>3753</v>
      </c>
      <c r="F1182" s="552">
        <v>106.58140154543</v>
      </c>
      <c r="H1182" s="17" t="s">
        <v>2546</v>
      </c>
    </row>
    <row r="1183" spans="1:8" x14ac:dyDescent="0.2">
      <c r="A1183" s="458" t="s">
        <v>2547</v>
      </c>
      <c r="B1183" s="381" t="str">
        <f t="shared" si="18"/>
        <v>Burnside and Springhall</v>
      </c>
      <c r="C1183" s="458" t="s">
        <v>138</v>
      </c>
      <c r="D1183" s="482">
        <v>14</v>
      </c>
      <c r="E1183" s="483">
        <v>4358</v>
      </c>
      <c r="F1183" s="552">
        <v>321.24827902707699</v>
      </c>
      <c r="H1183" s="17" t="s">
        <v>2548</v>
      </c>
    </row>
    <row r="1184" spans="1:8" x14ac:dyDescent="0.2">
      <c r="A1184" s="458" t="s">
        <v>2549</v>
      </c>
      <c r="B1184" s="381" t="str">
        <f t="shared" si="18"/>
        <v>Fernhill and Cathkin</v>
      </c>
      <c r="C1184" s="458" t="s">
        <v>138</v>
      </c>
      <c r="D1184" s="482">
        <v>11</v>
      </c>
      <c r="E1184" s="483">
        <v>4542</v>
      </c>
      <c r="F1184" s="552">
        <v>242.18405988551299</v>
      </c>
      <c r="H1184" s="17" t="s">
        <v>2550</v>
      </c>
    </row>
    <row r="1185" spans="1:8" x14ac:dyDescent="0.2">
      <c r="A1185" s="458" t="s">
        <v>2551</v>
      </c>
      <c r="B1185" s="381" t="str">
        <f t="shared" si="18"/>
        <v>Nerston and EK Landward Area</v>
      </c>
      <c r="C1185" s="458" t="s">
        <v>138</v>
      </c>
      <c r="D1185" s="482">
        <v>35</v>
      </c>
      <c r="E1185" s="483">
        <v>7404</v>
      </c>
      <c r="F1185" s="552">
        <v>472.717450027013</v>
      </c>
      <c r="H1185" s="17" t="s">
        <v>2552</v>
      </c>
    </row>
    <row r="1186" spans="1:8" x14ac:dyDescent="0.2">
      <c r="A1186" s="458" t="s">
        <v>2553</v>
      </c>
      <c r="B1186" s="381" t="str">
        <f t="shared" si="18"/>
        <v>Calderwood East</v>
      </c>
      <c r="C1186" s="458" t="s">
        <v>138</v>
      </c>
      <c r="D1186" s="482">
        <v>5</v>
      </c>
      <c r="E1186" s="483">
        <v>3543</v>
      </c>
      <c r="F1186" s="552">
        <v>141.12334180073401</v>
      </c>
      <c r="H1186" s="17" t="s">
        <v>2554</v>
      </c>
    </row>
    <row r="1187" spans="1:8" x14ac:dyDescent="0.2">
      <c r="A1187" s="458" t="s">
        <v>2555</v>
      </c>
      <c r="B1187" s="381" t="str">
        <f t="shared" si="18"/>
        <v>Calderwood Central</v>
      </c>
      <c r="C1187" s="458" t="s">
        <v>138</v>
      </c>
      <c r="D1187" s="482">
        <v>16</v>
      </c>
      <c r="E1187" s="483">
        <v>3717</v>
      </c>
      <c r="F1187" s="552">
        <v>430.454667742803</v>
      </c>
      <c r="H1187" s="17" t="s">
        <v>2556</v>
      </c>
    </row>
    <row r="1188" spans="1:8" x14ac:dyDescent="0.2">
      <c r="A1188" s="458" t="s">
        <v>2557</v>
      </c>
      <c r="B1188" s="381" t="str">
        <f t="shared" si="18"/>
        <v>Calderwood West and Nerston</v>
      </c>
      <c r="C1188" s="458" t="s">
        <v>138</v>
      </c>
      <c r="D1188" s="482">
        <v>13</v>
      </c>
      <c r="E1188" s="483">
        <v>4101</v>
      </c>
      <c r="F1188" s="552">
        <v>316.99585466959297</v>
      </c>
      <c r="H1188" s="17" t="s">
        <v>2558</v>
      </c>
    </row>
    <row r="1189" spans="1:8" x14ac:dyDescent="0.2">
      <c r="A1189" s="458" t="s">
        <v>2559</v>
      </c>
      <c r="B1189" s="381" t="str">
        <f t="shared" si="18"/>
        <v>St Leonards North</v>
      </c>
      <c r="C1189" s="458" t="s">
        <v>138</v>
      </c>
      <c r="D1189" s="482">
        <v>5</v>
      </c>
      <c r="E1189" s="483">
        <v>4820</v>
      </c>
      <c r="F1189" s="552">
        <v>103.734439834025</v>
      </c>
      <c r="H1189" s="17" t="s">
        <v>2560</v>
      </c>
    </row>
    <row r="1190" spans="1:8" x14ac:dyDescent="0.2">
      <c r="A1190" s="458" t="s">
        <v>2561</v>
      </c>
      <c r="B1190" s="381" t="str">
        <f t="shared" si="18"/>
        <v>St Leonards South</v>
      </c>
      <c r="C1190" s="458" t="s">
        <v>138</v>
      </c>
      <c r="D1190" s="482">
        <v>11</v>
      </c>
      <c r="E1190" s="483">
        <v>4424</v>
      </c>
      <c r="F1190" s="552">
        <v>248.643761301989</v>
      </c>
      <c r="H1190" s="17" t="s">
        <v>2562</v>
      </c>
    </row>
    <row r="1191" spans="1:8" x14ac:dyDescent="0.2">
      <c r="A1191" s="458" t="s">
        <v>2563</v>
      </c>
      <c r="B1191" s="381" t="str">
        <f t="shared" si="18"/>
        <v>East Mains</v>
      </c>
      <c r="C1191" s="458" t="s">
        <v>138</v>
      </c>
      <c r="D1191" s="482">
        <v>8</v>
      </c>
      <c r="E1191" s="483">
        <v>3092</v>
      </c>
      <c r="F1191" s="552">
        <v>258.73221216041401</v>
      </c>
      <c r="H1191" s="17" t="s">
        <v>2564</v>
      </c>
    </row>
    <row r="1192" spans="1:8" x14ac:dyDescent="0.2">
      <c r="A1192" s="458" t="s">
        <v>2565</v>
      </c>
      <c r="B1192" s="381" t="str">
        <f t="shared" si="18"/>
        <v>West Mains</v>
      </c>
      <c r="C1192" s="458" t="s">
        <v>138</v>
      </c>
      <c r="D1192" s="482">
        <v>9</v>
      </c>
      <c r="E1192" s="483">
        <v>2952</v>
      </c>
      <c r="F1192" s="552">
        <v>304.87804878048797</v>
      </c>
      <c r="H1192" s="17" t="s">
        <v>2566</v>
      </c>
    </row>
    <row r="1193" spans="1:8" x14ac:dyDescent="0.2">
      <c r="A1193" s="458" t="s">
        <v>2567</v>
      </c>
      <c r="B1193" s="381" t="str">
        <f t="shared" si="18"/>
        <v>Stewartfield East</v>
      </c>
      <c r="C1193" s="458" t="s">
        <v>138</v>
      </c>
      <c r="D1193" s="482">
        <v>1</v>
      </c>
      <c r="E1193" s="483">
        <v>2628</v>
      </c>
      <c r="F1193" s="552">
        <v>38.051750380517497</v>
      </c>
      <c r="H1193" s="17" t="s">
        <v>2568</v>
      </c>
    </row>
    <row r="1194" spans="1:8" x14ac:dyDescent="0.2">
      <c r="A1194" s="458" t="s">
        <v>2569</v>
      </c>
      <c r="B1194" s="381" t="str">
        <f t="shared" si="18"/>
        <v>Stewartfield West</v>
      </c>
      <c r="C1194" s="458" t="s">
        <v>138</v>
      </c>
      <c r="D1194" s="482">
        <v>5</v>
      </c>
      <c r="E1194" s="483">
        <v>4009</v>
      </c>
      <c r="F1194" s="552">
        <v>124.719381391868</v>
      </c>
      <c r="H1194" s="17" t="s">
        <v>2570</v>
      </c>
    </row>
    <row r="1195" spans="1:8" x14ac:dyDescent="0.2">
      <c r="A1195" s="458" t="s">
        <v>2571</v>
      </c>
      <c r="B1195" s="381" t="str">
        <f t="shared" si="18"/>
        <v>Thorntonhall, Jackton and Gardenhall</v>
      </c>
      <c r="C1195" s="458" t="s">
        <v>138</v>
      </c>
      <c r="D1195" s="482">
        <v>3</v>
      </c>
      <c r="E1195" s="483">
        <v>4246</v>
      </c>
      <c r="F1195" s="552">
        <v>70.654733867169099</v>
      </c>
      <c r="H1195" s="17" t="s">
        <v>2572</v>
      </c>
    </row>
    <row r="1196" spans="1:8" x14ac:dyDescent="0.2">
      <c r="A1196" s="458" t="s">
        <v>2573</v>
      </c>
      <c r="B1196" s="381" t="str">
        <f t="shared" si="18"/>
        <v>Hairmyres and Westwood West</v>
      </c>
      <c r="C1196" s="458" t="s">
        <v>138</v>
      </c>
      <c r="D1196" s="482">
        <v>8</v>
      </c>
      <c r="E1196" s="483">
        <v>3797</v>
      </c>
      <c r="F1196" s="552">
        <v>210.692652093758</v>
      </c>
      <c r="H1196" s="17" t="s">
        <v>2574</v>
      </c>
    </row>
    <row r="1197" spans="1:8" x14ac:dyDescent="0.2">
      <c r="A1197" s="458" t="s">
        <v>2575</v>
      </c>
      <c r="B1197" s="381" t="str">
        <f t="shared" si="18"/>
        <v>Mossneuk and Newlandsmuir</v>
      </c>
      <c r="C1197" s="458" t="s">
        <v>138</v>
      </c>
      <c r="D1197" s="482">
        <v>3</v>
      </c>
      <c r="E1197" s="483">
        <v>2616</v>
      </c>
      <c r="F1197" s="552">
        <v>114.678899082569</v>
      </c>
      <c r="H1197" s="17" t="s">
        <v>2576</v>
      </c>
    </row>
    <row r="1198" spans="1:8" x14ac:dyDescent="0.2">
      <c r="A1198" s="458" t="s">
        <v>2577</v>
      </c>
      <c r="B1198" s="381" t="str">
        <f t="shared" si="18"/>
        <v>Crosshouse and Lindsayfield</v>
      </c>
      <c r="C1198" s="458" t="s">
        <v>138</v>
      </c>
      <c r="D1198" s="482">
        <v>26</v>
      </c>
      <c r="E1198" s="483">
        <v>5375</v>
      </c>
      <c r="F1198" s="552">
        <v>483.72093023255798</v>
      </c>
      <c r="H1198" s="17" t="s">
        <v>2578</v>
      </c>
    </row>
    <row r="1199" spans="1:8" x14ac:dyDescent="0.2">
      <c r="A1199" s="458" t="s">
        <v>2579</v>
      </c>
      <c r="B1199" s="381" t="str">
        <f t="shared" si="18"/>
        <v>Whitehills West</v>
      </c>
      <c r="C1199" s="458" t="s">
        <v>138</v>
      </c>
      <c r="D1199" s="482">
        <v>28</v>
      </c>
      <c r="E1199" s="483">
        <v>4034</v>
      </c>
      <c r="F1199" s="552">
        <v>694.10014873574596</v>
      </c>
      <c r="H1199" s="17" t="s">
        <v>2580</v>
      </c>
    </row>
    <row r="1200" spans="1:8" x14ac:dyDescent="0.2">
      <c r="A1200" s="458" t="s">
        <v>2581</v>
      </c>
      <c r="B1200" s="381" t="str">
        <f t="shared" si="18"/>
        <v>Greenhills</v>
      </c>
      <c r="C1200" s="458" t="s">
        <v>138</v>
      </c>
      <c r="D1200" s="482">
        <v>11</v>
      </c>
      <c r="E1200" s="483">
        <v>3048</v>
      </c>
      <c r="F1200" s="552">
        <v>360.89238845144399</v>
      </c>
      <c r="H1200" s="17" t="s">
        <v>2582</v>
      </c>
    </row>
    <row r="1201" spans="1:8" x14ac:dyDescent="0.2">
      <c r="A1201" s="458" t="s">
        <v>2583</v>
      </c>
      <c r="B1201" s="381" t="str">
        <f t="shared" si="18"/>
        <v>Westwood South</v>
      </c>
      <c r="C1201" s="458" t="s">
        <v>138</v>
      </c>
      <c r="D1201" s="482">
        <v>5</v>
      </c>
      <c r="E1201" s="483">
        <v>4156</v>
      </c>
      <c r="F1201" s="552">
        <v>120.307988450433</v>
      </c>
      <c r="H1201" s="17" t="s">
        <v>2584</v>
      </c>
    </row>
    <row r="1202" spans="1:8" x14ac:dyDescent="0.2">
      <c r="A1202" s="458" t="s">
        <v>2585</v>
      </c>
      <c r="B1202" s="381" t="str">
        <f t="shared" si="18"/>
        <v>Westwood East</v>
      </c>
      <c r="C1202" s="458" t="s">
        <v>138</v>
      </c>
      <c r="D1202" s="482">
        <v>16</v>
      </c>
      <c r="E1202" s="483">
        <v>3453</v>
      </c>
      <c r="F1202" s="552">
        <v>463.36518969012502</v>
      </c>
      <c r="H1202" s="17" t="s">
        <v>2586</v>
      </c>
    </row>
    <row r="1203" spans="1:8" x14ac:dyDescent="0.2">
      <c r="A1203" s="458" t="s">
        <v>2587</v>
      </c>
      <c r="B1203" s="381" t="str">
        <f t="shared" si="18"/>
        <v>The Murray</v>
      </c>
      <c r="C1203" s="458" t="s">
        <v>138</v>
      </c>
      <c r="D1203" s="482">
        <v>11</v>
      </c>
      <c r="E1203" s="483">
        <v>3582</v>
      </c>
      <c r="F1203" s="552">
        <v>307.09101060859899</v>
      </c>
      <c r="H1203" s="17" t="s">
        <v>2588</v>
      </c>
    </row>
    <row r="1204" spans="1:8" x14ac:dyDescent="0.2">
      <c r="A1204" s="458" t="s">
        <v>2589</v>
      </c>
      <c r="B1204" s="381" t="str">
        <f t="shared" si="18"/>
        <v>Birniehill, Kelvin and Whitehills East</v>
      </c>
      <c r="C1204" s="458" t="s">
        <v>138</v>
      </c>
      <c r="D1204" s="482">
        <v>4</v>
      </c>
      <c r="E1204" s="483">
        <v>3914</v>
      </c>
      <c r="F1204" s="552">
        <v>102.197240674502</v>
      </c>
      <c r="H1204" s="17" t="s">
        <v>2590</v>
      </c>
    </row>
    <row r="1205" spans="1:8" x14ac:dyDescent="0.2">
      <c r="A1205" s="458" t="s">
        <v>2591</v>
      </c>
      <c r="B1205" s="381" t="str">
        <f t="shared" si="18"/>
        <v>Blane Valley</v>
      </c>
      <c r="C1205" s="458" t="s">
        <v>139</v>
      </c>
      <c r="D1205" s="482">
        <v>15</v>
      </c>
      <c r="E1205" s="483">
        <v>5473</v>
      </c>
      <c r="F1205" s="552">
        <v>274.07272062854003</v>
      </c>
      <c r="H1205" s="17" t="s">
        <v>2592</v>
      </c>
    </row>
    <row r="1206" spans="1:8" x14ac:dyDescent="0.2">
      <c r="A1206" s="458" t="s">
        <v>2593</v>
      </c>
      <c r="B1206" s="381" t="str">
        <f t="shared" si="18"/>
        <v>Balfron and Drymen</v>
      </c>
      <c r="C1206" s="458" t="s">
        <v>139</v>
      </c>
      <c r="D1206" s="482">
        <v>4</v>
      </c>
      <c r="E1206" s="483">
        <v>4493</v>
      </c>
      <c r="F1206" s="552">
        <v>89.027375918094805</v>
      </c>
      <c r="H1206" s="17" t="s">
        <v>2594</v>
      </c>
    </row>
    <row r="1207" spans="1:8" x14ac:dyDescent="0.2">
      <c r="A1207" s="458" t="s">
        <v>2595</v>
      </c>
      <c r="B1207" s="381" t="str">
        <f t="shared" si="18"/>
        <v>Kippen and Fintry</v>
      </c>
      <c r="C1207" s="458" t="s">
        <v>139</v>
      </c>
      <c r="D1207" s="482">
        <v>1</v>
      </c>
      <c r="E1207" s="483">
        <v>3197</v>
      </c>
      <c r="F1207" s="552">
        <v>31.279324366593698</v>
      </c>
      <c r="H1207" s="17" t="s">
        <v>2596</v>
      </c>
    </row>
    <row r="1208" spans="1:8" x14ac:dyDescent="0.2">
      <c r="A1208" s="458" t="s">
        <v>2597</v>
      </c>
      <c r="B1208" s="381" t="str">
        <f t="shared" si="18"/>
        <v>Cambusbarron</v>
      </c>
      <c r="C1208" s="458" t="s">
        <v>139</v>
      </c>
      <c r="D1208" s="482">
        <v>6</v>
      </c>
      <c r="E1208" s="483">
        <v>3804</v>
      </c>
      <c r="F1208" s="552">
        <v>157.72870662460599</v>
      </c>
      <c r="H1208" s="17" t="s">
        <v>2598</v>
      </c>
    </row>
    <row r="1209" spans="1:8" x14ac:dyDescent="0.2">
      <c r="A1209" s="458" t="s">
        <v>2599</v>
      </c>
      <c r="B1209" s="381" t="str">
        <f t="shared" si="18"/>
        <v>Plean and Rural SE</v>
      </c>
      <c r="C1209" s="458" t="s">
        <v>139</v>
      </c>
      <c r="D1209" s="482">
        <v>5</v>
      </c>
      <c r="E1209" s="483">
        <v>3113</v>
      </c>
      <c r="F1209" s="552">
        <v>160.61676839062</v>
      </c>
      <c r="H1209" s="17" t="s">
        <v>2600</v>
      </c>
    </row>
    <row r="1210" spans="1:8" x14ac:dyDescent="0.2">
      <c r="A1210" s="458" t="s">
        <v>2601</v>
      </c>
      <c r="B1210" s="381" t="str">
        <f t="shared" si="18"/>
        <v>Cowie</v>
      </c>
      <c r="C1210" s="458" t="s">
        <v>139</v>
      </c>
      <c r="D1210" s="482">
        <v>5</v>
      </c>
      <c r="E1210" s="483">
        <v>2724</v>
      </c>
      <c r="F1210" s="552">
        <v>183.55359765051401</v>
      </c>
      <c r="H1210" s="17" t="s">
        <v>2602</v>
      </c>
    </row>
    <row r="1211" spans="1:8" x14ac:dyDescent="0.2">
      <c r="A1211" s="458" t="s">
        <v>2603</v>
      </c>
      <c r="B1211" s="381" t="str">
        <f t="shared" si="18"/>
        <v>Fallin</v>
      </c>
      <c r="C1211" s="458" t="s">
        <v>139</v>
      </c>
      <c r="D1211" s="482">
        <v>6</v>
      </c>
      <c r="E1211" s="483">
        <v>2852</v>
      </c>
      <c r="F1211" s="552">
        <v>210.37868162692899</v>
      </c>
      <c r="H1211" s="17" t="s">
        <v>2604</v>
      </c>
    </row>
    <row r="1212" spans="1:8" x14ac:dyDescent="0.2">
      <c r="A1212" s="458" t="s">
        <v>2605</v>
      </c>
      <c r="B1212" s="381" t="str">
        <f t="shared" si="18"/>
        <v>Bannockburn</v>
      </c>
      <c r="C1212" s="458" t="s">
        <v>139</v>
      </c>
      <c r="D1212" s="482">
        <v>24</v>
      </c>
      <c r="E1212" s="483">
        <v>3369</v>
      </c>
      <c r="F1212" s="552">
        <v>712.377560106857</v>
      </c>
      <c r="H1212" s="17" t="s">
        <v>2606</v>
      </c>
    </row>
    <row r="1213" spans="1:8" x14ac:dyDescent="0.2">
      <c r="A1213" s="458" t="s">
        <v>2607</v>
      </c>
      <c r="B1213" s="381" t="str">
        <f t="shared" si="18"/>
        <v>Hillpark</v>
      </c>
      <c r="C1213" s="458" t="s">
        <v>139</v>
      </c>
      <c r="D1213" s="482">
        <v>3</v>
      </c>
      <c r="E1213" s="483">
        <v>3406</v>
      </c>
      <c r="F1213" s="552">
        <v>88.079859072225503</v>
      </c>
      <c r="H1213" s="17" t="s">
        <v>2608</v>
      </c>
    </row>
    <row r="1214" spans="1:8" x14ac:dyDescent="0.2">
      <c r="A1214" s="458" t="s">
        <v>2609</v>
      </c>
      <c r="B1214" s="381" t="str">
        <f t="shared" si="18"/>
        <v>Broomridge</v>
      </c>
      <c r="C1214" s="458" t="s">
        <v>139</v>
      </c>
      <c r="D1214" s="482">
        <v>7</v>
      </c>
      <c r="E1214" s="483">
        <v>5364</v>
      </c>
      <c r="F1214" s="552">
        <v>130.499627143922</v>
      </c>
      <c r="H1214" s="17" t="s">
        <v>2610</v>
      </c>
    </row>
    <row r="1215" spans="1:8" x14ac:dyDescent="0.2">
      <c r="A1215" s="458" t="s">
        <v>2611</v>
      </c>
      <c r="B1215" s="381" t="str">
        <f t="shared" si="18"/>
        <v>Borestone</v>
      </c>
      <c r="C1215" s="458" t="s">
        <v>139</v>
      </c>
      <c r="D1215" s="482">
        <v>7</v>
      </c>
      <c r="E1215" s="483">
        <v>4027</v>
      </c>
      <c r="F1215" s="552">
        <v>173.82666997765099</v>
      </c>
      <c r="H1215" s="17" t="s">
        <v>2612</v>
      </c>
    </row>
    <row r="1216" spans="1:8" x14ac:dyDescent="0.2">
      <c r="A1216" s="458" t="s">
        <v>2613</v>
      </c>
      <c r="B1216" s="381" t="str">
        <f t="shared" si="18"/>
        <v>King's Park and Torbrex</v>
      </c>
      <c r="C1216" s="458" t="s">
        <v>139</v>
      </c>
      <c r="D1216" s="482">
        <v>23</v>
      </c>
      <c r="E1216" s="483">
        <v>4230</v>
      </c>
      <c r="F1216" s="552">
        <v>543.73522458628804</v>
      </c>
      <c r="H1216" s="17" t="s">
        <v>2614</v>
      </c>
    </row>
    <row r="1217" spans="1:8" x14ac:dyDescent="0.2">
      <c r="A1217" s="458" t="s">
        <v>2615</v>
      </c>
      <c r="B1217" s="381" t="str">
        <f t="shared" si="18"/>
        <v>Braehead</v>
      </c>
      <c r="C1217" s="458" t="s">
        <v>139</v>
      </c>
      <c r="D1217" s="482">
        <v>2</v>
      </c>
      <c r="E1217" s="483">
        <v>2483</v>
      </c>
      <c r="F1217" s="552">
        <v>80.547724526782105</v>
      </c>
      <c r="H1217" s="17" t="s">
        <v>2616</v>
      </c>
    </row>
    <row r="1218" spans="1:8" x14ac:dyDescent="0.2">
      <c r="A1218" s="458" t="s">
        <v>2617</v>
      </c>
      <c r="B1218" s="381" t="str">
        <f t="shared" si="18"/>
        <v>City Centre</v>
      </c>
      <c r="C1218" s="458" t="s">
        <v>139</v>
      </c>
      <c r="D1218" s="482">
        <v>2</v>
      </c>
      <c r="E1218" s="483">
        <v>3805</v>
      </c>
      <c r="F1218" s="552">
        <v>52.562417871222102</v>
      </c>
      <c r="H1218" s="17" t="s">
        <v>624</v>
      </c>
    </row>
    <row r="1219" spans="1:8" x14ac:dyDescent="0.2">
      <c r="A1219" s="458" t="s">
        <v>2618</v>
      </c>
      <c r="B1219" s="381" t="str">
        <f t="shared" si="18"/>
        <v>Raploch</v>
      </c>
      <c r="C1219" s="458" t="s">
        <v>139</v>
      </c>
      <c r="D1219" s="482">
        <v>14</v>
      </c>
      <c r="E1219" s="483">
        <v>3609</v>
      </c>
      <c r="F1219" s="552">
        <v>387.91909116098702</v>
      </c>
      <c r="H1219" s="17" t="s">
        <v>2619</v>
      </c>
    </row>
    <row r="1220" spans="1:8" x14ac:dyDescent="0.2">
      <c r="A1220" s="458" t="s">
        <v>2620</v>
      </c>
      <c r="B1220" s="381" t="str">
        <f t="shared" si="18"/>
        <v>Cornton</v>
      </c>
      <c r="C1220" s="458" t="s">
        <v>139</v>
      </c>
      <c r="D1220" s="482">
        <v>4</v>
      </c>
      <c r="E1220" s="483">
        <v>3265</v>
      </c>
      <c r="F1220" s="552">
        <v>122.511485451761</v>
      </c>
      <c r="H1220" s="17" t="s">
        <v>2621</v>
      </c>
    </row>
    <row r="1221" spans="1:8" x14ac:dyDescent="0.2">
      <c r="A1221" s="458" t="s">
        <v>2622</v>
      </c>
      <c r="B1221" s="381" t="str">
        <f t="shared" si="18"/>
        <v>Causewayhead</v>
      </c>
      <c r="C1221" s="458" t="s">
        <v>139</v>
      </c>
      <c r="D1221" s="482">
        <v>1</v>
      </c>
      <c r="E1221" s="483">
        <v>2852</v>
      </c>
      <c r="F1221" s="552">
        <v>35.063113604488102</v>
      </c>
      <c r="H1221" s="17" t="s">
        <v>2623</v>
      </c>
    </row>
    <row r="1222" spans="1:8" x14ac:dyDescent="0.2">
      <c r="A1222" s="458" t="s">
        <v>2624</v>
      </c>
      <c r="B1222" s="381" t="str">
        <f t="shared" si="18"/>
        <v>Bridge of Allan and University</v>
      </c>
      <c r="C1222" s="458" t="s">
        <v>139</v>
      </c>
      <c r="D1222" s="482">
        <v>6</v>
      </c>
      <c r="E1222" s="483">
        <v>7129</v>
      </c>
      <c r="F1222" s="552">
        <v>84.163276756908402</v>
      </c>
      <c r="H1222" s="17" t="s">
        <v>2625</v>
      </c>
    </row>
    <row r="1223" spans="1:8" x14ac:dyDescent="0.2">
      <c r="A1223" s="458" t="s">
        <v>2626</v>
      </c>
      <c r="B1223" s="381" t="str">
        <f t="shared" ref="B1223:B1283" si="19">HYPERLINK(CONCATENATE("https://statistics.gov.scot/atlas/resource?uri=http%3A%2F%2Fstatistics.gov.scot%2Fid%2Fstatistical-geography%2F",A1223),H1223)</f>
        <v>Forth</v>
      </c>
      <c r="C1223" s="458" t="s">
        <v>139</v>
      </c>
      <c r="D1223" s="482">
        <v>1</v>
      </c>
      <c r="E1223" s="483">
        <v>2945</v>
      </c>
      <c r="F1223" s="552">
        <v>33.955857385399</v>
      </c>
      <c r="H1223" s="17" t="s">
        <v>2627</v>
      </c>
    </row>
    <row r="1224" spans="1:8" x14ac:dyDescent="0.2">
      <c r="A1224" s="458" t="s">
        <v>2628</v>
      </c>
      <c r="B1224" s="381" t="str">
        <f t="shared" si="19"/>
        <v>Dunblane East</v>
      </c>
      <c r="C1224" s="458" t="s">
        <v>139</v>
      </c>
      <c r="D1224" s="482">
        <v>8</v>
      </c>
      <c r="E1224" s="483">
        <v>5581</v>
      </c>
      <c r="F1224" s="552">
        <v>143.343486830317</v>
      </c>
      <c r="H1224" s="17" t="s">
        <v>2629</v>
      </c>
    </row>
    <row r="1225" spans="1:8" x14ac:dyDescent="0.2">
      <c r="A1225" s="458" t="s">
        <v>2630</v>
      </c>
      <c r="B1225" s="381" t="str">
        <f t="shared" si="19"/>
        <v>Dunblane West</v>
      </c>
      <c r="C1225" s="458" t="s">
        <v>139</v>
      </c>
      <c r="D1225" s="482">
        <v>6</v>
      </c>
      <c r="E1225" s="483">
        <v>4465</v>
      </c>
      <c r="F1225" s="552">
        <v>134.37849944009</v>
      </c>
      <c r="H1225" s="17" t="s">
        <v>2631</v>
      </c>
    </row>
    <row r="1226" spans="1:8" x14ac:dyDescent="0.2">
      <c r="A1226" s="458" t="s">
        <v>2632</v>
      </c>
      <c r="B1226" s="381" t="str">
        <f t="shared" si="19"/>
        <v>Carse of Stirling</v>
      </c>
      <c r="C1226" s="458" t="s">
        <v>139</v>
      </c>
      <c r="D1226" s="482">
        <v>4</v>
      </c>
      <c r="E1226" s="483">
        <v>5110</v>
      </c>
      <c r="F1226" s="552">
        <v>78.2778864970646</v>
      </c>
      <c r="H1226" s="17" t="s">
        <v>2633</v>
      </c>
    </row>
    <row r="1227" spans="1:8" x14ac:dyDescent="0.2">
      <c r="A1227" s="458" t="s">
        <v>2634</v>
      </c>
      <c r="B1227" s="381" t="str">
        <f t="shared" si="19"/>
        <v>Callander and Trossachs</v>
      </c>
      <c r="C1227" s="458" t="s">
        <v>139</v>
      </c>
      <c r="D1227" s="482">
        <v>9</v>
      </c>
      <c r="E1227" s="483">
        <v>3705</v>
      </c>
      <c r="F1227" s="552">
        <v>242.91497975708501</v>
      </c>
      <c r="H1227" s="17" t="s">
        <v>2635</v>
      </c>
    </row>
    <row r="1228" spans="1:8" x14ac:dyDescent="0.2">
      <c r="A1228" s="458" t="s">
        <v>2636</v>
      </c>
      <c r="B1228" s="381" t="str">
        <f t="shared" si="19"/>
        <v>Highland</v>
      </c>
      <c r="C1228" s="458" t="s">
        <v>139</v>
      </c>
      <c r="D1228" s="482">
        <v>2</v>
      </c>
      <c r="E1228" s="483">
        <v>3209</v>
      </c>
      <c r="F1228" s="552">
        <v>62.324711748208202</v>
      </c>
      <c r="H1228" s="17" t="s">
        <v>111</v>
      </c>
    </row>
    <row r="1229" spans="1:8" x14ac:dyDescent="0.2">
      <c r="A1229" s="458" t="s">
        <v>2637</v>
      </c>
      <c r="B1229" s="381" t="str">
        <f t="shared" si="19"/>
        <v>IZ01</v>
      </c>
      <c r="C1229" s="458" t="s">
        <v>140</v>
      </c>
      <c r="D1229" s="482">
        <v>7</v>
      </c>
      <c r="E1229" s="483">
        <v>3876</v>
      </c>
      <c r="F1229" s="552">
        <v>180.59855521155799</v>
      </c>
      <c r="H1229" s="17" t="s">
        <v>796</v>
      </c>
    </row>
    <row r="1230" spans="1:8" x14ac:dyDescent="0.2">
      <c r="A1230" s="458" t="s">
        <v>2638</v>
      </c>
      <c r="B1230" s="381" t="str">
        <f t="shared" si="19"/>
        <v>IZ02</v>
      </c>
      <c r="C1230" s="458" t="s">
        <v>140</v>
      </c>
      <c r="D1230" s="482">
        <v>27</v>
      </c>
      <c r="E1230" s="483">
        <v>4656</v>
      </c>
      <c r="F1230" s="552">
        <v>579.89690721649504</v>
      </c>
      <c r="H1230" s="17" t="s">
        <v>798</v>
      </c>
    </row>
    <row r="1231" spans="1:8" x14ac:dyDescent="0.2">
      <c r="A1231" s="458" t="s">
        <v>2639</v>
      </c>
      <c r="B1231" s="381" t="str">
        <f t="shared" si="19"/>
        <v>IZ03</v>
      </c>
      <c r="C1231" s="458" t="s">
        <v>140</v>
      </c>
      <c r="D1231" s="482">
        <v>16</v>
      </c>
      <c r="E1231" s="483">
        <v>5520</v>
      </c>
      <c r="F1231" s="552">
        <v>289.85507246376801</v>
      </c>
      <c r="H1231" s="17" t="s">
        <v>800</v>
      </c>
    </row>
    <row r="1232" spans="1:8" x14ac:dyDescent="0.2">
      <c r="A1232" s="458" t="s">
        <v>2640</v>
      </c>
      <c r="B1232" s="381" t="str">
        <f t="shared" si="19"/>
        <v>IZ04</v>
      </c>
      <c r="C1232" s="458" t="s">
        <v>140</v>
      </c>
      <c r="D1232" s="482">
        <v>15</v>
      </c>
      <c r="E1232" s="483">
        <v>4504</v>
      </c>
      <c r="F1232" s="552">
        <v>333.03730017762001</v>
      </c>
      <c r="H1232" s="17" t="s">
        <v>802</v>
      </c>
    </row>
    <row r="1233" spans="1:8" x14ac:dyDescent="0.2">
      <c r="A1233" s="458" t="s">
        <v>2641</v>
      </c>
      <c r="B1233" s="381" t="str">
        <f t="shared" si="19"/>
        <v>IZ05</v>
      </c>
      <c r="C1233" s="458" t="s">
        <v>140</v>
      </c>
      <c r="D1233" s="482">
        <v>9</v>
      </c>
      <c r="E1233" s="483">
        <v>3531</v>
      </c>
      <c r="F1233" s="552">
        <v>254.885301614274</v>
      </c>
      <c r="H1233" s="17" t="s">
        <v>804</v>
      </c>
    </row>
    <row r="1234" spans="1:8" x14ac:dyDescent="0.2">
      <c r="A1234" s="458" t="s">
        <v>2642</v>
      </c>
      <c r="B1234" s="381" t="str">
        <f t="shared" si="19"/>
        <v>IZ06</v>
      </c>
      <c r="C1234" s="458" t="s">
        <v>140</v>
      </c>
      <c r="D1234" s="482">
        <v>10</v>
      </c>
      <c r="E1234" s="483">
        <v>5140</v>
      </c>
      <c r="F1234" s="552">
        <v>194.552529182879</v>
      </c>
      <c r="H1234" s="17" t="s">
        <v>806</v>
      </c>
    </row>
    <row r="1235" spans="1:8" x14ac:dyDescent="0.2">
      <c r="A1235" s="458" t="s">
        <v>2643</v>
      </c>
      <c r="B1235" s="381" t="str">
        <f t="shared" si="19"/>
        <v>IZ07</v>
      </c>
      <c r="C1235" s="458" t="s">
        <v>140</v>
      </c>
      <c r="D1235" s="482">
        <v>23</v>
      </c>
      <c r="E1235" s="483">
        <v>4367</v>
      </c>
      <c r="F1235" s="552">
        <v>526.67735287382595</v>
      </c>
      <c r="H1235" s="17" t="s">
        <v>808</v>
      </c>
    </row>
    <row r="1236" spans="1:8" x14ac:dyDescent="0.2">
      <c r="A1236" s="458" t="s">
        <v>2644</v>
      </c>
      <c r="B1236" s="381" t="str">
        <f t="shared" si="19"/>
        <v>IZ08</v>
      </c>
      <c r="C1236" s="458" t="s">
        <v>140</v>
      </c>
      <c r="D1236" s="482">
        <v>15</v>
      </c>
      <c r="E1236" s="483">
        <v>5438</v>
      </c>
      <c r="F1236" s="552">
        <v>275.83670467083499</v>
      </c>
      <c r="H1236" s="17" t="s">
        <v>810</v>
      </c>
    </row>
    <row r="1237" spans="1:8" x14ac:dyDescent="0.2">
      <c r="A1237" s="458" t="s">
        <v>2645</v>
      </c>
      <c r="B1237" s="381" t="str">
        <f t="shared" si="19"/>
        <v>IZ09</v>
      </c>
      <c r="C1237" s="458" t="s">
        <v>140</v>
      </c>
      <c r="D1237" s="482">
        <v>6</v>
      </c>
      <c r="E1237" s="483">
        <v>4852</v>
      </c>
      <c r="F1237" s="552">
        <v>123.66034624897</v>
      </c>
      <c r="H1237" s="17" t="s">
        <v>812</v>
      </c>
    </row>
    <row r="1238" spans="1:8" x14ac:dyDescent="0.2">
      <c r="A1238" s="458" t="s">
        <v>2646</v>
      </c>
      <c r="B1238" s="381" t="str">
        <f t="shared" si="19"/>
        <v>IZ10</v>
      </c>
      <c r="C1238" s="458" t="s">
        <v>140</v>
      </c>
      <c r="D1238" s="482">
        <v>13</v>
      </c>
      <c r="E1238" s="483">
        <v>4247</v>
      </c>
      <c r="F1238" s="552">
        <v>306.09842241582299</v>
      </c>
      <c r="H1238" s="17" t="s">
        <v>814</v>
      </c>
    </row>
    <row r="1239" spans="1:8" x14ac:dyDescent="0.2">
      <c r="A1239" s="458" t="s">
        <v>2647</v>
      </c>
      <c r="B1239" s="381" t="str">
        <f t="shared" si="19"/>
        <v>IZ11</v>
      </c>
      <c r="C1239" s="458" t="s">
        <v>140</v>
      </c>
      <c r="D1239" s="482">
        <v>11</v>
      </c>
      <c r="E1239" s="483">
        <v>4877</v>
      </c>
      <c r="F1239" s="552">
        <v>225.54849292597899</v>
      </c>
      <c r="H1239" s="17" t="s">
        <v>816</v>
      </c>
    </row>
    <row r="1240" spans="1:8" x14ac:dyDescent="0.2">
      <c r="A1240" s="458" t="s">
        <v>2648</v>
      </c>
      <c r="B1240" s="381" t="str">
        <f t="shared" si="19"/>
        <v>IZ12</v>
      </c>
      <c r="C1240" s="458" t="s">
        <v>140</v>
      </c>
      <c r="D1240" s="482">
        <v>25</v>
      </c>
      <c r="E1240" s="483">
        <v>7055</v>
      </c>
      <c r="F1240" s="552">
        <v>354.35861091424499</v>
      </c>
      <c r="H1240" s="17" t="s">
        <v>818</v>
      </c>
    </row>
    <row r="1241" spans="1:8" x14ac:dyDescent="0.2">
      <c r="A1241" s="458" t="s">
        <v>2649</v>
      </c>
      <c r="B1241" s="381" t="str">
        <f t="shared" si="19"/>
        <v>IZ13</v>
      </c>
      <c r="C1241" s="458" t="s">
        <v>140</v>
      </c>
      <c r="D1241" s="482">
        <v>7</v>
      </c>
      <c r="E1241" s="483">
        <v>5567</v>
      </c>
      <c r="F1241" s="552">
        <v>125.740973594396</v>
      </c>
      <c r="H1241" s="17" t="s">
        <v>820</v>
      </c>
    </row>
    <row r="1242" spans="1:8" x14ac:dyDescent="0.2">
      <c r="A1242" s="458" t="s">
        <v>2650</v>
      </c>
      <c r="B1242" s="381" t="str">
        <f t="shared" si="19"/>
        <v>IZ14</v>
      </c>
      <c r="C1242" s="458" t="s">
        <v>140</v>
      </c>
      <c r="D1242" s="482">
        <v>5</v>
      </c>
      <c r="E1242" s="483">
        <v>4999</v>
      </c>
      <c r="F1242" s="552">
        <v>100.0200040008</v>
      </c>
      <c r="H1242" s="17" t="s">
        <v>822</v>
      </c>
    </row>
    <row r="1243" spans="1:8" x14ac:dyDescent="0.2">
      <c r="A1243" s="458" t="s">
        <v>2651</v>
      </c>
      <c r="B1243" s="381" t="str">
        <f t="shared" si="19"/>
        <v>IZ15</v>
      </c>
      <c r="C1243" s="458" t="s">
        <v>140</v>
      </c>
      <c r="D1243" s="482">
        <v>5</v>
      </c>
      <c r="E1243" s="483">
        <v>5922</v>
      </c>
      <c r="F1243" s="552">
        <v>84.430935494765293</v>
      </c>
      <c r="H1243" s="17" t="s">
        <v>824</v>
      </c>
    </row>
    <row r="1244" spans="1:8" x14ac:dyDescent="0.2">
      <c r="A1244" s="458" t="s">
        <v>2652</v>
      </c>
      <c r="B1244" s="381" t="str">
        <f t="shared" si="19"/>
        <v>IZ16</v>
      </c>
      <c r="C1244" s="458" t="s">
        <v>140</v>
      </c>
      <c r="D1244" s="482">
        <v>25</v>
      </c>
      <c r="E1244" s="483">
        <v>4070</v>
      </c>
      <c r="F1244" s="552">
        <v>614.25061425061403</v>
      </c>
      <c r="H1244" s="17" t="s">
        <v>826</v>
      </c>
    </row>
    <row r="1245" spans="1:8" x14ac:dyDescent="0.2">
      <c r="A1245" s="458" t="s">
        <v>2653</v>
      </c>
      <c r="B1245" s="381" t="str">
        <f t="shared" si="19"/>
        <v>IZ17</v>
      </c>
      <c r="C1245" s="458" t="s">
        <v>140</v>
      </c>
      <c r="D1245" s="482">
        <v>15</v>
      </c>
      <c r="E1245" s="483">
        <v>5888</v>
      </c>
      <c r="F1245" s="552">
        <v>254.755434782609</v>
      </c>
      <c r="H1245" s="17" t="s">
        <v>828</v>
      </c>
    </row>
    <row r="1246" spans="1:8" x14ac:dyDescent="0.2">
      <c r="A1246" s="458" t="s">
        <v>2654</v>
      </c>
      <c r="B1246" s="381" t="str">
        <f t="shared" si="19"/>
        <v>IZ18</v>
      </c>
      <c r="C1246" s="458" t="s">
        <v>140</v>
      </c>
      <c r="D1246" s="482">
        <v>10</v>
      </c>
      <c r="E1246" s="483">
        <v>4421</v>
      </c>
      <c r="F1246" s="552">
        <v>226.19316896629701</v>
      </c>
      <c r="H1246" s="17" t="s">
        <v>830</v>
      </c>
    </row>
    <row r="1247" spans="1:8" x14ac:dyDescent="0.2">
      <c r="A1247" s="458" t="s">
        <v>2655</v>
      </c>
      <c r="B1247" s="381" t="str">
        <f t="shared" si="19"/>
        <v>Fauldhouse</v>
      </c>
      <c r="C1247" s="458" t="s">
        <v>141</v>
      </c>
      <c r="D1247" s="482">
        <v>5</v>
      </c>
      <c r="E1247" s="483">
        <v>4876</v>
      </c>
      <c r="F1247" s="552">
        <v>102.543068088597</v>
      </c>
      <c r="H1247" s="17" t="s">
        <v>2656</v>
      </c>
    </row>
    <row r="1248" spans="1:8" x14ac:dyDescent="0.2">
      <c r="A1248" s="458" t="s">
        <v>2657</v>
      </c>
      <c r="B1248" s="381" t="str">
        <f t="shared" si="19"/>
        <v>Breich Valley</v>
      </c>
      <c r="C1248" s="458" t="s">
        <v>141</v>
      </c>
      <c r="D1248" s="482">
        <v>5</v>
      </c>
      <c r="E1248" s="483">
        <v>4911</v>
      </c>
      <c r="F1248" s="552">
        <v>101.812258195887</v>
      </c>
      <c r="H1248" s="17" t="s">
        <v>2658</v>
      </c>
    </row>
    <row r="1249" spans="1:8" x14ac:dyDescent="0.2">
      <c r="A1249" s="458" t="s">
        <v>2659</v>
      </c>
      <c r="B1249" s="381" t="str">
        <f t="shared" si="19"/>
        <v>West Calder and Polbeth</v>
      </c>
      <c r="C1249" s="458" t="s">
        <v>141</v>
      </c>
      <c r="D1249" s="482">
        <v>29</v>
      </c>
      <c r="E1249" s="483">
        <v>5393</v>
      </c>
      <c r="F1249" s="552">
        <v>537.73409975894697</v>
      </c>
      <c r="H1249" s="17" t="s">
        <v>2660</v>
      </c>
    </row>
    <row r="1250" spans="1:8" x14ac:dyDescent="0.2">
      <c r="A1250" s="458" t="s">
        <v>2661</v>
      </c>
      <c r="B1250" s="381" t="str">
        <f t="shared" si="19"/>
        <v>Bellsquarry, Adambrae and Kirkton</v>
      </c>
      <c r="C1250" s="458" t="s">
        <v>141</v>
      </c>
      <c r="D1250" s="482">
        <v>3</v>
      </c>
      <c r="E1250" s="483">
        <v>4787</v>
      </c>
      <c r="F1250" s="552">
        <v>62.669730520158801</v>
      </c>
      <c r="H1250" s="17" t="s">
        <v>2662</v>
      </c>
    </row>
    <row r="1251" spans="1:8" x14ac:dyDescent="0.2">
      <c r="A1251" s="458" t="s">
        <v>2663</v>
      </c>
      <c r="B1251" s="381" t="str">
        <f t="shared" si="19"/>
        <v>Bankton and Murieston</v>
      </c>
      <c r="C1251" s="458" t="s">
        <v>141</v>
      </c>
      <c r="D1251" s="482">
        <v>12</v>
      </c>
      <c r="E1251" s="483">
        <v>5270</v>
      </c>
      <c r="F1251" s="552">
        <v>227.70398481973399</v>
      </c>
      <c r="H1251" s="17" t="s">
        <v>2664</v>
      </c>
    </row>
    <row r="1252" spans="1:8" x14ac:dyDescent="0.2">
      <c r="A1252" s="458" t="s">
        <v>2665</v>
      </c>
      <c r="B1252" s="381" t="str">
        <f t="shared" si="19"/>
        <v>Dedridge East</v>
      </c>
      <c r="C1252" s="458" t="s">
        <v>141</v>
      </c>
      <c r="D1252" s="482">
        <v>17</v>
      </c>
      <c r="E1252" s="483">
        <v>5549</v>
      </c>
      <c r="F1252" s="552">
        <v>306.36150657776199</v>
      </c>
      <c r="H1252" s="17" t="s">
        <v>2666</v>
      </c>
    </row>
    <row r="1253" spans="1:8" x14ac:dyDescent="0.2">
      <c r="A1253" s="458" t="s">
        <v>2667</v>
      </c>
      <c r="B1253" s="381" t="str">
        <f t="shared" si="19"/>
        <v>Mid Calder and Kirknewton</v>
      </c>
      <c r="C1253" s="458" t="s">
        <v>141</v>
      </c>
      <c r="D1253" s="482">
        <v>1</v>
      </c>
      <c r="E1253" s="483">
        <v>5844</v>
      </c>
      <c r="F1253" s="552">
        <v>17.1115674195756</v>
      </c>
      <c r="H1253" s="17" t="s">
        <v>2668</v>
      </c>
    </row>
    <row r="1254" spans="1:8" x14ac:dyDescent="0.2">
      <c r="A1254" s="458" t="s">
        <v>2669</v>
      </c>
      <c r="B1254" s="381" t="str">
        <f t="shared" si="19"/>
        <v>East Calder</v>
      </c>
      <c r="C1254" s="458" t="s">
        <v>141</v>
      </c>
      <c r="D1254" s="482">
        <v>8</v>
      </c>
      <c r="E1254" s="483">
        <v>6316</v>
      </c>
      <c r="F1254" s="552">
        <v>126.66244458518101</v>
      </c>
      <c r="H1254" s="17" t="s">
        <v>2670</v>
      </c>
    </row>
    <row r="1255" spans="1:8" x14ac:dyDescent="0.2">
      <c r="A1255" s="458" t="s">
        <v>2671</v>
      </c>
      <c r="B1255" s="381" t="str">
        <f t="shared" si="19"/>
        <v>Pumpherston and Uphall Station</v>
      </c>
      <c r="C1255" s="458" t="s">
        <v>141</v>
      </c>
      <c r="D1255" s="482">
        <v>4</v>
      </c>
      <c r="E1255" s="483">
        <v>2840</v>
      </c>
      <c r="F1255" s="552">
        <v>140.845070422535</v>
      </c>
      <c r="H1255" s="17" t="s">
        <v>2672</v>
      </c>
    </row>
    <row r="1256" spans="1:8" x14ac:dyDescent="0.2">
      <c r="A1256" s="458" t="s">
        <v>2673</v>
      </c>
      <c r="B1256" s="381" t="str">
        <f t="shared" si="19"/>
        <v>Craigshill</v>
      </c>
      <c r="C1256" s="458" t="s">
        <v>141</v>
      </c>
      <c r="D1256" s="482">
        <v>11</v>
      </c>
      <c r="E1256" s="483">
        <v>5905</v>
      </c>
      <c r="F1256" s="552">
        <v>186.28281117696901</v>
      </c>
      <c r="H1256" s="17" t="s">
        <v>2674</v>
      </c>
    </row>
    <row r="1257" spans="1:8" x14ac:dyDescent="0.2">
      <c r="A1257" s="458" t="s">
        <v>2675</v>
      </c>
      <c r="B1257" s="381" t="str">
        <f t="shared" si="19"/>
        <v>Howden</v>
      </c>
      <c r="C1257" s="458" t="s">
        <v>141</v>
      </c>
      <c r="D1257" s="482">
        <v>5</v>
      </c>
      <c r="E1257" s="483">
        <v>4711</v>
      </c>
      <c r="F1257" s="552">
        <v>106.134578645723</v>
      </c>
      <c r="H1257" s="17" t="s">
        <v>2676</v>
      </c>
    </row>
    <row r="1258" spans="1:8" x14ac:dyDescent="0.2">
      <c r="A1258" s="458" t="s">
        <v>2677</v>
      </c>
      <c r="B1258" s="381" t="str">
        <f t="shared" si="19"/>
        <v>Livingston Village and Eliburn South</v>
      </c>
      <c r="C1258" s="458" t="s">
        <v>141</v>
      </c>
      <c r="D1258" s="482">
        <v>10</v>
      </c>
      <c r="E1258" s="483">
        <v>5332</v>
      </c>
      <c r="F1258" s="552">
        <v>187.54688672168001</v>
      </c>
      <c r="H1258" s="17" t="s">
        <v>2678</v>
      </c>
    </row>
    <row r="1259" spans="1:8" x14ac:dyDescent="0.2">
      <c r="A1259" s="458" t="s">
        <v>2679</v>
      </c>
      <c r="B1259" s="381" t="str">
        <f t="shared" si="19"/>
        <v>Ladywell</v>
      </c>
      <c r="C1259" s="458" t="s">
        <v>141</v>
      </c>
      <c r="D1259" s="482">
        <v>2</v>
      </c>
      <c r="E1259" s="483">
        <v>4926</v>
      </c>
      <c r="F1259" s="552">
        <v>40.6008932196508</v>
      </c>
      <c r="H1259" s="17" t="s">
        <v>2034</v>
      </c>
    </row>
    <row r="1260" spans="1:8" x14ac:dyDescent="0.2">
      <c r="A1260" s="458" t="s">
        <v>2680</v>
      </c>
      <c r="B1260" s="381" t="str">
        <f t="shared" si="19"/>
        <v>Knightsridge</v>
      </c>
      <c r="C1260" s="458" t="s">
        <v>141</v>
      </c>
      <c r="D1260" s="482">
        <v>4</v>
      </c>
      <c r="E1260" s="483">
        <v>5582</v>
      </c>
      <c r="F1260" s="552">
        <v>71.658903618774701</v>
      </c>
      <c r="H1260" s="17" t="s">
        <v>2681</v>
      </c>
    </row>
    <row r="1261" spans="1:8" x14ac:dyDescent="0.2">
      <c r="A1261" s="458" t="s">
        <v>2682</v>
      </c>
      <c r="B1261" s="381" t="str">
        <f t="shared" si="19"/>
        <v>Knightsridge and Deans North</v>
      </c>
      <c r="C1261" s="458" t="s">
        <v>141</v>
      </c>
      <c r="D1261" s="482">
        <v>3</v>
      </c>
      <c r="E1261" s="483">
        <v>3736</v>
      </c>
      <c r="F1261" s="552">
        <v>80.299785867237702</v>
      </c>
      <c r="H1261" s="17" t="s">
        <v>2683</v>
      </c>
    </row>
    <row r="1262" spans="1:8" x14ac:dyDescent="0.2">
      <c r="A1262" s="458" t="s">
        <v>2684</v>
      </c>
      <c r="B1262" s="381" t="str">
        <f t="shared" si="19"/>
        <v>Deans</v>
      </c>
      <c r="C1262" s="458" t="s">
        <v>141</v>
      </c>
      <c r="D1262" s="482">
        <v>2</v>
      </c>
      <c r="E1262" s="483">
        <v>2860</v>
      </c>
      <c r="F1262" s="552">
        <v>69.930069930070005</v>
      </c>
      <c r="H1262" s="17" t="s">
        <v>2685</v>
      </c>
    </row>
    <row r="1263" spans="1:8" x14ac:dyDescent="0.2">
      <c r="A1263" s="458" t="s">
        <v>2686</v>
      </c>
      <c r="B1263" s="381" t="str">
        <f t="shared" si="19"/>
        <v>Carmondean and Eliburn North</v>
      </c>
      <c r="C1263" s="458" t="s">
        <v>141</v>
      </c>
      <c r="D1263" s="482">
        <v>4</v>
      </c>
      <c r="E1263" s="483">
        <v>5852</v>
      </c>
      <c r="F1263" s="552">
        <v>68.352699931647294</v>
      </c>
      <c r="H1263" s="17" t="s">
        <v>2687</v>
      </c>
    </row>
    <row r="1264" spans="1:8" x14ac:dyDescent="0.2">
      <c r="A1264" s="458" t="s">
        <v>2688</v>
      </c>
      <c r="B1264" s="381" t="str">
        <f t="shared" si="19"/>
        <v>Seafield</v>
      </c>
      <c r="C1264" s="458" t="s">
        <v>141</v>
      </c>
      <c r="D1264" s="482">
        <v>2</v>
      </c>
      <c r="E1264" s="483">
        <v>2215</v>
      </c>
      <c r="F1264" s="552">
        <v>90.293453724605001</v>
      </c>
      <c r="H1264" s="17" t="s">
        <v>2689</v>
      </c>
    </row>
    <row r="1265" spans="1:8" x14ac:dyDescent="0.2">
      <c r="A1265" s="458" t="s">
        <v>2690</v>
      </c>
      <c r="B1265" s="381" t="str">
        <f t="shared" si="19"/>
        <v>Blackburn</v>
      </c>
      <c r="C1265" s="458" t="s">
        <v>141</v>
      </c>
      <c r="D1265" s="482">
        <v>8</v>
      </c>
      <c r="E1265" s="483">
        <v>5099</v>
      </c>
      <c r="F1265" s="552">
        <v>156.89350853108499</v>
      </c>
      <c r="H1265" s="17" t="s">
        <v>342</v>
      </c>
    </row>
    <row r="1266" spans="1:8" x14ac:dyDescent="0.2">
      <c r="A1266" s="458" t="s">
        <v>2691</v>
      </c>
      <c r="B1266" s="381" t="str">
        <f t="shared" si="19"/>
        <v>Blaeberry Hill and East Whitburn</v>
      </c>
      <c r="C1266" s="458" t="s">
        <v>141</v>
      </c>
      <c r="D1266" s="482">
        <v>30</v>
      </c>
      <c r="E1266" s="483">
        <v>5971</v>
      </c>
      <c r="F1266" s="552">
        <v>502.42840395243701</v>
      </c>
      <c r="H1266" s="17" t="s">
        <v>2692</v>
      </c>
    </row>
    <row r="1267" spans="1:8" x14ac:dyDescent="0.2">
      <c r="A1267" s="458" t="s">
        <v>2693</v>
      </c>
      <c r="B1267" s="381" t="str">
        <f t="shared" si="19"/>
        <v>Whitburn Central</v>
      </c>
      <c r="C1267" s="458" t="s">
        <v>141</v>
      </c>
      <c r="D1267" s="482">
        <v>16</v>
      </c>
      <c r="E1267" s="483">
        <v>4788</v>
      </c>
      <c r="F1267" s="552">
        <v>334.16875522138702</v>
      </c>
      <c r="H1267" s="17" t="s">
        <v>2694</v>
      </c>
    </row>
    <row r="1268" spans="1:8" x14ac:dyDescent="0.2">
      <c r="A1268" s="458" t="s">
        <v>2695</v>
      </c>
      <c r="B1268" s="381" t="str">
        <f t="shared" si="19"/>
        <v>Whitburn, Croftmalloch and Greenrigg</v>
      </c>
      <c r="C1268" s="458" t="s">
        <v>141</v>
      </c>
      <c r="D1268" s="482">
        <v>4</v>
      </c>
      <c r="E1268" s="483">
        <v>4673</v>
      </c>
      <c r="F1268" s="552">
        <v>85.598116841429501</v>
      </c>
      <c r="H1268" s="17" t="s">
        <v>2696</v>
      </c>
    </row>
    <row r="1269" spans="1:8" x14ac:dyDescent="0.2">
      <c r="A1269" s="458" t="s">
        <v>2697</v>
      </c>
      <c r="B1269" s="381" t="str">
        <f t="shared" si="19"/>
        <v>Armadale</v>
      </c>
      <c r="C1269" s="458" t="s">
        <v>141</v>
      </c>
      <c r="D1269" s="482">
        <v>8</v>
      </c>
      <c r="E1269" s="483">
        <v>5662</v>
      </c>
      <c r="F1269" s="552">
        <v>141.29282938890901</v>
      </c>
      <c r="H1269" s="17" t="s">
        <v>2698</v>
      </c>
    </row>
    <row r="1270" spans="1:8" x14ac:dyDescent="0.2">
      <c r="A1270" s="458" t="s">
        <v>2699</v>
      </c>
      <c r="B1270" s="381" t="str">
        <f t="shared" si="19"/>
        <v>Armadale South</v>
      </c>
      <c r="C1270" s="458" t="s">
        <v>141</v>
      </c>
      <c r="D1270" s="482">
        <v>11</v>
      </c>
      <c r="E1270" s="483">
        <v>6370</v>
      </c>
      <c r="F1270" s="552">
        <v>172.684458398744</v>
      </c>
      <c r="H1270" s="17" t="s">
        <v>2700</v>
      </c>
    </row>
    <row r="1271" spans="1:8" x14ac:dyDescent="0.2">
      <c r="A1271" s="458" t="s">
        <v>2701</v>
      </c>
      <c r="B1271" s="381" t="str">
        <f t="shared" si="19"/>
        <v>Bathgate, Wester Inch and Inchcross</v>
      </c>
      <c r="C1271" s="458" t="s">
        <v>141</v>
      </c>
      <c r="D1271" s="482">
        <v>3</v>
      </c>
      <c r="E1271" s="483">
        <v>7114</v>
      </c>
      <c r="F1271" s="552">
        <v>42.1703682878831</v>
      </c>
      <c r="H1271" s="17" t="s">
        <v>2702</v>
      </c>
    </row>
    <row r="1272" spans="1:8" x14ac:dyDescent="0.2">
      <c r="A1272" s="458" t="s">
        <v>2703</v>
      </c>
      <c r="B1272" s="381" t="str">
        <f t="shared" si="19"/>
        <v>Bathgate and Boghall</v>
      </c>
      <c r="C1272" s="458" t="s">
        <v>141</v>
      </c>
      <c r="D1272" s="482">
        <v>3</v>
      </c>
      <c r="E1272" s="483">
        <v>4283</v>
      </c>
      <c r="F1272" s="552">
        <v>70.044361428905006</v>
      </c>
      <c r="H1272" s="17" t="s">
        <v>2704</v>
      </c>
    </row>
    <row r="1273" spans="1:8" x14ac:dyDescent="0.2">
      <c r="A1273" s="458" t="s">
        <v>2705</v>
      </c>
      <c r="B1273" s="381" t="str">
        <f t="shared" si="19"/>
        <v>Bathgate East</v>
      </c>
      <c r="C1273" s="458" t="s">
        <v>141</v>
      </c>
      <c r="D1273" s="482">
        <v>21</v>
      </c>
      <c r="E1273" s="483">
        <v>6331</v>
      </c>
      <c r="F1273" s="552">
        <v>331.70115305638899</v>
      </c>
      <c r="H1273" s="17" t="s">
        <v>2706</v>
      </c>
    </row>
    <row r="1274" spans="1:8" x14ac:dyDescent="0.2">
      <c r="A1274" s="458" t="s">
        <v>2707</v>
      </c>
      <c r="B1274" s="381" t="str">
        <f t="shared" si="19"/>
        <v>Bathgate West</v>
      </c>
      <c r="C1274" s="458" t="s">
        <v>141</v>
      </c>
      <c r="D1274" s="482">
        <v>11</v>
      </c>
      <c r="E1274" s="483">
        <v>5999</v>
      </c>
      <c r="F1274" s="552">
        <v>183.36389398233001</v>
      </c>
      <c r="H1274" s="17" t="s">
        <v>2708</v>
      </c>
    </row>
    <row r="1275" spans="1:8" x14ac:dyDescent="0.2">
      <c r="A1275" s="458" t="s">
        <v>2709</v>
      </c>
      <c r="B1275" s="381" t="str">
        <f t="shared" si="19"/>
        <v>Blackridge, Westfield and Torphichen</v>
      </c>
      <c r="C1275" s="458" t="s">
        <v>141</v>
      </c>
      <c r="D1275" s="482">
        <v>1</v>
      </c>
      <c r="E1275" s="483">
        <v>3743</v>
      </c>
      <c r="F1275" s="552">
        <v>26.716537536735199</v>
      </c>
      <c r="H1275" s="17" t="s">
        <v>2710</v>
      </c>
    </row>
    <row r="1276" spans="1:8" x14ac:dyDescent="0.2">
      <c r="A1276" s="458" t="s">
        <v>2711</v>
      </c>
      <c r="B1276" s="381" t="str">
        <f t="shared" si="19"/>
        <v>Linlithgow South</v>
      </c>
      <c r="C1276" s="458" t="s">
        <v>141</v>
      </c>
      <c r="D1276" s="482">
        <v>2</v>
      </c>
      <c r="E1276" s="483">
        <v>5825</v>
      </c>
      <c r="F1276" s="552">
        <v>34.334763948497901</v>
      </c>
      <c r="H1276" s="17" t="s">
        <v>2712</v>
      </c>
    </row>
    <row r="1277" spans="1:8" x14ac:dyDescent="0.2">
      <c r="A1277" s="458" t="s">
        <v>2713</v>
      </c>
      <c r="B1277" s="381" t="str">
        <f t="shared" si="19"/>
        <v>Linlithgow Bridge</v>
      </c>
      <c r="C1277" s="458" t="s">
        <v>141</v>
      </c>
      <c r="D1277" s="482">
        <v>8</v>
      </c>
      <c r="E1277" s="483">
        <v>4311</v>
      </c>
      <c r="F1277" s="552">
        <v>185.571793087451</v>
      </c>
      <c r="H1277" s="17" t="s">
        <v>2714</v>
      </c>
    </row>
    <row r="1278" spans="1:8" x14ac:dyDescent="0.2">
      <c r="A1278" s="458" t="s">
        <v>2715</v>
      </c>
      <c r="B1278" s="381" t="str">
        <f t="shared" si="19"/>
        <v>Linlithgow North</v>
      </c>
      <c r="C1278" s="458" t="s">
        <v>141</v>
      </c>
      <c r="D1278" s="482">
        <v>4</v>
      </c>
      <c r="E1278" s="483">
        <v>3426</v>
      </c>
      <c r="F1278" s="552">
        <v>116.754232340922</v>
      </c>
      <c r="H1278" s="17" t="s">
        <v>2716</v>
      </c>
    </row>
    <row r="1279" spans="1:8" x14ac:dyDescent="0.2">
      <c r="A1279" s="458" t="s">
        <v>2717</v>
      </c>
      <c r="B1279" s="381" t="str">
        <f t="shared" si="19"/>
        <v>Winchburgh, Bridgend and Philpstoun</v>
      </c>
      <c r="C1279" s="458" t="s">
        <v>141</v>
      </c>
      <c r="D1279" s="482">
        <v>8</v>
      </c>
      <c r="E1279" s="483">
        <v>5705</v>
      </c>
      <c r="F1279" s="552">
        <v>140.22787028921999</v>
      </c>
      <c r="H1279" s="17" t="s">
        <v>2718</v>
      </c>
    </row>
    <row r="1280" spans="1:8" x14ac:dyDescent="0.2">
      <c r="A1280" s="458" t="s">
        <v>2719</v>
      </c>
      <c r="B1280" s="381" t="str">
        <f t="shared" si="19"/>
        <v>Broxburn Kirkhill</v>
      </c>
      <c r="C1280" s="458" t="s">
        <v>141</v>
      </c>
      <c r="D1280" s="482">
        <v>4</v>
      </c>
      <c r="E1280" s="483">
        <v>4504</v>
      </c>
      <c r="F1280" s="552">
        <v>88.809946714031994</v>
      </c>
      <c r="H1280" s="17" t="s">
        <v>2720</v>
      </c>
    </row>
    <row r="1281" spans="1:11" x14ac:dyDescent="0.2">
      <c r="A1281" s="458" t="s">
        <v>2721</v>
      </c>
      <c r="B1281" s="381" t="str">
        <f t="shared" si="19"/>
        <v>Uphall, Dechmont and Ecclesmachan</v>
      </c>
      <c r="C1281" s="458" t="s">
        <v>141</v>
      </c>
      <c r="D1281" s="482">
        <v>21</v>
      </c>
      <c r="E1281" s="483">
        <v>5556</v>
      </c>
      <c r="F1281" s="552">
        <v>377.969762419007</v>
      </c>
      <c r="H1281" s="17" t="s">
        <v>2722</v>
      </c>
    </row>
    <row r="1282" spans="1:11" x14ac:dyDescent="0.2">
      <c r="A1282" s="458" t="s">
        <v>2723</v>
      </c>
      <c r="B1282" s="381" t="str">
        <f t="shared" si="19"/>
        <v>Broxburn South</v>
      </c>
      <c r="C1282" s="458" t="s">
        <v>141</v>
      </c>
      <c r="D1282" s="482">
        <v>5</v>
      </c>
      <c r="E1282" s="483">
        <v>3883</v>
      </c>
      <c r="F1282" s="552">
        <v>128.76641771825899</v>
      </c>
      <c r="H1282" s="17" t="s">
        <v>2724</v>
      </c>
    </row>
    <row r="1283" spans="1:11" x14ac:dyDescent="0.2">
      <c r="A1283" s="459" t="s">
        <v>2725</v>
      </c>
      <c r="B1283" s="367" t="str">
        <f t="shared" si="19"/>
        <v>Broxburn East</v>
      </c>
      <c r="C1283" s="459" t="s">
        <v>141</v>
      </c>
      <c r="D1283" s="553">
        <v>3</v>
      </c>
      <c r="E1283" s="554">
        <v>2952</v>
      </c>
      <c r="F1283" s="555">
        <v>101.626016260163</v>
      </c>
      <c r="H1283" s="17" t="s">
        <v>2726</v>
      </c>
    </row>
    <row r="1284" spans="1:11" ht="12" customHeight="1" x14ac:dyDescent="0.2"/>
    <row r="1285" spans="1:11" ht="12" customHeight="1" x14ac:dyDescent="0.2">
      <c r="A1285" s="876" t="s">
        <v>2745</v>
      </c>
      <c r="B1285" s="876"/>
      <c r="C1285" s="38"/>
      <c r="D1285" s="38"/>
      <c r="E1285" s="38"/>
      <c r="F1285" s="382"/>
    </row>
    <row r="1286" spans="1:11" ht="12" customHeight="1" x14ac:dyDescent="0.2">
      <c r="A1286" s="458"/>
      <c r="B1286" s="458"/>
      <c r="C1286" s="458"/>
      <c r="D1286" s="458"/>
      <c r="E1286" s="458"/>
      <c r="F1286" s="458"/>
    </row>
    <row r="1287" spans="1:11" ht="12" customHeight="1" x14ac:dyDescent="0.2">
      <c r="A1287" s="3" t="s">
        <v>42</v>
      </c>
      <c r="B1287" s="458"/>
      <c r="C1287" s="458"/>
      <c r="D1287" s="458"/>
      <c r="E1287" s="458"/>
      <c r="F1287" s="458"/>
    </row>
    <row r="1288" spans="1:11" ht="12" customHeight="1" x14ac:dyDescent="0.2">
      <c r="A1288" s="884" t="s">
        <v>2746</v>
      </c>
      <c r="B1288" s="884"/>
      <c r="C1288" s="884"/>
      <c r="D1288" s="884"/>
      <c r="E1288" s="884"/>
      <c r="F1288" s="884"/>
    </row>
    <row r="1289" spans="1:11" ht="12" customHeight="1" x14ac:dyDescent="0.2">
      <c r="A1289" s="771"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30th June 2021. Figures only include deaths that were registered by 7th July. More information on registration delays can be found on the NRS website.</v>
      </c>
      <c r="B1289" s="771"/>
      <c r="C1289" s="771"/>
      <c r="D1289" s="771"/>
      <c r="E1289" s="771"/>
      <c r="F1289" s="771"/>
      <c r="G1289" s="386"/>
      <c r="H1289" s="386"/>
      <c r="I1289" s="386"/>
      <c r="J1289" s="386"/>
    </row>
    <row r="1290" spans="1:11" ht="12" customHeight="1" x14ac:dyDescent="0.2">
      <c r="A1290" s="771"/>
      <c r="B1290" s="771"/>
      <c r="C1290" s="771"/>
      <c r="D1290" s="771"/>
      <c r="E1290" s="771"/>
      <c r="F1290" s="771"/>
      <c r="G1290" s="386"/>
      <c r="H1290" s="386"/>
      <c r="I1290" s="386"/>
      <c r="J1290" s="386"/>
      <c r="K1290" s="91"/>
    </row>
    <row r="1291" spans="1:11" ht="12" customHeight="1" x14ac:dyDescent="0.2">
      <c r="A1291" s="91"/>
      <c r="B1291" s="91"/>
      <c r="C1291" s="91"/>
      <c r="D1291" s="91"/>
      <c r="E1291" s="91"/>
      <c r="F1291" s="91"/>
      <c r="G1291" s="91"/>
      <c r="H1291" s="91"/>
      <c r="I1291" s="91"/>
      <c r="J1291" s="91"/>
      <c r="K1291" s="91"/>
    </row>
    <row r="1292" spans="1:11" ht="12" customHeight="1" x14ac:dyDescent="0.2">
      <c r="A1292" s="382" t="s">
        <v>3007</v>
      </c>
    </row>
    <row r="1293" spans="1:11" ht="12" customHeight="1" x14ac:dyDescent="0.2"/>
    <row r="1294" spans="1:11" ht="12" customHeight="1" x14ac:dyDescent="0.2"/>
  </sheetData>
  <mergeCells count="11">
    <mergeCell ref="I1:J1"/>
    <mergeCell ref="A1289:F1290"/>
    <mergeCell ref="A1285:B1285"/>
    <mergeCell ref="A3:A4"/>
    <mergeCell ref="B3:B4"/>
    <mergeCell ref="C3:C4"/>
    <mergeCell ref="D3:D4"/>
    <mergeCell ref="E3:E4"/>
    <mergeCell ref="F3:F4"/>
    <mergeCell ref="A1288:F1288"/>
    <mergeCell ref="A1:G1"/>
  </mergeCells>
  <hyperlinks>
    <hyperlink ref="A1285:B1285" r:id="rId1" display="Refer to stats.gov.scot  to identify where intermediate zones are."/>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Normal="100" workbookViewId="0">
      <selection sqref="A1:F1"/>
    </sheetView>
  </sheetViews>
  <sheetFormatPr defaultColWidth="11.42578125" defaultRowHeight="12" customHeight="1" x14ac:dyDescent="0.2"/>
  <cols>
    <col min="1" max="1" width="11.42578125" style="360" customWidth="1"/>
    <col min="2" max="2" width="71.5703125" style="360" customWidth="1"/>
    <col min="3" max="4" width="25" style="360" customWidth="1"/>
    <col min="5" max="16384" width="11.42578125" style="360"/>
  </cols>
  <sheetData>
    <row r="1" spans="1:9" ht="18" customHeight="1" x14ac:dyDescent="0.25">
      <c r="A1" s="890" t="s">
        <v>3160</v>
      </c>
      <c r="B1" s="890"/>
      <c r="C1" s="890"/>
      <c r="D1" s="890"/>
      <c r="E1" s="890"/>
      <c r="F1" s="890"/>
      <c r="G1" s="384"/>
      <c r="H1" s="885" t="s">
        <v>69</v>
      </c>
      <c r="I1" s="885"/>
    </row>
    <row r="2" spans="1:9" ht="15" customHeight="1" x14ac:dyDescent="0.2"/>
    <row r="3" spans="1:9" ht="15" customHeight="1" x14ac:dyDescent="0.2">
      <c r="C3" s="886" t="s">
        <v>3121</v>
      </c>
      <c r="D3" s="886" t="s">
        <v>3120</v>
      </c>
    </row>
    <row r="4" spans="1:9" ht="15" customHeight="1" x14ac:dyDescent="0.2">
      <c r="C4" s="886"/>
      <c r="D4" s="886"/>
    </row>
    <row r="5" spans="1:9" ht="12.75" x14ac:dyDescent="0.2">
      <c r="A5" s="364" t="s">
        <v>3123</v>
      </c>
      <c r="B5" s="364" t="s">
        <v>3122</v>
      </c>
      <c r="C5" s="887"/>
      <c r="D5" s="887"/>
    </row>
    <row r="6" spans="1:9" ht="14.1" customHeight="1" x14ac:dyDescent="0.2">
      <c r="A6" s="360" t="s">
        <v>3119</v>
      </c>
      <c r="B6" s="360" t="s">
        <v>3118</v>
      </c>
      <c r="C6" s="361">
        <v>8615</v>
      </c>
      <c r="D6" s="361">
        <v>7513</v>
      </c>
      <c r="E6" s="361"/>
    </row>
    <row r="7" spans="1:9" ht="14.1" customHeight="1" x14ac:dyDescent="0.2">
      <c r="A7" s="360" t="s">
        <v>3117</v>
      </c>
      <c r="B7" s="360" t="s">
        <v>3116</v>
      </c>
      <c r="C7" s="361">
        <v>1569</v>
      </c>
      <c r="D7" s="361">
        <v>1449</v>
      </c>
      <c r="E7" s="361"/>
    </row>
    <row r="8" spans="1:9" ht="14.1" customHeight="1" x14ac:dyDescent="0.2">
      <c r="A8" s="360" t="s">
        <v>3115</v>
      </c>
      <c r="B8" s="360" t="s">
        <v>3114</v>
      </c>
      <c r="C8" s="361">
        <v>0</v>
      </c>
      <c r="D8" s="361" t="s">
        <v>3133</v>
      </c>
      <c r="E8" s="361"/>
    </row>
    <row r="9" spans="1:9" ht="14.1" customHeight="1" x14ac:dyDescent="0.2">
      <c r="A9" s="360" t="s">
        <v>3113</v>
      </c>
      <c r="B9" s="360" t="s">
        <v>3112</v>
      </c>
      <c r="C9" s="361">
        <v>15</v>
      </c>
      <c r="D9" s="361" t="s">
        <v>3133</v>
      </c>
      <c r="E9" s="361"/>
    </row>
    <row r="10" spans="1:9" ht="14.1" customHeight="1" x14ac:dyDescent="0.2">
      <c r="A10" s="360" t="s">
        <v>3124</v>
      </c>
      <c r="B10" s="360" t="s">
        <v>3125</v>
      </c>
      <c r="C10" s="360">
        <v>0</v>
      </c>
      <c r="D10" s="361">
        <v>0</v>
      </c>
      <c r="E10" s="361"/>
    </row>
    <row r="11" spans="1:9" ht="14.1" customHeight="1" x14ac:dyDescent="0.2">
      <c r="A11" s="360" t="s">
        <v>3111</v>
      </c>
      <c r="B11" s="360" t="s">
        <v>3110</v>
      </c>
      <c r="C11" s="361">
        <v>0</v>
      </c>
      <c r="D11" s="361" t="s">
        <v>3133</v>
      </c>
      <c r="E11" s="361"/>
    </row>
    <row r="12" spans="1:9" ht="14.1" customHeight="1" x14ac:dyDescent="0.2">
      <c r="A12" s="363" t="s">
        <v>3109</v>
      </c>
      <c r="B12" s="363" t="s">
        <v>3108</v>
      </c>
      <c r="C12" s="362">
        <v>4</v>
      </c>
      <c r="D12" s="362">
        <v>4</v>
      </c>
      <c r="E12" s="361"/>
    </row>
    <row r="13" spans="1:9" ht="12" customHeight="1" x14ac:dyDescent="0.2">
      <c r="C13" s="361"/>
      <c r="D13" s="361"/>
      <c r="E13" s="361"/>
    </row>
    <row r="14" spans="1:9" ht="12" customHeight="1" x14ac:dyDescent="0.2">
      <c r="A14" s="3" t="s">
        <v>42</v>
      </c>
      <c r="C14" s="361"/>
      <c r="D14" s="361"/>
    </row>
    <row r="15" spans="1:9" ht="12" customHeight="1" x14ac:dyDescent="0.2">
      <c r="A15" s="888" t="s">
        <v>3107</v>
      </c>
      <c r="B15" s="888"/>
      <c r="C15" s="888"/>
    </row>
    <row r="16" spans="1:9" ht="12" customHeight="1" x14ac:dyDescent="0.2">
      <c r="A16" s="888"/>
      <c r="B16" s="888"/>
      <c r="C16" s="888"/>
    </row>
    <row r="17" spans="1:5" ht="12" customHeight="1" x14ac:dyDescent="0.2">
      <c r="A17" s="888" t="s">
        <v>3106</v>
      </c>
      <c r="B17" s="888"/>
      <c r="C17" s="888"/>
    </row>
    <row r="18" spans="1:5" ht="12" customHeight="1" x14ac:dyDescent="0.2">
      <c r="A18" s="888" t="s">
        <v>3127</v>
      </c>
      <c r="B18" s="888"/>
      <c r="C18" s="888"/>
    </row>
    <row r="19" spans="1:5" ht="12" customHeight="1" x14ac:dyDescent="0.2">
      <c r="A19" s="889" t="s">
        <v>3126</v>
      </c>
      <c r="B19" s="889"/>
      <c r="C19" s="889"/>
    </row>
    <row r="20" spans="1:5" ht="12" customHeight="1" x14ac:dyDescent="0.2">
      <c r="A20" s="888" t="s">
        <v>3139</v>
      </c>
      <c r="B20" s="888"/>
      <c r="C20" s="888"/>
      <c r="D20" s="889"/>
      <c r="E20" s="889"/>
    </row>
    <row r="21" spans="1:5" ht="12" customHeight="1" x14ac:dyDescent="0.2">
      <c r="A21" s="888"/>
      <c r="B21" s="888"/>
      <c r="C21" s="888"/>
      <c r="D21" s="385"/>
      <c r="E21" s="385"/>
    </row>
    <row r="22" spans="1:5" ht="12" customHeight="1" x14ac:dyDescent="0.2">
      <c r="A22" s="888"/>
      <c r="B22" s="888"/>
      <c r="C22" s="888"/>
      <c r="D22" s="385"/>
      <c r="E22" s="385"/>
    </row>
    <row r="23" spans="1:5" ht="12" customHeight="1" x14ac:dyDescent="0.2">
      <c r="A23" s="888"/>
      <c r="B23" s="888"/>
      <c r="C23" s="888"/>
    </row>
    <row r="25" spans="1:5" ht="12" customHeight="1" x14ac:dyDescent="0.2">
      <c r="A25" s="359" t="s">
        <v>3007</v>
      </c>
    </row>
  </sheetData>
  <mergeCells count="10">
    <mergeCell ref="H1:I1"/>
    <mergeCell ref="C3:C5"/>
    <mergeCell ref="D3:D5"/>
    <mergeCell ref="A15:C16"/>
    <mergeCell ref="A20:C23"/>
    <mergeCell ref="A17:C17"/>
    <mergeCell ref="A18:C18"/>
    <mergeCell ref="A19:C19"/>
    <mergeCell ref="D20:E20"/>
    <mergeCell ref="A1:F1"/>
  </mergeCells>
  <hyperlinks>
    <hyperlink ref="H1:I1" location="Contents!A1" display="back to contents"/>
  </hyperlinks>
  <pageMargins left="0.05" right="0.05"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0"/>
  <sheetViews>
    <sheetView showGridLines="0" workbookViewId="0">
      <selection sqref="A1:J1"/>
    </sheetView>
  </sheetViews>
  <sheetFormatPr defaultColWidth="9.140625" defaultRowHeight="14.25" x14ac:dyDescent="0.2"/>
  <cols>
    <col min="1" max="1" width="10.140625" style="65" bestFit="1" customWidth="1"/>
    <col min="2" max="2" width="10.140625" style="65" customWidth="1"/>
    <col min="3" max="3" width="17.42578125" style="71" bestFit="1" customWidth="1"/>
    <col min="4" max="11" width="9.140625" style="65"/>
    <col min="12" max="12" width="15.7109375" style="65" customWidth="1"/>
    <col min="13" max="16384" width="9.140625" style="65"/>
  </cols>
  <sheetData>
    <row r="1" spans="1:16" ht="18" customHeight="1" x14ac:dyDescent="0.25">
      <c r="A1" s="891" t="s">
        <v>2971</v>
      </c>
      <c r="B1" s="891"/>
      <c r="C1" s="891"/>
      <c r="D1" s="891"/>
      <c r="E1" s="891"/>
      <c r="F1" s="891"/>
      <c r="G1" s="891"/>
      <c r="H1" s="891"/>
      <c r="I1" s="891"/>
      <c r="J1" s="891"/>
      <c r="K1" s="550"/>
      <c r="L1" s="484" t="s">
        <v>69</v>
      </c>
      <c r="M1" s="484"/>
    </row>
    <row r="2" spans="1:16" ht="15" customHeight="1" x14ac:dyDescent="0.25">
      <c r="A2" s="550"/>
      <c r="B2" s="550"/>
      <c r="C2" s="550"/>
      <c r="D2" s="550"/>
      <c r="E2" s="550"/>
      <c r="F2" s="550"/>
      <c r="G2" s="550"/>
      <c r="H2" s="550"/>
      <c r="I2" s="550"/>
      <c r="J2" s="550"/>
      <c r="K2" s="550"/>
      <c r="L2" s="550"/>
      <c r="M2" s="550"/>
      <c r="N2" s="484"/>
      <c r="O2" s="484"/>
    </row>
    <row r="3" spans="1:16" s="135" customFormat="1" ht="13.5" customHeight="1" x14ac:dyDescent="0.25">
      <c r="A3" s="893" t="s">
        <v>3035</v>
      </c>
      <c r="B3" s="893" t="s">
        <v>2763</v>
      </c>
      <c r="C3" s="893" t="s">
        <v>2892</v>
      </c>
      <c r="D3" s="895" t="s">
        <v>2893</v>
      </c>
      <c r="E3" s="550"/>
      <c r="F3" s="550"/>
      <c r="G3" s="550"/>
      <c r="H3" s="550"/>
      <c r="I3" s="550"/>
      <c r="J3" s="550"/>
      <c r="K3" s="550"/>
      <c r="L3" s="550"/>
      <c r="M3" s="550"/>
      <c r="N3" s="550"/>
      <c r="O3" s="136"/>
      <c r="P3" s="136"/>
    </row>
    <row r="4" spans="1:16" s="135" customFormat="1" ht="13.5" customHeight="1" x14ac:dyDescent="0.25">
      <c r="A4" s="893"/>
      <c r="B4" s="893"/>
      <c r="C4" s="893"/>
      <c r="D4" s="895"/>
      <c r="E4" s="699"/>
      <c r="F4" s="699"/>
      <c r="G4" s="699"/>
      <c r="H4" s="699"/>
      <c r="I4" s="699"/>
      <c r="J4" s="699"/>
      <c r="K4" s="699"/>
      <c r="L4" s="699"/>
      <c r="M4" s="699"/>
      <c r="N4" s="699"/>
      <c r="O4" s="136"/>
      <c r="P4" s="136"/>
    </row>
    <row r="5" spans="1:16" ht="13.5" customHeight="1" x14ac:dyDescent="0.2">
      <c r="A5" s="894"/>
      <c r="B5" s="894"/>
      <c r="C5" s="894"/>
      <c r="D5" s="896"/>
      <c r="E5" s="676"/>
      <c r="F5" s="679"/>
      <c r="G5" s="679"/>
    </row>
    <row r="6" spans="1:16" ht="14.1" customHeight="1" x14ac:dyDescent="0.2">
      <c r="A6" s="680">
        <v>2020</v>
      </c>
      <c r="B6" s="574">
        <v>43829</v>
      </c>
      <c r="C6" s="676">
        <v>1</v>
      </c>
      <c r="D6" s="68">
        <v>0</v>
      </c>
      <c r="E6" s="676"/>
      <c r="F6" s="679"/>
      <c r="G6" s="588"/>
    </row>
    <row r="7" spans="1:16" ht="14.1" customHeight="1" x14ac:dyDescent="0.2">
      <c r="A7" s="680">
        <v>2020</v>
      </c>
      <c r="B7" s="574">
        <v>43836</v>
      </c>
      <c r="C7" s="676">
        <v>2</v>
      </c>
      <c r="D7" s="68">
        <v>0</v>
      </c>
      <c r="E7" s="676"/>
      <c r="F7" s="679"/>
      <c r="G7" s="588"/>
    </row>
    <row r="8" spans="1:16" ht="14.1" customHeight="1" x14ac:dyDescent="0.2">
      <c r="A8" s="680">
        <v>2020</v>
      </c>
      <c r="B8" s="574">
        <v>43843</v>
      </c>
      <c r="C8" s="676">
        <v>3</v>
      </c>
      <c r="D8" s="68">
        <v>0</v>
      </c>
      <c r="E8" s="676"/>
      <c r="F8" s="679"/>
      <c r="G8" s="588"/>
    </row>
    <row r="9" spans="1:16" ht="14.1" customHeight="1" x14ac:dyDescent="0.2">
      <c r="A9" s="680">
        <v>2020</v>
      </c>
      <c r="B9" s="574">
        <v>43850</v>
      </c>
      <c r="C9" s="676">
        <v>4</v>
      </c>
      <c r="D9" s="68">
        <v>0</v>
      </c>
      <c r="E9" s="676"/>
      <c r="F9" s="679"/>
      <c r="G9" s="588"/>
    </row>
    <row r="10" spans="1:16" ht="14.1" customHeight="1" x14ac:dyDescent="0.2">
      <c r="A10" s="680">
        <v>2020</v>
      </c>
      <c r="B10" s="574">
        <v>43857</v>
      </c>
      <c r="C10" s="676">
        <v>5</v>
      </c>
      <c r="D10" s="68">
        <v>0</v>
      </c>
      <c r="E10" s="676"/>
      <c r="F10" s="679"/>
      <c r="G10" s="588"/>
    </row>
    <row r="11" spans="1:16" ht="14.1" customHeight="1" x14ac:dyDescent="0.2">
      <c r="A11" s="680">
        <v>2020</v>
      </c>
      <c r="B11" s="574">
        <v>43864</v>
      </c>
      <c r="C11" s="676">
        <v>6</v>
      </c>
      <c r="D11" s="68">
        <v>0</v>
      </c>
      <c r="E11" s="676"/>
      <c r="F11" s="679"/>
      <c r="G11" s="588"/>
    </row>
    <row r="12" spans="1:16" ht="14.1" customHeight="1" x14ac:dyDescent="0.2">
      <c r="A12" s="680">
        <v>2020</v>
      </c>
      <c r="B12" s="574">
        <v>43871</v>
      </c>
      <c r="C12" s="676">
        <v>7</v>
      </c>
      <c r="D12" s="68">
        <v>0</v>
      </c>
      <c r="E12" s="676"/>
      <c r="F12" s="679"/>
      <c r="G12" s="588"/>
    </row>
    <row r="13" spans="1:16" ht="14.1" customHeight="1" x14ac:dyDescent="0.2">
      <c r="A13" s="680">
        <v>2020</v>
      </c>
      <c r="B13" s="574">
        <v>43878</v>
      </c>
      <c r="C13" s="676">
        <v>8</v>
      </c>
      <c r="D13" s="68">
        <v>0</v>
      </c>
      <c r="E13" s="676"/>
      <c r="F13" s="679"/>
      <c r="G13" s="588"/>
    </row>
    <row r="14" spans="1:16" ht="14.1" customHeight="1" x14ac:dyDescent="0.2">
      <c r="A14" s="680">
        <v>2020</v>
      </c>
      <c r="B14" s="574">
        <v>43885</v>
      </c>
      <c r="C14" s="676">
        <v>9</v>
      </c>
      <c r="D14" s="68">
        <v>0</v>
      </c>
      <c r="E14" s="676"/>
      <c r="F14" s="679"/>
      <c r="G14" s="588"/>
    </row>
    <row r="15" spans="1:16" ht="14.1" customHeight="1" x14ac:dyDescent="0.2">
      <c r="A15" s="680">
        <v>2020</v>
      </c>
      <c r="B15" s="574">
        <v>43892</v>
      </c>
      <c r="C15" s="676">
        <v>10</v>
      </c>
      <c r="D15" s="68">
        <v>0</v>
      </c>
      <c r="E15" s="676"/>
      <c r="F15" s="679"/>
      <c r="G15" s="588"/>
    </row>
    <row r="16" spans="1:16" ht="14.1" customHeight="1" x14ac:dyDescent="0.2">
      <c r="A16" s="680">
        <v>2020</v>
      </c>
      <c r="B16" s="574">
        <v>43899</v>
      </c>
      <c r="C16" s="676">
        <v>11</v>
      </c>
      <c r="D16" s="68">
        <v>0</v>
      </c>
      <c r="E16" s="676"/>
      <c r="F16" s="679"/>
      <c r="G16" s="588"/>
    </row>
    <row r="17" spans="1:36" ht="14.1" customHeight="1" x14ac:dyDescent="0.2">
      <c r="A17" s="680">
        <v>2020</v>
      </c>
      <c r="B17" s="574">
        <v>43906</v>
      </c>
      <c r="C17" s="676">
        <v>12</v>
      </c>
      <c r="D17" s="68">
        <v>11</v>
      </c>
      <c r="E17" s="679"/>
      <c r="F17" s="588"/>
      <c r="G17" s="588"/>
      <c r="K17" s="616"/>
      <c r="L17" s="616"/>
      <c r="M17" s="616"/>
      <c r="N17" s="616"/>
      <c r="O17" s="616"/>
      <c r="P17" s="616"/>
      <c r="Q17" s="616"/>
      <c r="R17" s="616"/>
      <c r="S17" s="616"/>
      <c r="T17" s="616"/>
      <c r="U17" s="616"/>
      <c r="V17" s="616"/>
      <c r="W17" s="616"/>
      <c r="X17" s="616"/>
      <c r="Y17" s="616"/>
      <c r="Z17" s="616"/>
      <c r="AA17" s="616"/>
      <c r="AB17" s="616"/>
      <c r="AC17" s="616"/>
      <c r="AD17" s="616"/>
      <c r="AE17" s="616"/>
      <c r="AF17" s="616"/>
      <c r="AG17" s="616"/>
      <c r="AH17" s="616"/>
      <c r="AI17" s="616"/>
      <c r="AJ17" s="616"/>
    </row>
    <row r="18" spans="1:36" ht="14.1" customHeight="1" x14ac:dyDescent="0.2">
      <c r="A18" s="680">
        <v>2020</v>
      </c>
      <c r="B18" s="574">
        <v>43913</v>
      </c>
      <c r="C18" s="676">
        <v>13</v>
      </c>
      <c r="D18" s="68">
        <v>62</v>
      </c>
      <c r="E18" s="679"/>
      <c r="G18" s="588"/>
    </row>
    <row r="19" spans="1:36" ht="14.1" customHeight="1" x14ac:dyDescent="0.2">
      <c r="A19" s="680">
        <v>2020</v>
      </c>
      <c r="B19" s="574">
        <v>43920</v>
      </c>
      <c r="C19" s="676">
        <v>14</v>
      </c>
      <c r="D19" s="68">
        <v>282</v>
      </c>
      <c r="E19" s="679"/>
      <c r="G19" s="588"/>
    </row>
    <row r="20" spans="1:36" ht="14.1" customHeight="1" x14ac:dyDescent="0.2">
      <c r="A20" s="680">
        <v>2020</v>
      </c>
      <c r="B20" s="574">
        <v>43927</v>
      </c>
      <c r="C20" s="676">
        <v>15</v>
      </c>
      <c r="D20" s="68">
        <v>609</v>
      </c>
      <c r="E20" s="679"/>
      <c r="G20" s="588"/>
    </row>
    <row r="21" spans="1:36" ht="14.1" customHeight="1" x14ac:dyDescent="0.2">
      <c r="A21" s="680">
        <v>2020</v>
      </c>
      <c r="B21" s="574">
        <v>43934</v>
      </c>
      <c r="C21" s="676">
        <v>16</v>
      </c>
      <c r="D21" s="68">
        <v>650</v>
      </c>
      <c r="E21" s="679"/>
      <c r="F21" s="616"/>
      <c r="G21" s="588"/>
    </row>
    <row r="22" spans="1:36" ht="14.1" customHeight="1" x14ac:dyDescent="0.2">
      <c r="A22" s="680">
        <v>2020</v>
      </c>
      <c r="B22" s="574">
        <v>43941</v>
      </c>
      <c r="C22" s="676">
        <v>17</v>
      </c>
      <c r="D22" s="68">
        <v>663</v>
      </c>
      <c r="E22" s="679"/>
      <c r="F22" s="616"/>
      <c r="G22" s="588"/>
    </row>
    <row r="23" spans="1:36" ht="14.1" customHeight="1" x14ac:dyDescent="0.2">
      <c r="A23" s="680">
        <v>2020</v>
      </c>
      <c r="B23" s="574">
        <v>43948</v>
      </c>
      <c r="C23" s="676">
        <v>18</v>
      </c>
      <c r="D23" s="68">
        <v>527</v>
      </c>
      <c r="E23" s="679"/>
      <c r="F23" s="616"/>
      <c r="G23" s="588"/>
    </row>
    <row r="24" spans="1:36" ht="14.1" customHeight="1" x14ac:dyDescent="0.2">
      <c r="A24" s="680">
        <v>2020</v>
      </c>
      <c r="B24" s="574">
        <v>43955</v>
      </c>
      <c r="C24" s="676">
        <v>19</v>
      </c>
      <c r="D24" s="68">
        <v>414</v>
      </c>
      <c r="E24" s="679"/>
      <c r="F24" s="616"/>
      <c r="G24" s="588"/>
    </row>
    <row r="25" spans="1:36" ht="14.1" customHeight="1" x14ac:dyDescent="0.2">
      <c r="A25" s="680">
        <v>2020</v>
      </c>
      <c r="B25" s="574">
        <v>43962</v>
      </c>
      <c r="C25" s="676">
        <v>20</v>
      </c>
      <c r="D25" s="68">
        <v>336</v>
      </c>
      <c r="E25" s="679"/>
      <c r="F25" s="616"/>
      <c r="G25" s="588"/>
    </row>
    <row r="26" spans="1:36" ht="14.1" customHeight="1" x14ac:dyDescent="0.2">
      <c r="A26" s="680">
        <v>2020</v>
      </c>
      <c r="B26" s="574">
        <v>43969</v>
      </c>
      <c r="C26" s="676">
        <v>21</v>
      </c>
      <c r="D26" s="68">
        <v>230</v>
      </c>
      <c r="E26" s="679"/>
      <c r="F26" s="616"/>
      <c r="G26" s="588"/>
    </row>
    <row r="27" spans="1:36" ht="14.1" customHeight="1" x14ac:dyDescent="0.2">
      <c r="A27" s="680">
        <v>2020</v>
      </c>
      <c r="B27" s="574">
        <v>43976</v>
      </c>
      <c r="C27" s="676">
        <v>22</v>
      </c>
      <c r="D27" s="68">
        <v>131</v>
      </c>
      <c r="E27" s="679"/>
      <c r="F27" s="616"/>
      <c r="G27" s="588"/>
    </row>
    <row r="28" spans="1:36" ht="14.1" customHeight="1" x14ac:dyDescent="0.2">
      <c r="A28" s="680">
        <v>2020</v>
      </c>
      <c r="B28" s="574">
        <v>43983</v>
      </c>
      <c r="C28" s="676">
        <v>23</v>
      </c>
      <c r="D28" s="68">
        <v>91</v>
      </c>
      <c r="E28" s="679"/>
      <c r="F28" s="616"/>
      <c r="G28" s="588"/>
    </row>
    <row r="29" spans="1:36" ht="14.1" customHeight="1" x14ac:dyDescent="0.2">
      <c r="A29" s="680">
        <v>2020</v>
      </c>
      <c r="B29" s="574">
        <v>43990</v>
      </c>
      <c r="C29" s="676">
        <v>24</v>
      </c>
      <c r="D29" s="68">
        <v>67</v>
      </c>
      <c r="E29" s="679"/>
      <c r="F29" s="616"/>
      <c r="G29" s="588"/>
    </row>
    <row r="30" spans="1:36" ht="14.1" customHeight="1" x14ac:dyDescent="0.2">
      <c r="A30" s="680">
        <v>2020</v>
      </c>
      <c r="B30" s="574">
        <v>43997</v>
      </c>
      <c r="C30" s="676">
        <v>25</v>
      </c>
      <c r="D30" s="68">
        <v>49</v>
      </c>
      <c r="E30" s="679"/>
      <c r="F30" s="616"/>
      <c r="G30" s="588"/>
    </row>
    <row r="31" spans="1:36" ht="14.1" customHeight="1" x14ac:dyDescent="0.2">
      <c r="A31" s="680">
        <v>2020</v>
      </c>
      <c r="B31" s="574">
        <v>44004</v>
      </c>
      <c r="C31" s="676">
        <v>26</v>
      </c>
      <c r="D31" s="616">
        <v>36</v>
      </c>
      <c r="E31" s="679"/>
      <c r="F31" s="616"/>
      <c r="G31" s="588"/>
    </row>
    <row r="32" spans="1:36" ht="14.1" customHeight="1" x14ac:dyDescent="0.2">
      <c r="A32" s="680">
        <v>2020</v>
      </c>
      <c r="B32" s="574">
        <v>44011</v>
      </c>
      <c r="C32" s="676">
        <v>27</v>
      </c>
      <c r="D32" s="616">
        <v>19</v>
      </c>
      <c r="E32" s="679"/>
      <c r="F32" s="616"/>
      <c r="G32" s="588"/>
    </row>
    <row r="33" spans="1:7" ht="14.1" customHeight="1" x14ac:dyDescent="0.2">
      <c r="A33" s="680">
        <v>2020</v>
      </c>
      <c r="B33" s="574">
        <v>44018</v>
      </c>
      <c r="C33" s="676">
        <v>28</v>
      </c>
      <c r="D33" s="616">
        <v>13</v>
      </c>
      <c r="E33" s="679"/>
      <c r="F33" s="616"/>
      <c r="G33" s="588"/>
    </row>
    <row r="34" spans="1:7" ht="14.1" customHeight="1" x14ac:dyDescent="0.2">
      <c r="A34" s="680">
        <v>2020</v>
      </c>
      <c r="B34" s="574">
        <v>44025</v>
      </c>
      <c r="C34" s="676">
        <v>29</v>
      </c>
      <c r="D34" s="616">
        <v>6</v>
      </c>
      <c r="E34" s="679"/>
      <c r="F34" s="616"/>
      <c r="G34" s="588"/>
    </row>
    <row r="35" spans="1:7" ht="14.1" customHeight="1" x14ac:dyDescent="0.2">
      <c r="A35" s="680">
        <v>2020</v>
      </c>
      <c r="B35" s="574">
        <v>44032</v>
      </c>
      <c r="C35" s="676">
        <v>30</v>
      </c>
      <c r="D35" s="616">
        <v>8</v>
      </c>
      <c r="E35" s="679"/>
      <c r="F35" s="616"/>
      <c r="G35" s="588"/>
    </row>
    <row r="36" spans="1:7" ht="14.1" customHeight="1" x14ac:dyDescent="0.2">
      <c r="A36" s="680">
        <v>2020</v>
      </c>
      <c r="B36" s="574">
        <v>44039</v>
      </c>
      <c r="C36" s="676">
        <v>31</v>
      </c>
      <c r="D36" s="616">
        <v>6</v>
      </c>
      <c r="E36" s="679"/>
      <c r="F36" s="616"/>
    </row>
    <row r="37" spans="1:7" ht="14.1" customHeight="1" x14ac:dyDescent="0.2">
      <c r="A37" s="680">
        <v>2020</v>
      </c>
      <c r="B37" s="574">
        <v>44046</v>
      </c>
      <c r="C37" s="676">
        <v>32</v>
      </c>
      <c r="D37" s="616">
        <v>5</v>
      </c>
      <c r="E37" s="679"/>
      <c r="F37" s="616"/>
    </row>
    <row r="38" spans="1:7" ht="14.1" customHeight="1" x14ac:dyDescent="0.2">
      <c r="A38" s="680">
        <v>2020</v>
      </c>
      <c r="B38" s="574">
        <v>44053</v>
      </c>
      <c r="C38" s="676">
        <v>33</v>
      </c>
      <c r="D38" s="616">
        <v>3</v>
      </c>
      <c r="E38" s="679"/>
      <c r="F38" s="616"/>
    </row>
    <row r="39" spans="1:7" ht="14.1" customHeight="1" x14ac:dyDescent="0.2">
      <c r="A39" s="680">
        <v>2020</v>
      </c>
      <c r="B39" s="574">
        <v>44060</v>
      </c>
      <c r="C39" s="676">
        <v>34</v>
      </c>
      <c r="D39" s="616">
        <v>5</v>
      </c>
      <c r="E39" s="679"/>
      <c r="F39" s="616"/>
    </row>
    <row r="40" spans="1:7" ht="14.1" customHeight="1" x14ac:dyDescent="0.2">
      <c r="A40" s="680">
        <v>2020</v>
      </c>
      <c r="B40" s="574">
        <v>44067</v>
      </c>
      <c r="C40" s="676">
        <v>35</v>
      </c>
      <c r="D40" s="616">
        <v>7</v>
      </c>
      <c r="E40" s="679"/>
      <c r="F40" s="616"/>
    </row>
    <row r="41" spans="1:7" ht="14.1" customHeight="1" x14ac:dyDescent="0.2">
      <c r="A41" s="680">
        <v>2020</v>
      </c>
      <c r="B41" s="574">
        <v>44074</v>
      </c>
      <c r="C41" s="676">
        <v>36</v>
      </c>
      <c r="D41" s="616">
        <v>2</v>
      </c>
      <c r="E41" s="679"/>
      <c r="F41" s="616"/>
    </row>
    <row r="42" spans="1:7" ht="14.1" customHeight="1" x14ac:dyDescent="0.2">
      <c r="A42" s="680">
        <v>2020</v>
      </c>
      <c r="B42" s="574">
        <v>44081</v>
      </c>
      <c r="C42" s="676">
        <v>37</v>
      </c>
      <c r="D42" s="616">
        <v>5</v>
      </c>
      <c r="E42" s="682"/>
      <c r="F42" s="616"/>
    </row>
    <row r="43" spans="1:7" ht="14.1" customHeight="1" x14ac:dyDescent="0.2">
      <c r="A43" s="680">
        <v>2020</v>
      </c>
      <c r="B43" s="574">
        <v>44088</v>
      </c>
      <c r="C43" s="676">
        <v>38</v>
      </c>
      <c r="D43" s="681">
        <v>11</v>
      </c>
      <c r="E43" s="676"/>
      <c r="F43" s="616"/>
      <c r="G43" s="679"/>
    </row>
    <row r="44" spans="1:7" ht="14.1" customHeight="1" x14ac:dyDescent="0.2">
      <c r="A44" s="680">
        <v>2020</v>
      </c>
      <c r="B44" s="574">
        <v>44095</v>
      </c>
      <c r="C44" s="676">
        <v>39</v>
      </c>
      <c r="D44" s="68">
        <v>10</v>
      </c>
      <c r="E44" s="676"/>
      <c r="F44" s="616"/>
      <c r="G44" s="679"/>
    </row>
    <row r="45" spans="1:7" ht="14.1" customHeight="1" x14ac:dyDescent="0.2">
      <c r="A45" s="680">
        <v>2020</v>
      </c>
      <c r="B45" s="574">
        <v>44102</v>
      </c>
      <c r="C45" s="676">
        <v>40</v>
      </c>
      <c r="D45" s="68">
        <v>20</v>
      </c>
      <c r="E45" s="676"/>
      <c r="F45" s="616"/>
      <c r="G45" s="679"/>
    </row>
    <row r="46" spans="1:7" ht="14.1" customHeight="1" x14ac:dyDescent="0.2">
      <c r="A46" s="680">
        <v>2020</v>
      </c>
      <c r="B46" s="574">
        <v>44109</v>
      </c>
      <c r="C46" s="676">
        <v>41</v>
      </c>
      <c r="D46" s="68">
        <v>25</v>
      </c>
      <c r="E46" s="676"/>
      <c r="F46" s="616"/>
      <c r="G46" s="679"/>
    </row>
    <row r="47" spans="1:7" ht="14.1" customHeight="1" x14ac:dyDescent="0.2">
      <c r="A47" s="680">
        <v>2020</v>
      </c>
      <c r="B47" s="574">
        <v>44116</v>
      </c>
      <c r="C47" s="676">
        <v>42</v>
      </c>
      <c r="D47" s="68">
        <v>76</v>
      </c>
      <c r="E47" s="676"/>
      <c r="F47" s="134"/>
      <c r="G47" s="679"/>
    </row>
    <row r="48" spans="1:7" ht="14.1" customHeight="1" x14ac:dyDescent="0.2">
      <c r="A48" s="680">
        <v>2020</v>
      </c>
      <c r="B48" s="574">
        <v>44123</v>
      </c>
      <c r="C48" s="676">
        <v>43</v>
      </c>
      <c r="D48" s="68">
        <v>107</v>
      </c>
      <c r="E48" s="676"/>
      <c r="G48" s="679"/>
    </row>
    <row r="49" spans="1:7" ht="14.1" customHeight="1" x14ac:dyDescent="0.2">
      <c r="A49" s="680">
        <v>2020</v>
      </c>
      <c r="B49" s="574">
        <v>44130</v>
      </c>
      <c r="C49" s="676">
        <v>44</v>
      </c>
      <c r="D49" s="68">
        <v>168</v>
      </c>
      <c r="E49" s="676"/>
      <c r="G49" s="679"/>
    </row>
    <row r="50" spans="1:7" ht="14.1" customHeight="1" x14ac:dyDescent="0.2">
      <c r="A50" s="680">
        <v>2020</v>
      </c>
      <c r="B50" s="574">
        <v>44137</v>
      </c>
      <c r="C50" s="676">
        <v>45</v>
      </c>
      <c r="D50" s="68">
        <v>209</v>
      </c>
      <c r="E50" s="676"/>
      <c r="F50" s="679"/>
      <c r="G50" s="679"/>
    </row>
    <row r="51" spans="1:7" ht="14.1" customHeight="1" x14ac:dyDescent="0.2">
      <c r="A51" s="680">
        <v>2020</v>
      </c>
      <c r="B51" s="574">
        <v>44144</v>
      </c>
      <c r="C51" s="676">
        <v>46</v>
      </c>
      <c r="D51" s="68">
        <v>280</v>
      </c>
      <c r="E51" s="676"/>
      <c r="F51" s="679"/>
      <c r="G51" s="679"/>
    </row>
    <row r="52" spans="1:7" ht="14.1" customHeight="1" x14ac:dyDescent="0.2">
      <c r="A52" s="680">
        <v>2020</v>
      </c>
      <c r="B52" s="574">
        <v>44151</v>
      </c>
      <c r="C52" s="676">
        <v>47</v>
      </c>
      <c r="D52" s="68">
        <v>249</v>
      </c>
      <c r="E52" s="676"/>
      <c r="F52" s="679"/>
      <c r="G52" s="679"/>
    </row>
    <row r="53" spans="1:7" ht="14.1" customHeight="1" x14ac:dyDescent="0.2">
      <c r="A53" s="680">
        <v>2020</v>
      </c>
      <c r="B53" s="574">
        <v>44158</v>
      </c>
      <c r="C53" s="676">
        <v>48</v>
      </c>
      <c r="D53" s="68">
        <v>252</v>
      </c>
      <c r="E53" s="676"/>
      <c r="F53" s="679"/>
      <c r="G53" s="679"/>
    </row>
    <row r="54" spans="1:7" ht="14.1" customHeight="1" x14ac:dyDescent="0.2">
      <c r="A54" s="680">
        <v>2020</v>
      </c>
      <c r="B54" s="574">
        <v>44165</v>
      </c>
      <c r="C54" s="676">
        <v>49</v>
      </c>
      <c r="D54" s="68">
        <v>233</v>
      </c>
      <c r="E54" s="676"/>
      <c r="F54" s="679"/>
      <c r="G54" s="679"/>
    </row>
    <row r="55" spans="1:7" ht="14.1" customHeight="1" x14ac:dyDescent="0.2">
      <c r="A55" s="680">
        <v>2020</v>
      </c>
      <c r="B55" s="574">
        <v>44172</v>
      </c>
      <c r="C55" s="676">
        <v>50</v>
      </c>
      <c r="D55" s="68">
        <v>227</v>
      </c>
      <c r="E55" s="676"/>
      <c r="F55" s="679"/>
      <c r="G55" s="679"/>
    </row>
    <row r="56" spans="1:7" ht="14.1" customHeight="1" x14ac:dyDescent="0.2">
      <c r="A56" s="680">
        <v>2020</v>
      </c>
      <c r="B56" s="574">
        <v>44179</v>
      </c>
      <c r="C56" s="676">
        <v>51</v>
      </c>
      <c r="D56" s="68">
        <v>208</v>
      </c>
      <c r="E56" s="676"/>
      <c r="F56" s="679"/>
      <c r="G56" s="679"/>
    </row>
    <row r="57" spans="1:7" ht="14.1" customHeight="1" x14ac:dyDescent="0.2">
      <c r="A57" s="680">
        <v>2020</v>
      </c>
      <c r="B57" s="574">
        <v>44186</v>
      </c>
      <c r="C57" s="676">
        <v>52</v>
      </c>
      <c r="D57" s="68">
        <v>203</v>
      </c>
      <c r="E57" s="676"/>
      <c r="F57" s="679"/>
      <c r="G57" s="679"/>
    </row>
    <row r="58" spans="1:7" ht="14.1" customHeight="1" x14ac:dyDescent="0.2">
      <c r="A58" s="680">
        <v>2020</v>
      </c>
      <c r="B58" s="574">
        <v>44193</v>
      </c>
      <c r="C58" s="676">
        <v>53</v>
      </c>
      <c r="D58" s="68">
        <v>187</v>
      </c>
      <c r="E58" s="676"/>
      <c r="F58" s="679"/>
      <c r="G58" s="679"/>
    </row>
    <row r="59" spans="1:7" ht="14.1" customHeight="1" x14ac:dyDescent="0.2">
      <c r="A59" s="680">
        <v>2021</v>
      </c>
      <c r="B59" s="574">
        <v>44200</v>
      </c>
      <c r="C59" s="676">
        <v>1</v>
      </c>
      <c r="D59" s="90">
        <v>392</v>
      </c>
      <c r="E59" s="676"/>
      <c r="F59" s="679"/>
      <c r="G59" s="679"/>
    </row>
    <row r="60" spans="1:7" ht="14.1" customHeight="1" x14ac:dyDescent="0.2">
      <c r="A60" s="680">
        <v>2021</v>
      </c>
      <c r="B60" s="574">
        <v>44207</v>
      </c>
      <c r="C60" s="676">
        <v>2</v>
      </c>
      <c r="D60" s="90">
        <v>373</v>
      </c>
      <c r="E60" s="676"/>
      <c r="F60" s="679"/>
      <c r="G60" s="679"/>
    </row>
    <row r="61" spans="1:7" ht="14.1" customHeight="1" x14ac:dyDescent="0.2">
      <c r="A61" s="680">
        <v>2021</v>
      </c>
      <c r="B61" s="574">
        <v>44214</v>
      </c>
      <c r="C61" s="676">
        <v>3</v>
      </c>
      <c r="D61" s="90">
        <v>452</v>
      </c>
      <c r="E61" s="676"/>
      <c r="F61" s="679"/>
      <c r="G61" s="679"/>
    </row>
    <row r="62" spans="1:7" ht="14.1" customHeight="1" x14ac:dyDescent="0.2">
      <c r="A62" s="680">
        <v>2021</v>
      </c>
      <c r="B62" s="574">
        <v>44221</v>
      </c>
      <c r="C62" s="676">
        <v>4</v>
      </c>
      <c r="D62" s="90">
        <v>443</v>
      </c>
      <c r="E62" s="676"/>
      <c r="F62" s="679"/>
      <c r="G62" s="679"/>
    </row>
    <row r="63" spans="1:7" ht="14.1" customHeight="1" x14ac:dyDescent="0.2">
      <c r="A63" s="680">
        <v>2021</v>
      </c>
      <c r="B63" s="574">
        <v>44228</v>
      </c>
      <c r="C63" s="676">
        <v>5</v>
      </c>
      <c r="D63" s="90">
        <v>377</v>
      </c>
      <c r="E63" s="676"/>
      <c r="F63" s="679"/>
      <c r="G63" s="679"/>
    </row>
    <row r="64" spans="1:7" ht="14.1" customHeight="1" x14ac:dyDescent="0.2">
      <c r="A64" s="680">
        <v>2021</v>
      </c>
      <c r="B64" s="574">
        <v>44235</v>
      </c>
      <c r="C64" s="676">
        <v>6</v>
      </c>
      <c r="D64" s="90">
        <v>325</v>
      </c>
      <c r="E64" s="679"/>
      <c r="F64" s="679"/>
    </row>
    <row r="65" spans="1:6" ht="14.1" customHeight="1" x14ac:dyDescent="0.2">
      <c r="A65" s="680">
        <v>2021</v>
      </c>
      <c r="B65" s="574">
        <v>44242</v>
      </c>
      <c r="C65" s="676">
        <v>7</v>
      </c>
      <c r="D65" s="606">
        <v>291</v>
      </c>
      <c r="E65" s="679"/>
      <c r="F65" s="679"/>
    </row>
    <row r="66" spans="1:6" ht="14.1" customHeight="1" x14ac:dyDescent="0.2">
      <c r="A66" s="680">
        <v>2021</v>
      </c>
      <c r="B66" s="574">
        <v>44249</v>
      </c>
      <c r="C66" s="676">
        <v>8</v>
      </c>
      <c r="D66" s="606">
        <v>230</v>
      </c>
      <c r="E66" s="679"/>
      <c r="F66" s="679"/>
    </row>
    <row r="67" spans="1:6" ht="14.1" customHeight="1" x14ac:dyDescent="0.2">
      <c r="A67" s="680">
        <v>2021</v>
      </c>
      <c r="B67" s="574">
        <v>44256</v>
      </c>
      <c r="C67" s="676">
        <v>9</v>
      </c>
      <c r="D67" s="606">
        <v>142</v>
      </c>
      <c r="E67" s="679"/>
      <c r="F67" s="679"/>
    </row>
    <row r="68" spans="1:6" ht="14.1" customHeight="1" x14ac:dyDescent="0.2">
      <c r="A68" s="680">
        <v>2021</v>
      </c>
      <c r="B68" s="574">
        <v>44263</v>
      </c>
      <c r="C68" s="676">
        <v>10</v>
      </c>
      <c r="D68" s="606">
        <v>104</v>
      </c>
      <c r="E68" s="679"/>
      <c r="F68" s="679"/>
    </row>
    <row r="69" spans="1:6" ht="14.1" customHeight="1" x14ac:dyDescent="0.2">
      <c r="A69" s="680">
        <v>2021</v>
      </c>
      <c r="B69" s="574">
        <v>44270</v>
      </c>
      <c r="C69" s="676">
        <v>11</v>
      </c>
      <c r="D69" s="606">
        <v>67</v>
      </c>
      <c r="E69" s="679"/>
      <c r="F69" s="679"/>
    </row>
    <row r="70" spans="1:6" ht="14.1" customHeight="1" x14ac:dyDescent="0.2">
      <c r="A70" s="680">
        <v>2021</v>
      </c>
      <c r="B70" s="574">
        <v>44277</v>
      </c>
      <c r="C70" s="676">
        <v>12</v>
      </c>
      <c r="D70" s="606">
        <v>62</v>
      </c>
      <c r="E70" s="679"/>
      <c r="F70" s="679"/>
    </row>
    <row r="71" spans="1:6" ht="14.1" customHeight="1" x14ac:dyDescent="0.2">
      <c r="A71" s="680">
        <v>2021</v>
      </c>
      <c r="B71" s="574">
        <v>44284</v>
      </c>
      <c r="C71" s="676">
        <v>13</v>
      </c>
      <c r="D71" s="606">
        <v>38</v>
      </c>
      <c r="E71" s="679"/>
      <c r="F71" s="679"/>
    </row>
    <row r="72" spans="1:6" ht="14.1" customHeight="1" x14ac:dyDescent="0.2">
      <c r="A72" s="680">
        <v>2021</v>
      </c>
      <c r="B72" s="574">
        <v>44291</v>
      </c>
      <c r="C72" s="676">
        <v>14</v>
      </c>
      <c r="D72" s="606">
        <v>34</v>
      </c>
      <c r="E72" s="679"/>
      <c r="F72" s="679"/>
    </row>
    <row r="73" spans="1:6" ht="14.1" customHeight="1" x14ac:dyDescent="0.2">
      <c r="A73" s="680">
        <v>2021</v>
      </c>
      <c r="B73" s="574">
        <v>44298</v>
      </c>
      <c r="C73" s="676">
        <v>15</v>
      </c>
      <c r="D73" s="606">
        <v>24</v>
      </c>
      <c r="E73" s="679"/>
      <c r="F73" s="679"/>
    </row>
    <row r="74" spans="1:6" ht="14.1" customHeight="1" x14ac:dyDescent="0.2">
      <c r="A74" s="680">
        <v>2021</v>
      </c>
      <c r="B74" s="574">
        <v>44305</v>
      </c>
      <c r="C74" s="676">
        <v>16</v>
      </c>
      <c r="D74" s="606">
        <v>23</v>
      </c>
      <c r="E74" s="679"/>
      <c r="F74" s="679"/>
    </row>
    <row r="75" spans="1:6" ht="14.1" customHeight="1" x14ac:dyDescent="0.2">
      <c r="A75" s="680">
        <v>2021</v>
      </c>
      <c r="B75" s="574">
        <v>44312</v>
      </c>
      <c r="C75" s="676">
        <v>17</v>
      </c>
      <c r="D75" s="606">
        <v>19</v>
      </c>
      <c r="E75" s="679"/>
      <c r="F75" s="679"/>
    </row>
    <row r="76" spans="1:6" ht="14.1" customHeight="1" x14ac:dyDescent="0.2">
      <c r="A76" s="680">
        <v>2021</v>
      </c>
      <c r="B76" s="574">
        <v>44319</v>
      </c>
      <c r="C76" s="676">
        <v>18</v>
      </c>
      <c r="D76" s="606">
        <v>7</v>
      </c>
      <c r="E76" s="679"/>
      <c r="F76" s="679"/>
    </row>
    <row r="77" spans="1:6" ht="14.1" customHeight="1" x14ac:dyDescent="0.2">
      <c r="A77" s="680">
        <v>2021</v>
      </c>
      <c r="B77" s="574">
        <v>44326</v>
      </c>
      <c r="C77" s="676">
        <v>19</v>
      </c>
      <c r="D77" s="606">
        <v>6</v>
      </c>
      <c r="E77" s="679"/>
      <c r="F77" s="679"/>
    </row>
    <row r="78" spans="1:6" ht="14.1" customHeight="1" x14ac:dyDescent="0.2">
      <c r="A78" s="680">
        <v>2021</v>
      </c>
      <c r="B78" s="574">
        <v>44333</v>
      </c>
      <c r="C78" s="676">
        <v>20</v>
      </c>
      <c r="D78" s="606">
        <v>4</v>
      </c>
      <c r="E78" s="679"/>
      <c r="F78" s="679"/>
    </row>
    <row r="79" spans="1:6" ht="14.1" customHeight="1" x14ac:dyDescent="0.2">
      <c r="A79" s="680">
        <v>2021</v>
      </c>
      <c r="B79" s="574">
        <v>44340</v>
      </c>
      <c r="C79" s="676">
        <v>21</v>
      </c>
      <c r="D79" s="606">
        <v>8</v>
      </c>
      <c r="E79" s="679"/>
      <c r="F79" s="679"/>
    </row>
    <row r="80" spans="1:6" ht="14.1" customHeight="1" x14ac:dyDescent="0.2">
      <c r="A80" s="680">
        <v>2021</v>
      </c>
      <c r="B80" s="574">
        <v>44347</v>
      </c>
      <c r="C80" s="676">
        <v>22</v>
      </c>
      <c r="D80" s="606">
        <v>8</v>
      </c>
      <c r="E80" s="679"/>
      <c r="F80" s="679"/>
    </row>
    <row r="81" spans="1:6" ht="14.1" customHeight="1" x14ac:dyDescent="0.2">
      <c r="A81" s="680">
        <v>2021</v>
      </c>
      <c r="B81" s="574">
        <v>44354</v>
      </c>
      <c r="C81" s="676">
        <v>23</v>
      </c>
      <c r="D81" s="606">
        <v>7</v>
      </c>
      <c r="E81" s="679"/>
      <c r="F81" s="679"/>
    </row>
    <row r="82" spans="1:6" ht="14.1" customHeight="1" x14ac:dyDescent="0.2">
      <c r="A82" s="680">
        <v>2021</v>
      </c>
      <c r="B82" s="574">
        <v>44361</v>
      </c>
      <c r="C82" s="676">
        <v>24</v>
      </c>
      <c r="D82" s="606">
        <v>13</v>
      </c>
      <c r="E82" s="679"/>
      <c r="F82" s="679"/>
    </row>
    <row r="83" spans="1:6" ht="14.1" customHeight="1" x14ac:dyDescent="0.2">
      <c r="A83" s="680">
        <v>2021</v>
      </c>
      <c r="B83" s="574">
        <v>44368</v>
      </c>
      <c r="C83" s="676">
        <v>25</v>
      </c>
      <c r="D83" s="606">
        <v>17</v>
      </c>
      <c r="E83" s="679"/>
      <c r="F83" s="679"/>
    </row>
    <row r="84" spans="1:6" ht="14.1" customHeight="1" x14ac:dyDescent="0.2">
      <c r="A84" s="680">
        <v>2021</v>
      </c>
      <c r="B84" s="574">
        <v>44375</v>
      </c>
      <c r="C84" s="676">
        <v>26</v>
      </c>
      <c r="D84" s="606">
        <v>22</v>
      </c>
      <c r="E84" s="679"/>
      <c r="F84" s="679"/>
    </row>
    <row r="85" spans="1:6" ht="14.1" customHeight="1" x14ac:dyDescent="0.2">
      <c r="A85" s="680">
        <v>2021</v>
      </c>
      <c r="B85" s="574">
        <v>44382</v>
      </c>
      <c r="C85" s="676">
        <v>27</v>
      </c>
      <c r="D85" s="606">
        <v>30</v>
      </c>
      <c r="E85" s="679"/>
      <c r="F85" s="679"/>
    </row>
    <row r="86" spans="1:6" ht="14.1" hidden="1" customHeight="1" x14ac:dyDescent="0.2">
      <c r="A86" s="680">
        <v>2021</v>
      </c>
      <c r="B86" s="574">
        <v>44389</v>
      </c>
      <c r="C86" s="676">
        <v>28</v>
      </c>
      <c r="D86" s="606" t="e">
        <v>#N/A</v>
      </c>
      <c r="E86" s="679"/>
      <c r="F86" s="679"/>
    </row>
    <row r="87" spans="1:6" ht="14.1" hidden="1" customHeight="1" x14ac:dyDescent="0.2">
      <c r="A87" s="680">
        <v>2021</v>
      </c>
      <c r="B87" s="574">
        <v>44396</v>
      </c>
      <c r="C87" s="676">
        <v>29</v>
      </c>
      <c r="D87" s="606" t="e">
        <v>#N/A</v>
      </c>
      <c r="E87" s="679"/>
      <c r="F87" s="679"/>
    </row>
    <row r="88" spans="1:6" ht="14.1" hidden="1" customHeight="1" x14ac:dyDescent="0.2">
      <c r="A88" s="680">
        <v>2021</v>
      </c>
      <c r="B88" s="574">
        <v>44403</v>
      </c>
      <c r="C88" s="676">
        <v>30</v>
      </c>
      <c r="D88" s="606" t="e">
        <v>#N/A</v>
      </c>
      <c r="E88" s="679"/>
      <c r="F88" s="679"/>
    </row>
    <row r="89" spans="1:6" ht="14.1" hidden="1" customHeight="1" x14ac:dyDescent="0.2">
      <c r="A89" s="680">
        <v>2021</v>
      </c>
      <c r="B89" s="574">
        <v>44410</v>
      </c>
      <c r="C89" s="676">
        <v>31</v>
      </c>
      <c r="D89" s="606" t="e">
        <v>#N/A</v>
      </c>
      <c r="E89" s="679"/>
      <c r="F89" s="679"/>
    </row>
    <row r="90" spans="1:6" ht="14.1" hidden="1" customHeight="1" x14ac:dyDescent="0.2">
      <c r="A90" s="680">
        <v>2021</v>
      </c>
      <c r="B90" s="574">
        <v>44417</v>
      </c>
      <c r="C90" s="676">
        <v>32</v>
      </c>
      <c r="D90" s="606" t="e">
        <v>#N/A</v>
      </c>
      <c r="E90" s="679"/>
      <c r="F90" s="679"/>
    </row>
    <row r="91" spans="1:6" ht="14.1" hidden="1" customHeight="1" x14ac:dyDescent="0.2">
      <c r="A91" s="680">
        <v>2021</v>
      </c>
      <c r="B91" s="574">
        <v>44424</v>
      </c>
      <c r="C91" s="676">
        <v>33</v>
      </c>
      <c r="D91" s="606" t="e">
        <v>#N/A</v>
      </c>
      <c r="F91" s="679"/>
    </row>
    <row r="92" spans="1:6" ht="14.1" hidden="1" customHeight="1" x14ac:dyDescent="0.2">
      <c r="A92" s="680">
        <v>2021</v>
      </c>
      <c r="B92" s="574">
        <v>44431</v>
      </c>
      <c r="C92" s="676">
        <v>34</v>
      </c>
      <c r="D92" s="606" t="e">
        <v>#N/A</v>
      </c>
      <c r="F92" s="679"/>
    </row>
    <row r="93" spans="1:6" ht="14.1" hidden="1" customHeight="1" x14ac:dyDescent="0.2">
      <c r="A93" s="680">
        <v>2021</v>
      </c>
      <c r="B93" s="574">
        <v>44438</v>
      </c>
      <c r="C93" s="676">
        <v>35</v>
      </c>
      <c r="D93" s="606" t="e">
        <v>#N/A</v>
      </c>
      <c r="F93" s="679"/>
    </row>
    <row r="94" spans="1:6" ht="14.1" hidden="1" customHeight="1" x14ac:dyDescent="0.2">
      <c r="A94" s="680">
        <v>2021</v>
      </c>
      <c r="B94" s="574">
        <v>44445</v>
      </c>
      <c r="C94" s="676">
        <v>36</v>
      </c>
      <c r="D94" s="606" t="e">
        <v>#N/A</v>
      </c>
      <c r="F94" s="679"/>
    </row>
    <row r="95" spans="1:6" ht="14.1" hidden="1" customHeight="1" x14ac:dyDescent="0.2">
      <c r="A95" s="680">
        <v>2021</v>
      </c>
      <c r="B95" s="574">
        <v>44452</v>
      </c>
      <c r="C95" s="676">
        <v>37</v>
      </c>
      <c r="D95" s="606" t="e">
        <v>#N/A</v>
      </c>
      <c r="F95" s="679"/>
    </row>
    <row r="96" spans="1:6" ht="14.1" hidden="1" customHeight="1" x14ac:dyDescent="0.2">
      <c r="A96" s="680">
        <v>2021</v>
      </c>
      <c r="B96" s="574">
        <v>44459</v>
      </c>
      <c r="C96" s="676">
        <v>38</v>
      </c>
      <c r="D96" s="606" t="e">
        <v>#N/A</v>
      </c>
      <c r="F96" s="679"/>
    </row>
    <row r="97" spans="1:6" ht="14.1" hidden="1" customHeight="1" x14ac:dyDescent="0.2">
      <c r="A97" s="680">
        <v>2021</v>
      </c>
      <c r="B97" s="574">
        <v>44466</v>
      </c>
      <c r="C97" s="676">
        <v>39</v>
      </c>
      <c r="D97" s="606" t="e">
        <v>#N/A</v>
      </c>
      <c r="F97" s="679"/>
    </row>
    <row r="98" spans="1:6" ht="14.1" hidden="1" customHeight="1" x14ac:dyDescent="0.2">
      <c r="A98" s="680">
        <v>2021</v>
      </c>
      <c r="B98" s="574">
        <v>44473</v>
      </c>
      <c r="C98" s="676">
        <v>40</v>
      </c>
      <c r="D98" s="606" t="e">
        <v>#N/A</v>
      </c>
      <c r="F98" s="679"/>
    </row>
    <row r="99" spans="1:6" ht="14.1" hidden="1" customHeight="1" x14ac:dyDescent="0.2">
      <c r="A99" s="680">
        <v>2021</v>
      </c>
      <c r="B99" s="574">
        <v>44480</v>
      </c>
      <c r="C99" s="676">
        <v>41</v>
      </c>
      <c r="D99" s="606" t="e">
        <v>#N/A</v>
      </c>
      <c r="F99" s="679"/>
    </row>
    <row r="100" spans="1:6" ht="14.1" hidden="1" customHeight="1" x14ac:dyDescent="0.2">
      <c r="A100" s="680">
        <v>2021</v>
      </c>
      <c r="B100" s="574">
        <v>44487</v>
      </c>
      <c r="C100" s="676">
        <v>42</v>
      </c>
      <c r="D100" s="606" t="e">
        <v>#N/A</v>
      </c>
      <c r="F100" s="679"/>
    </row>
    <row r="101" spans="1:6" ht="14.1" hidden="1" customHeight="1" x14ac:dyDescent="0.2">
      <c r="A101" s="680">
        <v>2021</v>
      </c>
      <c r="B101" s="574">
        <v>44494</v>
      </c>
      <c r="C101" s="676">
        <v>43</v>
      </c>
      <c r="D101" s="606" t="e">
        <v>#N/A</v>
      </c>
      <c r="F101" s="679"/>
    </row>
    <row r="102" spans="1:6" ht="14.1" hidden="1" customHeight="1" x14ac:dyDescent="0.2">
      <c r="A102" s="680">
        <v>2021</v>
      </c>
      <c r="B102" s="574">
        <v>44501</v>
      </c>
      <c r="C102" s="676">
        <v>44</v>
      </c>
      <c r="D102" s="606" t="e">
        <v>#N/A</v>
      </c>
      <c r="F102" s="679"/>
    </row>
    <row r="103" spans="1:6" ht="14.1" hidden="1" customHeight="1" x14ac:dyDescent="0.2">
      <c r="A103" s="680">
        <v>2021</v>
      </c>
      <c r="B103" s="574">
        <v>44508</v>
      </c>
      <c r="C103" s="676">
        <v>45</v>
      </c>
      <c r="D103" s="606" t="e">
        <v>#N/A</v>
      </c>
      <c r="F103" s="679"/>
    </row>
    <row r="104" spans="1:6" ht="14.1" hidden="1" customHeight="1" x14ac:dyDescent="0.2">
      <c r="A104" s="680">
        <v>2021</v>
      </c>
      <c r="B104" s="574">
        <v>44515</v>
      </c>
      <c r="C104" s="676">
        <v>46</v>
      </c>
      <c r="D104" s="606" t="e">
        <v>#N/A</v>
      </c>
      <c r="F104" s="679"/>
    </row>
    <row r="105" spans="1:6" ht="14.1" hidden="1" customHeight="1" x14ac:dyDescent="0.2">
      <c r="A105" s="680">
        <v>2021</v>
      </c>
      <c r="B105" s="574">
        <v>44522</v>
      </c>
      <c r="C105" s="676">
        <v>47</v>
      </c>
      <c r="D105" s="606" t="e">
        <v>#N/A</v>
      </c>
      <c r="F105" s="679"/>
    </row>
    <row r="106" spans="1:6" ht="14.1" hidden="1" customHeight="1" x14ac:dyDescent="0.2">
      <c r="A106" s="680">
        <v>2021</v>
      </c>
      <c r="B106" s="574">
        <v>44529</v>
      </c>
      <c r="C106" s="676">
        <v>48</v>
      </c>
      <c r="D106" s="606" t="e">
        <v>#N/A</v>
      </c>
      <c r="F106" s="679"/>
    </row>
    <row r="107" spans="1:6" ht="14.1" hidden="1" customHeight="1" x14ac:dyDescent="0.2">
      <c r="A107" s="680">
        <v>2021</v>
      </c>
      <c r="B107" s="574">
        <v>44536</v>
      </c>
      <c r="C107" s="676">
        <v>49</v>
      </c>
      <c r="D107" s="606" t="e">
        <v>#N/A</v>
      </c>
      <c r="F107" s="679"/>
    </row>
    <row r="108" spans="1:6" ht="14.1" hidden="1" customHeight="1" x14ac:dyDescent="0.2">
      <c r="A108" s="680">
        <v>2021</v>
      </c>
      <c r="B108" s="574">
        <v>44543</v>
      </c>
      <c r="C108" s="676">
        <v>50</v>
      </c>
      <c r="D108" s="606" t="e">
        <v>#N/A</v>
      </c>
      <c r="F108" s="679"/>
    </row>
    <row r="109" spans="1:6" ht="14.1" hidden="1" customHeight="1" x14ac:dyDescent="0.2">
      <c r="A109" s="680">
        <v>2021</v>
      </c>
      <c r="B109" s="574">
        <v>44550</v>
      </c>
      <c r="C109" s="676">
        <v>51</v>
      </c>
      <c r="D109" s="606" t="e">
        <v>#N/A</v>
      </c>
      <c r="F109" s="679"/>
    </row>
    <row r="110" spans="1:6" ht="14.1" hidden="1" customHeight="1" x14ac:dyDescent="0.2">
      <c r="A110" s="680">
        <v>2021</v>
      </c>
      <c r="B110" s="574">
        <v>44557</v>
      </c>
      <c r="C110" s="676">
        <v>52</v>
      </c>
      <c r="D110" s="606" t="e">
        <v>#N/A</v>
      </c>
      <c r="F110" s="679"/>
    </row>
    <row r="111" spans="1:6" ht="14.1" customHeight="1" x14ac:dyDescent="0.2">
      <c r="A111" s="680"/>
      <c r="B111" s="680"/>
      <c r="C111" s="676"/>
      <c r="D111" s="676"/>
      <c r="F111" s="679"/>
    </row>
    <row r="112" spans="1:6" ht="14.1" customHeight="1" x14ac:dyDescent="0.2">
      <c r="A112" s="825" t="s">
        <v>3007</v>
      </c>
      <c r="B112" s="825"/>
      <c r="C112" s="678"/>
      <c r="D112" s="676"/>
      <c r="F112" s="679"/>
    </row>
    <row r="113" spans="1:6" ht="14.1" customHeight="1" x14ac:dyDescent="0.2">
      <c r="A113" s="67"/>
      <c r="B113" s="67"/>
      <c r="C113" s="678"/>
      <c r="D113" s="676"/>
      <c r="F113" s="679"/>
    </row>
    <row r="114" spans="1:6" ht="14.1" customHeight="1" x14ac:dyDescent="0.2">
      <c r="A114" s="67"/>
      <c r="B114" s="67"/>
      <c r="C114" s="678"/>
      <c r="D114" s="676"/>
      <c r="F114" s="679"/>
    </row>
    <row r="115" spans="1:6" ht="14.1" customHeight="1" x14ac:dyDescent="0.2">
      <c r="A115" s="67"/>
      <c r="B115" s="67"/>
      <c r="C115" s="678"/>
      <c r="D115" s="676"/>
      <c r="F115" s="679"/>
    </row>
    <row r="116" spans="1:6" ht="14.1" customHeight="1" x14ac:dyDescent="0.2">
      <c r="A116" s="67"/>
      <c r="B116" s="67"/>
      <c r="C116" s="678"/>
      <c r="D116" s="676"/>
      <c r="F116" s="679"/>
    </row>
    <row r="117" spans="1:6" ht="14.1" customHeight="1" x14ac:dyDescent="0.2">
      <c r="A117" s="67"/>
      <c r="B117" s="67"/>
      <c r="C117" s="678"/>
      <c r="D117" s="676"/>
      <c r="F117" s="679"/>
    </row>
    <row r="118" spans="1:6" ht="14.1" customHeight="1" x14ac:dyDescent="0.2">
      <c r="A118" s="67"/>
      <c r="B118" s="67"/>
      <c r="C118" s="678"/>
      <c r="D118" s="676"/>
      <c r="F118" s="679"/>
    </row>
    <row r="119" spans="1:6" ht="14.1" customHeight="1" x14ac:dyDescent="0.2">
      <c r="A119" s="67"/>
      <c r="B119" s="67"/>
      <c r="C119" s="678"/>
      <c r="D119" s="676"/>
      <c r="F119" s="679"/>
    </row>
    <row r="120" spans="1:6" ht="14.1" customHeight="1" x14ac:dyDescent="0.2">
      <c r="A120" s="67"/>
      <c r="B120" s="67"/>
      <c r="C120" s="678"/>
      <c r="D120" s="676"/>
      <c r="F120" s="679"/>
    </row>
    <row r="121" spans="1:6" ht="14.1" customHeight="1" x14ac:dyDescent="0.2">
      <c r="A121" s="67"/>
      <c r="B121" s="67"/>
      <c r="C121" s="678"/>
      <c r="D121" s="676"/>
      <c r="F121" s="679"/>
    </row>
    <row r="122" spans="1:6" ht="14.1" customHeight="1" x14ac:dyDescent="0.2">
      <c r="A122" s="67"/>
      <c r="B122" s="67"/>
      <c r="C122" s="678"/>
      <c r="D122" s="676"/>
      <c r="F122" s="679"/>
    </row>
    <row r="123" spans="1:6" ht="14.1" customHeight="1" x14ac:dyDescent="0.2">
      <c r="A123" s="67"/>
      <c r="B123" s="67"/>
      <c r="C123" s="678"/>
      <c r="D123" s="676"/>
      <c r="F123" s="679"/>
    </row>
    <row r="124" spans="1:6" ht="14.1" customHeight="1" x14ac:dyDescent="0.2">
      <c r="A124" s="67"/>
      <c r="B124" s="67"/>
      <c r="C124" s="678"/>
      <c r="D124" s="676"/>
      <c r="F124" s="679"/>
    </row>
    <row r="125" spans="1:6" ht="14.1" customHeight="1" x14ac:dyDescent="0.2">
      <c r="A125" s="67"/>
      <c r="B125" s="67"/>
      <c r="C125" s="678"/>
      <c r="D125" s="676"/>
      <c r="F125" s="679"/>
    </row>
    <row r="126" spans="1:6" ht="14.1" customHeight="1" x14ac:dyDescent="0.2">
      <c r="A126" s="67"/>
      <c r="B126" s="67"/>
      <c r="C126" s="678"/>
      <c r="D126" s="676"/>
      <c r="F126" s="679"/>
    </row>
    <row r="127" spans="1:6" ht="14.1" customHeight="1" x14ac:dyDescent="0.2">
      <c r="A127" s="67"/>
      <c r="B127" s="67"/>
      <c r="C127" s="678"/>
      <c r="D127" s="676"/>
      <c r="F127" s="679"/>
    </row>
    <row r="128" spans="1:6" ht="14.1" customHeight="1" x14ac:dyDescent="0.2">
      <c r="A128" s="67"/>
      <c r="B128" s="67"/>
      <c r="C128" s="678"/>
      <c r="D128" s="676"/>
      <c r="F128" s="679"/>
    </row>
    <row r="129" spans="1:6" ht="14.1" customHeight="1" x14ac:dyDescent="0.2">
      <c r="A129" s="67"/>
      <c r="B129" s="67"/>
      <c r="C129" s="678"/>
      <c r="D129" s="676"/>
      <c r="F129" s="679"/>
    </row>
    <row r="130" spans="1:6" ht="14.1" customHeight="1" x14ac:dyDescent="0.2">
      <c r="A130" s="67"/>
      <c r="B130" s="67"/>
      <c r="C130" s="678"/>
      <c r="D130" s="676"/>
      <c r="F130" s="679"/>
    </row>
    <row r="131" spans="1:6" ht="14.1" customHeight="1" x14ac:dyDescent="0.2">
      <c r="A131" s="67"/>
      <c r="B131" s="67"/>
      <c r="C131" s="678"/>
      <c r="D131" s="676"/>
      <c r="F131" s="679"/>
    </row>
    <row r="132" spans="1:6" ht="14.1" customHeight="1" x14ac:dyDescent="0.2">
      <c r="A132" s="67"/>
      <c r="B132" s="67"/>
      <c r="C132" s="678"/>
      <c r="D132" s="676"/>
      <c r="F132" s="679"/>
    </row>
    <row r="133" spans="1:6" ht="14.1" customHeight="1" x14ac:dyDescent="0.2">
      <c r="A133" s="67"/>
      <c r="B133" s="67"/>
      <c r="C133" s="678"/>
      <c r="D133" s="676"/>
      <c r="F133" s="679"/>
    </row>
    <row r="134" spans="1:6" ht="14.1" customHeight="1" x14ac:dyDescent="0.2">
      <c r="A134" s="67"/>
      <c r="B134" s="67"/>
      <c r="C134" s="678"/>
      <c r="D134" s="676"/>
      <c r="F134" s="679"/>
    </row>
    <row r="135" spans="1:6" ht="14.1" customHeight="1" x14ac:dyDescent="0.2">
      <c r="A135" s="67"/>
      <c r="B135" s="67"/>
      <c r="C135" s="678"/>
      <c r="D135" s="676"/>
      <c r="F135" s="679"/>
    </row>
    <row r="136" spans="1:6" ht="14.1" customHeight="1" x14ac:dyDescent="0.2">
      <c r="A136" s="67"/>
      <c r="B136" s="67"/>
      <c r="C136" s="678"/>
      <c r="D136" s="676"/>
      <c r="F136" s="679"/>
    </row>
    <row r="137" spans="1:6" ht="14.1" customHeight="1" x14ac:dyDescent="0.2">
      <c r="A137" s="67"/>
      <c r="B137" s="67"/>
      <c r="C137" s="678"/>
      <c r="D137" s="676"/>
      <c r="F137" s="679"/>
    </row>
    <row r="138" spans="1:6" ht="14.1" customHeight="1" x14ac:dyDescent="0.2">
      <c r="A138" s="67"/>
      <c r="B138" s="67"/>
      <c r="C138" s="678"/>
      <c r="D138" s="676"/>
      <c r="F138" s="679"/>
    </row>
    <row r="139" spans="1:6" ht="14.1" customHeight="1" x14ac:dyDescent="0.2">
      <c r="A139" s="67"/>
      <c r="B139" s="67"/>
      <c r="C139" s="678"/>
      <c r="D139" s="676"/>
      <c r="F139" s="679"/>
    </row>
    <row r="140" spans="1:6" ht="14.1" customHeight="1" x14ac:dyDescent="0.2">
      <c r="A140" s="67"/>
      <c r="B140" s="67"/>
      <c r="C140" s="678"/>
      <c r="D140" s="676"/>
      <c r="F140" s="679"/>
    </row>
    <row r="141" spans="1:6" ht="14.1" customHeight="1" x14ac:dyDescent="0.2">
      <c r="A141" s="67"/>
      <c r="B141" s="67"/>
      <c r="C141" s="678"/>
      <c r="D141" s="676"/>
      <c r="F141" s="679"/>
    </row>
    <row r="142" spans="1:6" ht="14.1" customHeight="1" x14ac:dyDescent="0.2">
      <c r="A142" s="67"/>
      <c r="B142" s="67"/>
      <c r="C142" s="678"/>
      <c r="D142" s="676"/>
      <c r="F142" s="679"/>
    </row>
    <row r="143" spans="1:6" ht="14.1" customHeight="1" x14ac:dyDescent="0.2">
      <c r="A143" s="67"/>
      <c r="B143" s="67"/>
      <c r="C143" s="678"/>
      <c r="D143" s="676"/>
      <c r="F143" s="679"/>
    </row>
    <row r="144" spans="1:6" ht="14.1" customHeight="1" x14ac:dyDescent="0.2">
      <c r="A144" s="67"/>
      <c r="B144" s="67"/>
      <c r="C144" s="678"/>
      <c r="D144" s="676"/>
      <c r="F144" s="679"/>
    </row>
    <row r="145" spans="1:6" ht="14.1" customHeight="1" x14ac:dyDescent="0.2">
      <c r="A145" s="67"/>
      <c r="B145" s="67"/>
      <c r="C145" s="678"/>
      <c r="D145" s="676"/>
      <c r="F145" s="679"/>
    </row>
    <row r="146" spans="1:6" ht="14.1" customHeight="1" x14ac:dyDescent="0.2">
      <c r="A146" s="67"/>
      <c r="B146" s="67"/>
      <c r="C146" s="678"/>
      <c r="D146" s="676"/>
      <c r="F146" s="679"/>
    </row>
    <row r="147" spans="1:6" ht="14.1" customHeight="1" x14ac:dyDescent="0.2">
      <c r="A147" s="67"/>
      <c r="B147" s="67"/>
      <c r="C147" s="678"/>
      <c r="D147" s="676"/>
      <c r="F147" s="679"/>
    </row>
    <row r="148" spans="1:6" ht="14.1" customHeight="1" x14ac:dyDescent="0.2">
      <c r="A148" s="67"/>
      <c r="B148" s="67"/>
      <c r="C148" s="678"/>
      <c r="D148" s="676"/>
      <c r="F148" s="679"/>
    </row>
    <row r="149" spans="1:6" ht="14.1" customHeight="1" x14ac:dyDescent="0.2">
      <c r="A149" s="67"/>
      <c r="B149" s="67"/>
      <c r="C149" s="678"/>
      <c r="D149" s="676"/>
      <c r="F149" s="679"/>
    </row>
    <row r="150" spans="1:6" ht="14.1" customHeight="1" x14ac:dyDescent="0.2">
      <c r="A150" s="67"/>
      <c r="B150" s="67"/>
      <c r="C150" s="678"/>
      <c r="D150" s="676"/>
      <c r="F150" s="679"/>
    </row>
    <row r="151" spans="1:6" ht="14.1" customHeight="1" x14ac:dyDescent="0.2">
      <c r="A151" s="67"/>
      <c r="B151" s="67"/>
      <c r="C151" s="678"/>
      <c r="D151" s="676"/>
      <c r="F151" s="679"/>
    </row>
    <row r="152" spans="1:6" ht="14.1" customHeight="1" x14ac:dyDescent="0.2">
      <c r="A152" s="67"/>
      <c r="B152" s="67"/>
      <c r="C152" s="678"/>
      <c r="D152" s="676"/>
      <c r="F152" s="679"/>
    </row>
    <row r="153" spans="1:6" ht="14.1" customHeight="1" x14ac:dyDescent="0.2">
      <c r="A153" s="67"/>
      <c r="B153" s="67"/>
      <c r="C153" s="678"/>
      <c r="D153" s="676"/>
      <c r="F153" s="679"/>
    </row>
    <row r="154" spans="1:6" ht="14.1" customHeight="1" x14ac:dyDescent="0.2">
      <c r="A154" s="67"/>
      <c r="B154" s="67"/>
      <c r="C154" s="678"/>
      <c r="D154" s="676"/>
      <c r="F154" s="679"/>
    </row>
    <row r="155" spans="1:6" ht="14.1" customHeight="1" x14ac:dyDescent="0.2">
      <c r="A155" s="67"/>
      <c r="B155" s="67"/>
      <c r="C155" s="678"/>
      <c r="D155" s="676"/>
      <c r="F155" s="679"/>
    </row>
    <row r="156" spans="1:6" ht="14.1" customHeight="1" x14ac:dyDescent="0.2">
      <c r="A156" s="67"/>
      <c r="B156" s="67"/>
      <c r="C156" s="678"/>
      <c r="D156" s="676"/>
      <c r="F156" s="679"/>
    </row>
    <row r="157" spans="1:6" ht="14.1" customHeight="1" x14ac:dyDescent="0.2">
      <c r="A157" s="67"/>
      <c r="B157" s="67"/>
      <c r="C157" s="678"/>
      <c r="D157" s="676"/>
      <c r="F157" s="679"/>
    </row>
    <row r="158" spans="1:6" ht="14.1" customHeight="1" x14ac:dyDescent="0.2">
      <c r="A158" s="67"/>
      <c r="B158" s="67"/>
      <c r="C158" s="678"/>
      <c r="D158" s="676"/>
      <c r="F158" s="679"/>
    </row>
    <row r="159" spans="1:6" ht="14.1" customHeight="1" x14ac:dyDescent="0.2">
      <c r="A159" s="67"/>
      <c r="B159" s="67"/>
      <c r="C159" s="678"/>
      <c r="D159" s="676"/>
      <c r="F159" s="679"/>
    </row>
    <row r="160" spans="1:6" ht="14.1" customHeight="1" x14ac:dyDescent="0.2">
      <c r="A160" s="67"/>
      <c r="B160" s="67"/>
      <c r="C160" s="678"/>
      <c r="D160" s="676"/>
      <c r="F160" s="679"/>
    </row>
    <row r="161" spans="1:6" ht="14.1" customHeight="1" x14ac:dyDescent="0.2">
      <c r="A161" s="67"/>
      <c r="B161" s="67"/>
      <c r="C161" s="678"/>
      <c r="D161" s="676"/>
      <c r="F161" s="679"/>
    </row>
    <row r="162" spans="1:6" ht="14.1" customHeight="1" x14ac:dyDescent="0.2">
      <c r="A162" s="67"/>
      <c r="B162" s="67"/>
      <c r="C162" s="678"/>
      <c r="D162" s="676"/>
      <c r="F162" s="679"/>
    </row>
    <row r="163" spans="1:6" ht="14.1" customHeight="1" x14ac:dyDescent="0.2">
      <c r="A163" s="67"/>
      <c r="B163" s="67"/>
      <c r="C163" s="678"/>
      <c r="D163" s="676"/>
      <c r="F163" s="679"/>
    </row>
    <row r="164" spans="1:6" ht="14.1" customHeight="1" x14ac:dyDescent="0.2">
      <c r="A164" s="67"/>
      <c r="B164" s="67"/>
      <c r="C164" s="678"/>
      <c r="D164" s="676"/>
      <c r="F164" s="679"/>
    </row>
    <row r="165" spans="1:6" ht="14.1" customHeight="1" x14ac:dyDescent="0.2">
      <c r="A165" s="67"/>
      <c r="B165" s="67"/>
      <c r="C165" s="678"/>
      <c r="D165" s="676"/>
      <c r="F165" s="679"/>
    </row>
    <row r="166" spans="1:6" ht="14.1" customHeight="1" x14ac:dyDescent="0.2">
      <c r="A166" s="67"/>
      <c r="B166" s="67"/>
      <c r="C166" s="678"/>
      <c r="D166" s="676"/>
      <c r="F166" s="679"/>
    </row>
    <row r="167" spans="1:6" ht="14.1" customHeight="1" x14ac:dyDescent="0.2">
      <c r="A167" s="67"/>
      <c r="B167" s="67"/>
      <c r="C167" s="678"/>
      <c r="D167" s="676"/>
      <c r="F167" s="679"/>
    </row>
    <row r="168" spans="1:6" ht="14.1" customHeight="1" x14ac:dyDescent="0.2">
      <c r="A168" s="67"/>
      <c r="B168" s="67"/>
      <c r="C168" s="678"/>
      <c r="D168" s="676"/>
      <c r="F168" s="679"/>
    </row>
    <row r="169" spans="1:6" ht="14.1" customHeight="1" x14ac:dyDescent="0.2">
      <c r="A169" s="67"/>
      <c r="B169" s="67"/>
      <c r="C169" s="678"/>
      <c r="D169" s="676"/>
      <c r="F169" s="679"/>
    </row>
    <row r="170" spans="1:6" ht="14.1" customHeight="1" x14ac:dyDescent="0.2">
      <c r="A170" s="67"/>
      <c r="B170" s="67"/>
      <c r="C170" s="678"/>
      <c r="D170" s="676"/>
      <c r="F170" s="679"/>
    </row>
    <row r="171" spans="1:6" ht="14.1" customHeight="1" x14ac:dyDescent="0.2">
      <c r="A171" s="67"/>
      <c r="B171" s="67"/>
      <c r="C171" s="678"/>
      <c r="D171" s="676"/>
      <c r="F171" s="679"/>
    </row>
    <row r="172" spans="1:6" ht="14.1" customHeight="1" x14ac:dyDescent="0.2">
      <c r="A172" s="67"/>
      <c r="B172" s="67"/>
      <c r="C172" s="678"/>
      <c r="D172" s="676"/>
      <c r="F172" s="679"/>
    </row>
    <row r="173" spans="1:6" ht="14.1" customHeight="1" x14ac:dyDescent="0.2">
      <c r="A173" s="67"/>
      <c r="B173" s="67"/>
      <c r="C173" s="678"/>
      <c r="D173" s="676"/>
      <c r="F173" s="679"/>
    </row>
    <row r="174" spans="1:6" ht="14.1" customHeight="1" x14ac:dyDescent="0.2">
      <c r="A174" s="67"/>
      <c r="B174" s="67"/>
      <c r="C174" s="678"/>
      <c r="D174" s="676"/>
      <c r="F174" s="679"/>
    </row>
    <row r="175" spans="1:6" ht="14.1" customHeight="1" x14ac:dyDescent="0.2">
      <c r="A175" s="67"/>
      <c r="B175" s="67"/>
      <c r="C175" s="678"/>
      <c r="D175" s="676"/>
      <c r="F175" s="679"/>
    </row>
    <row r="176" spans="1:6" ht="14.1" customHeight="1" x14ac:dyDescent="0.2">
      <c r="A176" s="67"/>
      <c r="B176" s="67"/>
      <c r="C176" s="678"/>
      <c r="D176" s="676"/>
      <c r="F176" s="679"/>
    </row>
    <row r="177" spans="1:6" ht="14.1" customHeight="1" x14ac:dyDescent="0.2">
      <c r="A177" s="67"/>
      <c r="B177" s="67"/>
      <c r="C177" s="678"/>
      <c r="D177" s="676"/>
      <c r="F177" s="679"/>
    </row>
    <row r="178" spans="1:6" ht="14.1" customHeight="1" x14ac:dyDescent="0.2">
      <c r="A178" s="67"/>
      <c r="B178" s="67"/>
      <c r="C178" s="678"/>
      <c r="D178" s="676"/>
      <c r="F178" s="679"/>
    </row>
    <row r="179" spans="1:6" ht="14.1" customHeight="1" x14ac:dyDescent="0.2">
      <c r="A179" s="67"/>
      <c r="B179" s="67"/>
      <c r="C179" s="678"/>
      <c r="D179" s="676"/>
      <c r="F179" s="679"/>
    </row>
    <row r="180" spans="1:6" ht="14.1" customHeight="1" x14ac:dyDescent="0.2">
      <c r="A180" s="67"/>
      <c r="B180" s="67"/>
      <c r="C180" s="678"/>
      <c r="D180" s="676"/>
      <c r="F180" s="679"/>
    </row>
    <row r="181" spans="1:6" ht="14.1" customHeight="1" x14ac:dyDescent="0.2">
      <c r="A181" s="67"/>
      <c r="B181" s="67"/>
      <c r="C181" s="678"/>
      <c r="D181" s="676"/>
      <c r="F181" s="679"/>
    </row>
    <row r="182" spans="1:6" ht="14.1" customHeight="1" x14ac:dyDescent="0.2">
      <c r="A182" s="67"/>
      <c r="B182" s="67"/>
      <c r="C182" s="678"/>
      <c r="D182" s="676"/>
      <c r="F182" s="679"/>
    </row>
    <row r="183" spans="1:6" ht="14.1" customHeight="1" x14ac:dyDescent="0.2">
      <c r="A183" s="67"/>
      <c r="B183" s="67"/>
      <c r="C183" s="678"/>
      <c r="D183" s="676"/>
      <c r="F183" s="679"/>
    </row>
    <row r="184" spans="1:6" ht="14.1" customHeight="1" x14ac:dyDescent="0.2">
      <c r="A184" s="67"/>
      <c r="B184" s="67"/>
      <c r="C184" s="678"/>
      <c r="D184" s="676"/>
      <c r="F184" s="679"/>
    </row>
    <row r="185" spans="1:6" ht="14.1" customHeight="1" x14ac:dyDescent="0.2">
      <c r="A185" s="67"/>
      <c r="B185" s="67"/>
      <c r="C185" s="678"/>
      <c r="D185" s="676"/>
      <c r="F185" s="679"/>
    </row>
    <row r="186" spans="1:6" ht="14.1" customHeight="1" x14ac:dyDescent="0.2">
      <c r="A186" s="67"/>
      <c r="B186" s="67"/>
      <c r="C186" s="678"/>
      <c r="D186" s="676"/>
      <c r="F186" s="679"/>
    </row>
    <row r="187" spans="1:6" ht="14.1" customHeight="1" x14ac:dyDescent="0.2">
      <c r="A187" s="67"/>
      <c r="B187" s="67"/>
      <c r="C187" s="678"/>
      <c r="D187" s="676"/>
      <c r="F187" s="679"/>
    </row>
    <row r="188" spans="1:6" ht="14.1" customHeight="1" x14ac:dyDescent="0.2">
      <c r="A188" s="67"/>
      <c r="B188" s="67"/>
      <c r="C188" s="678"/>
      <c r="D188" s="676"/>
      <c r="F188" s="679"/>
    </row>
    <row r="189" spans="1:6" ht="14.1" customHeight="1" x14ac:dyDescent="0.2">
      <c r="A189" s="67"/>
      <c r="B189" s="67"/>
      <c r="C189" s="678"/>
      <c r="D189" s="676"/>
      <c r="F189" s="679"/>
    </row>
    <row r="190" spans="1:6" ht="14.1" customHeight="1" x14ac:dyDescent="0.2">
      <c r="A190" s="67"/>
      <c r="B190" s="67"/>
      <c r="C190" s="678"/>
      <c r="D190" s="676"/>
      <c r="F190" s="679"/>
    </row>
    <row r="191" spans="1:6" ht="14.1" customHeight="1" x14ac:dyDescent="0.2">
      <c r="A191" s="67"/>
      <c r="B191" s="67"/>
      <c r="C191" s="678"/>
      <c r="D191" s="676"/>
      <c r="F191" s="679"/>
    </row>
    <row r="192" spans="1:6" ht="14.1" customHeight="1" x14ac:dyDescent="0.2">
      <c r="A192" s="67"/>
      <c r="B192" s="67"/>
      <c r="C192" s="678"/>
      <c r="D192" s="676"/>
      <c r="F192" s="679"/>
    </row>
    <row r="193" spans="1:6" ht="14.1" customHeight="1" x14ac:dyDescent="0.2">
      <c r="A193" s="67"/>
      <c r="B193" s="67"/>
      <c r="C193" s="678"/>
      <c r="D193" s="676"/>
      <c r="F193" s="679"/>
    </row>
    <row r="194" spans="1:6" ht="14.1" customHeight="1" x14ac:dyDescent="0.2">
      <c r="A194" s="67"/>
      <c r="B194" s="67"/>
      <c r="C194" s="678"/>
      <c r="D194" s="676"/>
      <c r="F194" s="679"/>
    </row>
    <row r="195" spans="1:6" ht="14.1" customHeight="1" x14ac:dyDescent="0.2">
      <c r="A195" s="67"/>
      <c r="B195" s="67"/>
      <c r="C195" s="678"/>
      <c r="D195" s="676"/>
      <c r="F195" s="679"/>
    </row>
    <row r="196" spans="1:6" ht="14.1" customHeight="1" x14ac:dyDescent="0.2">
      <c r="A196" s="67"/>
      <c r="B196" s="67"/>
      <c r="C196" s="678"/>
      <c r="D196" s="676"/>
      <c r="F196" s="679"/>
    </row>
    <row r="197" spans="1:6" ht="14.1" customHeight="1" x14ac:dyDescent="0.2">
      <c r="A197" s="67"/>
      <c r="B197" s="67"/>
      <c r="C197" s="678"/>
      <c r="D197" s="676"/>
      <c r="F197" s="679"/>
    </row>
    <row r="198" spans="1:6" ht="14.1" customHeight="1" x14ac:dyDescent="0.2">
      <c r="A198" s="67"/>
      <c r="B198" s="67"/>
      <c r="C198" s="678"/>
      <c r="D198" s="676"/>
      <c r="F198" s="679"/>
    </row>
    <row r="199" spans="1:6" ht="14.1" customHeight="1" x14ac:dyDescent="0.2">
      <c r="A199" s="67"/>
      <c r="B199" s="67"/>
      <c r="C199" s="678"/>
      <c r="D199" s="676"/>
      <c r="F199" s="679"/>
    </row>
    <row r="200" spans="1:6" ht="14.1" customHeight="1" x14ac:dyDescent="0.2">
      <c r="A200" s="67"/>
      <c r="B200" s="67"/>
      <c r="C200" s="678"/>
      <c r="D200" s="676"/>
      <c r="F200" s="679"/>
    </row>
    <row r="201" spans="1:6" ht="14.1" customHeight="1" x14ac:dyDescent="0.2">
      <c r="A201" s="67"/>
      <c r="B201" s="67"/>
      <c r="C201" s="678"/>
      <c r="D201" s="676"/>
      <c r="F201" s="679"/>
    </row>
    <row r="202" spans="1:6" ht="14.1" customHeight="1" x14ac:dyDescent="0.2">
      <c r="A202" s="67"/>
      <c r="B202" s="67"/>
      <c r="C202" s="678"/>
      <c r="D202" s="676"/>
      <c r="F202" s="679"/>
    </row>
    <row r="203" spans="1:6" ht="14.1" customHeight="1" x14ac:dyDescent="0.2">
      <c r="A203" s="67"/>
      <c r="B203" s="67"/>
      <c r="C203" s="678"/>
      <c r="D203" s="676"/>
      <c r="F203" s="679"/>
    </row>
    <row r="204" spans="1:6" ht="14.1" customHeight="1" x14ac:dyDescent="0.2">
      <c r="A204" s="67"/>
      <c r="B204" s="67"/>
      <c r="C204" s="678"/>
      <c r="D204" s="676"/>
      <c r="F204" s="679"/>
    </row>
    <row r="205" spans="1:6" ht="14.1" customHeight="1" x14ac:dyDescent="0.2">
      <c r="A205" s="67"/>
      <c r="B205" s="67"/>
      <c r="C205" s="678"/>
      <c r="D205" s="676"/>
      <c r="F205" s="679"/>
    </row>
    <row r="206" spans="1:6" ht="14.1" customHeight="1" x14ac:dyDescent="0.2">
      <c r="A206" s="67"/>
      <c r="B206" s="67"/>
      <c r="C206" s="678"/>
      <c r="D206" s="676"/>
      <c r="F206" s="679"/>
    </row>
    <row r="207" spans="1:6" ht="14.1" customHeight="1" x14ac:dyDescent="0.2">
      <c r="A207" s="67"/>
      <c r="B207" s="67"/>
      <c r="C207" s="678"/>
      <c r="D207" s="676"/>
      <c r="F207" s="679"/>
    </row>
    <row r="208" spans="1:6" ht="14.1" customHeight="1" x14ac:dyDescent="0.2">
      <c r="A208" s="67"/>
      <c r="B208" s="67"/>
      <c r="C208" s="678"/>
      <c r="D208" s="676"/>
      <c r="F208" s="679"/>
    </row>
    <row r="209" spans="1:6" ht="14.1" customHeight="1" x14ac:dyDescent="0.2">
      <c r="A209" s="67"/>
      <c r="B209" s="67"/>
      <c r="C209" s="68"/>
      <c r="D209" s="69"/>
      <c r="E209" s="679"/>
      <c r="F209" s="679"/>
    </row>
    <row r="210" spans="1:6" ht="14.1" customHeight="1" x14ac:dyDescent="0.2">
      <c r="A210" s="67"/>
      <c r="B210" s="67"/>
      <c r="C210" s="68"/>
      <c r="D210" s="69"/>
      <c r="E210" s="679"/>
      <c r="F210" s="679"/>
    </row>
    <row r="211" spans="1:6" ht="14.1" customHeight="1" x14ac:dyDescent="0.2">
      <c r="A211" s="67"/>
      <c r="B211" s="67"/>
      <c r="C211" s="68"/>
      <c r="D211" s="69"/>
      <c r="E211" s="679"/>
      <c r="F211" s="679"/>
    </row>
    <row r="212" spans="1:6" ht="14.1" customHeight="1" x14ac:dyDescent="0.2">
      <c r="A212" s="67"/>
      <c r="B212" s="67"/>
      <c r="C212" s="68"/>
      <c r="D212" s="69"/>
      <c r="E212" s="679"/>
      <c r="F212" s="679"/>
    </row>
    <row r="213" spans="1:6" ht="14.1" customHeight="1" x14ac:dyDescent="0.2">
      <c r="A213" s="67"/>
      <c r="B213" s="67"/>
      <c r="C213" s="677"/>
      <c r="D213" s="69"/>
      <c r="E213" s="679"/>
      <c r="F213" s="679"/>
    </row>
    <row r="214" spans="1:6" ht="14.1" customHeight="1" x14ac:dyDescent="0.2">
      <c r="A214" s="67"/>
      <c r="B214" s="67"/>
      <c r="C214" s="677"/>
      <c r="D214" s="69"/>
      <c r="E214" s="679"/>
      <c r="F214" s="679"/>
    </row>
    <row r="215" spans="1:6" ht="14.1" customHeight="1" x14ac:dyDescent="0.2">
      <c r="A215" s="67"/>
      <c r="B215" s="67"/>
      <c r="C215" s="677"/>
      <c r="D215" s="69"/>
      <c r="E215" s="679"/>
      <c r="F215" s="679"/>
    </row>
    <row r="216" spans="1:6" ht="14.1" customHeight="1" x14ac:dyDescent="0.2">
      <c r="A216" s="67"/>
      <c r="B216" s="67"/>
      <c r="C216" s="677"/>
      <c r="D216" s="69"/>
      <c r="E216" s="679"/>
      <c r="F216" s="679"/>
    </row>
    <row r="217" spans="1:6" ht="14.1" customHeight="1" x14ac:dyDescent="0.2">
      <c r="A217" s="67"/>
      <c r="B217" s="67"/>
      <c r="C217" s="677"/>
      <c r="D217" s="69"/>
      <c r="E217" s="679"/>
      <c r="F217" s="679"/>
    </row>
    <row r="218" spans="1:6" ht="14.1" customHeight="1" x14ac:dyDescent="0.2">
      <c r="A218" s="67"/>
      <c r="B218" s="67"/>
      <c r="C218" s="677"/>
      <c r="D218" s="69"/>
      <c r="E218" s="679"/>
      <c r="F218" s="679"/>
    </row>
    <row r="219" spans="1:6" ht="14.1" customHeight="1" x14ac:dyDescent="0.2">
      <c r="A219" s="67"/>
      <c r="B219" s="67"/>
      <c r="C219" s="677"/>
      <c r="D219" s="69"/>
      <c r="E219" s="679"/>
      <c r="F219" s="679"/>
    </row>
    <row r="220" spans="1:6" ht="14.1" customHeight="1" x14ac:dyDescent="0.2">
      <c r="A220" s="67"/>
      <c r="B220" s="67"/>
      <c r="C220" s="677"/>
      <c r="D220" s="69"/>
      <c r="E220" s="679"/>
      <c r="F220" s="679"/>
    </row>
    <row r="221" spans="1:6" ht="14.1" customHeight="1" x14ac:dyDescent="0.2">
      <c r="A221" s="67"/>
      <c r="B221" s="67"/>
      <c r="C221" s="677"/>
      <c r="D221" s="69"/>
      <c r="E221" s="679"/>
      <c r="F221" s="679"/>
    </row>
    <row r="222" spans="1:6" ht="14.1" customHeight="1" x14ac:dyDescent="0.2">
      <c r="A222" s="67"/>
      <c r="B222" s="67"/>
      <c r="C222" s="677"/>
      <c r="D222" s="69"/>
      <c r="E222" s="679"/>
      <c r="F222" s="679"/>
    </row>
    <row r="223" spans="1:6" ht="14.1" customHeight="1" x14ac:dyDescent="0.2">
      <c r="A223" s="67"/>
      <c r="B223" s="67"/>
      <c r="C223" s="677"/>
      <c r="D223" s="69"/>
      <c r="E223" s="679"/>
      <c r="F223" s="679"/>
    </row>
    <row r="224" spans="1:6" ht="14.1" customHeight="1" x14ac:dyDescent="0.2">
      <c r="A224" s="67"/>
      <c r="B224" s="67"/>
      <c r="C224" s="677"/>
      <c r="D224" s="69"/>
      <c r="E224" s="679"/>
      <c r="F224" s="679"/>
    </row>
    <row r="225" spans="1:6" ht="14.1" customHeight="1" x14ac:dyDescent="0.2">
      <c r="A225" s="67"/>
      <c r="B225" s="67"/>
      <c r="C225" s="677"/>
      <c r="D225" s="69"/>
      <c r="E225" s="679"/>
      <c r="F225" s="679"/>
    </row>
    <row r="226" spans="1:6" ht="14.1" customHeight="1" x14ac:dyDescent="0.2">
      <c r="A226" s="67"/>
      <c r="B226" s="67"/>
      <c r="C226" s="677"/>
      <c r="D226" s="69"/>
      <c r="E226" s="679"/>
      <c r="F226" s="679"/>
    </row>
    <row r="227" spans="1:6" ht="14.1" customHeight="1" x14ac:dyDescent="0.2">
      <c r="A227" s="67"/>
      <c r="B227" s="67"/>
      <c r="C227" s="677"/>
      <c r="D227" s="69"/>
      <c r="E227" s="679"/>
      <c r="F227" s="679"/>
    </row>
    <row r="228" spans="1:6" ht="14.1" customHeight="1" x14ac:dyDescent="0.2">
      <c r="A228" s="67"/>
      <c r="B228" s="67"/>
      <c r="C228" s="677"/>
      <c r="D228" s="69"/>
      <c r="E228" s="679"/>
      <c r="F228" s="679"/>
    </row>
    <row r="229" spans="1:6" ht="14.1" customHeight="1" x14ac:dyDescent="0.2">
      <c r="A229" s="67"/>
      <c r="B229" s="67"/>
      <c r="C229" s="677"/>
      <c r="D229" s="69"/>
      <c r="E229" s="679"/>
      <c r="F229" s="679"/>
    </row>
    <row r="230" spans="1:6" ht="14.1" customHeight="1" x14ac:dyDescent="0.2">
      <c r="A230" s="67"/>
      <c r="B230" s="67"/>
      <c r="C230" s="677"/>
      <c r="D230" s="676"/>
      <c r="E230" s="679"/>
      <c r="F230" s="679"/>
    </row>
    <row r="231" spans="1:6" ht="14.1" customHeight="1" x14ac:dyDescent="0.2">
      <c r="A231" s="67"/>
      <c r="B231" s="67"/>
      <c r="C231" s="677"/>
      <c r="D231" s="676"/>
      <c r="E231" s="679"/>
      <c r="F231" s="679"/>
    </row>
    <row r="232" spans="1:6" ht="14.1" customHeight="1" x14ac:dyDescent="0.2">
      <c r="A232" s="67"/>
      <c r="B232" s="67"/>
      <c r="C232" s="677"/>
      <c r="D232" s="676"/>
      <c r="E232" s="679"/>
      <c r="F232" s="679"/>
    </row>
    <row r="233" spans="1:6" ht="14.1" customHeight="1" x14ac:dyDescent="0.2">
      <c r="A233" s="67"/>
      <c r="B233" s="67"/>
      <c r="C233" s="677"/>
      <c r="D233" s="676"/>
      <c r="E233" s="679"/>
      <c r="F233" s="679"/>
    </row>
    <row r="234" spans="1:6" ht="14.1" customHeight="1" x14ac:dyDescent="0.2">
      <c r="A234" s="67"/>
      <c r="B234" s="67"/>
      <c r="C234" s="677"/>
      <c r="D234" s="676"/>
      <c r="E234" s="679"/>
      <c r="F234" s="679"/>
    </row>
    <row r="235" spans="1:6" ht="14.1" customHeight="1" x14ac:dyDescent="0.2">
      <c r="A235" s="67"/>
      <c r="B235" s="67"/>
      <c r="C235" s="677"/>
      <c r="D235" s="676"/>
      <c r="E235" s="679"/>
      <c r="F235" s="679"/>
    </row>
    <row r="236" spans="1:6" ht="14.1" customHeight="1" x14ac:dyDescent="0.2">
      <c r="A236" s="67"/>
      <c r="B236" s="67"/>
      <c r="C236" s="677"/>
      <c r="D236" s="676"/>
      <c r="E236" s="679"/>
      <c r="F236" s="679"/>
    </row>
    <row r="237" spans="1:6" ht="14.1" customHeight="1" x14ac:dyDescent="0.2">
      <c r="A237" s="67"/>
      <c r="B237" s="67"/>
      <c r="C237" s="677"/>
      <c r="D237" s="676"/>
      <c r="E237" s="679"/>
      <c r="F237" s="679"/>
    </row>
    <row r="238" spans="1:6" ht="14.1" customHeight="1" x14ac:dyDescent="0.2">
      <c r="A238" s="67"/>
      <c r="B238" s="67"/>
      <c r="C238" s="677"/>
      <c r="D238" s="676"/>
      <c r="E238" s="679"/>
      <c r="F238" s="679"/>
    </row>
    <row r="239" spans="1:6" ht="14.1" customHeight="1" x14ac:dyDescent="0.2">
      <c r="A239" s="67"/>
      <c r="B239" s="67"/>
      <c r="C239" s="677"/>
      <c r="D239" s="676"/>
      <c r="E239" s="679"/>
      <c r="F239" s="679"/>
    </row>
    <row r="240" spans="1:6" ht="14.1" customHeight="1" x14ac:dyDescent="0.2">
      <c r="A240" s="67"/>
      <c r="B240" s="67"/>
      <c r="C240" s="677"/>
      <c r="D240" s="676"/>
      <c r="E240" s="679"/>
      <c r="F240" s="679"/>
    </row>
    <row r="241" spans="1:6" ht="14.1" customHeight="1" x14ac:dyDescent="0.2">
      <c r="A241" s="67"/>
      <c r="B241" s="67"/>
      <c r="C241" s="677"/>
      <c r="D241" s="676"/>
      <c r="E241" s="679"/>
      <c r="F241" s="679"/>
    </row>
    <row r="242" spans="1:6" ht="14.1" customHeight="1" x14ac:dyDescent="0.2">
      <c r="A242" s="67"/>
      <c r="B242" s="67"/>
      <c r="C242" s="677"/>
      <c r="D242" s="676"/>
      <c r="E242" s="679"/>
      <c r="F242" s="679"/>
    </row>
    <row r="243" spans="1:6" ht="14.1" customHeight="1" x14ac:dyDescent="0.2">
      <c r="A243" s="67"/>
      <c r="B243" s="67"/>
      <c r="C243" s="677"/>
      <c r="D243" s="676"/>
      <c r="E243" s="679"/>
      <c r="F243" s="679"/>
    </row>
    <row r="244" spans="1:6" ht="14.1" customHeight="1" x14ac:dyDescent="0.2">
      <c r="A244" s="67"/>
      <c r="B244" s="67"/>
      <c r="C244" s="677"/>
      <c r="D244" s="676"/>
      <c r="E244" s="679"/>
      <c r="F244" s="679"/>
    </row>
    <row r="245" spans="1:6" ht="14.1" customHeight="1" x14ac:dyDescent="0.2">
      <c r="A245" s="67"/>
      <c r="B245" s="67"/>
      <c r="C245" s="677"/>
      <c r="D245" s="676"/>
      <c r="E245" s="679"/>
      <c r="F245" s="679"/>
    </row>
    <row r="246" spans="1:6" ht="14.1" customHeight="1" x14ac:dyDescent="0.2">
      <c r="A246" s="67"/>
      <c r="B246" s="67"/>
      <c r="C246" s="677"/>
      <c r="D246" s="676"/>
      <c r="E246" s="679"/>
      <c r="F246" s="679"/>
    </row>
    <row r="247" spans="1:6" ht="14.1" customHeight="1" x14ac:dyDescent="0.2">
      <c r="A247" s="67"/>
      <c r="B247" s="67"/>
      <c r="C247" s="677"/>
      <c r="D247" s="676"/>
      <c r="E247" s="679"/>
      <c r="F247" s="679"/>
    </row>
    <row r="248" spans="1:6" ht="14.1" customHeight="1" x14ac:dyDescent="0.2">
      <c r="A248" s="67"/>
      <c r="B248" s="67"/>
      <c r="C248" s="677"/>
      <c r="D248" s="676"/>
      <c r="E248" s="679"/>
      <c r="F248" s="679"/>
    </row>
    <row r="249" spans="1:6" ht="14.1" customHeight="1" x14ac:dyDescent="0.2">
      <c r="A249" s="67"/>
      <c r="B249" s="67"/>
      <c r="C249" s="677"/>
      <c r="D249" s="676"/>
      <c r="E249" s="679"/>
      <c r="F249" s="679"/>
    </row>
    <row r="250" spans="1:6" ht="14.1" customHeight="1" x14ac:dyDescent="0.2">
      <c r="A250" s="67"/>
      <c r="B250" s="67"/>
      <c r="C250" s="677"/>
      <c r="D250" s="676"/>
      <c r="E250" s="679"/>
    </row>
    <row r="251" spans="1:6" ht="14.1" customHeight="1" x14ac:dyDescent="0.2">
      <c r="A251" s="67"/>
      <c r="B251" s="67"/>
      <c r="C251" s="677"/>
      <c r="D251" s="676"/>
      <c r="E251" s="679"/>
    </row>
    <row r="252" spans="1:6" ht="14.1" customHeight="1" x14ac:dyDescent="0.2">
      <c r="A252" s="67"/>
      <c r="B252" s="67"/>
      <c r="C252" s="677"/>
      <c r="D252" s="676"/>
      <c r="E252" s="679"/>
    </row>
    <row r="253" spans="1:6" ht="14.1" customHeight="1" x14ac:dyDescent="0.2">
      <c r="A253" s="67"/>
      <c r="B253" s="67"/>
      <c r="C253" s="677"/>
      <c r="D253" s="676"/>
      <c r="E253" s="679"/>
    </row>
    <row r="254" spans="1:6" ht="14.1" customHeight="1" x14ac:dyDescent="0.2">
      <c r="A254" s="67"/>
      <c r="B254" s="67"/>
      <c r="C254" s="677"/>
      <c r="D254" s="676"/>
      <c r="E254" s="679"/>
    </row>
    <row r="255" spans="1:6" ht="14.1" customHeight="1" x14ac:dyDescent="0.2">
      <c r="A255" s="67"/>
      <c r="B255" s="67"/>
      <c r="C255" s="677"/>
      <c r="D255" s="676"/>
      <c r="E255" s="679"/>
    </row>
    <row r="256" spans="1:6" ht="14.1" customHeight="1" x14ac:dyDescent="0.2">
      <c r="A256" s="67"/>
      <c r="B256" s="67"/>
      <c r="C256" s="677"/>
      <c r="D256" s="676"/>
      <c r="E256" s="679"/>
    </row>
    <row r="257" spans="1:4" ht="14.1" customHeight="1" x14ac:dyDescent="0.2">
      <c r="A257" s="67"/>
      <c r="B257" s="67"/>
      <c r="C257" s="677"/>
      <c r="D257" s="676"/>
    </row>
    <row r="258" spans="1:4" ht="14.1" customHeight="1" x14ac:dyDescent="0.2">
      <c r="A258" s="67"/>
      <c r="B258" s="67"/>
      <c r="C258" s="677"/>
      <c r="D258" s="676"/>
    </row>
    <row r="259" spans="1:4" ht="14.1" customHeight="1" x14ac:dyDescent="0.2">
      <c r="A259" s="67"/>
      <c r="B259" s="67"/>
      <c r="C259" s="677"/>
      <c r="D259" s="676"/>
    </row>
    <row r="260" spans="1:4" ht="14.1" customHeight="1" x14ac:dyDescent="0.2">
      <c r="A260" s="67"/>
      <c r="B260" s="67"/>
      <c r="C260" s="677"/>
      <c r="D260" s="676"/>
    </row>
    <row r="261" spans="1:4" ht="14.1" customHeight="1" x14ac:dyDescent="0.2">
      <c r="A261" s="67"/>
      <c r="B261" s="67"/>
      <c r="C261" s="677"/>
      <c r="D261" s="676"/>
    </row>
    <row r="262" spans="1:4" ht="14.1" customHeight="1" x14ac:dyDescent="0.2">
      <c r="A262" s="67"/>
      <c r="B262" s="67"/>
      <c r="C262" s="677"/>
      <c r="D262" s="676"/>
    </row>
    <row r="263" spans="1:4" ht="14.1" customHeight="1" x14ac:dyDescent="0.2">
      <c r="A263" s="67"/>
      <c r="B263" s="67"/>
      <c r="C263" s="677"/>
      <c r="D263" s="676"/>
    </row>
    <row r="264" spans="1:4" ht="14.1" customHeight="1" x14ac:dyDescent="0.2">
      <c r="A264" s="67"/>
      <c r="B264" s="67"/>
      <c r="C264" s="677"/>
      <c r="D264" s="676"/>
    </row>
    <row r="265" spans="1:4" ht="14.1" customHeight="1" x14ac:dyDescent="0.2">
      <c r="A265" s="67"/>
      <c r="B265" s="67"/>
      <c r="C265" s="677"/>
      <c r="D265" s="676"/>
    </row>
    <row r="266" spans="1:4" ht="14.1" customHeight="1" x14ac:dyDescent="0.2">
      <c r="A266" s="67"/>
      <c r="B266" s="67"/>
      <c r="C266" s="677"/>
      <c r="D266" s="676"/>
    </row>
    <row r="267" spans="1:4" ht="14.1" customHeight="1" x14ac:dyDescent="0.2">
      <c r="A267" s="67"/>
      <c r="B267" s="67"/>
      <c r="C267" s="677"/>
      <c r="D267" s="676"/>
    </row>
    <row r="268" spans="1:4" ht="14.1" customHeight="1" x14ac:dyDescent="0.2">
      <c r="A268" s="67"/>
      <c r="B268" s="67"/>
      <c r="C268" s="677"/>
      <c r="D268" s="676"/>
    </row>
    <row r="269" spans="1:4" ht="14.1" customHeight="1" x14ac:dyDescent="0.2">
      <c r="A269" s="67"/>
      <c r="B269" s="67"/>
      <c r="C269" s="677"/>
      <c r="D269" s="676"/>
    </row>
    <row r="270" spans="1:4" ht="14.1" customHeight="1" x14ac:dyDescent="0.2">
      <c r="A270" s="67"/>
      <c r="B270" s="67"/>
      <c r="C270" s="677"/>
      <c r="D270" s="676"/>
    </row>
    <row r="271" spans="1:4" ht="14.1" customHeight="1" x14ac:dyDescent="0.2">
      <c r="A271" s="67"/>
      <c r="B271" s="67"/>
      <c r="C271" s="677"/>
      <c r="D271" s="676"/>
    </row>
    <row r="272" spans="1:4" ht="14.1" customHeight="1" x14ac:dyDescent="0.2">
      <c r="A272" s="67"/>
      <c r="B272" s="67"/>
      <c r="C272" s="677"/>
      <c r="D272" s="676"/>
    </row>
    <row r="273" spans="1:4" ht="14.1" customHeight="1" x14ac:dyDescent="0.2">
      <c r="A273" s="67"/>
      <c r="B273" s="67"/>
      <c r="C273" s="677"/>
      <c r="D273" s="676"/>
    </row>
    <row r="274" spans="1:4" ht="14.1" customHeight="1" x14ac:dyDescent="0.2">
      <c r="A274" s="67"/>
      <c r="B274" s="67"/>
      <c r="C274" s="677"/>
      <c r="D274" s="676"/>
    </row>
    <row r="275" spans="1:4" ht="14.1" customHeight="1" x14ac:dyDescent="0.2">
      <c r="A275" s="67"/>
      <c r="B275" s="67"/>
      <c r="C275" s="677"/>
      <c r="D275" s="676"/>
    </row>
    <row r="276" spans="1:4" ht="14.1" customHeight="1" x14ac:dyDescent="0.2">
      <c r="A276" s="67"/>
      <c r="B276" s="67"/>
      <c r="C276" s="677"/>
      <c r="D276" s="676"/>
    </row>
    <row r="277" spans="1:4" ht="14.1" customHeight="1" x14ac:dyDescent="0.2">
      <c r="A277" s="67"/>
      <c r="B277" s="67"/>
      <c r="C277" s="677"/>
      <c r="D277" s="676"/>
    </row>
    <row r="278" spans="1:4" ht="14.1" customHeight="1" x14ac:dyDescent="0.2">
      <c r="A278" s="67"/>
      <c r="B278" s="67"/>
      <c r="C278" s="677"/>
      <c r="D278" s="676"/>
    </row>
    <row r="279" spans="1:4" ht="14.1" customHeight="1" x14ac:dyDescent="0.2">
      <c r="A279" s="67"/>
      <c r="B279" s="67"/>
      <c r="C279" s="677"/>
      <c r="D279" s="676"/>
    </row>
    <row r="280" spans="1:4" ht="14.1" customHeight="1" x14ac:dyDescent="0.2">
      <c r="A280" s="67"/>
      <c r="B280" s="67"/>
      <c r="C280" s="677"/>
      <c r="D280" s="676"/>
    </row>
    <row r="281" spans="1:4" ht="14.1" customHeight="1" x14ac:dyDescent="0.2">
      <c r="A281" s="67"/>
      <c r="B281" s="67"/>
      <c r="C281" s="677"/>
      <c r="D281" s="676"/>
    </row>
    <row r="282" spans="1:4" ht="14.1" customHeight="1" x14ac:dyDescent="0.2">
      <c r="A282" s="67"/>
      <c r="B282" s="67"/>
      <c r="C282" s="677"/>
      <c r="D282" s="676"/>
    </row>
    <row r="283" spans="1:4" ht="14.1" customHeight="1" x14ac:dyDescent="0.2">
      <c r="A283" s="67"/>
      <c r="B283" s="67"/>
      <c r="C283" s="677"/>
      <c r="D283" s="676"/>
    </row>
    <row r="284" spans="1:4" ht="14.1" customHeight="1" x14ac:dyDescent="0.2">
      <c r="A284" s="67"/>
      <c r="B284" s="67"/>
      <c r="C284" s="677"/>
      <c r="D284" s="676"/>
    </row>
    <row r="285" spans="1:4" ht="14.1" customHeight="1" x14ac:dyDescent="0.2">
      <c r="A285" s="67"/>
      <c r="B285" s="67"/>
      <c r="C285" s="677"/>
      <c r="D285" s="676"/>
    </row>
    <row r="286" spans="1:4" ht="14.1" customHeight="1" x14ac:dyDescent="0.2">
      <c r="A286" s="67"/>
      <c r="B286" s="67"/>
      <c r="C286" s="677"/>
      <c r="D286" s="676"/>
    </row>
    <row r="287" spans="1:4" ht="14.1" customHeight="1" x14ac:dyDescent="0.2">
      <c r="A287" s="67"/>
      <c r="B287" s="67"/>
      <c r="C287" s="677"/>
      <c r="D287" s="676"/>
    </row>
    <row r="288" spans="1:4" ht="14.1" customHeight="1" x14ac:dyDescent="0.2">
      <c r="A288" s="67"/>
      <c r="B288" s="67"/>
      <c r="C288" s="677"/>
      <c r="D288" s="676"/>
    </row>
    <row r="289" spans="1:4" ht="14.1" customHeight="1" x14ac:dyDescent="0.2">
      <c r="A289" s="67"/>
      <c r="B289" s="67"/>
      <c r="C289" s="677"/>
      <c r="D289" s="676"/>
    </row>
    <row r="290" spans="1:4" ht="14.1" customHeight="1" x14ac:dyDescent="0.2">
      <c r="A290" s="67"/>
      <c r="B290" s="67"/>
      <c r="C290" s="677"/>
      <c r="D290" s="676"/>
    </row>
    <row r="291" spans="1:4" ht="14.1" customHeight="1" x14ac:dyDescent="0.2">
      <c r="A291" s="67"/>
      <c r="B291" s="67"/>
      <c r="C291" s="677"/>
      <c r="D291" s="676"/>
    </row>
    <row r="292" spans="1:4" ht="14.1" customHeight="1" x14ac:dyDescent="0.2">
      <c r="A292" s="67"/>
      <c r="B292" s="67"/>
      <c r="C292" s="677"/>
      <c r="D292" s="676"/>
    </row>
    <row r="293" spans="1:4" ht="14.1" customHeight="1" x14ac:dyDescent="0.2">
      <c r="A293" s="67"/>
      <c r="B293" s="67"/>
      <c r="C293" s="677"/>
      <c r="D293" s="676"/>
    </row>
    <row r="294" spans="1:4" ht="14.1" customHeight="1" x14ac:dyDescent="0.2">
      <c r="A294" s="67"/>
      <c r="B294" s="67"/>
      <c r="C294" s="677"/>
      <c r="D294" s="676"/>
    </row>
    <row r="295" spans="1:4" ht="14.1" customHeight="1" x14ac:dyDescent="0.2">
      <c r="A295" s="67"/>
      <c r="B295" s="67"/>
      <c r="C295" s="677"/>
      <c r="D295" s="676"/>
    </row>
    <row r="296" spans="1:4" ht="14.1" customHeight="1" x14ac:dyDescent="0.2">
      <c r="A296" s="67"/>
      <c r="B296" s="67"/>
      <c r="C296" s="677"/>
      <c r="D296" s="676"/>
    </row>
    <row r="297" spans="1:4" ht="14.1" customHeight="1" x14ac:dyDescent="0.2">
      <c r="A297" s="67"/>
      <c r="B297" s="67"/>
      <c r="C297" s="677"/>
      <c r="D297" s="676"/>
    </row>
    <row r="298" spans="1:4" ht="14.1" customHeight="1" x14ac:dyDescent="0.2">
      <c r="A298" s="67"/>
      <c r="B298" s="67"/>
      <c r="C298" s="677"/>
      <c r="D298" s="676"/>
    </row>
    <row r="299" spans="1:4" ht="14.1" customHeight="1" x14ac:dyDescent="0.2">
      <c r="A299" s="67"/>
      <c r="B299" s="67"/>
      <c r="C299" s="677"/>
      <c r="D299" s="676"/>
    </row>
    <row r="300" spans="1:4" ht="14.1" customHeight="1" x14ac:dyDescent="0.2">
      <c r="A300" s="67"/>
      <c r="B300" s="67"/>
      <c r="C300" s="677"/>
      <c r="D300" s="676"/>
    </row>
    <row r="301" spans="1:4" ht="14.1" customHeight="1" x14ac:dyDescent="0.2">
      <c r="A301" s="67"/>
      <c r="B301" s="67"/>
      <c r="C301" s="677"/>
      <c r="D301" s="676"/>
    </row>
    <row r="302" spans="1:4" ht="14.1" customHeight="1" x14ac:dyDescent="0.2">
      <c r="A302" s="67"/>
      <c r="B302" s="67"/>
      <c r="C302" s="677"/>
      <c r="D302" s="676"/>
    </row>
    <row r="303" spans="1:4" ht="14.1" customHeight="1" x14ac:dyDescent="0.2">
      <c r="A303" s="67"/>
      <c r="B303" s="67"/>
      <c r="C303" s="677"/>
      <c r="D303" s="676"/>
    </row>
    <row r="304" spans="1:4" ht="14.1" customHeight="1" x14ac:dyDescent="0.2">
      <c r="A304" s="67"/>
      <c r="B304" s="67"/>
      <c r="C304" s="677"/>
      <c r="D304" s="676"/>
    </row>
    <row r="305" spans="1:4" ht="14.1" customHeight="1" x14ac:dyDescent="0.2">
      <c r="A305" s="67"/>
      <c r="B305" s="67"/>
      <c r="C305" s="677"/>
      <c r="D305" s="676"/>
    </row>
    <row r="306" spans="1:4" ht="14.1" customHeight="1" x14ac:dyDescent="0.2">
      <c r="A306" s="67"/>
      <c r="B306" s="67"/>
      <c r="C306" s="677"/>
      <c r="D306" s="676"/>
    </row>
    <row r="307" spans="1:4" ht="14.1" customHeight="1" x14ac:dyDescent="0.2">
      <c r="A307" s="67"/>
      <c r="B307" s="67"/>
      <c r="C307" s="677"/>
      <c r="D307" s="676"/>
    </row>
    <row r="308" spans="1:4" ht="14.1" customHeight="1" x14ac:dyDescent="0.2">
      <c r="A308" s="67"/>
      <c r="B308" s="67"/>
      <c r="C308" s="677"/>
      <c r="D308" s="676"/>
    </row>
    <row r="309" spans="1:4" ht="14.1" customHeight="1" x14ac:dyDescent="0.2">
      <c r="A309" s="67"/>
      <c r="B309" s="67"/>
      <c r="C309" s="677"/>
      <c r="D309" s="676"/>
    </row>
    <row r="310" spans="1:4" ht="14.1" customHeight="1" x14ac:dyDescent="0.2">
      <c r="A310" s="67"/>
      <c r="B310" s="67"/>
      <c r="C310" s="677"/>
      <c r="D310" s="676"/>
    </row>
    <row r="311" spans="1:4" ht="14.1" customHeight="1" x14ac:dyDescent="0.2">
      <c r="A311" s="67"/>
      <c r="B311" s="67"/>
      <c r="C311" s="677"/>
      <c r="D311" s="676"/>
    </row>
    <row r="312" spans="1:4" ht="14.1" customHeight="1" x14ac:dyDescent="0.2">
      <c r="A312" s="67"/>
      <c r="B312" s="67"/>
      <c r="C312" s="677"/>
      <c r="D312" s="676"/>
    </row>
    <row r="313" spans="1:4" ht="14.1" customHeight="1" x14ac:dyDescent="0.2">
      <c r="A313" s="67"/>
      <c r="B313" s="67"/>
      <c r="C313" s="677"/>
      <c r="D313" s="676"/>
    </row>
    <row r="314" spans="1:4" ht="14.1" customHeight="1" x14ac:dyDescent="0.2">
      <c r="A314" s="67"/>
      <c r="B314" s="67"/>
      <c r="C314" s="677"/>
      <c r="D314" s="676"/>
    </row>
    <row r="315" spans="1:4" ht="14.1" customHeight="1" x14ac:dyDescent="0.2">
      <c r="A315" s="67"/>
      <c r="B315" s="67"/>
      <c r="C315" s="677"/>
      <c r="D315" s="676"/>
    </row>
    <row r="316" spans="1:4" ht="14.1" customHeight="1" x14ac:dyDescent="0.2">
      <c r="A316" s="67"/>
      <c r="B316" s="67"/>
      <c r="C316" s="677"/>
      <c r="D316" s="676"/>
    </row>
    <row r="317" spans="1:4" ht="14.1" customHeight="1" x14ac:dyDescent="0.2">
      <c r="A317" s="67"/>
      <c r="B317" s="67"/>
      <c r="C317" s="677"/>
      <c r="D317" s="676"/>
    </row>
    <row r="318" spans="1:4" ht="14.1" customHeight="1" x14ac:dyDescent="0.2">
      <c r="A318" s="67"/>
      <c r="B318" s="67"/>
      <c r="C318" s="677"/>
      <c r="D318" s="676"/>
    </row>
    <row r="319" spans="1:4" ht="14.1" customHeight="1" x14ac:dyDescent="0.2">
      <c r="A319" s="67"/>
      <c r="B319" s="67"/>
      <c r="C319" s="677"/>
      <c r="D319" s="676"/>
    </row>
    <row r="320" spans="1:4" ht="14.1" customHeight="1" x14ac:dyDescent="0.2">
      <c r="A320" s="67"/>
      <c r="B320" s="67"/>
      <c r="C320" s="677"/>
      <c r="D320" s="676"/>
    </row>
    <row r="321" spans="1:4" ht="14.1" customHeight="1" x14ac:dyDescent="0.2">
      <c r="A321" s="67"/>
      <c r="B321" s="67"/>
      <c r="C321" s="677"/>
      <c r="D321" s="676"/>
    </row>
    <row r="322" spans="1:4" ht="14.1" customHeight="1" x14ac:dyDescent="0.2">
      <c r="A322" s="67"/>
      <c r="B322" s="67"/>
      <c r="C322" s="677"/>
      <c r="D322" s="676"/>
    </row>
    <row r="323" spans="1:4" ht="14.1" customHeight="1" x14ac:dyDescent="0.2">
      <c r="A323" s="67"/>
      <c r="B323" s="67"/>
      <c r="C323" s="677"/>
      <c r="D323" s="676"/>
    </row>
    <row r="324" spans="1:4" ht="14.1" customHeight="1" x14ac:dyDescent="0.2">
      <c r="A324" s="67"/>
      <c r="B324" s="67"/>
      <c r="C324" s="677"/>
      <c r="D324" s="676"/>
    </row>
    <row r="325" spans="1:4" ht="14.1" customHeight="1" x14ac:dyDescent="0.2">
      <c r="A325" s="67"/>
      <c r="B325" s="67"/>
      <c r="C325" s="677"/>
      <c r="D325" s="676"/>
    </row>
    <row r="326" spans="1:4" ht="14.1" customHeight="1" x14ac:dyDescent="0.2">
      <c r="A326" s="67"/>
      <c r="B326" s="67"/>
      <c r="C326" s="677"/>
      <c r="D326" s="676"/>
    </row>
    <row r="327" spans="1:4" ht="14.1" customHeight="1" x14ac:dyDescent="0.2">
      <c r="A327" s="67"/>
      <c r="B327" s="67"/>
      <c r="C327" s="677"/>
      <c r="D327" s="676"/>
    </row>
    <row r="328" spans="1:4" ht="14.1" customHeight="1" x14ac:dyDescent="0.2">
      <c r="A328" s="67"/>
      <c r="B328" s="67"/>
      <c r="C328" s="677"/>
      <c r="D328" s="676"/>
    </row>
    <row r="329" spans="1:4" ht="14.1" customHeight="1" x14ac:dyDescent="0.2">
      <c r="A329" s="67"/>
      <c r="B329" s="67"/>
      <c r="C329" s="677"/>
      <c r="D329" s="676"/>
    </row>
    <row r="330" spans="1:4" ht="14.1" customHeight="1" x14ac:dyDescent="0.2">
      <c r="A330" s="67"/>
      <c r="B330" s="67"/>
      <c r="C330" s="677"/>
      <c r="D330" s="676"/>
    </row>
    <row r="331" spans="1:4" ht="14.1" customHeight="1" x14ac:dyDescent="0.2">
      <c r="A331" s="67"/>
      <c r="B331" s="67"/>
      <c r="C331" s="677"/>
      <c r="D331" s="676"/>
    </row>
    <row r="332" spans="1:4" ht="14.1" customHeight="1" x14ac:dyDescent="0.2">
      <c r="A332" s="67"/>
      <c r="B332" s="67"/>
      <c r="C332" s="677"/>
      <c r="D332" s="676"/>
    </row>
    <row r="333" spans="1:4" ht="14.1" customHeight="1" x14ac:dyDescent="0.2">
      <c r="A333" s="67"/>
      <c r="B333" s="67"/>
      <c r="C333" s="677"/>
      <c r="D333" s="676"/>
    </row>
    <row r="334" spans="1:4" ht="14.1" customHeight="1" x14ac:dyDescent="0.2">
      <c r="A334" s="67"/>
      <c r="B334" s="67"/>
      <c r="C334" s="677"/>
      <c r="D334" s="676"/>
    </row>
    <row r="335" spans="1:4" ht="14.1" customHeight="1" x14ac:dyDescent="0.2">
      <c r="A335" s="67"/>
      <c r="B335" s="67"/>
      <c r="C335" s="677"/>
      <c r="D335" s="676"/>
    </row>
    <row r="336" spans="1:4" ht="14.1" customHeight="1" x14ac:dyDescent="0.2">
      <c r="A336" s="67"/>
      <c r="B336" s="67"/>
      <c r="C336" s="677"/>
      <c r="D336" s="676"/>
    </row>
    <row r="337" spans="1:14" ht="14.1" customHeight="1" x14ac:dyDescent="0.2">
      <c r="A337" s="67"/>
      <c r="B337" s="67"/>
      <c r="C337" s="677"/>
      <c r="D337" s="676"/>
    </row>
    <row r="338" spans="1:14" ht="14.1" customHeight="1" x14ac:dyDescent="0.2">
      <c r="A338" s="67"/>
      <c r="B338" s="67"/>
      <c r="C338" s="678"/>
      <c r="D338" s="676"/>
    </row>
    <row r="339" spans="1:14" ht="14.1" customHeight="1" x14ac:dyDescent="0.2">
      <c r="A339" s="67"/>
      <c r="B339" s="67"/>
      <c r="C339" s="677"/>
      <c r="D339" s="676"/>
    </row>
    <row r="340" spans="1:14" ht="14.1" customHeight="1" x14ac:dyDescent="0.2">
      <c r="A340" s="67"/>
      <c r="B340" s="67"/>
      <c r="C340" s="677"/>
      <c r="D340" s="676"/>
    </row>
    <row r="341" spans="1:14" ht="14.1" customHeight="1" x14ac:dyDescent="0.2">
      <c r="A341" s="67"/>
      <c r="B341" s="67"/>
      <c r="C341" s="677"/>
      <c r="D341" s="676"/>
    </row>
    <row r="342" spans="1:14" ht="14.1" customHeight="1" x14ac:dyDescent="0.2">
      <c r="A342" s="67"/>
      <c r="B342" s="67"/>
      <c r="C342" s="677"/>
      <c r="D342" s="676"/>
    </row>
    <row r="343" spans="1:14" ht="14.1" customHeight="1" x14ac:dyDescent="0.2">
      <c r="A343" s="67"/>
      <c r="B343" s="67"/>
      <c r="C343" s="677"/>
      <c r="D343" s="676"/>
    </row>
    <row r="344" spans="1:14" ht="14.1" customHeight="1" x14ac:dyDescent="0.2">
      <c r="A344" s="67"/>
      <c r="B344" s="67"/>
      <c r="C344" s="677"/>
      <c r="D344" s="676"/>
    </row>
    <row r="345" spans="1:14" ht="14.1" customHeight="1" x14ac:dyDescent="0.2">
      <c r="A345" s="67"/>
      <c r="B345" s="67"/>
      <c r="C345" s="677"/>
      <c r="D345" s="676"/>
    </row>
    <row r="346" spans="1:14" ht="14.1" customHeight="1" x14ac:dyDescent="0.2">
      <c r="A346" s="67"/>
      <c r="B346" s="67"/>
      <c r="C346" s="678"/>
      <c r="D346" s="676"/>
    </row>
    <row r="347" spans="1:14" ht="14.1" customHeight="1" x14ac:dyDescent="0.2">
      <c r="A347" s="67"/>
      <c r="B347" s="67"/>
      <c r="C347" s="677"/>
      <c r="D347" s="676"/>
      <c r="I347" s="547"/>
      <c r="J347" s="547"/>
      <c r="K347" s="547"/>
      <c r="L347" s="547"/>
      <c r="M347" s="547"/>
      <c r="N347" s="547"/>
    </row>
    <row r="348" spans="1:14" ht="14.1" customHeight="1" x14ac:dyDescent="0.2">
      <c r="A348" s="67"/>
      <c r="B348" s="67"/>
      <c r="C348" s="677"/>
      <c r="D348" s="676"/>
      <c r="I348" s="547"/>
      <c r="J348" s="547"/>
      <c r="K348" s="547"/>
      <c r="L348" s="547"/>
      <c r="M348" s="547"/>
      <c r="N348" s="547"/>
    </row>
    <row r="349" spans="1:14" ht="14.1" customHeight="1" x14ac:dyDescent="0.2">
      <c r="A349" s="67"/>
      <c r="B349" s="67"/>
      <c r="C349" s="677"/>
      <c r="D349" s="676"/>
      <c r="I349" s="547"/>
      <c r="J349" s="547"/>
      <c r="K349" s="547"/>
      <c r="L349" s="547"/>
      <c r="M349" s="547"/>
      <c r="N349" s="547"/>
    </row>
    <row r="350" spans="1:14" ht="14.1" customHeight="1" x14ac:dyDescent="0.2">
      <c r="A350" s="67"/>
      <c r="B350" s="67"/>
      <c r="C350" s="677"/>
      <c r="D350" s="676"/>
    </row>
    <row r="351" spans="1:14" ht="14.1" customHeight="1" x14ac:dyDescent="0.2">
      <c r="A351" s="67"/>
      <c r="B351" s="67"/>
      <c r="C351" s="677"/>
      <c r="D351" s="676"/>
    </row>
    <row r="352" spans="1:14" ht="14.1" customHeight="1" x14ac:dyDescent="0.2">
      <c r="A352" s="67"/>
      <c r="B352" s="67"/>
      <c r="C352" s="677"/>
      <c r="D352" s="676"/>
    </row>
    <row r="353" spans="1:4" ht="14.1" customHeight="1" x14ac:dyDescent="0.2">
      <c r="A353" s="67"/>
      <c r="B353" s="67"/>
      <c r="C353" s="677"/>
      <c r="D353" s="676"/>
    </row>
    <row r="354" spans="1:4" ht="14.1" customHeight="1" x14ac:dyDescent="0.2">
      <c r="A354" s="67"/>
      <c r="B354" s="67"/>
      <c r="C354" s="677"/>
      <c r="D354" s="676"/>
    </row>
    <row r="355" spans="1:4" ht="14.1" customHeight="1" x14ac:dyDescent="0.2">
      <c r="A355" s="67"/>
      <c r="B355" s="67"/>
      <c r="C355" s="677"/>
      <c r="D355" s="676"/>
    </row>
    <row r="356" spans="1:4" ht="14.1" customHeight="1" x14ac:dyDescent="0.2">
      <c r="A356" s="67"/>
      <c r="B356" s="67"/>
      <c r="C356" s="677"/>
      <c r="D356" s="676"/>
    </row>
    <row r="357" spans="1:4" ht="14.1" customHeight="1" x14ac:dyDescent="0.2">
      <c r="A357" s="67"/>
      <c r="B357" s="67"/>
      <c r="C357" s="677"/>
      <c r="D357" s="676"/>
    </row>
    <row r="358" spans="1:4" ht="14.1" customHeight="1" x14ac:dyDescent="0.2">
      <c r="A358" s="67"/>
      <c r="B358" s="67"/>
      <c r="C358" s="677"/>
      <c r="D358" s="676"/>
    </row>
    <row r="359" spans="1:4" ht="14.1" customHeight="1" x14ac:dyDescent="0.2">
      <c r="A359" s="67"/>
      <c r="B359" s="67"/>
      <c r="C359" s="677"/>
      <c r="D359" s="676"/>
    </row>
    <row r="360" spans="1:4" ht="14.1" customHeight="1" x14ac:dyDescent="0.2">
      <c r="A360" s="67"/>
      <c r="B360" s="67"/>
      <c r="C360" s="677"/>
      <c r="D360" s="676"/>
    </row>
    <row r="361" spans="1:4" ht="14.1" customHeight="1" x14ac:dyDescent="0.2">
      <c r="A361" s="67"/>
      <c r="B361" s="67"/>
      <c r="C361" s="677"/>
      <c r="D361" s="676"/>
    </row>
    <row r="362" spans="1:4" ht="14.1" customHeight="1" x14ac:dyDescent="0.2">
      <c r="A362" s="67"/>
      <c r="B362" s="67"/>
      <c r="C362" s="677"/>
      <c r="D362" s="676"/>
    </row>
    <row r="363" spans="1:4" ht="14.1" customHeight="1" x14ac:dyDescent="0.2">
      <c r="A363" s="67"/>
      <c r="B363" s="67"/>
      <c r="C363" s="677"/>
      <c r="D363" s="676"/>
    </row>
    <row r="364" spans="1:4" ht="14.1" customHeight="1" x14ac:dyDescent="0.2">
      <c r="A364" s="67"/>
      <c r="B364" s="67"/>
      <c r="C364" s="677"/>
      <c r="D364" s="676"/>
    </row>
    <row r="365" spans="1:4" ht="14.1" customHeight="1" x14ac:dyDescent="0.2">
      <c r="A365" s="67"/>
      <c r="B365" s="67"/>
      <c r="C365" s="677"/>
      <c r="D365" s="676"/>
    </row>
    <row r="366" spans="1:4" ht="14.1" customHeight="1" x14ac:dyDescent="0.2">
      <c r="A366" s="67"/>
      <c r="B366" s="67"/>
      <c r="C366" s="677"/>
      <c r="D366" s="676"/>
    </row>
    <row r="367" spans="1:4" ht="14.1" customHeight="1" x14ac:dyDescent="0.2">
      <c r="A367" s="67"/>
      <c r="B367" s="67"/>
      <c r="C367" s="677"/>
      <c r="D367" s="676"/>
    </row>
    <row r="368" spans="1:4" ht="14.1" customHeight="1" x14ac:dyDescent="0.2">
      <c r="A368" s="67"/>
      <c r="B368" s="67"/>
      <c r="C368" s="677"/>
      <c r="D368" s="676"/>
    </row>
    <row r="369" spans="1:4" ht="14.1" customHeight="1" x14ac:dyDescent="0.2">
      <c r="A369" s="67"/>
      <c r="B369" s="67"/>
      <c r="C369" s="677"/>
      <c r="D369" s="676"/>
    </row>
    <row r="370" spans="1:4" ht="14.1" customHeight="1" x14ac:dyDescent="0.2">
      <c r="A370" s="67"/>
      <c r="B370" s="67"/>
      <c r="C370" s="677"/>
      <c r="D370" s="676"/>
    </row>
    <row r="371" spans="1:4" ht="14.1" customHeight="1" x14ac:dyDescent="0.2">
      <c r="A371" s="67"/>
      <c r="B371" s="67"/>
      <c r="C371" s="677"/>
      <c r="D371" s="676"/>
    </row>
    <row r="372" spans="1:4" ht="14.1" customHeight="1" x14ac:dyDescent="0.2">
      <c r="A372" s="67"/>
      <c r="B372" s="67"/>
      <c r="C372" s="677"/>
      <c r="D372" s="676"/>
    </row>
    <row r="373" spans="1:4" ht="14.1" customHeight="1" x14ac:dyDescent="0.2">
      <c r="A373" s="67"/>
      <c r="B373" s="67"/>
      <c r="C373" s="677"/>
      <c r="D373" s="676"/>
    </row>
    <row r="374" spans="1:4" ht="14.1" customHeight="1" x14ac:dyDescent="0.2">
      <c r="A374" s="67"/>
      <c r="B374" s="67"/>
      <c r="C374" s="677"/>
      <c r="D374" s="676"/>
    </row>
    <row r="375" spans="1:4" ht="14.1" customHeight="1" x14ac:dyDescent="0.2">
      <c r="A375" s="67"/>
      <c r="B375" s="67"/>
      <c r="C375" s="677"/>
      <c r="D375" s="676"/>
    </row>
    <row r="376" spans="1:4" ht="14.1" customHeight="1" x14ac:dyDescent="0.2">
      <c r="A376" s="67"/>
      <c r="B376" s="67"/>
      <c r="C376" s="677"/>
      <c r="D376" s="676"/>
    </row>
    <row r="377" spans="1:4" ht="14.1" customHeight="1" x14ac:dyDescent="0.2">
      <c r="A377" s="67"/>
      <c r="B377" s="67"/>
      <c r="C377" s="677"/>
      <c r="D377" s="676"/>
    </row>
    <row r="378" spans="1:4" ht="14.1" customHeight="1" x14ac:dyDescent="0.2">
      <c r="A378" s="67"/>
      <c r="B378" s="67"/>
      <c r="C378" s="677"/>
      <c r="D378" s="676"/>
    </row>
    <row r="379" spans="1:4" ht="14.1" customHeight="1" x14ac:dyDescent="0.2">
      <c r="A379" s="67"/>
      <c r="B379" s="67"/>
      <c r="C379" s="677"/>
      <c r="D379" s="676"/>
    </row>
    <row r="380" spans="1:4" ht="14.1" customHeight="1" x14ac:dyDescent="0.2">
      <c r="A380" s="67"/>
      <c r="B380" s="67"/>
      <c r="C380" s="677"/>
      <c r="D380" s="676"/>
    </row>
    <row r="381" spans="1:4" ht="14.1" customHeight="1" x14ac:dyDescent="0.2">
      <c r="A381" s="67"/>
      <c r="B381" s="67"/>
      <c r="C381" s="677"/>
      <c r="D381" s="676"/>
    </row>
    <row r="382" spans="1:4" ht="14.1" customHeight="1" x14ac:dyDescent="0.2">
      <c r="A382" s="67"/>
      <c r="B382" s="67"/>
      <c r="C382" s="677"/>
      <c r="D382" s="676"/>
    </row>
    <row r="383" spans="1:4" ht="14.1" customHeight="1" x14ac:dyDescent="0.2">
      <c r="A383" s="67"/>
      <c r="B383" s="67"/>
      <c r="C383" s="677"/>
      <c r="D383" s="676"/>
    </row>
    <row r="384" spans="1:4" ht="14.1" customHeight="1" x14ac:dyDescent="0.2">
      <c r="A384" s="67"/>
      <c r="B384" s="67"/>
      <c r="C384" s="677"/>
      <c r="D384" s="676"/>
    </row>
    <row r="385" spans="1:8" ht="14.1" customHeight="1" x14ac:dyDescent="0.2">
      <c r="A385" s="67"/>
      <c r="B385" s="67"/>
      <c r="C385" s="677"/>
      <c r="D385" s="676"/>
    </row>
    <row r="386" spans="1:8" ht="14.1" customHeight="1" x14ac:dyDescent="0.2">
      <c r="A386" s="67"/>
      <c r="B386" s="67"/>
      <c r="C386" s="677"/>
      <c r="D386" s="676"/>
    </row>
    <row r="387" spans="1:8" ht="14.1" customHeight="1" x14ac:dyDescent="0.2">
      <c r="A387" s="67"/>
      <c r="B387" s="67"/>
      <c r="C387" s="677"/>
      <c r="D387" s="676"/>
    </row>
    <row r="388" spans="1:8" ht="14.1" customHeight="1" x14ac:dyDescent="0.2">
      <c r="A388" s="67"/>
      <c r="B388" s="67"/>
      <c r="C388" s="677"/>
      <c r="D388" s="676"/>
    </row>
    <row r="389" spans="1:8" ht="14.1" customHeight="1" x14ac:dyDescent="0.2">
      <c r="A389" s="67"/>
      <c r="B389" s="67"/>
      <c r="C389" s="677"/>
      <c r="D389" s="676"/>
    </row>
    <row r="390" spans="1:8" ht="14.1" customHeight="1" x14ac:dyDescent="0.2">
      <c r="A390" s="67"/>
      <c r="B390" s="67"/>
      <c r="C390" s="677"/>
      <c r="D390" s="676"/>
    </row>
    <row r="391" spans="1:8" ht="14.1" customHeight="1" x14ac:dyDescent="0.2">
      <c r="A391" s="67"/>
      <c r="B391" s="67"/>
      <c r="C391" s="677"/>
      <c r="D391" s="676"/>
    </row>
    <row r="392" spans="1:8" ht="14.1" customHeight="1" x14ac:dyDescent="0.2">
      <c r="A392" s="67"/>
      <c r="B392" s="67"/>
      <c r="C392" s="677"/>
      <c r="D392" s="676"/>
    </row>
    <row r="393" spans="1:8" ht="14.1" customHeight="1" x14ac:dyDescent="0.2">
      <c r="A393" s="67"/>
      <c r="B393" s="67"/>
      <c r="C393" s="677"/>
      <c r="D393" s="676"/>
    </row>
    <row r="394" spans="1:8" ht="14.1" customHeight="1" x14ac:dyDescent="0.2">
      <c r="A394" s="67"/>
      <c r="B394" s="67"/>
      <c r="C394" s="677"/>
      <c r="D394" s="676"/>
    </row>
    <row r="395" spans="1:8" ht="14.1" customHeight="1" x14ac:dyDescent="0.2">
      <c r="A395" s="67"/>
      <c r="B395" s="67"/>
      <c r="C395" s="677"/>
      <c r="D395" s="676"/>
    </row>
    <row r="396" spans="1:8" x14ac:dyDescent="0.2">
      <c r="A396" s="70"/>
      <c r="B396" s="70"/>
    </row>
    <row r="397" spans="1:8" x14ac:dyDescent="0.2">
      <c r="A397" s="892"/>
      <c r="B397" s="892"/>
      <c r="C397" s="892"/>
      <c r="D397" s="892"/>
      <c r="E397" s="892"/>
      <c r="F397" s="892"/>
      <c r="G397" s="892"/>
      <c r="H397" s="892"/>
    </row>
    <row r="398" spans="1:8" x14ac:dyDescent="0.2">
      <c r="A398" s="892"/>
      <c r="B398" s="892"/>
      <c r="C398" s="892"/>
      <c r="D398" s="892"/>
      <c r="E398" s="892"/>
      <c r="F398" s="892"/>
      <c r="G398" s="892"/>
      <c r="H398" s="892"/>
    </row>
    <row r="399" spans="1:8" x14ac:dyDescent="0.2">
      <c r="A399" s="547"/>
      <c r="B399" s="547"/>
      <c r="C399" s="547"/>
      <c r="D399" s="547"/>
      <c r="E399" s="547"/>
      <c r="F399" s="547"/>
      <c r="G399" s="547"/>
      <c r="H399" s="547"/>
    </row>
    <row r="400" spans="1:8" x14ac:dyDescent="0.2">
      <c r="A400" s="707"/>
      <c r="B400" s="707"/>
      <c r="C400" s="707"/>
    </row>
  </sheetData>
  <mergeCells count="8">
    <mergeCell ref="A1:J1"/>
    <mergeCell ref="A397:H398"/>
    <mergeCell ref="A400:C400"/>
    <mergeCell ref="C3:C5"/>
    <mergeCell ref="D3:D5"/>
    <mergeCell ref="A3:A5"/>
    <mergeCell ref="B3:B5"/>
    <mergeCell ref="A112:B112"/>
  </mergeCells>
  <hyperlinks>
    <hyperlink ref="L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42"/>
  <sheetViews>
    <sheetView showGridLines="0" zoomScaleNormal="100" workbookViewId="0">
      <selection sqref="A1:E1"/>
    </sheetView>
  </sheetViews>
  <sheetFormatPr defaultColWidth="9.140625" defaultRowHeight="12.75" x14ac:dyDescent="0.2"/>
  <cols>
    <col min="1" max="1" width="34" style="133" customWidth="1"/>
    <col min="2" max="18" width="9.140625" style="133" customWidth="1"/>
    <col min="19" max="16384" width="9.140625" style="133"/>
  </cols>
  <sheetData>
    <row r="1" spans="1:81" ht="18" customHeight="1" x14ac:dyDescent="0.25">
      <c r="A1" s="891" t="s">
        <v>3145</v>
      </c>
      <c r="B1" s="891"/>
      <c r="C1" s="891"/>
      <c r="D1" s="891"/>
      <c r="E1" s="891"/>
      <c r="G1" s="897" t="s">
        <v>69</v>
      </c>
      <c r="H1" s="897"/>
    </row>
    <row r="2" spans="1:81" ht="15" customHeight="1" x14ac:dyDescent="0.2"/>
    <row r="3" spans="1:81" ht="15" customHeight="1" x14ac:dyDescent="0.2">
      <c r="A3" s="898" t="s">
        <v>2790</v>
      </c>
      <c r="B3" s="334" t="s">
        <v>2813</v>
      </c>
      <c r="C3" s="334" t="s">
        <v>2814</v>
      </c>
      <c r="D3" s="334" t="s">
        <v>2815</v>
      </c>
      <c r="E3" s="334" t="s">
        <v>2816</v>
      </c>
      <c r="F3" s="334" t="s">
        <v>2817</v>
      </c>
      <c r="G3" s="334" t="s">
        <v>2818</v>
      </c>
      <c r="H3" s="334" t="s">
        <v>2819</v>
      </c>
      <c r="I3" s="334" t="s">
        <v>2820</v>
      </c>
      <c r="J3" s="334" t="s">
        <v>2821</v>
      </c>
      <c r="K3" s="334" t="s">
        <v>2822</v>
      </c>
      <c r="L3" s="334" t="s">
        <v>2823</v>
      </c>
      <c r="M3" s="334" t="s">
        <v>2824</v>
      </c>
      <c r="N3" s="334" t="s">
        <v>2825</v>
      </c>
      <c r="O3" s="334" t="s">
        <v>2826</v>
      </c>
      <c r="P3" s="334" t="s">
        <v>2827</v>
      </c>
      <c r="Q3" s="334" t="s">
        <v>2828</v>
      </c>
      <c r="R3" s="334" t="s">
        <v>2829</v>
      </c>
      <c r="S3" s="334" t="s">
        <v>2830</v>
      </c>
      <c r="T3" s="334" t="s">
        <v>2831</v>
      </c>
      <c r="U3" s="335" t="s">
        <v>2832</v>
      </c>
      <c r="V3" s="335" t="s">
        <v>2833</v>
      </c>
      <c r="W3" s="335" t="s">
        <v>2834</v>
      </c>
      <c r="X3" s="335" t="s">
        <v>2835</v>
      </c>
      <c r="Y3" s="335" t="s">
        <v>2836</v>
      </c>
      <c r="Z3" s="335" t="s">
        <v>2837</v>
      </c>
      <c r="AA3" s="335" t="s">
        <v>2838</v>
      </c>
      <c r="AB3" s="335" t="s">
        <v>2839</v>
      </c>
      <c r="AC3" s="335" t="s">
        <v>2840</v>
      </c>
      <c r="AD3" s="335" t="s">
        <v>2841</v>
      </c>
      <c r="AE3" s="335" t="s">
        <v>2842</v>
      </c>
      <c r="AF3" s="335" t="s">
        <v>2843</v>
      </c>
      <c r="AG3" s="335" t="s">
        <v>2844</v>
      </c>
      <c r="AH3" s="335" t="s">
        <v>2894</v>
      </c>
      <c r="AI3" s="335" t="s">
        <v>2895</v>
      </c>
      <c r="AJ3" s="335" t="s">
        <v>2896</v>
      </c>
      <c r="AK3" s="335" t="s">
        <v>2897</v>
      </c>
      <c r="AL3" s="335" t="s">
        <v>2898</v>
      </c>
      <c r="AM3" s="335" t="s">
        <v>2908</v>
      </c>
      <c r="AN3" s="335" t="s">
        <v>2909</v>
      </c>
      <c r="AO3" s="335" t="s">
        <v>2910</v>
      </c>
      <c r="AP3" s="335" t="s">
        <v>2911</v>
      </c>
      <c r="AQ3" s="335" t="s">
        <v>2983</v>
      </c>
      <c r="AR3" s="335" t="s">
        <v>2982</v>
      </c>
      <c r="AS3" s="335" t="s">
        <v>2981</v>
      </c>
      <c r="AT3" s="335" t="s">
        <v>2980</v>
      </c>
      <c r="AU3" s="335" t="s">
        <v>2979</v>
      </c>
      <c r="AV3" s="335" t="s">
        <v>2978</v>
      </c>
      <c r="AW3" s="335" t="s">
        <v>2977</v>
      </c>
      <c r="AX3" s="335" t="s">
        <v>2976</v>
      </c>
      <c r="AY3" s="335" t="s">
        <v>2975</v>
      </c>
      <c r="AZ3" s="335" t="s">
        <v>2974</v>
      </c>
      <c r="BA3" s="335" t="s">
        <v>2973</v>
      </c>
      <c r="BB3" s="336" t="s">
        <v>2972</v>
      </c>
      <c r="BC3" s="333" t="s">
        <v>2813</v>
      </c>
      <c r="BD3" s="335" t="s">
        <v>2814</v>
      </c>
      <c r="BE3" s="333" t="s">
        <v>2815</v>
      </c>
      <c r="BF3" s="335" t="s">
        <v>2816</v>
      </c>
      <c r="BG3" s="333" t="s">
        <v>2817</v>
      </c>
      <c r="BH3" s="335" t="s">
        <v>2818</v>
      </c>
      <c r="BI3" s="333" t="s">
        <v>2819</v>
      </c>
      <c r="BJ3" s="333" t="s">
        <v>2820</v>
      </c>
      <c r="BK3" s="335" t="s">
        <v>2821</v>
      </c>
      <c r="BL3" s="333" t="s">
        <v>2822</v>
      </c>
      <c r="BM3" s="333" t="s">
        <v>2823</v>
      </c>
      <c r="BN3" s="333" t="s">
        <v>2824</v>
      </c>
      <c r="BO3" s="335" t="s">
        <v>2825</v>
      </c>
      <c r="BP3" s="333" t="s">
        <v>2826</v>
      </c>
      <c r="BQ3" s="333" t="s">
        <v>2827</v>
      </c>
      <c r="BR3" s="333" t="s">
        <v>2828</v>
      </c>
      <c r="BS3" s="333" t="s">
        <v>2829</v>
      </c>
      <c r="BT3" s="335" t="s">
        <v>2830</v>
      </c>
      <c r="BU3" s="333" t="s">
        <v>2831</v>
      </c>
      <c r="BV3" s="333" t="s">
        <v>2832</v>
      </c>
      <c r="BW3" s="333" t="s">
        <v>2833</v>
      </c>
      <c r="BX3" s="335" t="s">
        <v>2834</v>
      </c>
      <c r="BY3" s="333" t="s">
        <v>2835</v>
      </c>
      <c r="BZ3" s="333" t="s">
        <v>2836</v>
      </c>
      <c r="CA3" s="333" t="s">
        <v>2837</v>
      </c>
      <c r="CB3" s="335" t="s">
        <v>2838</v>
      </c>
      <c r="CC3" s="333" t="s">
        <v>2839</v>
      </c>
    </row>
    <row r="4" spans="1:81" x14ac:dyDescent="0.2">
      <c r="A4" s="899"/>
      <c r="B4" s="88">
        <v>43829</v>
      </c>
      <c r="C4" s="89">
        <v>43836</v>
      </c>
      <c r="D4" s="89">
        <v>43843</v>
      </c>
      <c r="E4" s="89">
        <v>43850</v>
      </c>
      <c r="F4" s="89">
        <v>43857</v>
      </c>
      <c r="G4" s="89">
        <v>43864</v>
      </c>
      <c r="H4" s="89">
        <v>43871</v>
      </c>
      <c r="I4" s="89">
        <v>43878</v>
      </c>
      <c r="J4" s="89">
        <v>43885</v>
      </c>
      <c r="K4" s="89">
        <v>43892</v>
      </c>
      <c r="L4" s="89">
        <v>43899</v>
      </c>
      <c r="M4" s="89">
        <v>43906</v>
      </c>
      <c r="N4" s="89">
        <v>43913</v>
      </c>
      <c r="O4" s="89">
        <v>43920</v>
      </c>
      <c r="P4" s="89">
        <v>43927</v>
      </c>
      <c r="Q4" s="89">
        <v>43934</v>
      </c>
      <c r="R4" s="89">
        <v>43941</v>
      </c>
      <c r="S4" s="89">
        <v>43948</v>
      </c>
      <c r="T4" s="89">
        <v>43955</v>
      </c>
      <c r="U4" s="89">
        <v>43962</v>
      </c>
      <c r="V4" s="89">
        <v>43969</v>
      </c>
      <c r="W4" s="89">
        <v>43976</v>
      </c>
      <c r="X4" s="89">
        <v>43983</v>
      </c>
      <c r="Y4" s="89">
        <v>43990</v>
      </c>
      <c r="Z4" s="89">
        <v>43997</v>
      </c>
      <c r="AA4" s="89">
        <v>44004</v>
      </c>
      <c r="AB4" s="89">
        <v>44011</v>
      </c>
      <c r="AC4" s="89">
        <v>44018</v>
      </c>
      <c r="AD4" s="89">
        <v>44025</v>
      </c>
      <c r="AE4" s="89">
        <v>44032</v>
      </c>
      <c r="AF4" s="89">
        <v>44039</v>
      </c>
      <c r="AG4" s="89">
        <v>44046</v>
      </c>
      <c r="AH4" s="89">
        <v>44053</v>
      </c>
      <c r="AI4" s="89">
        <v>44060</v>
      </c>
      <c r="AJ4" s="89">
        <v>44067</v>
      </c>
      <c r="AK4" s="89">
        <v>44074</v>
      </c>
      <c r="AL4" s="89">
        <v>44081</v>
      </c>
      <c r="AM4" s="89">
        <v>44088</v>
      </c>
      <c r="AN4" s="89">
        <v>44095</v>
      </c>
      <c r="AO4" s="89">
        <v>44102</v>
      </c>
      <c r="AP4" s="89">
        <v>44109</v>
      </c>
      <c r="AQ4" s="89">
        <v>44116</v>
      </c>
      <c r="AR4" s="89">
        <v>44123</v>
      </c>
      <c r="AS4" s="89">
        <v>44130</v>
      </c>
      <c r="AT4" s="89">
        <v>44137</v>
      </c>
      <c r="AU4" s="89">
        <v>44144</v>
      </c>
      <c r="AV4" s="89">
        <v>44151</v>
      </c>
      <c r="AW4" s="89">
        <v>44158</v>
      </c>
      <c r="AX4" s="89">
        <v>44165</v>
      </c>
      <c r="AY4" s="89">
        <v>44172</v>
      </c>
      <c r="AZ4" s="89">
        <v>44179</v>
      </c>
      <c r="BA4" s="89">
        <v>44186</v>
      </c>
      <c r="BB4" s="288">
        <v>44193</v>
      </c>
      <c r="BC4" s="89">
        <v>44200</v>
      </c>
      <c r="BD4" s="89">
        <v>44207</v>
      </c>
      <c r="BE4" s="89">
        <v>44214</v>
      </c>
      <c r="BF4" s="89">
        <v>44221</v>
      </c>
      <c r="BG4" s="89">
        <v>44228</v>
      </c>
      <c r="BH4" s="89">
        <v>44235</v>
      </c>
      <c r="BI4" s="89">
        <v>44242</v>
      </c>
      <c r="BJ4" s="89">
        <v>44249</v>
      </c>
      <c r="BK4" s="89">
        <v>44256</v>
      </c>
      <c r="BL4" s="89">
        <v>44263</v>
      </c>
      <c r="BM4" s="358">
        <v>44270</v>
      </c>
      <c r="BN4" s="358">
        <v>44277</v>
      </c>
      <c r="BO4" s="358">
        <v>44284</v>
      </c>
      <c r="BP4" s="358">
        <v>44291</v>
      </c>
      <c r="BQ4" s="89">
        <v>44298</v>
      </c>
      <c r="BR4" s="358">
        <v>44305</v>
      </c>
      <c r="BS4" s="358">
        <v>44312</v>
      </c>
      <c r="BT4" s="358">
        <v>44319</v>
      </c>
      <c r="BU4" s="358">
        <v>44326</v>
      </c>
      <c r="BV4" s="358">
        <v>44333</v>
      </c>
      <c r="BW4" s="358">
        <f>BV4+7</f>
        <v>44340</v>
      </c>
      <c r="BX4" s="358">
        <f>BW4+7</f>
        <v>44347</v>
      </c>
      <c r="BY4" s="358">
        <f>BX4+7</f>
        <v>44354</v>
      </c>
      <c r="BZ4" s="358">
        <f t="shared" ref="BZ4:CC4" si="0">BY4+7</f>
        <v>44361</v>
      </c>
      <c r="CA4" s="358">
        <f t="shared" si="0"/>
        <v>44368</v>
      </c>
      <c r="CB4" s="358">
        <f t="shared" si="0"/>
        <v>44375</v>
      </c>
      <c r="CC4" s="358">
        <f t="shared" si="0"/>
        <v>44382</v>
      </c>
    </row>
    <row r="5" spans="1:81" x14ac:dyDescent="0.2">
      <c r="A5" s="272" t="s">
        <v>3036</v>
      </c>
      <c r="B5" s="141">
        <f>'Table 2  (2020)'!C7</f>
        <v>1161</v>
      </c>
      <c r="C5" s="141">
        <f>'Table 2  (2020)'!D7</f>
        <v>1567</v>
      </c>
      <c r="D5" s="141">
        <f>'Table 2  (2020)'!E7</f>
        <v>1322</v>
      </c>
      <c r="E5" s="141">
        <f>'Table 2  (2020)'!F7</f>
        <v>1226</v>
      </c>
      <c r="F5" s="141">
        <f>'Table 2  (2020)'!G7</f>
        <v>1188</v>
      </c>
      <c r="G5" s="141">
        <f>'Table 2  (2020)'!H7</f>
        <v>1216</v>
      </c>
      <c r="H5" s="141">
        <f>'Table 2  (2020)'!I7</f>
        <v>1162</v>
      </c>
      <c r="I5" s="141">
        <f>'Table 2  (2020)'!J7</f>
        <v>1162</v>
      </c>
      <c r="J5" s="141">
        <f>'Table 2  (2020)'!K7</f>
        <v>1171</v>
      </c>
      <c r="K5" s="141">
        <f>'Table 2  (2020)'!L7</f>
        <v>1208</v>
      </c>
      <c r="L5" s="141">
        <f>'Table 2  (2020)'!M7</f>
        <v>1198</v>
      </c>
      <c r="M5" s="141">
        <f>'Table 2  (2020)'!N7</f>
        <v>1196</v>
      </c>
      <c r="N5" s="141">
        <f>'Table 2  (2020)'!O7</f>
        <v>1079</v>
      </c>
      <c r="O5" s="141">
        <f>'Table 2  (2020)'!P7</f>
        <v>1744</v>
      </c>
      <c r="P5" s="141">
        <f>'Table 2  (2020)'!Q7</f>
        <v>1978</v>
      </c>
      <c r="Q5" s="141">
        <f>'Table 2  (2020)'!R7</f>
        <v>1916</v>
      </c>
      <c r="R5" s="141">
        <f>'Table 2  (2020)'!S7</f>
        <v>1836</v>
      </c>
      <c r="S5" s="141">
        <f>'Table 2  (2020)'!T7</f>
        <v>1678</v>
      </c>
      <c r="T5" s="141">
        <f>'Table 2  (2020)'!U7</f>
        <v>1435</v>
      </c>
      <c r="U5" s="141">
        <f>'Table 2  (2020)'!V7</f>
        <v>1421</v>
      </c>
      <c r="V5" s="141">
        <f>'Table 2  (2020)'!W7</f>
        <v>1226</v>
      </c>
      <c r="W5" s="141">
        <f>'Table 2  (2020)'!X7</f>
        <v>1128</v>
      </c>
      <c r="X5" s="141">
        <f>'Table 2  (2020)'!Y7</f>
        <v>1093</v>
      </c>
      <c r="Y5" s="141">
        <f>'Table 2  (2020)'!Z7</f>
        <v>1034</v>
      </c>
      <c r="Z5" s="141">
        <f>'Table 2  (2020)'!AA7</f>
        <v>1065</v>
      </c>
      <c r="AA5" s="141">
        <f>'Table 2  (2020)'!AB7</f>
        <v>1008</v>
      </c>
      <c r="AB5" s="141">
        <f>'Table 2  (2020)'!AC7</f>
        <v>983</v>
      </c>
      <c r="AC5" s="141">
        <f>'Table 2  (2020)'!AD7</f>
        <v>977</v>
      </c>
      <c r="AD5" s="141">
        <f>'Table 2  (2020)'!AE7</f>
        <v>1033</v>
      </c>
      <c r="AE5" s="141">
        <f>'Table 2  (2020)'!AF7</f>
        <v>962</v>
      </c>
      <c r="AF5" s="141">
        <f>'Table 2  (2020)'!AG7</f>
        <v>1043</v>
      </c>
      <c r="AG5" s="141">
        <f>'Table 2  (2020)'!AH7</f>
        <v>1011</v>
      </c>
      <c r="AH5" s="141">
        <f>'Table 2  (2020)'!AI7</f>
        <v>928</v>
      </c>
      <c r="AI5" s="141">
        <f>'Table 2  (2020)'!AJ7</f>
        <v>1046</v>
      </c>
      <c r="AJ5" s="141">
        <f>'Table 2  (2020)'!AK7</f>
        <v>1030</v>
      </c>
      <c r="AK5" s="141">
        <f>'Table 2  (2020)'!AL7</f>
        <v>1050</v>
      </c>
      <c r="AL5" s="141">
        <f>'Table 2  (2020)'!AM7</f>
        <v>1069</v>
      </c>
      <c r="AM5" s="141">
        <f>'Table 2  (2020)'!AN7</f>
        <v>952</v>
      </c>
      <c r="AN5" s="141">
        <f>'Table 2  (2020)'!AO7</f>
        <v>933</v>
      </c>
      <c r="AO5" s="141">
        <f>'Table 2  (2020)'!AP7</f>
        <v>1196</v>
      </c>
      <c r="AP5" s="141">
        <f>'Table 2  (2020)'!AQ7</f>
        <v>1072</v>
      </c>
      <c r="AQ5" s="141">
        <f>'Table 2  (2020)'!AR7</f>
        <v>1134</v>
      </c>
      <c r="AR5" s="141">
        <f>'Table 2  (2020)'!AS7</f>
        <v>1187</v>
      </c>
      <c r="AS5" s="141">
        <f>'Table 2  (2020)'!AT7</f>
        <v>1262</v>
      </c>
      <c r="AT5" s="141">
        <f>'Table 2  (2020)'!AU7</f>
        <v>1250</v>
      </c>
      <c r="AU5" s="141">
        <f>'Table 2  (2020)'!AV7</f>
        <v>1338</v>
      </c>
      <c r="AV5" s="141">
        <f>'Table 2  (2020)'!AW7</f>
        <v>1360</v>
      </c>
      <c r="AW5" s="141">
        <f>'Table 2  (2020)'!AX7</f>
        <v>1329</v>
      </c>
      <c r="AX5" s="141">
        <f>'Table 2  (2020)'!AY7</f>
        <v>1296</v>
      </c>
      <c r="AY5" s="141">
        <f>'Table 2  (2020)'!AZ7</f>
        <v>1284</v>
      </c>
      <c r="AZ5" s="141">
        <f>'Table 2  (2020)'!BA7</f>
        <v>1297</v>
      </c>
      <c r="BA5" s="141">
        <f>'Table 2  (2020)'!BB7</f>
        <v>1205</v>
      </c>
      <c r="BB5" s="301">
        <f>'Table 2  (2020)'!BC7</f>
        <v>1178</v>
      </c>
      <c r="BC5" s="141">
        <f>'Table 2 (2021)'!C7</f>
        <v>1720</v>
      </c>
      <c r="BD5" s="141">
        <f>'Table 2 (2021)'!D7</f>
        <v>1550</v>
      </c>
      <c r="BE5" s="141">
        <f>'Table 2 (2021)'!E7</f>
        <v>1559</v>
      </c>
      <c r="BF5" s="141">
        <f>'Table 2 (2021)'!F7</f>
        <v>1604</v>
      </c>
      <c r="BG5" s="141">
        <f>'Table 2 (2021)'!G7</f>
        <v>1506</v>
      </c>
      <c r="BH5" s="141">
        <f>'Table 2 (2021)'!H7</f>
        <v>1412</v>
      </c>
      <c r="BI5" s="141">
        <f>'Table 2 (2021)'!I7</f>
        <v>1422</v>
      </c>
      <c r="BJ5" s="141">
        <f>'Table 2 (2021)'!J7</f>
        <v>1325</v>
      </c>
      <c r="BK5" s="141">
        <f>'Table 2 (2021)'!K7</f>
        <v>1204</v>
      </c>
      <c r="BL5" s="141">
        <f>'Table 2 (2021)'!L7</f>
        <v>1145</v>
      </c>
      <c r="BM5" s="141">
        <f>'Table 2 (2021)'!M7</f>
        <v>1114</v>
      </c>
      <c r="BN5" s="141">
        <f>'Table 2 (2021)'!N7</f>
        <v>1097</v>
      </c>
      <c r="BO5" s="141">
        <f>'Table 2 (2021)'!O7</f>
        <v>972</v>
      </c>
      <c r="BP5" s="141">
        <f>'Table 2 (2021)'!P7</f>
        <v>1058</v>
      </c>
      <c r="BQ5" s="141">
        <f>'Table 2 (2021)'!Q7</f>
        <v>1131</v>
      </c>
      <c r="BR5" s="141">
        <f>'Table 2 (2021)'!R7</f>
        <v>1112</v>
      </c>
      <c r="BS5" s="141">
        <f>'Table 2 (2021)'!S7</f>
        <v>1040</v>
      </c>
      <c r="BT5" s="141">
        <f>'Table 2 (2021)'!T7</f>
        <v>954</v>
      </c>
      <c r="BU5" s="141">
        <f>'Table 2 (2021)'!U7</f>
        <v>1076</v>
      </c>
      <c r="BV5" s="141">
        <f>'Table 2 (2021)'!V7</f>
        <v>1042</v>
      </c>
      <c r="BW5" s="141">
        <f>'Table 2 (2021)'!W7</f>
        <v>1098</v>
      </c>
      <c r="BX5" s="141">
        <f>'Table 2 (2021)'!X7</f>
        <v>1055</v>
      </c>
      <c r="BY5" s="141">
        <f>'Table 2 (2021)'!Y7</f>
        <v>1150</v>
      </c>
      <c r="BZ5" s="141">
        <f>'Table 2 (2021)'!Z7</f>
        <v>1054</v>
      </c>
      <c r="CA5" s="141">
        <f>'Table 2 (2021)'!AA7</f>
        <v>1055</v>
      </c>
      <c r="CB5" s="141">
        <f>'Table 2 (2021)'!AB7</f>
        <v>1095</v>
      </c>
      <c r="CC5" s="141">
        <f>'Table 2 (2021)'!AC7</f>
        <v>1082</v>
      </c>
    </row>
    <row r="6" spans="1:81" x14ac:dyDescent="0.2">
      <c r="A6" s="139" t="s">
        <v>2845</v>
      </c>
      <c r="B6" s="141">
        <f>'Table 2  (2020)'!C10</f>
        <v>1276</v>
      </c>
      <c r="C6" s="141">
        <f>'Table 2  (2020)'!D10</f>
        <v>1560</v>
      </c>
      <c r="D6" s="141">
        <f>'Table 2  (2020)'!E10</f>
        <v>1382</v>
      </c>
      <c r="E6" s="141">
        <f>'Table 2  (2020)'!F10</f>
        <v>1317</v>
      </c>
      <c r="F6" s="141">
        <f>'Table 2  (2020)'!G10</f>
        <v>1280</v>
      </c>
      <c r="G6" s="141">
        <f>'Table 2  (2020)'!H10</f>
        <v>1254</v>
      </c>
      <c r="H6" s="141">
        <f>'Table 2  (2020)'!I10</f>
        <v>1259</v>
      </c>
      <c r="I6" s="141">
        <f>'Table 2  (2020)'!J10</f>
        <v>1247</v>
      </c>
      <c r="J6" s="141">
        <f>'Table 2  (2020)'!K10</f>
        <v>1165</v>
      </c>
      <c r="K6" s="141">
        <f>'Table 2  (2020)'!L10</f>
        <v>1229</v>
      </c>
      <c r="L6" s="141">
        <f>'Table 2  (2020)'!M10</f>
        <v>1169</v>
      </c>
      <c r="M6" s="141">
        <f>'Table 2  (2020)'!N10</f>
        <v>1120</v>
      </c>
      <c r="N6" s="141">
        <f>'Table 2  (2020)'!O10</f>
        <v>1118</v>
      </c>
      <c r="O6" s="141">
        <f>'Table 2  (2020)'!P10</f>
        <v>1098</v>
      </c>
      <c r="P6" s="141">
        <f>'Table 2  (2020)'!Q10</f>
        <v>1100</v>
      </c>
      <c r="Q6" s="141">
        <f>'Table 2  (2020)'!R10</f>
        <v>1067</v>
      </c>
      <c r="R6" s="141">
        <f>'Table 2  (2020)'!S10</f>
        <v>1087</v>
      </c>
      <c r="S6" s="141">
        <f>'Table 2  (2020)'!T10</f>
        <v>1079</v>
      </c>
      <c r="T6" s="141">
        <f>'Table 2  (2020)'!U10</f>
        <v>1034</v>
      </c>
      <c r="U6" s="141">
        <f>'Table 2  (2020)'!V10</f>
        <v>1064</v>
      </c>
      <c r="V6" s="141">
        <f>'Table 2  (2020)'!W10</f>
        <v>1045</v>
      </c>
      <c r="W6" s="141">
        <f>'Table 2  (2020)'!X10</f>
        <v>1017</v>
      </c>
      <c r="X6" s="141">
        <f>'Table 2  (2020)'!Y10</f>
        <v>1056</v>
      </c>
      <c r="Y6" s="141">
        <f>'Table 2  (2020)'!Z10</f>
        <v>1000</v>
      </c>
      <c r="Z6" s="141">
        <f>'Table 2  (2020)'!AA10</f>
        <v>1019</v>
      </c>
      <c r="AA6" s="141">
        <f>'Table 2  (2020)'!AB10</f>
        <v>1026</v>
      </c>
      <c r="AB6" s="141">
        <f>'Table 2  (2020)'!AC10</f>
        <v>1018</v>
      </c>
      <c r="AC6" s="141">
        <f>'Table 2  (2020)'!AD10</f>
        <v>1025</v>
      </c>
      <c r="AD6" s="141">
        <f>'Table 2  (2020)'!AE10</f>
        <v>996</v>
      </c>
      <c r="AE6" s="141">
        <f>'Table 2  (2020)'!AF10</f>
        <v>977</v>
      </c>
      <c r="AF6" s="141">
        <f>'Table 2  (2020)'!AG10</f>
        <v>994</v>
      </c>
      <c r="AG6" s="141">
        <f>'Table 2  (2020)'!AH10</f>
        <v>1003</v>
      </c>
      <c r="AH6" s="141">
        <f>'Table 2  (2020)'!AI10</f>
        <v>992</v>
      </c>
      <c r="AI6" s="141">
        <f>'Table 2  (2020)'!AJ10</f>
        <v>999</v>
      </c>
      <c r="AJ6" s="141">
        <f>'Table 2  (2020)'!AK10</f>
        <v>983</v>
      </c>
      <c r="AK6" s="141">
        <f>'Table 2  (2020)'!AL10</f>
        <v>988</v>
      </c>
      <c r="AL6" s="141">
        <f>'Table 2  (2020)'!AM10</f>
        <v>1008</v>
      </c>
      <c r="AM6" s="141">
        <f>'Table 2  (2020)'!AN10</f>
        <v>1007</v>
      </c>
      <c r="AN6" s="141">
        <f>'Table 2  (2020)'!AO10</f>
        <v>1046</v>
      </c>
      <c r="AO6" s="141">
        <f>'Table 2  (2020)'!AP10</f>
        <v>1038</v>
      </c>
      <c r="AP6" s="141">
        <f>'Table 2  (2020)'!AQ10</f>
        <v>1079</v>
      </c>
      <c r="AQ6" s="141">
        <f>'Table 2  (2020)'!AR10</f>
        <v>1062</v>
      </c>
      <c r="AR6" s="141">
        <f>'Table 2  (2020)'!AS10</f>
        <v>1052</v>
      </c>
      <c r="AS6" s="141">
        <f>'Table 2  (2020)'!AT10</f>
        <v>1079</v>
      </c>
      <c r="AT6" s="141">
        <f>'Table 2  (2020)'!AU10</f>
        <v>1105</v>
      </c>
      <c r="AU6" s="141">
        <f>'Table 2  (2020)'!AV10</f>
        <v>1139</v>
      </c>
      <c r="AV6" s="141">
        <f>'Table 2  (2020)'!AW10</f>
        <v>1130</v>
      </c>
      <c r="AW6" s="141">
        <f>'Table 2  (2020)'!AX10</f>
        <v>1130</v>
      </c>
      <c r="AX6" s="141">
        <f>'Table 2  (2020)'!AY10</f>
        <v>1140</v>
      </c>
      <c r="AY6" s="141">
        <f>'Table 2  (2020)'!AZ10</f>
        <v>1236</v>
      </c>
      <c r="AZ6" s="141">
        <f>'Table 2  (2020)'!BA10</f>
        <v>1272</v>
      </c>
      <c r="BA6" s="141">
        <f>'Table 2  (2020)'!BB10</f>
        <v>1061</v>
      </c>
      <c r="BB6" s="289">
        <f>'Table 2  (2020)'!BC10</f>
        <v>1018</v>
      </c>
      <c r="BC6" s="141">
        <f>'Table 2  (2020)'!C10</f>
        <v>1276</v>
      </c>
      <c r="BD6" s="141">
        <f>'Table 2  (2020)'!D10</f>
        <v>1560</v>
      </c>
      <c r="BE6" s="141">
        <f>'Table 2  (2020)'!E10</f>
        <v>1382</v>
      </c>
      <c r="BF6" s="141">
        <f>'Table 2  (2020)'!F10</f>
        <v>1317</v>
      </c>
      <c r="BG6" s="141">
        <f>'Table 2  (2020)'!G10</f>
        <v>1280</v>
      </c>
      <c r="BH6" s="141">
        <f>'Table 2  (2020)'!H10</f>
        <v>1254</v>
      </c>
      <c r="BI6" s="141">
        <f>'Table 2  (2020)'!I10</f>
        <v>1259</v>
      </c>
      <c r="BJ6" s="141">
        <f>'Table 2  (2020)'!J10</f>
        <v>1247</v>
      </c>
      <c r="BK6" s="141">
        <f>'Table 2  (2020)'!K10</f>
        <v>1165</v>
      </c>
      <c r="BL6" s="141">
        <f>'Table 2  (2020)'!L10</f>
        <v>1229</v>
      </c>
      <c r="BM6" s="141">
        <f>'Table 2  (2020)'!M10</f>
        <v>1169</v>
      </c>
      <c r="BN6" s="141">
        <f>'Table 2  (2020)'!N10</f>
        <v>1120</v>
      </c>
      <c r="BO6" s="141">
        <f>'Table 2  (2020)'!O10</f>
        <v>1118</v>
      </c>
      <c r="BP6" s="141">
        <f>'Table 2  (2020)'!P10</f>
        <v>1098</v>
      </c>
      <c r="BQ6" s="141">
        <f>'Table 2  (2020)'!Q10</f>
        <v>1100</v>
      </c>
      <c r="BR6" s="141">
        <f>'Table 2  (2020)'!R10</f>
        <v>1067</v>
      </c>
      <c r="BS6" s="141">
        <f>'Table 2  (2020)'!S10</f>
        <v>1087</v>
      </c>
      <c r="BT6" s="141">
        <f>'Table 2  (2020)'!T10</f>
        <v>1079</v>
      </c>
      <c r="BU6" s="141">
        <f>'Table 2  (2020)'!U10</f>
        <v>1034</v>
      </c>
      <c r="BV6" s="141">
        <f>'Table 2  (2020)'!V10</f>
        <v>1064</v>
      </c>
      <c r="BW6" s="141">
        <f>'Table 2  (2020)'!W10</f>
        <v>1045</v>
      </c>
      <c r="BX6" s="141">
        <f>'Table 2  (2020)'!X10</f>
        <v>1017</v>
      </c>
      <c r="BY6" s="141">
        <f>'Table 2  (2020)'!Y10</f>
        <v>1056</v>
      </c>
      <c r="BZ6" s="141">
        <f>'Table 2  (2020)'!Z10</f>
        <v>1000</v>
      </c>
      <c r="CA6" s="141">
        <f>'Table 2  (2020)'!AA10</f>
        <v>1019</v>
      </c>
      <c r="CB6" s="141">
        <f>'Table 2  (2020)'!AB10</f>
        <v>1026</v>
      </c>
      <c r="CC6" s="141">
        <f>'Table 2  (2020)'!AC10</f>
        <v>1018</v>
      </c>
    </row>
    <row r="7" spans="1:81" x14ac:dyDescent="0.2">
      <c r="A7" s="272" t="s">
        <v>3037</v>
      </c>
      <c r="B7" s="141">
        <f>'Table 1 (2020)'!C7</f>
        <v>0</v>
      </c>
      <c r="C7" s="141">
        <f>'Table 1 (2020)'!D7</f>
        <v>0</v>
      </c>
      <c r="D7" s="141">
        <f>'Table 1 (2020)'!E7</f>
        <v>0</v>
      </c>
      <c r="E7" s="141">
        <f>'Table 1 (2020)'!F7</f>
        <v>0</v>
      </c>
      <c r="F7" s="141">
        <f>'Table 1 (2020)'!G7</f>
        <v>0</v>
      </c>
      <c r="G7" s="141">
        <f>'Table 1 (2020)'!H7</f>
        <v>0</v>
      </c>
      <c r="H7" s="141">
        <f>'Table 1 (2020)'!I7</f>
        <v>0</v>
      </c>
      <c r="I7" s="141">
        <f>'Table 1 (2020)'!J7</f>
        <v>0</v>
      </c>
      <c r="J7" s="141">
        <f>'Table 1 (2020)'!K7</f>
        <v>0</v>
      </c>
      <c r="K7" s="141">
        <f>'Table 1 (2020)'!L7</f>
        <v>0</v>
      </c>
      <c r="L7" s="141">
        <f>'Table 1 (2020)'!M7</f>
        <v>0</v>
      </c>
      <c r="M7" s="141">
        <f>'Table 1 (2020)'!N7</f>
        <v>11</v>
      </c>
      <c r="N7" s="141">
        <f>'Table 1 (2020)'!O7</f>
        <v>62</v>
      </c>
      <c r="O7" s="141">
        <f>'Table 1 (2020)'!P7</f>
        <v>282</v>
      </c>
      <c r="P7" s="141">
        <f>'Table 1 (2020)'!Q7</f>
        <v>609</v>
      </c>
      <c r="Q7" s="141">
        <f>'Table 1 (2020)'!R7</f>
        <v>650</v>
      </c>
      <c r="R7" s="141">
        <f>'Table 1 (2020)'!S7</f>
        <v>663</v>
      </c>
      <c r="S7" s="141">
        <f>'Table 1 (2020)'!T7</f>
        <v>527</v>
      </c>
      <c r="T7" s="141">
        <f>'Table 1 (2020)'!U7</f>
        <v>414</v>
      </c>
      <c r="U7" s="141">
        <f>'Table 1 (2020)'!V7</f>
        <v>336</v>
      </c>
      <c r="V7" s="141">
        <f>'Table 1 (2020)'!W7</f>
        <v>230</v>
      </c>
      <c r="W7" s="141">
        <f>'Table 1 (2020)'!X7</f>
        <v>131</v>
      </c>
      <c r="X7" s="141">
        <f>'Table 1 (2020)'!Y7</f>
        <v>91</v>
      </c>
      <c r="Y7" s="141">
        <f>'Table 1 (2020)'!Z7</f>
        <v>67</v>
      </c>
      <c r="Z7" s="141">
        <f>'Table 1 (2020)'!AA7</f>
        <v>49</v>
      </c>
      <c r="AA7" s="141">
        <f>'Table 1 (2020)'!AB7</f>
        <v>36</v>
      </c>
      <c r="AB7" s="141">
        <f>'Table 1 (2020)'!AC7</f>
        <v>19</v>
      </c>
      <c r="AC7" s="141">
        <f>'Table 1 (2020)'!AD7</f>
        <v>13</v>
      </c>
      <c r="AD7" s="141">
        <f>'Table 1 (2020)'!AE7</f>
        <v>6</v>
      </c>
      <c r="AE7" s="141">
        <f>'Table 1 (2020)'!AF7</f>
        <v>8</v>
      </c>
      <c r="AF7" s="141">
        <f>'Table 1 (2020)'!AG7</f>
        <v>6</v>
      </c>
      <c r="AG7" s="141">
        <f>'Table 1 (2020)'!AH7</f>
        <v>5</v>
      </c>
      <c r="AH7" s="141">
        <f>'Table 1 (2020)'!AI7</f>
        <v>3</v>
      </c>
      <c r="AI7" s="141">
        <f>'Table 1 (2020)'!AJ7</f>
        <v>5</v>
      </c>
      <c r="AJ7" s="141">
        <f>'Table 1 (2020)'!AK7</f>
        <v>7</v>
      </c>
      <c r="AK7" s="141">
        <f>'Table 1 (2020)'!AL7</f>
        <v>2</v>
      </c>
      <c r="AL7" s="141">
        <f>'Table 1 (2020)'!AM7</f>
        <v>5</v>
      </c>
      <c r="AM7" s="141">
        <f>'Table 1 (2020)'!AN7</f>
        <v>11</v>
      </c>
      <c r="AN7" s="141">
        <f>'Table 1 (2020)'!AO7</f>
        <v>10</v>
      </c>
      <c r="AO7" s="141">
        <f>'Table 1 (2020)'!AP7</f>
        <v>20</v>
      </c>
      <c r="AP7" s="141">
        <f>'Table 1 (2020)'!AQ7</f>
        <v>25</v>
      </c>
      <c r="AQ7" s="141">
        <f>'Table 1 (2020)'!AR7</f>
        <v>76</v>
      </c>
      <c r="AR7" s="141">
        <f>'Table 1 (2020)'!AS7</f>
        <v>107</v>
      </c>
      <c r="AS7" s="141">
        <f>'Table 1 (2020)'!AT7</f>
        <v>168</v>
      </c>
      <c r="AT7" s="141">
        <f>'Table 1 (2020)'!AU7</f>
        <v>209</v>
      </c>
      <c r="AU7" s="141">
        <f>'Table 1 (2020)'!AV7</f>
        <v>280</v>
      </c>
      <c r="AV7" s="141">
        <f>'Table 1 (2020)'!AW7</f>
        <v>249</v>
      </c>
      <c r="AW7" s="141">
        <f>'Table 1 (2020)'!AX7</f>
        <v>252</v>
      </c>
      <c r="AX7" s="141">
        <f>'Table 1 (2020)'!AY7</f>
        <v>233</v>
      </c>
      <c r="AY7" s="141">
        <f>'Table 1 (2020)'!AZ7</f>
        <v>227</v>
      </c>
      <c r="AZ7" s="141">
        <f>'Table 1 (2020)'!BA7</f>
        <v>208</v>
      </c>
      <c r="BA7" s="141">
        <f>'Table 1 (2020)'!BB7</f>
        <v>203</v>
      </c>
      <c r="BB7" s="289">
        <f>'Table 1 (2020)'!BC7</f>
        <v>187</v>
      </c>
      <c r="BC7" s="141">
        <f>'Table 1 (2021)'!C7</f>
        <v>392</v>
      </c>
      <c r="BD7" s="141">
        <f>'Table 1 (2021)'!D7</f>
        <v>373</v>
      </c>
      <c r="BE7" s="141">
        <f>'Table 1 (2021)'!E7</f>
        <v>452</v>
      </c>
      <c r="BF7" s="141">
        <f>'Table 1 (2021)'!F7</f>
        <v>443</v>
      </c>
      <c r="BG7" s="141">
        <f>'Table 1 (2021)'!G7</f>
        <v>377</v>
      </c>
      <c r="BH7" s="141">
        <f>'Table 1 (2021)'!H7</f>
        <v>325</v>
      </c>
      <c r="BI7" s="141">
        <f>'Table 1 (2021)'!I7</f>
        <v>291</v>
      </c>
      <c r="BJ7" s="141">
        <f>'Table 1 (2021)'!J7</f>
        <v>230</v>
      </c>
      <c r="BK7" s="141">
        <f>'Table 1 (2021)'!K7</f>
        <v>142</v>
      </c>
      <c r="BL7" s="141">
        <f>'Table 1 (2021)'!L7</f>
        <v>104</v>
      </c>
      <c r="BM7" s="141">
        <f>'Table 1 (2021)'!M7</f>
        <v>67</v>
      </c>
      <c r="BN7" s="141">
        <f>'Table 1 (2021)'!N7</f>
        <v>62</v>
      </c>
      <c r="BO7" s="141">
        <f>'Table 1 (2021)'!O7</f>
        <v>38</v>
      </c>
      <c r="BP7" s="141">
        <f>'Table 1 (2021)'!P7</f>
        <v>34</v>
      </c>
      <c r="BQ7" s="141">
        <f>'Table 1 (2021)'!Q7</f>
        <v>24</v>
      </c>
      <c r="BR7" s="141">
        <f>'Table 1 (2021)'!R7</f>
        <v>23</v>
      </c>
      <c r="BS7" s="141">
        <f>'Table 1 (2021)'!S7</f>
        <v>19</v>
      </c>
      <c r="BT7" s="141">
        <f>'Table 1 (2021)'!T7</f>
        <v>7</v>
      </c>
      <c r="BU7" s="141">
        <f>'Table 1 (2021)'!U7</f>
        <v>6</v>
      </c>
      <c r="BV7" s="141">
        <f>'Table 1 (2021)'!V7</f>
        <v>4</v>
      </c>
      <c r="BW7" s="141">
        <f>'Table 1 (2021)'!W7</f>
        <v>8</v>
      </c>
      <c r="BX7" s="141">
        <f>'Table 1 (2021)'!X7</f>
        <v>8</v>
      </c>
      <c r="BY7" s="141">
        <f>'Table 1 (2021)'!Y7</f>
        <v>7</v>
      </c>
      <c r="BZ7" s="141">
        <f>'Table 1 (2021)'!Z7</f>
        <v>13</v>
      </c>
      <c r="CA7" s="141">
        <f>'Table 1 (2021)'!AA7</f>
        <v>17</v>
      </c>
      <c r="CB7" s="141">
        <f>'Table 1 (2021)'!AB7</f>
        <v>22</v>
      </c>
      <c r="CC7" s="141">
        <f>'Table 1 (2021)'!AC7</f>
        <v>30</v>
      </c>
    </row>
    <row r="8" spans="1:81" x14ac:dyDescent="0.2">
      <c r="A8" s="139"/>
      <c r="B8" s="140"/>
      <c r="C8" s="140"/>
      <c r="D8" s="140"/>
      <c r="E8" s="140"/>
      <c r="F8" s="140"/>
      <c r="G8" s="140"/>
      <c r="H8" s="140"/>
      <c r="I8" s="140"/>
      <c r="J8" s="140"/>
      <c r="K8" s="140"/>
      <c r="L8" s="140"/>
      <c r="M8" s="72"/>
      <c r="N8" s="72"/>
      <c r="O8" s="72"/>
      <c r="P8" s="72"/>
      <c r="Q8" s="72"/>
      <c r="R8" s="72"/>
      <c r="S8" s="72"/>
      <c r="T8" s="73"/>
      <c r="U8" s="73"/>
      <c r="V8" s="73"/>
      <c r="W8" s="73"/>
      <c r="X8" s="73"/>
      <c r="Y8" s="73"/>
      <c r="Z8" s="73"/>
      <c r="AA8" s="73"/>
      <c r="AB8" s="73"/>
      <c r="BB8" s="139"/>
    </row>
    <row r="9" spans="1:81" x14ac:dyDescent="0.2">
      <c r="A9" s="139" t="s">
        <v>2846</v>
      </c>
      <c r="B9" s="74">
        <f t="shared" ref="B9:BM9" si="1">B7/B5</f>
        <v>0</v>
      </c>
      <c r="C9" s="74">
        <f t="shared" si="1"/>
        <v>0</v>
      </c>
      <c r="D9" s="74">
        <f t="shared" si="1"/>
        <v>0</v>
      </c>
      <c r="E9" s="74">
        <f t="shared" si="1"/>
        <v>0</v>
      </c>
      <c r="F9" s="74">
        <f t="shared" si="1"/>
        <v>0</v>
      </c>
      <c r="G9" s="74">
        <f t="shared" si="1"/>
        <v>0</v>
      </c>
      <c r="H9" s="74">
        <f t="shared" si="1"/>
        <v>0</v>
      </c>
      <c r="I9" s="74">
        <f t="shared" si="1"/>
        <v>0</v>
      </c>
      <c r="J9" s="74">
        <f t="shared" si="1"/>
        <v>0</v>
      </c>
      <c r="K9" s="74">
        <f t="shared" si="1"/>
        <v>0</v>
      </c>
      <c r="L9" s="74">
        <f t="shared" si="1"/>
        <v>0</v>
      </c>
      <c r="M9" s="74">
        <f t="shared" si="1"/>
        <v>9.1973244147157199E-3</v>
      </c>
      <c r="N9" s="74">
        <f t="shared" si="1"/>
        <v>5.7460611677479144E-2</v>
      </c>
      <c r="O9" s="74">
        <f t="shared" si="1"/>
        <v>0.16169724770642202</v>
      </c>
      <c r="P9" s="74">
        <f t="shared" si="1"/>
        <v>0.30788675429726997</v>
      </c>
      <c r="Q9" s="74">
        <f t="shared" si="1"/>
        <v>0.33924843423799583</v>
      </c>
      <c r="R9" s="74">
        <f t="shared" si="1"/>
        <v>0.3611111111111111</v>
      </c>
      <c r="S9" s="74">
        <f t="shared" si="1"/>
        <v>0.3140643623361144</v>
      </c>
      <c r="T9" s="74">
        <f t="shared" si="1"/>
        <v>0.28850174216027874</v>
      </c>
      <c r="U9" s="74">
        <f t="shared" si="1"/>
        <v>0.23645320197044334</v>
      </c>
      <c r="V9" s="74">
        <f t="shared" si="1"/>
        <v>0.18760195758564438</v>
      </c>
      <c r="W9" s="74">
        <f t="shared" si="1"/>
        <v>0.11613475177304965</v>
      </c>
      <c r="X9" s="74">
        <f t="shared" si="1"/>
        <v>8.3257090576395243E-2</v>
      </c>
      <c r="Y9" s="74">
        <f t="shared" si="1"/>
        <v>6.479690522243714E-2</v>
      </c>
      <c r="Z9" s="74">
        <f t="shared" si="1"/>
        <v>4.6009389671361506E-2</v>
      </c>
      <c r="AA9" s="74">
        <f t="shared" si="1"/>
        <v>3.5714285714285712E-2</v>
      </c>
      <c r="AB9" s="74">
        <f t="shared" si="1"/>
        <v>1.9328585961342827E-2</v>
      </c>
      <c r="AC9" s="74">
        <f t="shared" si="1"/>
        <v>1.3306038894575231E-2</v>
      </c>
      <c r="AD9" s="74">
        <f t="shared" si="1"/>
        <v>5.8083252662149082E-3</v>
      </c>
      <c r="AE9" s="74">
        <f t="shared" si="1"/>
        <v>8.3160083160083165E-3</v>
      </c>
      <c r="AF9" s="74">
        <f t="shared" si="1"/>
        <v>5.7526366251198467E-3</v>
      </c>
      <c r="AG9" s="74">
        <f t="shared" si="1"/>
        <v>4.945598417408506E-3</v>
      </c>
      <c r="AH9" s="74">
        <f t="shared" si="1"/>
        <v>3.2327586206896551E-3</v>
      </c>
      <c r="AI9" s="74">
        <f t="shared" si="1"/>
        <v>4.7801147227533461E-3</v>
      </c>
      <c r="AJ9" s="74">
        <f t="shared" si="1"/>
        <v>6.7961165048543689E-3</v>
      </c>
      <c r="AK9" s="74">
        <f t="shared" si="1"/>
        <v>1.9047619047619048E-3</v>
      </c>
      <c r="AL9" s="74">
        <f t="shared" si="1"/>
        <v>4.6772684752104769E-3</v>
      </c>
      <c r="AM9" s="74">
        <f t="shared" si="1"/>
        <v>1.1554621848739496E-2</v>
      </c>
      <c r="AN9" s="74">
        <f t="shared" si="1"/>
        <v>1.0718113612004287E-2</v>
      </c>
      <c r="AO9" s="74">
        <f t="shared" si="1"/>
        <v>1.6722408026755852E-2</v>
      </c>
      <c r="AP9" s="74">
        <f t="shared" si="1"/>
        <v>2.3320895522388061E-2</v>
      </c>
      <c r="AQ9" s="74">
        <f t="shared" si="1"/>
        <v>6.7019400352733682E-2</v>
      </c>
      <c r="AR9" s="74">
        <f t="shared" si="1"/>
        <v>9.0143218197135638E-2</v>
      </c>
      <c r="AS9" s="74">
        <f t="shared" si="1"/>
        <v>0.13312202852614896</v>
      </c>
      <c r="AT9" s="74">
        <f t="shared" si="1"/>
        <v>0.16719999999999999</v>
      </c>
      <c r="AU9" s="74">
        <f t="shared" si="1"/>
        <v>0.20926756352765322</v>
      </c>
      <c r="AV9" s="74">
        <f t="shared" si="1"/>
        <v>0.18308823529411763</v>
      </c>
      <c r="AW9" s="74">
        <f t="shared" si="1"/>
        <v>0.18961625282167044</v>
      </c>
      <c r="AX9" s="74">
        <f t="shared" si="1"/>
        <v>0.17978395061728394</v>
      </c>
      <c r="AY9" s="74">
        <f t="shared" si="1"/>
        <v>0.17679127725856697</v>
      </c>
      <c r="AZ9" s="74">
        <f t="shared" si="1"/>
        <v>0.16037008481110254</v>
      </c>
      <c r="BA9" s="74">
        <f t="shared" si="1"/>
        <v>0.16846473029045644</v>
      </c>
      <c r="BB9" s="290">
        <f t="shared" si="1"/>
        <v>0.15874363327674024</v>
      </c>
      <c r="BC9" s="74">
        <f t="shared" si="1"/>
        <v>0.22790697674418606</v>
      </c>
      <c r="BD9" s="74">
        <f t="shared" si="1"/>
        <v>0.24064516129032257</v>
      </c>
      <c r="BE9" s="74">
        <f t="shared" si="1"/>
        <v>0.28992944194996795</v>
      </c>
      <c r="BF9" s="74">
        <f t="shared" si="1"/>
        <v>0.27618453865336656</v>
      </c>
      <c r="BG9" s="74">
        <f t="shared" si="1"/>
        <v>0.25033200531208499</v>
      </c>
      <c r="BH9" s="74">
        <f t="shared" si="1"/>
        <v>0.23016997167138811</v>
      </c>
      <c r="BI9" s="74">
        <f t="shared" si="1"/>
        <v>0.20464135021097046</v>
      </c>
      <c r="BJ9" s="74">
        <f t="shared" si="1"/>
        <v>0.17358490566037735</v>
      </c>
      <c r="BK9" s="74">
        <f t="shared" si="1"/>
        <v>0.11794019933554817</v>
      </c>
      <c r="BL9" s="74">
        <f t="shared" si="1"/>
        <v>9.0829694323144111E-2</v>
      </c>
      <c r="BM9" s="74">
        <f t="shared" si="1"/>
        <v>6.0143626570915619E-2</v>
      </c>
      <c r="BN9" s="74">
        <f t="shared" ref="BN9:CC9" si="2">BN7/BN5</f>
        <v>5.6517775752051046E-2</v>
      </c>
      <c r="BO9" s="74">
        <f t="shared" si="2"/>
        <v>3.9094650205761319E-2</v>
      </c>
      <c r="BP9" s="74">
        <f t="shared" si="2"/>
        <v>3.2136105860113423E-2</v>
      </c>
      <c r="BQ9" s="74">
        <f t="shared" si="2"/>
        <v>2.1220159151193633E-2</v>
      </c>
      <c r="BR9" s="74">
        <f t="shared" si="2"/>
        <v>2.0683453237410072E-2</v>
      </c>
      <c r="BS9" s="74">
        <f t="shared" si="2"/>
        <v>1.826923076923077E-2</v>
      </c>
      <c r="BT9" s="74">
        <f t="shared" si="2"/>
        <v>7.3375262054507341E-3</v>
      </c>
      <c r="BU9" s="74">
        <f t="shared" si="2"/>
        <v>5.5762081784386614E-3</v>
      </c>
      <c r="BV9" s="74">
        <f t="shared" si="2"/>
        <v>3.838771593090211E-3</v>
      </c>
      <c r="BW9" s="74">
        <f t="shared" si="2"/>
        <v>7.2859744990892532E-3</v>
      </c>
      <c r="BX9" s="74">
        <f t="shared" si="2"/>
        <v>7.5829383886255926E-3</v>
      </c>
      <c r="BY9" s="74">
        <f t="shared" si="2"/>
        <v>6.0869565217391303E-3</v>
      </c>
      <c r="BZ9" s="74">
        <f t="shared" si="2"/>
        <v>1.2333965844402278E-2</v>
      </c>
      <c r="CA9" s="74">
        <f t="shared" si="2"/>
        <v>1.6113744075829384E-2</v>
      </c>
      <c r="CB9" s="74">
        <f t="shared" si="2"/>
        <v>2.0091324200913242E-2</v>
      </c>
      <c r="CC9" s="74">
        <f t="shared" si="2"/>
        <v>2.7726432532347505E-2</v>
      </c>
    </row>
    <row r="10" spans="1:81" x14ac:dyDescent="0.2">
      <c r="A10" s="683"/>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68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row>
    <row r="11" spans="1:81" x14ac:dyDescent="0.2">
      <c r="A11" s="156" t="s">
        <v>3007</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68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row>
    <row r="12" spans="1:81" x14ac:dyDescent="0.2">
      <c r="B12" s="138"/>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row>
    <row r="13" spans="1:81" x14ac:dyDescent="0.2">
      <c r="B13" s="688"/>
      <c r="C13" s="688"/>
      <c r="D13" s="688"/>
      <c r="E13" s="688"/>
      <c r="F13" s="688"/>
      <c r="G13" s="688"/>
      <c r="H13" s="688"/>
      <c r="I13" s="688"/>
      <c r="J13" s="688"/>
      <c r="K13" s="688"/>
      <c r="L13" s="688"/>
      <c r="M13" s="688"/>
      <c r="N13" s="688"/>
      <c r="O13" s="688"/>
      <c r="P13" s="688"/>
      <c r="Q13" s="688"/>
      <c r="R13" s="688"/>
      <c r="S13" s="688"/>
      <c r="T13" s="688"/>
      <c r="U13" s="688"/>
      <c r="V13" s="688"/>
      <c r="W13" s="688"/>
      <c r="X13" s="688"/>
      <c r="Y13" s="688"/>
      <c r="Z13" s="688"/>
      <c r="AA13" s="688"/>
      <c r="AB13" s="688"/>
      <c r="AC13" s="688"/>
      <c r="AD13" s="688"/>
      <c r="AE13" s="688"/>
      <c r="AF13" s="688"/>
      <c r="AG13" s="688"/>
      <c r="AH13" s="688"/>
      <c r="AI13" s="688"/>
      <c r="AJ13" s="688"/>
      <c r="AK13" s="688"/>
      <c r="AL13" s="688"/>
      <c r="AM13" s="688"/>
      <c r="AN13" s="688"/>
      <c r="AO13" s="688"/>
      <c r="AP13" s="688"/>
      <c r="AQ13" s="688"/>
      <c r="AR13" s="688"/>
      <c r="AS13" s="688"/>
      <c r="AT13" s="688"/>
      <c r="AU13" s="688"/>
      <c r="AV13" s="688"/>
      <c r="AW13" s="688"/>
      <c r="AX13" s="688"/>
      <c r="AY13" s="688"/>
      <c r="AZ13" s="688"/>
      <c r="BA13" s="688"/>
      <c r="BB13" s="688"/>
      <c r="BC13" s="688"/>
      <c r="BD13" s="688"/>
      <c r="BE13" s="688"/>
      <c r="BF13" s="688"/>
      <c r="BG13" s="688"/>
      <c r="BH13" s="688"/>
      <c r="BI13" s="688"/>
      <c r="BJ13" s="688"/>
      <c r="BK13" s="688"/>
      <c r="BL13" s="688"/>
      <c r="BM13" s="688"/>
      <c r="BN13" s="688"/>
      <c r="BO13" s="688"/>
      <c r="BP13" s="688"/>
      <c r="BQ13" s="688"/>
      <c r="BR13" s="688"/>
      <c r="BS13" s="688"/>
      <c r="BT13" s="688"/>
      <c r="BU13" s="688"/>
      <c r="BV13" s="688"/>
      <c r="BW13" s="688"/>
      <c r="BX13" s="688"/>
      <c r="BY13" s="688"/>
      <c r="BZ13" s="688"/>
      <c r="CA13" s="688"/>
      <c r="CB13" s="688"/>
      <c r="CC13" s="688"/>
    </row>
    <row r="29" spans="6:7" x14ac:dyDescent="0.2">
      <c r="F29" s="66"/>
      <c r="G29" s="66"/>
    </row>
    <row r="30" spans="6:7" x14ac:dyDescent="0.2">
      <c r="F30" s="66"/>
    </row>
    <row r="81" spans="6:8" x14ac:dyDescent="0.2">
      <c r="F81" s="66"/>
      <c r="G81" s="66"/>
    </row>
    <row r="82" spans="6:8" x14ac:dyDescent="0.2">
      <c r="F82" s="66"/>
    </row>
    <row r="83" spans="6:8" x14ac:dyDescent="0.2">
      <c r="F83" s="66"/>
    </row>
    <row r="93" spans="6:8" ht="12.75" customHeight="1" x14ac:dyDescent="0.2">
      <c r="G93" s="75"/>
      <c r="H93" s="75"/>
    </row>
    <row r="94" spans="6:8" x14ac:dyDescent="0.2">
      <c r="G94" s="75"/>
      <c r="H94" s="75"/>
    </row>
    <row r="117" spans="1:38" x14ac:dyDescent="0.2">
      <c r="S117" s="138"/>
      <c r="T117" s="138"/>
      <c r="U117" s="138"/>
      <c r="V117" s="138"/>
      <c r="W117" s="138"/>
      <c r="X117" s="138"/>
      <c r="Y117" s="138"/>
      <c r="Z117" s="138"/>
      <c r="AA117" s="138"/>
      <c r="AB117" s="138"/>
      <c r="AC117" s="138"/>
      <c r="AD117" s="138"/>
      <c r="AE117" s="138"/>
      <c r="AF117" s="138"/>
      <c r="AG117" s="138"/>
      <c r="AH117" s="138"/>
      <c r="AI117" s="138"/>
      <c r="AJ117" s="138"/>
      <c r="AK117" s="138"/>
      <c r="AL117" s="138"/>
    </row>
    <row r="120" spans="1:38" x14ac:dyDescent="0.2">
      <c r="A120" s="137"/>
    </row>
    <row r="121" spans="1:38" x14ac:dyDescent="0.2">
      <c r="A121" s="137"/>
    </row>
    <row r="122" spans="1:38" x14ac:dyDescent="0.2">
      <c r="A122" s="137"/>
    </row>
    <row r="123" spans="1:38" x14ac:dyDescent="0.2">
      <c r="A123" s="137"/>
    </row>
    <row r="124" spans="1:38" x14ac:dyDescent="0.2">
      <c r="A124" s="137"/>
    </row>
    <row r="125" spans="1:38" x14ac:dyDescent="0.2">
      <c r="A125" s="137"/>
    </row>
    <row r="126" spans="1:38" x14ac:dyDescent="0.2">
      <c r="A126" s="137"/>
    </row>
    <row r="127" spans="1:38" x14ac:dyDescent="0.2">
      <c r="A127" s="137"/>
    </row>
    <row r="128" spans="1:38" x14ac:dyDescent="0.2">
      <c r="A128" s="137"/>
    </row>
    <row r="129" spans="1:1" x14ac:dyDescent="0.2">
      <c r="A129" s="137"/>
    </row>
    <row r="130" spans="1:1" x14ac:dyDescent="0.2">
      <c r="A130" s="137"/>
    </row>
    <row r="131" spans="1:1" x14ac:dyDescent="0.2">
      <c r="A131" s="137"/>
    </row>
    <row r="132" spans="1:1" x14ac:dyDescent="0.2">
      <c r="A132" s="137"/>
    </row>
    <row r="133" spans="1:1" x14ac:dyDescent="0.2">
      <c r="A133" s="137"/>
    </row>
    <row r="134" spans="1:1" x14ac:dyDescent="0.2">
      <c r="A134" s="137"/>
    </row>
    <row r="135" spans="1:1" x14ac:dyDescent="0.2">
      <c r="A135" s="137"/>
    </row>
    <row r="136" spans="1:1" x14ac:dyDescent="0.2">
      <c r="A136" s="137"/>
    </row>
    <row r="137" spans="1:1" x14ac:dyDescent="0.2">
      <c r="A137" s="137"/>
    </row>
    <row r="138" spans="1:1" x14ac:dyDescent="0.2">
      <c r="A138" s="137"/>
    </row>
    <row r="139" spans="1:1" x14ac:dyDescent="0.2">
      <c r="A139" s="137"/>
    </row>
    <row r="140" spans="1:1" x14ac:dyDescent="0.2">
      <c r="A140" s="137"/>
    </row>
    <row r="141" spans="1:1" x14ac:dyDescent="0.2">
      <c r="A141" s="137"/>
    </row>
    <row r="142" spans="1:1" x14ac:dyDescent="0.2">
      <c r="A142" s="137"/>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B1" workbookViewId="0">
      <selection activeCell="I29" sqref="I29"/>
    </sheetView>
  </sheetViews>
  <sheetFormatPr defaultColWidth="9.140625" defaultRowHeight="15" x14ac:dyDescent="0.25"/>
  <cols>
    <col min="1" max="1" width="54.5703125" style="269" bestFit="1" customWidth="1"/>
    <col min="2" max="2" width="11.28515625" style="269" bestFit="1" customWidth="1"/>
    <col min="3" max="3" width="9.140625" style="269"/>
    <col min="4" max="4" width="10.7109375" style="269" bestFit="1" customWidth="1"/>
    <col min="5" max="5" width="10.140625" style="269" bestFit="1" customWidth="1"/>
    <col min="6" max="6" width="31.85546875" style="269" bestFit="1" customWidth="1"/>
    <col min="7" max="7" width="13.5703125" style="269" customWidth="1"/>
    <col min="8" max="8" width="18.28515625" style="269" customWidth="1"/>
    <col min="9" max="9" width="18.5703125" style="269" customWidth="1"/>
    <col min="10" max="16384" width="9.140625" style="269"/>
  </cols>
  <sheetData>
    <row r="1" spans="1:9" x14ac:dyDescent="0.25">
      <c r="A1" s="307" t="s">
        <v>3065</v>
      </c>
      <c r="B1" s="307" t="s">
        <v>2871</v>
      </c>
      <c r="C1" s="307" t="s">
        <v>2892</v>
      </c>
      <c r="D1" s="307" t="s">
        <v>3066</v>
      </c>
      <c r="E1" s="307" t="s">
        <v>3067</v>
      </c>
      <c r="F1" s="307" t="s">
        <v>3068</v>
      </c>
      <c r="G1" s="307" t="s">
        <v>49</v>
      </c>
      <c r="H1" s="307" t="s">
        <v>3083</v>
      </c>
      <c r="I1" s="307" t="s">
        <v>3084</v>
      </c>
    </row>
    <row r="2" spans="1:9" x14ac:dyDescent="0.25">
      <c r="A2" s="300">
        <v>1</v>
      </c>
      <c r="B2" s="308">
        <v>44209</v>
      </c>
      <c r="C2" s="300">
        <v>1</v>
      </c>
      <c r="D2" s="308">
        <v>44200</v>
      </c>
      <c r="E2" s="308">
        <v>44206</v>
      </c>
      <c r="F2" s="300" t="str">
        <f t="shared" ref="F2:F53" si="0">CONCATENATE(TEXT(D2, "dd/mm/yyyy"), " to ", TEXT(E2, "dd/mm/yyyy"), " (Week ", C2, ")")</f>
        <v>04/01/2021 to 10/01/2021 (Week 1)</v>
      </c>
      <c r="H2" s="300"/>
      <c r="I2" s="300"/>
    </row>
    <row r="3" spans="1:9" x14ac:dyDescent="0.25">
      <c r="A3" s="300">
        <v>2</v>
      </c>
      <c r="B3" s="308">
        <v>44216</v>
      </c>
      <c r="C3" s="300">
        <v>2</v>
      </c>
      <c r="D3" s="308">
        <v>44207</v>
      </c>
      <c r="E3" s="308">
        <v>44213</v>
      </c>
      <c r="F3" s="300" t="str">
        <f t="shared" si="0"/>
        <v>11/01/2021 to 17/01/2021 (Week 2)</v>
      </c>
      <c r="G3" s="269" t="s">
        <v>3072</v>
      </c>
      <c r="H3" s="311">
        <v>44216</v>
      </c>
      <c r="I3" s="269" t="s">
        <v>3086</v>
      </c>
    </row>
    <row r="4" spans="1:9" x14ac:dyDescent="0.25">
      <c r="A4" s="300">
        <v>3</v>
      </c>
      <c r="B4" s="308">
        <v>44223</v>
      </c>
      <c r="C4" s="300">
        <v>3</v>
      </c>
      <c r="D4" s="308">
        <v>44214</v>
      </c>
      <c r="E4" s="308">
        <v>44220</v>
      </c>
      <c r="F4" s="300" t="str">
        <f t="shared" si="0"/>
        <v>18/01/2021 to 24/01/2021 (Week 3)</v>
      </c>
    </row>
    <row r="5" spans="1:9" x14ac:dyDescent="0.25">
      <c r="A5" s="300">
        <v>4</v>
      </c>
      <c r="B5" s="308">
        <v>44230</v>
      </c>
      <c r="C5" s="300">
        <v>4</v>
      </c>
      <c r="D5" s="308">
        <v>44221</v>
      </c>
      <c r="E5" s="308">
        <v>44227</v>
      </c>
      <c r="F5" s="300" t="str">
        <f t="shared" si="0"/>
        <v>25/01/2021 to 31/01/2021 (Week 4)</v>
      </c>
    </row>
    <row r="6" spans="1:9" x14ac:dyDescent="0.25">
      <c r="A6" s="300">
        <v>5</v>
      </c>
      <c r="B6" s="308">
        <v>44237</v>
      </c>
      <c r="C6" s="300">
        <v>5</v>
      </c>
      <c r="D6" s="308">
        <v>44228</v>
      </c>
      <c r="E6" s="308">
        <v>44234</v>
      </c>
      <c r="F6" s="300" t="str">
        <f t="shared" si="0"/>
        <v>01/02/2021 to 07/02/2021 (Week 5)</v>
      </c>
    </row>
    <row r="7" spans="1:9" x14ac:dyDescent="0.25">
      <c r="A7" s="300">
        <v>6</v>
      </c>
      <c r="B7" s="308">
        <v>44244</v>
      </c>
      <c r="C7" s="300">
        <v>6</v>
      </c>
      <c r="D7" s="308">
        <v>44235</v>
      </c>
      <c r="E7" s="308">
        <v>44241</v>
      </c>
      <c r="F7" s="300" t="str">
        <f t="shared" si="0"/>
        <v>08/02/2021 to 14/02/2021 (Week 6)</v>
      </c>
      <c r="G7" s="269" t="s">
        <v>3071</v>
      </c>
      <c r="H7" s="311">
        <v>44244</v>
      </c>
      <c r="I7" s="269" t="s">
        <v>3085</v>
      </c>
    </row>
    <row r="8" spans="1:9" x14ac:dyDescent="0.25">
      <c r="A8" s="300">
        <v>7</v>
      </c>
      <c r="B8" s="308">
        <v>44251</v>
      </c>
      <c r="C8" s="300">
        <v>7</v>
      </c>
      <c r="D8" s="308">
        <v>44242</v>
      </c>
      <c r="E8" s="308">
        <v>44248</v>
      </c>
      <c r="F8" s="300" t="str">
        <f t="shared" si="0"/>
        <v>15/02/2021 to 21/02/2021 (Week 7)</v>
      </c>
    </row>
    <row r="9" spans="1:9" x14ac:dyDescent="0.25">
      <c r="A9" s="300">
        <v>8</v>
      </c>
      <c r="B9" s="308">
        <v>44258</v>
      </c>
      <c r="C9" s="300">
        <v>8</v>
      </c>
      <c r="D9" s="308">
        <v>44249</v>
      </c>
      <c r="E9" s="308">
        <v>44255</v>
      </c>
      <c r="F9" s="300" t="str">
        <f t="shared" si="0"/>
        <v>22/02/2021 to 28/02/2021 (Week 8)</v>
      </c>
    </row>
    <row r="10" spans="1:9" x14ac:dyDescent="0.25">
      <c r="A10" s="300">
        <v>9</v>
      </c>
      <c r="B10" s="308">
        <v>44265</v>
      </c>
      <c r="C10" s="300">
        <v>9</v>
      </c>
      <c r="D10" s="308">
        <v>44256</v>
      </c>
      <c r="E10" s="308">
        <v>44262</v>
      </c>
      <c r="F10" s="300" t="str">
        <f t="shared" si="0"/>
        <v>01/03/2021 to 07/03/2021 (Week 9)</v>
      </c>
    </row>
    <row r="11" spans="1:9" x14ac:dyDescent="0.25">
      <c r="A11" s="300">
        <v>10</v>
      </c>
      <c r="B11" s="308">
        <v>44272</v>
      </c>
      <c r="C11" s="300">
        <v>10</v>
      </c>
      <c r="D11" s="308">
        <v>44263</v>
      </c>
      <c r="E11" s="308">
        <v>44269</v>
      </c>
      <c r="F11" s="300" t="str">
        <f t="shared" si="0"/>
        <v>08/03/2021 to 14/03/2021 (Week 10)</v>
      </c>
      <c r="G11" s="269" t="s">
        <v>3073</v>
      </c>
      <c r="H11" s="311">
        <v>44272</v>
      </c>
      <c r="I11" s="269" t="s">
        <v>3087</v>
      </c>
    </row>
    <row r="12" spans="1:9" x14ac:dyDescent="0.25">
      <c r="A12" s="300">
        <v>11</v>
      </c>
      <c r="B12" s="308">
        <v>44279</v>
      </c>
      <c r="C12" s="300">
        <v>11</v>
      </c>
      <c r="D12" s="308">
        <v>44270</v>
      </c>
      <c r="E12" s="308">
        <v>44276</v>
      </c>
      <c r="F12" s="300" t="str">
        <f t="shared" si="0"/>
        <v>15/03/2021 to 21/03/2021 (Week 11)</v>
      </c>
    </row>
    <row r="13" spans="1:9" x14ac:dyDescent="0.25">
      <c r="A13" s="300">
        <v>12</v>
      </c>
      <c r="B13" s="308">
        <v>44286</v>
      </c>
      <c r="C13" s="300">
        <v>12</v>
      </c>
      <c r="D13" s="308">
        <v>44277</v>
      </c>
      <c r="E13" s="308">
        <v>44283</v>
      </c>
      <c r="F13" s="300" t="str">
        <f t="shared" si="0"/>
        <v>22/03/2021 to 28/03/2021 (Week 12)</v>
      </c>
    </row>
    <row r="14" spans="1:9" x14ac:dyDescent="0.25">
      <c r="A14" s="300">
        <v>13</v>
      </c>
      <c r="B14" s="308">
        <v>44293</v>
      </c>
      <c r="C14" s="300">
        <v>13</v>
      </c>
      <c r="D14" s="308">
        <v>44284</v>
      </c>
      <c r="E14" s="308">
        <v>44290</v>
      </c>
      <c r="F14" s="300" t="str">
        <f t="shared" si="0"/>
        <v>29/03/2021 to 04/04/2021 (Week 13)</v>
      </c>
    </row>
    <row r="15" spans="1:9" x14ac:dyDescent="0.25">
      <c r="A15" s="300">
        <v>14</v>
      </c>
      <c r="B15" s="308">
        <v>44300</v>
      </c>
      <c r="C15" s="300">
        <v>14</v>
      </c>
      <c r="D15" s="308">
        <v>44291</v>
      </c>
      <c r="E15" s="308">
        <v>44297</v>
      </c>
      <c r="F15" s="300" t="str">
        <f t="shared" si="0"/>
        <v>05/04/2021 to 11/04/2021 (Week 14)</v>
      </c>
      <c r="G15" s="269" t="s">
        <v>3074</v>
      </c>
      <c r="H15" s="311">
        <v>44300</v>
      </c>
      <c r="I15" s="269" t="s">
        <v>3099</v>
      </c>
    </row>
    <row r="16" spans="1:9" x14ac:dyDescent="0.25">
      <c r="A16" s="300">
        <v>15</v>
      </c>
      <c r="B16" s="308">
        <v>44307</v>
      </c>
      <c r="C16" s="300">
        <v>15</v>
      </c>
      <c r="D16" s="308">
        <v>44298</v>
      </c>
      <c r="E16" s="308">
        <v>44304</v>
      </c>
      <c r="F16" s="300" t="str">
        <f t="shared" si="0"/>
        <v>12/04/2021 to 18/04/2021 (Week 15)</v>
      </c>
    </row>
    <row r="17" spans="1:9" x14ac:dyDescent="0.25">
      <c r="A17" s="300">
        <v>16</v>
      </c>
      <c r="B17" s="308">
        <v>44314</v>
      </c>
      <c r="C17" s="300">
        <v>16</v>
      </c>
      <c r="D17" s="308">
        <v>44305</v>
      </c>
      <c r="E17" s="308">
        <v>44311</v>
      </c>
      <c r="F17" s="300" t="str">
        <f t="shared" si="0"/>
        <v>19/04/2021 to 25/04/2021 (Week 16)</v>
      </c>
    </row>
    <row r="18" spans="1:9" x14ac:dyDescent="0.25">
      <c r="A18" s="300">
        <v>17</v>
      </c>
      <c r="B18" s="308">
        <v>44321</v>
      </c>
      <c r="C18" s="300">
        <v>17</v>
      </c>
      <c r="D18" s="308">
        <v>44312</v>
      </c>
      <c r="E18" s="308">
        <v>44318</v>
      </c>
      <c r="F18" s="300" t="str">
        <f t="shared" si="0"/>
        <v>26/04/2021 to 02/05/2021 (Week 17)</v>
      </c>
    </row>
    <row r="19" spans="1:9" x14ac:dyDescent="0.25">
      <c r="A19" s="300">
        <v>18</v>
      </c>
      <c r="B19" s="308">
        <v>44328</v>
      </c>
      <c r="C19" s="300">
        <v>18</v>
      </c>
      <c r="D19" s="308">
        <v>44319</v>
      </c>
      <c r="E19" s="308">
        <v>44325</v>
      </c>
      <c r="F19" s="300" t="str">
        <f t="shared" si="0"/>
        <v>03/05/2021 to 09/05/2021 (Week 18)</v>
      </c>
    </row>
    <row r="20" spans="1:9" x14ac:dyDescent="0.25">
      <c r="A20" s="300">
        <v>19</v>
      </c>
      <c r="B20" s="308">
        <v>44335</v>
      </c>
      <c r="C20" s="300">
        <v>19</v>
      </c>
      <c r="D20" s="308">
        <v>44326</v>
      </c>
      <c r="E20" s="308">
        <v>44332</v>
      </c>
      <c r="F20" s="300" t="str">
        <f t="shared" si="0"/>
        <v>10/05/2021 to 16/05/2021 (Week 19)</v>
      </c>
      <c r="G20" s="269" t="s">
        <v>3075</v>
      </c>
      <c r="H20" s="311">
        <f>B20</f>
        <v>44335</v>
      </c>
      <c r="I20" s="269" t="s">
        <v>3129</v>
      </c>
    </row>
    <row r="21" spans="1:9" x14ac:dyDescent="0.25">
      <c r="A21" s="300">
        <v>20</v>
      </c>
      <c r="B21" s="308">
        <v>44342</v>
      </c>
      <c r="C21" s="300">
        <v>20</v>
      </c>
      <c r="D21" s="308">
        <v>44333</v>
      </c>
      <c r="E21" s="308">
        <v>44339</v>
      </c>
      <c r="F21" s="300" t="str">
        <f t="shared" si="0"/>
        <v>17/05/2021 to 23/05/2021 (Week 20)</v>
      </c>
    </row>
    <row r="22" spans="1:9" x14ac:dyDescent="0.25">
      <c r="A22" s="300">
        <v>21</v>
      </c>
      <c r="B22" s="308">
        <v>44349</v>
      </c>
      <c r="C22" s="300">
        <v>21</v>
      </c>
      <c r="D22" s="308">
        <v>44340</v>
      </c>
      <c r="E22" s="308">
        <v>44346</v>
      </c>
      <c r="F22" s="300" t="str">
        <f t="shared" si="0"/>
        <v>24/05/2021 to 30/05/2021 (Week 21)</v>
      </c>
    </row>
    <row r="23" spans="1:9" x14ac:dyDescent="0.25">
      <c r="A23" s="300">
        <v>22</v>
      </c>
      <c r="B23" s="308">
        <v>44356</v>
      </c>
      <c r="C23" s="300">
        <v>22</v>
      </c>
      <c r="D23" s="308">
        <v>44347</v>
      </c>
      <c r="E23" s="308">
        <v>44353</v>
      </c>
      <c r="F23" s="300" t="str">
        <f t="shared" si="0"/>
        <v>31/05/2021 to 06/06/2021 (Week 22)</v>
      </c>
    </row>
    <row r="24" spans="1:9" x14ac:dyDescent="0.25">
      <c r="A24" s="300">
        <v>23</v>
      </c>
      <c r="B24" s="308">
        <v>44363</v>
      </c>
      <c r="C24" s="300">
        <v>23</v>
      </c>
      <c r="D24" s="308">
        <v>44354</v>
      </c>
      <c r="E24" s="308">
        <v>44360</v>
      </c>
      <c r="F24" s="300" t="str">
        <f t="shared" si="0"/>
        <v>07/06/2021 to 13/06/2021 (Week 23)</v>
      </c>
      <c r="G24" s="269" t="s">
        <v>3076</v>
      </c>
      <c r="H24" s="311">
        <f>B24</f>
        <v>44363</v>
      </c>
      <c r="I24" s="269" t="s">
        <v>3143</v>
      </c>
    </row>
    <row r="25" spans="1:9" x14ac:dyDescent="0.25">
      <c r="A25" s="300">
        <v>24</v>
      </c>
      <c r="B25" s="308">
        <v>44370</v>
      </c>
      <c r="C25" s="300">
        <v>24</v>
      </c>
      <c r="D25" s="308">
        <v>44361</v>
      </c>
      <c r="E25" s="308">
        <v>44367</v>
      </c>
      <c r="F25" s="300" t="str">
        <f t="shared" si="0"/>
        <v>14/06/2021 to 20/06/2021 (Week 24)</v>
      </c>
    </row>
    <row r="26" spans="1:9" x14ac:dyDescent="0.25">
      <c r="A26" s="300">
        <v>25</v>
      </c>
      <c r="B26" s="308">
        <v>44377</v>
      </c>
      <c r="C26" s="300">
        <v>25</v>
      </c>
      <c r="D26" s="308">
        <v>44368</v>
      </c>
      <c r="E26" s="308">
        <v>44374</v>
      </c>
      <c r="F26" s="300" t="str">
        <f t="shared" si="0"/>
        <v>21/06/2021 to 27/06/2021 (Week 25)</v>
      </c>
    </row>
    <row r="27" spans="1:9" x14ac:dyDescent="0.25">
      <c r="A27" s="300">
        <v>26</v>
      </c>
      <c r="B27" s="308">
        <v>44384</v>
      </c>
      <c r="C27" s="300">
        <v>26</v>
      </c>
      <c r="D27" s="308">
        <v>44375</v>
      </c>
      <c r="E27" s="308">
        <v>44381</v>
      </c>
      <c r="F27" s="300" t="str">
        <f t="shared" si="0"/>
        <v>28/06/2021 to 04/07/2021 (Week 26)</v>
      </c>
    </row>
    <row r="28" spans="1:9" x14ac:dyDescent="0.25">
      <c r="A28" s="300">
        <v>27</v>
      </c>
      <c r="B28" s="308">
        <v>44391</v>
      </c>
      <c r="C28" s="300">
        <v>27</v>
      </c>
      <c r="D28" s="308">
        <v>44382</v>
      </c>
      <c r="E28" s="308">
        <v>44388</v>
      </c>
      <c r="F28" s="300" t="str">
        <f t="shared" si="0"/>
        <v>05/07/2021 to 11/07/2021 (Week 27)</v>
      </c>
      <c r="G28" s="269" t="s">
        <v>3077</v>
      </c>
      <c r="H28" s="311">
        <v>44391</v>
      </c>
      <c r="I28" s="269" t="s">
        <v>3167</v>
      </c>
    </row>
    <row r="29" spans="1:9" x14ac:dyDescent="0.25">
      <c r="A29" s="300">
        <v>28</v>
      </c>
      <c r="B29" s="308">
        <v>44398</v>
      </c>
      <c r="C29" s="300">
        <v>28</v>
      </c>
      <c r="D29" s="308">
        <v>44389</v>
      </c>
      <c r="E29" s="308">
        <v>44395</v>
      </c>
      <c r="F29" s="300" t="str">
        <f t="shared" si="0"/>
        <v>12/07/2021 to 18/07/2021 (Week 28)</v>
      </c>
    </row>
    <row r="30" spans="1:9" x14ac:dyDescent="0.25">
      <c r="A30" s="300">
        <v>29</v>
      </c>
      <c r="B30" s="308">
        <v>44405</v>
      </c>
      <c r="C30" s="300">
        <v>29</v>
      </c>
      <c r="D30" s="308">
        <v>44396</v>
      </c>
      <c r="E30" s="308">
        <v>44402</v>
      </c>
      <c r="F30" s="300" t="str">
        <f t="shared" si="0"/>
        <v>19/07/2021 to 25/07/2021 (Week 29)</v>
      </c>
    </row>
    <row r="31" spans="1:9" x14ac:dyDescent="0.25">
      <c r="A31" s="300">
        <v>30</v>
      </c>
      <c r="B31" s="308">
        <v>44412</v>
      </c>
      <c r="C31" s="300">
        <v>30</v>
      </c>
      <c r="D31" s="308">
        <v>44403</v>
      </c>
      <c r="E31" s="308">
        <v>44409</v>
      </c>
      <c r="F31" s="300" t="str">
        <f t="shared" si="0"/>
        <v>26/07/2021 to 01/08/2021 (Week 30)</v>
      </c>
    </row>
    <row r="32" spans="1:9" x14ac:dyDescent="0.25">
      <c r="A32" s="300">
        <v>31</v>
      </c>
      <c r="B32" s="308">
        <v>44419</v>
      </c>
      <c r="C32" s="300">
        <v>31</v>
      </c>
      <c r="D32" s="308">
        <v>44410</v>
      </c>
      <c r="E32" s="308">
        <v>44416</v>
      </c>
      <c r="F32" s="300" t="str">
        <f t="shared" si="0"/>
        <v>02/08/2021 to 08/08/2021 (Week 31)</v>
      </c>
    </row>
    <row r="33" spans="1:7" x14ac:dyDescent="0.25">
      <c r="A33" s="300">
        <v>32</v>
      </c>
      <c r="B33" s="308">
        <v>44426</v>
      </c>
      <c r="C33" s="300">
        <v>32</v>
      </c>
      <c r="D33" s="308">
        <v>44417</v>
      </c>
      <c r="E33" s="308">
        <v>44423</v>
      </c>
      <c r="F33" s="300" t="str">
        <f t="shared" si="0"/>
        <v>09/08/2021 to 15/08/2021 (Week 32)</v>
      </c>
      <c r="G33" s="269" t="s">
        <v>3078</v>
      </c>
    </row>
    <row r="34" spans="1:7" x14ac:dyDescent="0.25">
      <c r="A34" s="300">
        <v>33</v>
      </c>
      <c r="B34" s="308">
        <v>44433</v>
      </c>
      <c r="C34" s="300">
        <v>33</v>
      </c>
      <c r="D34" s="308">
        <v>44424</v>
      </c>
      <c r="E34" s="308">
        <v>44430</v>
      </c>
      <c r="F34" s="300" t="str">
        <f t="shared" si="0"/>
        <v>16/08/2021 to 22/08/2021 (Week 33)</v>
      </c>
    </row>
    <row r="35" spans="1:7" x14ac:dyDescent="0.25">
      <c r="A35" s="300">
        <v>34</v>
      </c>
      <c r="B35" s="308">
        <v>44440</v>
      </c>
      <c r="C35" s="300">
        <v>34</v>
      </c>
      <c r="D35" s="308">
        <v>44431</v>
      </c>
      <c r="E35" s="308">
        <v>44437</v>
      </c>
      <c r="F35" s="300" t="str">
        <f t="shared" si="0"/>
        <v>23/08/2021 to 29/08/2021 (Week 34)</v>
      </c>
    </row>
    <row r="36" spans="1:7" x14ac:dyDescent="0.25">
      <c r="A36" s="300">
        <v>35</v>
      </c>
      <c r="B36" s="308">
        <v>44447</v>
      </c>
      <c r="C36" s="300">
        <v>35</v>
      </c>
      <c r="D36" s="308">
        <v>44438</v>
      </c>
      <c r="E36" s="308">
        <v>44444</v>
      </c>
      <c r="F36" s="300" t="str">
        <f t="shared" si="0"/>
        <v>30/08/2021 to 05/09/2021 (Week 35)</v>
      </c>
    </row>
    <row r="37" spans="1:7" x14ac:dyDescent="0.25">
      <c r="A37" s="300">
        <v>36</v>
      </c>
      <c r="B37" s="308">
        <v>44454</v>
      </c>
      <c r="C37" s="300">
        <v>36</v>
      </c>
      <c r="D37" s="308">
        <v>44445</v>
      </c>
      <c r="E37" s="308">
        <v>44451</v>
      </c>
      <c r="F37" s="300" t="str">
        <f t="shared" si="0"/>
        <v>06/09/2021 to 12/09/2021 (Week 36)</v>
      </c>
      <c r="G37" s="269" t="s">
        <v>3079</v>
      </c>
    </row>
    <row r="38" spans="1:7" x14ac:dyDescent="0.25">
      <c r="A38" s="300">
        <v>37</v>
      </c>
      <c r="B38" s="308">
        <v>44461</v>
      </c>
      <c r="C38" s="300">
        <v>37</v>
      </c>
      <c r="D38" s="308">
        <v>44452</v>
      </c>
      <c r="E38" s="308">
        <v>44458</v>
      </c>
      <c r="F38" s="300" t="str">
        <f t="shared" si="0"/>
        <v>13/09/2021 to 19/09/2021 (Week 37)</v>
      </c>
    </row>
    <row r="39" spans="1:7" x14ac:dyDescent="0.25">
      <c r="A39" s="300">
        <v>38</v>
      </c>
      <c r="B39" s="308">
        <v>44468</v>
      </c>
      <c r="C39" s="300">
        <v>38</v>
      </c>
      <c r="D39" s="308">
        <v>44459</v>
      </c>
      <c r="E39" s="308">
        <v>44465</v>
      </c>
      <c r="F39" s="300" t="str">
        <f t="shared" si="0"/>
        <v>20/09/2021 to 26/09/2021 (Week 38)</v>
      </c>
    </row>
    <row r="40" spans="1:7" x14ac:dyDescent="0.25">
      <c r="A40" s="300">
        <v>39</v>
      </c>
      <c r="B40" s="308">
        <v>44475</v>
      </c>
      <c r="C40" s="300">
        <v>39</v>
      </c>
      <c r="D40" s="308">
        <v>44466</v>
      </c>
      <c r="E40" s="308">
        <v>44472</v>
      </c>
      <c r="F40" s="300" t="str">
        <f t="shared" si="0"/>
        <v>27/09/2021 to 03/10/2021 (Week 39)</v>
      </c>
    </row>
    <row r="41" spans="1:7" x14ac:dyDescent="0.25">
      <c r="A41" s="300">
        <v>40</v>
      </c>
      <c r="B41" s="308">
        <v>44482</v>
      </c>
      <c r="C41" s="300">
        <v>40</v>
      </c>
      <c r="D41" s="308">
        <v>44473</v>
      </c>
      <c r="E41" s="308">
        <v>44479</v>
      </c>
      <c r="F41" s="300" t="str">
        <f t="shared" si="0"/>
        <v>04/10/2021 to 10/10/2021 (Week 40)</v>
      </c>
      <c r="G41" s="269" t="s">
        <v>3080</v>
      </c>
    </row>
    <row r="42" spans="1:7" x14ac:dyDescent="0.25">
      <c r="A42" s="300">
        <v>41</v>
      </c>
      <c r="B42" s="308">
        <v>44489</v>
      </c>
      <c r="C42" s="300">
        <v>41</v>
      </c>
      <c r="D42" s="308">
        <v>44480</v>
      </c>
      <c r="E42" s="308">
        <v>44486</v>
      </c>
      <c r="F42" s="300" t="str">
        <f t="shared" si="0"/>
        <v>11/10/2021 to 17/10/2021 (Week 41)</v>
      </c>
    </row>
    <row r="43" spans="1:7" x14ac:dyDescent="0.25">
      <c r="A43" s="300">
        <v>42</v>
      </c>
      <c r="B43" s="308">
        <v>44496</v>
      </c>
      <c r="C43" s="300">
        <v>42</v>
      </c>
      <c r="D43" s="308">
        <v>44487</v>
      </c>
      <c r="E43" s="308">
        <v>44493</v>
      </c>
      <c r="F43" s="300" t="str">
        <f t="shared" si="0"/>
        <v>18/10/2021 to 24/10/2021 (Week 42)</v>
      </c>
    </row>
    <row r="44" spans="1:7" x14ac:dyDescent="0.25">
      <c r="A44" s="300">
        <v>43</v>
      </c>
      <c r="B44" s="308">
        <v>44503</v>
      </c>
      <c r="C44" s="300">
        <v>43</v>
      </c>
      <c r="D44" s="308">
        <v>44494</v>
      </c>
      <c r="E44" s="308">
        <v>44500</v>
      </c>
      <c r="F44" s="300" t="str">
        <f t="shared" si="0"/>
        <v>25/10/2021 to 31/10/2021 (Week 43)</v>
      </c>
    </row>
    <row r="45" spans="1:7" x14ac:dyDescent="0.25">
      <c r="A45" s="300">
        <v>44</v>
      </c>
      <c r="B45" s="308">
        <v>44510</v>
      </c>
      <c r="C45" s="300">
        <v>44</v>
      </c>
      <c r="D45" s="308">
        <v>44501</v>
      </c>
      <c r="E45" s="308">
        <v>44507</v>
      </c>
      <c r="F45" s="300" t="str">
        <f t="shared" si="0"/>
        <v>01/11/2021 to 07/11/2021 (Week 44)</v>
      </c>
    </row>
    <row r="46" spans="1:7" x14ac:dyDescent="0.25">
      <c r="A46" s="300">
        <v>45</v>
      </c>
      <c r="B46" s="308">
        <v>44517</v>
      </c>
      <c r="C46" s="300">
        <v>45</v>
      </c>
      <c r="D46" s="308">
        <v>44508</v>
      </c>
      <c r="E46" s="308">
        <v>44514</v>
      </c>
      <c r="F46" s="300" t="str">
        <f t="shared" si="0"/>
        <v>08/11/2021 to 14/11/2021 (Week 45)</v>
      </c>
      <c r="G46" s="269" t="s">
        <v>3081</v>
      </c>
    </row>
    <row r="47" spans="1:7" x14ac:dyDescent="0.25">
      <c r="A47" s="300">
        <v>46</v>
      </c>
      <c r="B47" s="308">
        <v>44524</v>
      </c>
      <c r="C47" s="300">
        <v>46</v>
      </c>
      <c r="D47" s="308">
        <v>44515</v>
      </c>
      <c r="E47" s="308">
        <v>44521</v>
      </c>
      <c r="F47" s="300" t="str">
        <f t="shared" si="0"/>
        <v>15/11/2021 to 21/11/2021 (Week 46)</v>
      </c>
    </row>
    <row r="48" spans="1:7" x14ac:dyDescent="0.25">
      <c r="A48" s="300">
        <v>47</v>
      </c>
      <c r="B48" s="308">
        <v>44531</v>
      </c>
      <c r="C48" s="300">
        <v>47</v>
      </c>
      <c r="D48" s="308">
        <v>44522</v>
      </c>
      <c r="E48" s="308">
        <v>44528</v>
      </c>
      <c r="F48" s="300" t="str">
        <f t="shared" si="0"/>
        <v>22/11/2021 to 28/11/2021 (Week 47)</v>
      </c>
    </row>
    <row r="49" spans="1:7" x14ac:dyDescent="0.25">
      <c r="A49" s="300">
        <v>48</v>
      </c>
      <c r="B49" s="308">
        <v>44538</v>
      </c>
      <c r="C49" s="300">
        <v>48</v>
      </c>
      <c r="D49" s="308">
        <v>44529</v>
      </c>
      <c r="E49" s="308">
        <v>44535</v>
      </c>
      <c r="F49" s="300" t="str">
        <f t="shared" si="0"/>
        <v>29/11/2021 to 05/12/2021 (Week 48)</v>
      </c>
    </row>
    <row r="50" spans="1:7" x14ac:dyDescent="0.25">
      <c r="A50" s="300">
        <v>49</v>
      </c>
      <c r="B50" s="308">
        <v>44545</v>
      </c>
      <c r="C50" s="300">
        <v>49</v>
      </c>
      <c r="D50" s="308">
        <v>44536</v>
      </c>
      <c r="E50" s="308">
        <v>44542</v>
      </c>
      <c r="F50" s="300" t="str">
        <f t="shared" si="0"/>
        <v>06/12/2021 to 12/12/2021 (Week 49)</v>
      </c>
      <c r="G50" s="269" t="s">
        <v>3082</v>
      </c>
    </row>
    <row r="51" spans="1:7" x14ac:dyDescent="0.25">
      <c r="A51" s="300">
        <v>50</v>
      </c>
      <c r="B51" s="308">
        <v>44552</v>
      </c>
      <c r="C51" s="300">
        <v>50</v>
      </c>
      <c r="D51" s="308">
        <v>44543</v>
      </c>
      <c r="E51" s="308">
        <v>44549</v>
      </c>
      <c r="F51" s="300" t="str">
        <f t="shared" si="0"/>
        <v>13/12/2021 to 19/12/2021 (Week 50)</v>
      </c>
    </row>
    <row r="52" spans="1:7" x14ac:dyDescent="0.25">
      <c r="A52" s="300">
        <v>51</v>
      </c>
      <c r="B52" s="308">
        <v>44559</v>
      </c>
      <c r="C52" s="300">
        <v>51</v>
      </c>
      <c r="D52" s="308">
        <v>44550</v>
      </c>
      <c r="E52" s="308">
        <v>44556</v>
      </c>
      <c r="F52" s="300" t="str">
        <f t="shared" si="0"/>
        <v>20/12/2021 to 26/12/2021 (Week 51)</v>
      </c>
    </row>
    <row r="53" spans="1:7" x14ac:dyDescent="0.25">
      <c r="A53" s="300">
        <v>52</v>
      </c>
      <c r="B53" s="308">
        <v>44566</v>
      </c>
      <c r="C53" s="300">
        <v>52</v>
      </c>
      <c r="D53" s="308">
        <v>44557</v>
      </c>
      <c r="E53" s="308">
        <v>44563</v>
      </c>
      <c r="F53" s="300" t="str">
        <f t="shared" si="0"/>
        <v>27/12/2021 to 02/01/2022 (Week 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1"/>
  <sheetViews>
    <sheetView zoomScaleNormal="100" workbookViewId="0">
      <selection sqref="A1:I1"/>
    </sheetView>
  </sheetViews>
  <sheetFormatPr defaultColWidth="9.140625" defaultRowHeight="12.75" x14ac:dyDescent="0.2"/>
  <cols>
    <col min="1" max="1" width="28.42578125" style="117" customWidth="1"/>
    <col min="2" max="61" width="9.140625" style="117"/>
    <col min="62" max="62" width="8.85546875" style="117" customWidth="1"/>
    <col min="63" max="64" width="8.140625" style="117" customWidth="1"/>
    <col min="65" max="65" width="8.5703125" style="117" customWidth="1"/>
    <col min="66" max="16384" width="9.140625" style="117"/>
  </cols>
  <sheetData>
    <row r="1" spans="1:70" ht="18" customHeight="1" x14ac:dyDescent="0.25">
      <c r="A1" s="744" t="s">
        <v>3171</v>
      </c>
      <c r="B1" s="744"/>
      <c r="C1" s="744"/>
      <c r="D1" s="744"/>
      <c r="E1" s="744"/>
      <c r="F1" s="744"/>
      <c r="G1" s="744"/>
      <c r="H1" s="744"/>
      <c r="I1" s="744"/>
      <c r="K1" s="739" t="s">
        <v>69</v>
      </c>
      <c r="L1" s="739"/>
      <c r="M1" s="157"/>
      <c r="Q1" s="302"/>
      <c r="R1" s="64"/>
    </row>
    <row r="2" spans="1:70" ht="15" customHeight="1" x14ac:dyDescent="0.25">
      <c r="A2" s="259"/>
      <c r="B2" s="259"/>
      <c r="C2" s="259"/>
      <c r="D2" s="259"/>
      <c r="E2" s="259"/>
      <c r="F2" s="259"/>
      <c r="G2" s="259"/>
      <c r="H2" s="259"/>
      <c r="I2" s="259"/>
      <c r="K2" s="258"/>
      <c r="L2" s="258"/>
      <c r="M2" s="258"/>
      <c r="Q2" s="303"/>
      <c r="R2" s="64"/>
    </row>
    <row r="3" spans="1:70" ht="15" customHeight="1" x14ac:dyDescent="0.2">
      <c r="A3" s="903" t="s">
        <v>2790</v>
      </c>
      <c r="B3" s="857">
        <v>2020</v>
      </c>
      <c r="C3" s="858"/>
      <c r="D3" s="858"/>
      <c r="E3" s="858"/>
      <c r="F3" s="858"/>
      <c r="G3" s="858"/>
      <c r="H3" s="858"/>
      <c r="I3" s="858"/>
      <c r="J3" s="858"/>
      <c r="K3" s="858"/>
      <c r="L3" s="858"/>
      <c r="M3" s="858"/>
      <c r="N3" s="858"/>
      <c r="O3" s="858"/>
      <c r="P3" s="858"/>
      <c r="Q3" s="855"/>
      <c r="R3" s="858"/>
      <c r="S3" s="858"/>
      <c r="T3" s="858"/>
      <c r="U3" s="858"/>
      <c r="V3" s="858"/>
      <c r="W3" s="858"/>
      <c r="X3" s="858"/>
      <c r="Y3" s="858"/>
      <c r="Z3" s="858"/>
      <c r="AA3" s="858"/>
      <c r="AB3" s="858"/>
      <c r="AC3" s="858"/>
      <c r="AD3" s="858"/>
      <c r="AE3" s="858"/>
      <c r="AF3" s="858"/>
      <c r="AG3" s="858"/>
      <c r="AH3" s="858"/>
      <c r="AI3" s="858"/>
      <c r="AJ3" s="858"/>
      <c r="AK3" s="858"/>
      <c r="AL3" s="858"/>
      <c r="AM3" s="858"/>
      <c r="AN3" s="858"/>
      <c r="AO3" s="858"/>
      <c r="AP3" s="858"/>
      <c r="AQ3" s="858"/>
      <c r="AR3" s="857">
        <v>2021</v>
      </c>
      <c r="AS3" s="858"/>
      <c r="AT3" s="858"/>
      <c r="AU3" s="858"/>
      <c r="AV3" s="858"/>
      <c r="AW3" s="858"/>
      <c r="AX3" s="858"/>
      <c r="AY3" s="858"/>
      <c r="AZ3" s="858"/>
      <c r="BA3" s="840"/>
      <c r="BB3" s="858"/>
      <c r="BC3" s="858"/>
      <c r="BD3" s="858"/>
      <c r="BE3" s="858"/>
      <c r="BF3" s="377"/>
      <c r="BG3" s="376"/>
      <c r="BH3" s="376"/>
      <c r="BI3" s="465"/>
      <c r="BJ3" s="465"/>
      <c r="BK3" s="229"/>
      <c r="BL3" s="229"/>
      <c r="BM3" s="229"/>
      <c r="BN3" s="229"/>
      <c r="BO3" s="549"/>
      <c r="BP3" s="549"/>
      <c r="BQ3" s="549"/>
      <c r="BR3" s="549"/>
    </row>
    <row r="4" spans="1:70" x14ac:dyDescent="0.2">
      <c r="A4" s="904"/>
      <c r="B4" s="264" t="s">
        <v>2847</v>
      </c>
      <c r="C4" s="77" t="s">
        <v>2848</v>
      </c>
      <c r="D4" s="77" t="s">
        <v>2849</v>
      </c>
      <c r="E4" s="77" t="s">
        <v>2850</v>
      </c>
      <c r="F4" s="77" t="s">
        <v>2851</v>
      </c>
      <c r="G4" s="77" t="s">
        <v>2852</v>
      </c>
      <c r="H4" s="77" t="s">
        <v>2853</v>
      </c>
      <c r="I4" s="77" t="s">
        <v>2854</v>
      </c>
      <c r="J4" s="77" t="s">
        <v>2855</v>
      </c>
      <c r="K4" s="77" t="s">
        <v>2856</v>
      </c>
      <c r="L4" s="77" t="s">
        <v>2857</v>
      </c>
      <c r="M4" s="77" t="s">
        <v>2858</v>
      </c>
      <c r="N4" s="77" t="s">
        <v>2859</v>
      </c>
      <c r="O4" s="77" t="s">
        <v>2860</v>
      </c>
      <c r="P4" s="77" t="s">
        <v>2861</v>
      </c>
      <c r="Q4" s="77" t="s">
        <v>2862</v>
      </c>
      <c r="R4" s="77" t="s">
        <v>2863</v>
      </c>
      <c r="S4" s="77" t="s">
        <v>2864</v>
      </c>
      <c r="T4" s="77" t="s">
        <v>2865</v>
      </c>
      <c r="U4" s="77" t="s">
        <v>2866</v>
      </c>
      <c r="V4" s="77" t="s">
        <v>2867</v>
      </c>
      <c r="W4" s="77" t="s">
        <v>2899</v>
      </c>
      <c r="X4" s="77" t="s">
        <v>2900</v>
      </c>
      <c r="Y4" s="77" t="s">
        <v>2901</v>
      </c>
      <c r="Z4" s="77" t="s">
        <v>2902</v>
      </c>
      <c r="AA4" s="77" t="s">
        <v>2903</v>
      </c>
      <c r="AB4" s="77" t="s">
        <v>2912</v>
      </c>
      <c r="AC4" s="77" t="s">
        <v>2913</v>
      </c>
      <c r="AD4" s="77" t="s">
        <v>2914</v>
      </c>
      <c r="AE4" s="77" t="s">
        <v>2915</v>
      </c>
      <c r="AF4" s="77" t="s">
        <v>2995</v>
      </c>
      <c r="AG4" s="77" t="s">
        <v>2994</v>
      </c>
      <c r="AH4" s="77" t="s">
        <v>2993</v>
      </c>
      <c r="AI4" s="77" t="s">
        <v>2992</v>
      </c>
      <c r="AJ4" s="77" t="s">
        <v>2991</v>
      </c>
      <c r="AK4" s="77" t="s">
        <v>2990</v>
      </c>
      <c r="AL4" s="77" t="s">
        <v>2989</v>
      </c>
      <c r="AM4" s="77" t="s">
        <v>2988</v>
      </c>
      <c r="AN4" s="77" t="s">
        <v>2987</v>
      </c>
      <c r="AO4" s="77" t="s">
        <v>2986</v>
      </c>
      <c r="AP4" s="77" t="s">
        <v>2985</v>
      </c>
      <c r="AQ4" s="77" t="s">
        <v>2984</v>
      </c>
      <c r="AR4" s="264" t="s">
        <v>3013</v>
      </c>
      <c r="AS4" s="77" t="s">
        <v>3014</v>
      </c>
      <c r="AT4" s="77" t="s">
        <v>3052</v>
      </c>
      <c r="AU4" s="77" t="s">
        <v>3053</v>
      </c>
      <c r="AV4" s="77" t="s">
        <v>3054</v>
      </c>
      <c r="AW4" s="77" t="s">
        <v>3055</v>
      </c>
      <c r="AX4" s="77" t="s">
        <v>3092</v>
      </c>
      <c r="AY4" s="77" t="s">
        <v>3093</v>
      </c>
      <c r="AZ4" s="77" t="s">
        <v>3094</v>
      </c>
      <c r="BA4" s="279" t="s">
        <v>3088</v>
      </c>
      <c r="BB4" s="77" t="s">
        <v>3104</v>
      </c>
      <c r="BC4" s="77" t="s">
        <v>2847</v>
      </c>
      <c r="BD4" s="77" t="s">
        <v>2848</v>
      </c>
      <c r="BE4" s="279" t="s">
        <v>2849</v>
      </c>
      <c r="BF4" s="131" t="s">
        <v>2850</v>
      </c>
      <c r="BG4" s="279" t="s">
        <v>2851</v>
      </c>
      <c r="BH4" s="279" t="s">
        <v>2852</v>
      </c>
      <c r="BI4" s="77" t="s">
        <v>2853</v>
      </c>
      <c r="BJ4" s="279" t="s">
        <v>2854</v>
      </c>
      <c r="BK4" s="467" t="s">
        <v>2855</v>
      </c>
      <c r="BL4" s="467" t="s">
        <v>2856</v>
      </c>
      <c r="BM4" s="467" t="s">
        <v>2857</v>
      </c>
      <c r="BN4" s="467" t="s">
        <v>2858</v>
      </c>
      <c r="BO4" s="279" t="s">
        <v>2859</v>
      </c>
      <c r="BP4" s="279" t="s">
        <v>2860</v>
      </c>
      <c r="BQ4" s="77" t="s">
        <v>2861</v>
      </c>
      <c r="BR4" s="279" t="s">
        <v>2862</v>
      </c>
    </row>
    <row r="5" spans="1:70" x14ac:dyDescent="0.2">
      <c r="A5" s="900" t="s">
        <v>2868</v>
      </c>
      <c r="B5" s="78"/>
      <c r="C5" s="79"/>
      <c r="D5" s="79"/>
      <c r="E5" s="79"/>
      <c r="F5" s="79"/>
      <c r="G5" s="79"/>
      <c r="H5" s="79"/>
      <c r="M5" s="119"/>
      <c r="AQ5" s="283"/>
      <c r="BE5" s="119"/>
      <c r="BF5" s="174"/>
      <c r="BG5" s="119"/>
      <c r="BH5" s="119"/>
      <c r="BI5" s="119"/>
      <c r="BJ5" s="119"/>
    </row>
    <row r="6" spans="1:70" x14ac:dyDescent="0.2">
      <c r="A6" s="901"/>
      <c r="B6" s="76"/>
      <c r="C6" s="79"/>
      <c r="D6" s="79"/>
      <c r="E6" s="79"/>
      <c r="F6" s="79"/>
      <c r="G6" s="79"/>
      <c r="H6" s="79"/>
      <c r="AQ6" s="284"/>
      <c r="BE6" s="119"/>
      <c r="BF6" s="119"/>
      <c r="BG6" s="119"/>
      <c r="BH6" s="119"/>
      <c r="BI6" s="119"/>
      <c r="BJ6" s="119"/>
    </row>
    <row r="7" spans="1:70" x14ac:dyDescent="0.2">
      <c r="A7" s="144" t="s">
        <v>72</v>
      </c>
      <c r="B7" s="148">
        <f>'Table 1 (2020)'!N88</f>
        <v>1</v>
      </c>
      <c r="C7" s="147">
        <f>'Table 1 (2020)'!O88</f>
        <v>5</v>
      </c>
      <c r="D7" s="147">
        <f>'Table 1 (2020)'!P88</f>
        <v>49</v>
      </c>
      <c r="E7" s="147">
        <f>'Table 1 (2020)'!Q88</f>
        <v>189</v>
      </c>
      <c r="F7" s="147">
        <f>'Table 1 (2020)'!R88</f>
        <v>302</v>
      </c>
      <c r="G7" s="147">
        <f>'Table 1 (2020)'!S88</f>
        <v>342</v>
      </c>
      <c r="H7" s="147">
        <f>'Table 1 (2020)'!T88</f>
        <v>316</v>
      </c>
      <c r="I7" s="147">
        <f>'Table 1 (2020)'!U88</f>
        <v>239</v>
      </c>
      <c r="J7" s="147">
        <f>'Table 1 (2020)'!V88</f>
        <v>187</v>
      </c>
      <c r="K7" s="147">
        <f>'Table 1 (2020)'!W88</f>
        <v>124</v>
      </c>
      <c r="L7" s="147">
        <f>'Table 1 (2020)'!X88</f>
        <v>69</v>
      </c>
      <c r="M7" s="147">
        <f>'Table 1 (2020)'!Y88</f>
        <v>43</v>
      </c>
      <c r="N7" s="147">
        <f>'Table 1 (2020)'!Z88</f>
        <v>34</v>
      </c>
      <c r="O7" s="147">
        <f>'Table 1 (2020)'!AA88</f>
        <v>20</v>
      </c>
      <c r="P7" s="147">
        <f>'Table 1 (2020)'!AB88</f>
        <v>17</v>
      </c>
      <c r="Q7" s="147">
        <f>'Table 1 (2020)'!AC88</f>
        <v>6</v>
      </c>
      <c r="R7" s="147">
        <f>'Table 1 (2020)'!AD88</f>
        <v>7</v>
      </c>
      <c r="S7" s="147">
        <f>'Table 1 (2020)'!AE88</f>
        <v>3</v>
      </c>
      <c r="T7" s="147">
        <f>'Table 1 (2020)'!AF88</f>
        <v>2</v>
      </c>
      <c r="U7" s="147">
        <f>'Table 1 (2020)'!AG88</f>
        <v>2</v>
      </c>
      <c r="V7" s="147">
        <f>'Table 1 (2020)'!AH88</f>
        <v>2</v>
      </c>
      <c r="W7" s="147">
        <f>'Table 1 (2020)'!AI88</f>
        <v>1</v>
      </c>
      <c r="X7" s="147">
        <f>'Table 1 (2020)'!AJ88</f>
        <v>3</v>
      </c>
      <c r="Y7" s="147">
        <f>'Table 1 (2020)'!AK88</f>
        <v>3</v>
      </c>
      <c r="Z7" s="147">
        <f>'Table 1 (2020)'!AL88</f>
        <v>0</v>
      </c>
      <c r="AA7" s="147">
        <f>'Table 1 (2020)'!AM88</f>
        <v>2</v>
      </c>
      <c r="AB7" s="147">
        <f>'Table 1 (2020)'!AN88</f>
        <v>3</v>
      </c>
      <c r="AC7" s="147">
        <f>'Table 1 (2020)'!AO88</f>
        <v>4</v>
      </c>
      <c r="AD7" s="147">
        <f>'Table 1 (2020)'!AP88</f>
        <v>6</v>
      </c>
      <c r="AE7" s="147">
        <f>'Table 1 (2020)'!AQ88</f>
        <v>7</v>
      </c>
      <c r="AF7" s="147">
        <f>'Table 1 (2020)'!AR88</f>
        <v>13</v>
      </c>
      <c r="AG7" s="147">
        <f>'Table 1 (2020)'!AS88</f>
        <v>18</v>
      </c>
      <c r="AH7" s="147">
        <f>'Table 1 (2020)'!AT88</f>
        <v>31</v>
      </c>
      <c r="AI7" s="147">
        <f>'Table 1 (2020)'!AU88</f>
        <v>53</v>
      </c>
      <c r="AJ7" s="147">
        <f>'Table 1 (2020)'!AV88</f>
        <v>72</v>
      </c>
      <c r="AK7" s="147">
        <f>'Table 1 (2020)'!AW88</f>
        <v>67</v>
      </c>
      <c r="AL7" s="147">
        <f>'Table 1 (2020)'!AX88</f>
        <v>75</v>
      </c>
      <c r="AM7" s="147">
        <f>'Table 1 (2020)'!AY88</f>
        <v>78</v>
      </c>
      <c r="AN7" s="147">
        <f>'Table 1 (2020)'!AZ88</f>
        <v>63</v>
      </c>
      <c r="AO7" s="147">
        <f>'Table 1 (2020)'!BA88</f>
        <v>74</v>
      </c>
      <c r="AP7" s="147">
        <f>'Table 1 (2020)'!BB88</f>
        <v>61</v>
      </c>
      <c r="AQ7" s="305">
        <f>'Table 1 (2020)'!BC88</f>
        <v>63</v>
      </c>
      <c r="AR7" s="122">
        <f>'Table 1 (2021)'!C88</f>
        <v>116</v>
      </c>
      <c r="AS7" s="122">
        <f>'Table 1 (2021)'!D88</f>
        <v>99</v>
      </c>
      <c r="AT7" s="122">
        <f>'Table 1 (2021)'!E88</f>
        <v>111</v>
      </c>
      <c r="AU7" s="122">
        <f>'Table 1 (2021)'!F88</f>
        <v>98</v>
      </c>
      <c r="AV7" s="122">
        <f>'Table 1 (2021)'!G88</f>
        <v>69</v>
      </c>
      <c r="AW7" s="122">
        <f>'Table 1 (2021)'!H88</f>
        <v>42</v>
      </c>
      <c r="AX7" s="122">
        <f>'Table 1 (2021)'!I88</f>
        <v>34</v>
      </c>
      <c r="AY7" s="122">
        <f>'Table 1 (2021)'!J88</f>
        <v>26</v>
      </c>
      <c r="AZ7" s="122">
        <f>'Table 1 (2021)'!K88</f>
        <v>14</v>
      </c>
      <c r="BA7" s="122">
        <f>'Table 1 (2021)'!L88</f>
        <v>14</v>
      </c>
      <c r="BB7" s="122">
        <f>'Table 1 (2021)'!M88</f>
        <v>6</v>
      </c>
      <c r="BC7" s="122">
        <f>'Table 1 (2021)'!N88</f>
        <v>5</v>
      </c>
      <c r="BD7" s="122">
        <f>'Table 1 (2021)'!O88</f>
        <v>4</v>
      </c>
      <c r="BE7" s="128">
        <f>'Table 1 (2021)'!P88</f>
        <v>5</v>
      </c>
      <c r="BF7" s="128">
        <f>'Table 1 (2021)'!Q88</f>
        <v>6</v>
      </c>
      <c r="BG7" s="128">
        <f>'Table 1 (2021)'!R88</f>
        <v>3</v>
      </c>
      <c r="BH7" s="128">
        <f>'Table 1 (2021)'!S88</f>
        <v>7</v>
      </c>
      <c r="BI7" s="128">
        <f>'Table 1 (2021)'!T88</f>
        <v>1</v>
      </c>
      <c r="BJ7" s="128">
        <f>'Table 1 (2021)'!U88</f>
        <v>1</v>
      </c>
      <c r="BK7" s="128">
        <f>'Table 1 (2021)'!V88</f>
        <v>1</v>
      </c>
      <c r="BL7" s="128">
        <f>'Table 1 (2021)'!W88</f>
        <v>0</v>
      </c>
      <c r="BM7" s="128">
        <f>'Table 1 (2021)'!X88</f>
        <v>1</v>
      </c>
      <c r="BN7" s="128">
        <f>'Table 1 (2021)'!Y88</f>
        <v>4</v>
      </c>
      <c r="BO7" s="128">
        <f>'Table 1 (2021)'!Z88</f>
        <v>1</v>
      </c>
      <c r="BP7" s="128">
        <f>'Table 1 (2021)'!AA88</f>
        <v>0</v>
      </c>
      <c r="BQ7" s="128">
        <f>'Table 1 (2021)'!AB88</f>
        <v>4</v>
      </c>
      <c r="BR7" s="128">
        <f>'Table 1 (2021)'!AC88</f>
        <v>2</v>
      </c>
    </row>
    <row r="8" spans="1:70" x14ac:dyDescent="0.2">
      <c r="A8" s="144" t="s">
        <v>74</v>
      </c>
      <c r="B8" s="148">
        <f>'Table 1 (2020)'!N89</f>
        <v>2</v>
      </c>
      <c r="C8" s="147">
        <f>'Table 1 (2020)'!O89</f>
        <v>14</v>
      </c>
      <c r="D8" s="147">
        <f>'Table 1 (2020)'!P89</f>
        <v>39</v>
      </c>
      <c r="E8" s="147">
        <f>'Table 1 (2020)'!Q89</f>
        <v>63</v>
      </c>
      <c r="F8" s="147">
        <f>'Table 1 (2020)'!R89</f>
        <v>37</v>
      </c>
      <c r="G8" s="147">
        <f>'Table 1 (2020)'!S89</f>
        <v>44</v>
      </c>
      <c r="H8" s="147">
        <f>'Table 1 (2020)'!T89</f>
        <v>18</v>
      </c>
      <c r="I8" s="147">
        <f>'Table 1 (2020)'!U89</f>
        <v>21</v>
      </c>
      <c r="J8" s="147">
        <f>'Table 1 (2020)'!V89</f>
        <v>19</v>
      </c>
      <c r="K8" s="147">
        <f>'Table 1 (2020)'!W89</f>
        <v>9</v>
      </c>
      <c r="L8" s="147">
        <f>'Table 1 (2020)'!X89</f>
        <v>7</v>
      </c>
      <c r="M8" s="147">
        <f>'Table 1 (2020)'!Y89</f>
        <v>8</v>
      </c>
      <c r="N8" s="147">
        <f>'Table 1 (2020)'!Z89</f>
        <v>7</v>
      </c>
      <c r="O8" s="147">
        <f>'Table 1 (2020)'!AA89</f>
        <v>1</v>
      </c>
      <c r="P8" s="147">
        <f>'Table 1 (2020)'!AB89</f>
        <v>3</v>
      </c>
      <c r="Q8" s="147">
        <f>'Table 1 (2020)'!AC89</f>
        <v>1</v>
      </c>
      <c r="R8" s="147">
        <f>'Table 1 (2020)'!AD89</f>
        <v>1</v>
      </c>
      <c r="S8" s="147">
        <f>'Table 1 (2020)'!AE89</f>
        <v>0</v>
      </c>
      <c r="T8" s="147">
        <f>'Table 1 (2020)'!AF89</f>
        <v>2</v>
      </c>
      <c r="U8" s="147">
        <f>'Table 1 (2020)'!AG89</f>
        <v>1</v>
      </c>
      <c r="V8" s="147">
        <f>'Table 1 (2020)'!AH89</f>
        <v>1</v>
      </c>
      <c r="W8" s="147">
        <f>'Table 1 (2020)'!AI89</f>
        <v>0</v>
      </c>
      <c r="X8" s="147">
        <f>'Table 1 (2020)'!AJ89</f>
        <v>0</v>
      </c>
      <c r="Y8" s="147">
        <f>'Table 1 (2020)'!AK89</f>
        <v>1</v>
      </c>
      <c r="Z8" s="147">
        <f>'Table 1 (2020)'!AL89</f>
        <v>0</v>
      </c>
      <c r="AA8" s="147">
        <f>'Table 1 (2020)'!AM89</f>
        <v>0</v>
      </c>
      <c r="AB8" s="147">
        <f>'Table 1 (2020)'!AN89</f>
        <v>0</v>
      </c>
      <c r="AC8" s="147">
        <f>'Table 1 (2020)'!AO89</f>
        <v>1</v>
      </c>
      <c r="AD8" s="147">
        <f>'Table 1 (2020)'!AP89</f>
        <v>0</v>
      </c>
      <c r="AE8" s="147">
        <f>'Table 1 (2020)'!AQ89</f>
        <v>1</v>
      </c>
      <c r="AF8" s="147">
        <f>'Table 1 (2020)'!AR89</f>
        <v>5</v>
      </c>
      <c r="AG8" s="147">
        <f>'Table 1 (2020)'!AS89</f>
        <v>7</v>
      </c>
      <c r="AH8" s="147">
        <f>'Table 1 (2020)'!AT89</f>
        <v>9</v>
      </c>
      <c r="AI8" s="147">
        <f>'Table 1 (2020)'!AU89</f>
        <v>11</v>
      </c>
      <c r="AJ8" s="147">
        <f>'Table 1 (2020)'!AV89</f>
        <v>9</v>
      </c>
      <c r="AK8" s="147">
        <f>'Table 1 (2020)'!AW89</f>
        <v>20</v>
      </c>
      <c r="AL8" s="147">
        <f>'Table 1 (2020)'!AX89</f>
        <v>11</v>
      </c>
      <c r="AM8" s="147">
        <f>'Table 1 (2020)'!AY89</f>
        <v>10</v>
      </c>
      <c r="AN8" s="147">
        <f>'Table 1 (2020)'!AZ89</f>
        <v>8</v>
      </c>
      <c r="AO8" s="147">
        <f>'Table 1 (2020)'!BA89</f>
        <v>8</v>
      </c>
      <c r="AP8" s="147">
        <f>'Table 1 (2020)'!BB89</f>
        <v>11</v>
      </c>
      <c r="AQ8" s="305">
        <f>'Table 1 (2020)'!BC89</f>
        <v>9</v>
      </c>
      <c r="AR8" s="122">
        <f>'Table 1 (2021)'!C89</f>
        <v>19</v>
      </c>
      <c r="AS8" s="122">
        <f>'Table 1 (2021)'!D89</f>
        <v>26</v>
      </c>
      <c r="AT8" s="122">
        <f>'Table 1 (2021)'!E89</f>
        <v>35</v>
      </c>
      <c r="AU8" s="122">
        <f>'Table 1 (2021)'!F89</f>
        <v>39</v>
      </c>
      <c r="AV8" s="122">
        <f>'Table 1 (2021)'!G89</f>
        <v>23</v>
      </c>
      <c r="AW8" s="122">
        <f>'Table 1 (2021)'!H89</f>
        <v>14</v>
      </c>
      <c r="AX8" s="122">
        <f>'Table 1 (2021)'!I89</f>
        <v>20</v>
      </c>
      <c r="AY8" s="122">
        <f>'Table 1 (2021)'!J89</f>
        <v>14</v>
      </c>
      <c r="AZ8" s="122">
        <f>'Table 1 (2021)'!K89</f>
        <v>8</v>
      </c>
      <c r="BA8" s="122">
        <f>'Table 1 (2021)'!L89</f>
        <v>4</v>
      </c>
      <c r="BB8" s="122">
        <f>'Table 1 (2021)'!M89</f>
        <v>8</v>
      </c>
      <c r="BC8" s="122">
        <f>'Table 1 (2021)'!N89</f>
        <v>13</v>
      </c>
      <c r="BD8" s="122">
        <f>'Table 1 (2021)'!O89</f>
        <v>5</v>
      </c>
      <c r="BE8" s="128">
        <f>'Table 1 (2021)'!P89</f>
        <v>3</v>
      </c>
      <c r="BF8" s="128">
        <f>'Table 1 (2021)'!Q89</f>
        <v>3</v>
      </c>
      <c r="BG8" s="128">
        <f>'Table 1 (2021)'!R89</f>
        <v>2</v>
      </c>
      <c r="BH8" s="128">
        <f>'Table 1 (2021)'!S89</f>
        <v>1</v>
      </c>
      <c r="BI8" s="128">
        <f>'Table 1 (2021)'!T89</f>
        <v>1</v>
      </c>
      <c r="BJ8" s="128">
        <f>'Table 1 (2021)'!U89</f>
        <v>1</v>
      </c>
      <c r="BK8" s="128">
        <f>'Table 1 (2021)'!V89</f>
        <v>1</v>
      </c>
      <c r="BL8" s="128">
        <f>'Table 1 (2021)'!W89</f>
        <v>2</v>
      </c>
      <c r="BM8" s="128">
        <f>'Table 1 (2021)'!X89</f>
        <v>0</v>
      </c>
      <c r="BN8" s="128">
        <f>'Table 1 (2021)'!Y89</f>
        <v>0</v>
      </c>
      <c r="BO8" s="128">
        <f>'Table 1 (2021)'!Z89</f>
        <v>2</v>
      </c>
      <c r="BP8" s="128">
        <f>'Table 1 (2021)'!AA89</f>
        <v>3</v>
      </c>
      <c r="BQ8" s="128">
        <f>'Table 1 (2021)'!AB89</f>
        <v>2</v>
      </c>
      <c r="BR8" s="128">
        <f>'Table 1 (2021)'!AC89</f>
        <v>3</v>
      </c>
    </row>
    <row r="9" spans="1:70" x14ac:dyDescent="0.2">
      <c r="A9" s="144" t="s">
        <v>71</v>
      </c>
      <c r="B9" s="148">
        <f>'Table 1 (2020)'!N90</f>
        <v>8</v>
      </c>
      <c r="C9" s="147">
        <f>'Table 1 (2020)'!O90</f>
        <v>43</v>
      </c>
      <c r="D9" s="147">
        <f>'Table 1 (2020)'!P90</f>
        <v>193</v>
      </c>
      <c r="E9" s="147">
        <f>'Table 1 (2020)'!Q90</f>
        <v>357</v>
      </c>
      <c r="F9" s="147">
        <f>'Table 1 (2020)'!R90</f>
        <v>311</v>
      </c>
      <c r="G9" s="147">
        <f>'Table 1 (2020)'!S90</f>
        <v>277</v>
      </c>
      <c r="H9" s="147">
        <f>'Table 1 (2020)'!T90</f>
        <v>193</v>
      </c>
      <c r="I9" s="147">
        <f>'Table 1 (2020)'!U90</f>
        <v>153</v>
      </c>
      <c r="J9" s="147">
        <f>'Table 1 (2020)'!V90</f>
        <v>128</v>
      </c>
      <c r="K9" s="147">
        <f>'Table 1 (2020)'!W90</f>
        <v>95</v>
      </c>
      <c r="L9" s="147">
        <f>'Table 1 (2020)'!X90</f>
        <v>55</v>
      </c>
      <c r="M9" s="147">
        <f>'Table 1 (2020)'!Y90</f>
        <v>39</v>
      </c>
      <c r="N9" s="147">
        <f>'Table 1 (2020)'!Z90</f>
        <v>26</v>
      </c>
      <c r="O9" s="147">
        <f>'Table 1 (2020)'!AA90</f>
        <v>28</v>
      </c>
      <c r="P9" s="147">
        <f>'Table 1 (2020)'!AB90</f>
        <v>16</v>
      </c>
      <c r="Q9" s="147">
        <f>'Table 1 (2020)'!AC90</f>
        <v>12</v>
      </c>
      <c r="R9" s="147">
        <f>'Table 1 (2020)'!AD90</f>
        <v>5</v>
      </c>
      <c r="S9" s="147">
        <f>'Table 1 (2020)'!AE90</f>
        <v>3</v>
      </c>
      <c r="T9" s="147">
        <f>'Table 1 (2020)'!AF90</f>
        <v>4</v>
      </c>
      <c r="U9" s="147">
        <f>'Table 1 (2020)'!AG90</f>
        <v>3</v>
      </c>
      <c r="V9" s="147">
        <f>'Table 1 (2020)'!AH90</f>
        <v>2</v>
      </c>
      <c r="W9" s="147">
        <f>'Table 1 (2020)'!AI90</f>
        <v>2</v>
      </c>
      <c r="X9" s="147">
        <f>'Table 1 (2020)'!AJ90</f>
        <v>2</v>
      </c>
      <c r="Y9" s="147">
        <f>'Table 1 (2020)'!AK90</f>
        <v>3</v>
      </c>
      <c r="Z9" s="147">
        <f>'Table 1 (2020)'!AL90</f>
        <v>2</v>
      </c>
      <c r="AA9" s="147">
        <f>'Table 1 (2020)'!AM90</f>
        <v>3</v>
      </c>
      <c r="AB9" s="147">
        <f>'Table 1 (2020)'!AN90</f>
        <v>8</v>
      </c>
      <c r="AC9" s="147">
        <f>'Table 1 (2020)'!AO90</f>
        <v>5</v>
      </c>
      <c r="AD9" s="147">
        <f>'Table 1 (2020)'!AP90</f>
        <v>13</v>
      </c>
      <c r="AE9" s="147">
        <f>'Table 1 (2020)'!AQ90</f>
        <v>17</v>
      </c>
      <c r="AF9" s="147">
        <f>'Table 1 (2020)'!AR90</f>
        <v>58</v>
      </c>
      <c r="AG9" s="147">
        <f>'Table 1 (2020)'!AS90</f>
        <v>82</v>
      </c>
      <c r="AH9" s="147">
        <f>'Table 1 (2020)'!AT90</f>
        <v>128</v>
      </c>
      <c r="AI9" s="147">
        <f>'Table 1 (2020)'!AU90</f>
        <v>144</v>
      </c>
      <c r="AJ9" s="147">
        <f>'Table 1 (2020)'!AV90</f>
        <v>199</v>
      </c>
      <c r="AK9" s="147">
        <f>'Table 1 (2020)'!AW90</f>
        <v>162</v>
      </c>
      <c r="AL9" s="147">
        <f>'Table 1 (2020)'!AX90</f>
        <v>165</v>
      </c>
      <c r="AM9" s="147">
        <f>'Table 1 (2020)'!AY90</f>
        <v>145</v>
      </c>
      <c r="AN9" s="147">
        <f>'Table 1 (2020)'!AZ90</f>
        <v>156</v>
      </c>
      <c r="AO9" s="147">
        <f>'Table 1 (2020)'!BA90</f>
        <v>126</v>
      </c>
      <c r="AP9" s="147">
        <f>'Table 1 (2020)'!BB90</f>
        <v>130</v>
      </c>
      <c r="AQ9" s="305">
        <f>'Table 1 (2020)'!BC90</f>
        <v>115</v>
      </c>
      <c r="AR9" s="122">
        <f>'Table 1 (2021)'!C90</f>
        <v>256</v>
      </c>
      <c r="AS9" s="122">
        <f>'Table 1 (2021)'!D90</f>
        <v>244</v>
      </c>
      <c r="AT9" s="122">
        <f>'Table 1 (2021)'!E90</f>
        <v>298</v>
      </c>
      <c r="AU9" s="122">
        <f>'Table 1 (2021)'!F90</f>
        <v>302</v>
      </c>
      <c r="AV9" s="122">
        <f>'Table 1 (2021)'!G90</f>
        <v>282</v>
      </c>
      <c r="AW9" s="122">
        <f>'Table 1 (2021)'!H90</f>
        <v>269</v>
      </c>
      <c r="AX9" s="122">
        <f>'Table 1 (2021)'!I90</f>
        <v>236</v>
      </c>
      <c r="AY9" s="122">
        <f>'Table 1 (2021)'!J90</f>
        <v>190</v>
      </c>
      <c r="AZ9" s="122">
        <f>'Table 1 (2021)'!K90</f>
        <v>120</v>
      </c>
      <c r="BA9" s="122">
        <f>'Table 1 (2021)'!L90</f>
        <v>86</v>
      </c>
      <c r="BB9" s="122">
        <f>'Table 1 (2021)'!M90</f>
        <v>53</v>
      </c>
      <c r="BC9" s="122">
        <f>'Table 1 (2021)'!N90</f>
        <v>44</v>
      </c>
      <c r="BD9" s="122">
        <f>'Table 1 (2021)'!O90</f>
        <v>29</v>
      </c>
      <c r="BE9" s="128">
        <f>'Table 1 (2021)'!P90</f>
        <v>26</v>
      </c>
      <c r="BF9" s="128">
        <f>'Table 1 (2021)'!Q90</f>
        <v>15</v>
      </c>
      <c r="BG9" s="128">
        <f>'Table 1 (2021)'!R90</f>
        <v>18</v>
      </c>
      <c r="BH9" s="128">
        <f>'Table 1 (2021)'!S90</f>
        <v>11</v>
      </c>
      <c r="BI9" s="128">
        <f>'Table 1 (2021)'!T90</f>
        <v>5</v>
      </c>
      <c r="BJ9" s="128">
        <f>'Table 1 (2021)'!U90</f>
        <v>4</v>
      </c>
      <c r="BK9" s="128">
        <f>'Table 1 (2021)'!V90</f>
        <v>2</v>
      </c>
      <c r="BL9" s="128">
        <f>'Table 1 (2021)'!W90</f>
        <v>6</v>
      </c>
      <c r="BM9" s="128">
        <f>'Table 1 (2021)'!X90</f>
        <v>7</v>
      </c>
      <c r="BN9" s="128">
        <f>'Table 1 (2021)'!Y90</f>
        <v>3</v>
      </c>
      <c r="BO9" s="128">
        <f>'Table 1 (2021)'!Z90</f>
        <v>10</v>
      </c>
      <c r="BP9" s="128">
        <f>'Table 1 (2021)'!AA90</f>
        <v>14</v>
      </c>
      <c r="BQ9" s="128">
        <f>'Table 1 (2021)'!AB90</f>
        <v>16</v>
      </c>
      <c r="BR9" s="128">
        <f>'Table 1 (2021)'!AC90</f>
        <v>25</v>
      </c>
    </row>
    <row r="10" spans="1:70" x14ac:dyDescent="0.2">
      <c r="A10" s="144" t="s">
        <v>73</v>
      </c>
      <c r="B10" s="148">
        <f>'Table 1 (2020)'!N91</f>
        <v>0</v>
      </c>
      <c r="C10" s="147">
        <f>'Table 1 (2020)'!O91</f>
        <v>0</v>
      </c>
      <c r="D10" s="147">
        <f>'Table 1 (2020)'!P91</f>
        <v>1</v>
      </c>
      <c r="E10" s="147">
        <f>'Table 1 (2020)'!Q91</f>
        <v>0</v>
      </c>
      <c r="F10" s="147">
        <f>'Table 1 (2020)'!R91</f>
        <v>0</v>
      </c>
      <c r="G10" s="147">
        <f>'Table 1 (2020)'!S91</f>
        <v>0</v>
      </c>
      <c r="H10" s="147">
        <f>'Table 1 (2020)'!T91</f>
        <v>0</v>
      </c>
      <c r="I10" s="147">
        <f>'Table 1 (2020)'!U91</f>
        <v>1</v>
      </c>
      <c r="J10" s="147">
        <f>'Table 1 (2020)'!V91</f>
        <v>2</v>
      </c>
      <c r="K10" s="147">
        <f>'Table 1 (2020)'!W91</f>
        <v>2</v>
      </c>
      <c r="L10" s="147">
        <f>'Table 1 (2020)'!X91</f>
        <v>0</v>
      </c>
      <c r="M10" s="147">
        <f>'Table 1 (2020)'!Y91</f>
        <v>1</v>
      </c>
      <c r="N10" s="147">
        <f>'Table 1 (2020)'!Z91</f>
        <v>0</v>
      </c>
      <c r="O10" s="147">
        <f>'Table 1 (2020)'!AA91</f>
        <v>0</v>
      </c>
      <c r="P10" s="147">
        <f>'Table 1 (2020)'!AB91</f>
        <v>0</v>
      </c>
      <c r="Q10" s="147">
        <f>'Table 1 (2020)'!AC91</f>
        <v>0</v>
      </c>
      <c r="R10" s="147">
        <f>'Table 1 (2020)'!AD91</f>
        <v>0</v>
      </c>
      <c r="S10" s="147">
        <f>'Table 1 (2020)'!AE91</f>
        <v>0</v>
      </c>
      <c r="T10" s="147">
        <f>'Table 1 (2020)'!AF91</f>
        <v>0</v>
      </c>
      <c r="U10" s="147">
        <f>'Table 1 (2020)'!AG91</f>
        <v>0</v>
      </c>
      <c r="V10" s="147">
        <f>'Table 1 (2020)'!AH91</f>
        <v>0</v>
      </c>
      <c r="W10" s="147">
        <f>'Table 1 (2020)'!AI91</f>
        <v>0</v>
      </c>
      <c r="X10" s="147">
        <f>'Table 1 (2020)'!AJ91</f>
        <v>0</v>
      </c>
      <c r="Y10" s="147">
        <f>'Table 1 (2020)'!AK91</f>
        <v>0</v>
      </c>
      <c r="Z10" s="147">
        <f>'Table 1 (2020)'!AL91</f>
        <v>0</v>
      </c>
      <c r="AA10" s="147">
        <f>'Table 1 (2020)'!AM91</f>
        <v>0</v>
      </c>
      <c r="AB10" s="147">
        <f>'Table 1 (2020)'!AN91</f>
        <v>0</v>
      </c>
      <c r="AC10" s="147">
        <f>'Table 1 (2020)'!AO91</f>
        <v>0</v>
      </c>
      <c r="AD10" s="147">
        <f>'Table 1 (2020)'!AP91</f>
        <v>1</v>
      </c>
      <c r="AE10" s="147">
        <f>'Table 1 (2020)'!AQ91</f>
        <v>0</v>
      </c>
      <c r="AF10" s="147">
        <f>'Table 1 (2020)'!AR91</f>
        <v>0</v>
      </c>
      <c r="AG10" s="147">
        <f>'Table 1 (2020)'!AS91</f>
        <v>0</v>
      </c>
      <c r="AH10" s="147">
        <f>'Table 1 (2020)'!AT91</f>
        <v>0</v>
      </c>
      <c r="AI10" s="147">
        <f>'Table 1 (2020)'!AU91</f>
        <v>1</v>
      </c>
      <c r="AJ10" s="147">
        <f>'Table 1 (2020)'!AV91</f>
        <v>0</v>
      </c>
      <c r="AK10" s="147">
        <f>'Table 1 (2020)'!AW91</f>
        <v>0</v>
      </c>
      <c r="AL10" s="147">
        <f>'Table 1 (2020)'!AX91</f>
        <v>1</v>
      </c>
      <c r="AM10" s="147">
        <f>'Table 1 (2020)'!AY91</f>
        <v>0</v>
      </c>
      <c r="AN10" s="147">
        <f>'Table 1 (2020)'!AZ91</f>
        <v>0</v>
      </c>
      <c r="AO10" s="147">
        <f>'Table 1 (2020)'!BA91</f>
        <v>0</v>
      </c>
      <c r="AP10" s="147">
        <f>'Table 1 (2020)'!BB91</f>
        <v>1</v>
      </c>
      <c r="AQ10" s="305">
        <f>'Table 1 (2020)'!BC91</f>
        <v>0</v>
      </c>
      <c r="AR10" s="122">
        <f>'Table 1 (2021)'!C91</f>
        <v>1</v>
      </c>
      <c r="AS10" s="122">
        <f>'Table 1 (2021)'!D91</f>
        <v>4</v>
      </c>
      <c r="AT10" s="122">
        <f>'Table 1 (2021)'!E91</f>
        <v>8</v>
      </c>
      <c r="AU10" s="122">
        <f>'Table 1 (2021)'!F91</f>
        <v>4</v>
      </c>
      <c r="AV10" s="122">
        <f>'Table 1 (2021)'!G91</f>
        <v>3</v>
      </c>
      <c r="AW10" s="122">
        <f>'Table 1 (2021)'!H91</f>
        <v>0</v>
      </c>
      <c r="AX10" s="122">
        <f>'Table 1 (2021)'!I91</f>
        <v>1</v>
      </c>
      <c r="AY10" s="122">
        <f>'Table 1 (2021)'!J91</f>
        <v>0</v>
      </c>
      <c r="AZ10" s="122">
        <f>'Table 1 (2021)'!K91</f>
        <v>0</v>
      </c>
      <c r="BA10" s="122">
        <f>'Table 1 (2021)'!L91</f>
        <v>0</v>
      </c>
      <c r="BB10" s="122">
        <f>'Table 1 (2021)'!M91</f>
        <v>0</v>
      </c>
      <c r="BC10" s="122">
        <f>'Table 1 (2021)'!N91</f>
        <v>0</v>
      </c>
      <c r="BD10" s="122">
        <f>'Table 1 (2021)'!O91</f>
        <v>0</v>
      </c>
      <c r="BE10" s="128">
        <f>'Table 1 (2021)'!P91</f>
        <v>0</v>
      </c>
      <c r="BF10" s="128">
        <f>'Table 1 (2021)'!Q91</f>
        <v>0</v>
      </c>
      <c r="BG10" s="128">
        <f>'Table 1 (2021)'!R91</f>
        <v>0</v>
      </c>
      <c r="BH10" s="128">
        <f>'Table 1 (2021)'!S91</f>
        <v>0</v>
      </c>
      <c r="BI10" s="128">
        <f>'Table 1 (2021)'!T91</f>
        <v>0</v>
      </c>
      <c r="BJ10" s="128">
        <f>'Table 1 (2021)'!U91</f>
        <v>0</v>
      </c>
      <c r="BK10" s="128">
        <f>'Table 1 (2021)'!V91</f>
        <v>0</v>
      </c>
      <c r="BL10" s="128">
        <f>'Table 1 (2021)'!W91</f>
        <v>0</v>
      </c>
      <c r="BM10" s="128">
        <f>'Table 1 (2021)'!X91</f>
        <v>0</v>
      </c>
      <c r="BN10" s="128">
        <f>'Table 1 (2021)'!Y91</f>
        <v>0</v>
      </c>
      <c r="BO10" s="128">
        <f>'Table 1 (2021)'!Z91</f>
        <v>0</v>
      </c>
      <c r="BP10" s="128">
        <f>'Table 1 (2021)'!AA91</f>
        <v>0</v>
      </c>
      <c r="BQ10" s="128">
        <f>'Table 1 (2021)'!AB91</f>
        <v>0</v>
      </c>
      <c r="BR10" s="128">
        <f>'Table 1 (2021)'!AC91</f>
        <v>0</v>
      </c>
    </row>
    <row r="11" spans="1:70" x14ac:dyDescent="0.2">
      <c r="A11" s="144" t="s">
        <v>2869</v>
      </c>
      <c r="B11" s="146">
        <f t="shared" ref="B11:AS11" si="0">SUM(B7:B10)</f>
        <v>11</v>
      </c>
      <c r="C11" s="128">
        <f t="shared" si="0"/>
        <v>62</v>
      </c>
      <c r="D11" s="128">
        <f t="shared" si="0"/>
        <v>282</v>
      </c>
      <c r="E11" s="128">
        <f t="shared" si="0"/>
        <v>609</v>
      </c>
      <c r="F11" s="128">
        <f t="shared" si="0"/>
        <v>650</v>
      </c>
      <c r="G11" s="128">
        <f t="shared" si="0"/>
        <v>663</v>
      </c>
      <c r="H11" s="128">
        <f t="shared" si="0"/>
        <v>527</v>
      </c>
      <c r="I11" s="128">
        <f t="shared" si="0"/>
        <v>414</v>
      </c>
      <c r="J11" s="128">
        <f t="shared" si="0"/>
        <v>336</v>
      </c>
      <c r="K11" s="128">
        <f t="shared" si="0"/>
        <v>230</v>
      </c>
      <c r="L11" s="128">
        <f t="shared" si="0"/>
        <v>131</v>
      </c>
      <c r="M11" s="128">
        <f t="shared" si="0"/>
        <v>91</v>
      </c>
      <c r="N11" s="128">
        <f t="shared" si="0"/>
        <v>67</v>
      </c>
      <c r="O11" s="128">
        <f t="shared" si="0"/>
        <v>49</v>
      </c>
      <c r="P11" s="128">
        <f t="shared" si="0"/>
        <v>36</v>
      </c>
      <c r="Q11" s="128">
        <f t="shared" si="0"/>
        <v>19</v>
      </c>
      <c r="R11" s="128">
        <f t="shared" si="0"/>
        <v>13</v>
      </c>
      <c r="S11" s="128">
        <f t="shared" si="0"/>
        <v>6</v>
      </c>
      <c r="T11" s="128">
        <f t="shared" si="0"/>
        <v>8</v>
      </c>
      <c r="U11" s="128">
        <f t="shared" si="0"/>
        <v>6</v>
      </c>
      <c r="V11" s="128">
        <f t="shared" si="0"/>
        <v>5</v>
      </c>
      <c r="W11" s="128">
        <f t="shared" si="0"/>
        <v>3</v>
      </c>
      <c r="X11" s="128">
        <f t="shared" si="0"/>
        <v>5</v>
      </c>
      <c r="Y11" s="128">
        <f t="shared" si="0"/>
        <v>7</v>
      </c>
      <c r="Z11" s="128">
        <f t="shared" si="0"/>
        <v>2</v>
      </c>
      <c r="AA11" s="128">
        <f t="shared" si="0"/>
        <v>5</v>
      </c>
      <c r="AB11" s="128">
        <f t="shared" si="0"/>
        <v>11</v>
      </c>
      <c r="AC11" s="128">
        <f t="shared" si="0"/>
        <v>10</v>
      </c>
      <c r="AD11" s="128">
        <f t="shared" si="0"/>
        <v>20</v>
      </c>
      <c r="AE11" s="128">
        <f t="shared" si="0"/>
        <v>25</v>
      </c>
      <c r="AF11" s="128">
        <f t="shared" si="0"/>
        <v>76</v>
      </c>
      <c r="AG11" s="128">
        <f t="shared" si="0"/>
        <v>107</v>
      </c>
      <c r="AH11" s="128">
        <f t="shared" si="0"/>
        <v>168</v>
      </c>
      <c r="AI11" s="128">
        <f t="shared" si="0"/>
        <v>209</v>
      </c>
      <c r="AJ11" s="128">
        <f t="shared" si="0"/>
        <v>280</v>
      </c>
      <c r="AK11" s="128">
        <f t="shared" si="0"/>
        <v>249</v>
      </c>
      <c r="AL11" s="128">
        <f t="shared" si="0"/>
        <v>252</v>
      </c>
      <c r="AM11" s="128">
        <f t="shared" si="0"/>
        <v>233</v>
      </c>
      <c r="AN11" s="128">
        <f t="shared" si="0"/>
        <v>227</v>
      </c>
      <c r="AO11" s="128">
        <f t="shared" si="0"/>
        <v>208</v>
      </c>
      <c r="AP11" s="128">
        <f t="shared" si="0"/>
        <v>203</v>
      </c>
      <c r="AQ11" s="285">
        <f t="shared" si="0"/>
        <v>187</v>
      </c>
      <c r="AR11" s="128">
        <f t="shared" si="0"/>
        <v>392</v>
      </c>
      <c r="AS11" s="128">
        <f t="shared" si="0"/>
        <v>373</v>
      </c>
      <c r="AT11" s="128">
        <f t="shared" ref="AT11:AW11" si="1">SUM(AT7:AT10)</f>
        <v>452</v>
      </c>
      <c r="AU11" s="128">
        <f t="shared" si="1"/>
        <v>443</v>
      </c>
      <c r="AV11" s="128">
        <f t="shared" si="1"/>
        <v>377</v>
      </c>
      <c r="AW11" s="128">
        <f t="shared" si="1"/>
        <v>325</v>
      </c>
      <c r="AX11" s="128">
        <f t="shared" ref="AX11:BJ11" si="2">SUM(AX7:AX10)</f>
        <v>291</v>
      </c>
      <c r="AY11" s="128">
        <f t="shared" si="2"/>
        <v>230</v>
      </c>
      <c r="AZ11" s="128">
        <f t="shared" si="2"/>
        <v>142</v>
      </c>
      <c r="BA11" s="128">
        <f t="shared" si="2"/>
        <v>104</v>
      </c>
      <c r="BB11" s="128">
        <f t="shared" si="2"/>
        <v>67</v>
      </c>
      <c r="BC11" s="128">
        <f t="shared" si="2"/>
        <v>62</v>
      </c>
      <c r="BD11" s="128">
        <f t="shared" si="2"/>
        <v>38</v>
      </c>
      <c r="BE11" s="128">
        <f t="shared" si="2"/>
        <v>34</v>
      </c>
      <c r="BF11" s="128">
        <f t="shared" si="2"/>
        <v>24</v>
      </c>
      <c r="BG11" s="128">
        <f t="shared" si="2"/>
        <v>23</v>
      </c>
      <c r="BH11" s="128">
        <f t="shared" si="2"/>
        <v>19</v>
      </c>
      <c r="BI11" s="128">
        <f t="shared" si="2"/>
        <v>7</v>
      </c>
      <c r="BJ11" s="128">
        <f t="shared" si="2"/>
        <v>6</v>
      </c>
      <c r="BK11" s="128">
        <f t="shared" ref="BK11:BN11" si="3">SUM(BK7:BK10)</f>
        <v>4</v>
      </c>
      <c r="BL11" s="128">
        <f t="shared" si="3"/>
        <v>8</v>
      </c>
      <c r="BM11" s="128">
        <f t="shared" si="3"/>
        <v>8</v>
      </c>
      <c r="BN11" s="128">
        <f t="shared" si="3"/>
        <v>7</v>
      </c>
      <c r="BO11" s="128">
        <f t="shared" ref="BO11:BR11" si="4">SUM(BO7:BO10)</f>
        <v>13</v>
      </c>
      <c r="BP11" s="128">
        <f t="shared" si="4"/>
        <v>17</v>
      </c>
      <c r="BQ11" s="128">
        <f t="shared" si="4"/>
        <v>22</v>
      </c>
      <c r="BR11" s="128">
        <f t="shared" si="4"/>
        <v>30</v>
      </c>
    </row>
    <row r="12" spans="1:70" x14ac:dyDescent="0.2">
      <c r="A12" s="902" t="s">
        <v>2870</v>
      </c>
      <c r="B12" s="146"/>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Q12" s="284"/>
      <c r="BE12" s="119"/>
      <c r="BF12" s="119"/>
      <c r="BG12" s="119"/>
      <c r="BH12" s="119"/>
      <c r="BI12" s="119"/>
      <c r="BJ12" s="119"/>
      <c r="BK12" s="119"/>
      <c r="BL12" s="119"/>
      <c r="BM12" s="119"/>
      <c r="BN12" s="119"/>
    </row>
    <row r="13" spans="1:70" x14ac:dyDescent="0.2">
      <c r="A13" s="902"/>
      <c r="B13" s="145"/>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Q13" s="284"/>
      <c r="BE13" s="119"/>
      <c r="BF13" s="119"/>
      <c r="BG13" s="119"/>
      <c r="BH13" s="119"/>
      <c r="BI13" s="119"/>
      <c r="BJ13" s="119"/>
      <c r="BK13" s="119"/>
      <c r="BL13" s="119"/>
      <c r="BM13" s="119"/>
      <c r="BN13" s="119"/>
    </row>
    <row r="14" spans="1:70" x14ac:dyDescent="0.2">
      <c r="A14" s="144" t="s">
        <v>72</v>
      </c>
      <c r="B14" s="143">
        <f t="shared" ref="B14:AN14" si="5">B7/B$11</f>
        <v>9.0909090909090912E-2</v>
      </c>
      <c r="C14" s="142">
        <f t="shared" si="5"/>
        <v>8.0645161290322578E-2</v>
      </c>
      <c r="D14" s="142">
        <f t="shared" si="5"/>
        <v>0.17375886524822695</v>
      </c>
      <c r="E14" s="142">
        <f t="shared" si="5"/>
        <v>0.31034482758620691</v>
      </c>
      <c r="F14" s="142">
        <f t="shared" si="5"/>
        <v>0.4646153846153846</v>
      </c>
      <c r="G14" s="142">
        <f t="shared" si="5"/>
        <v>0.51583710407239824</v>
      </c>
      <c r="H14" s="142">
        <f t="shared" si="5"/>
        <v>0.59962049335863377</v>
      </c>
      <c r="I14" s="142">
        <f t="shared" si="5"/>
        <v>0.57729468599033817</v>
      </c>
      <c r="J14" s="142">
        <f t="shared" si="5"/>
        <v>0.55654761904761907</v>
      </c>
      <c r="K14" s="142">
        <f t="shared" si="5"/>
        <v>0.53913043478260869</v>
      </c>
      <c r="L14" s="142">
        <f t="shared" si="5"/>
        <v>0.52671755725190839</v>
      </c>
      <c r="M14" s="142">
        <f t="shared" si="5"/>
        <v>0.47252747252747251</v>
      </c>
      <c r="N14" s="142">
        <f t="shared" si="5"/>
        <v>0.5074626865671642</v>
      </c>
      <c r="O14" s="142">
        <f t="shared" si="5"/>
        <v>0.40816326530612246</v>
      </c>
      <c r="P14" s="142">
        <f t="shared" si="5"/>
        <v>0.47222222222222221</v>
      </c>
      <c r="Q14" s="142">
        <f t="shared" si="5"/>
        <v>0.31578947368421051</v>
      </c>
      <c r="R14" s="142">
        <f t="shared" si="5"/>
        <v>0.53846153846153844</v>
      </c>
      <c r="S14" s="142">
        <f t="shared" si="5"/>
        <v>0.5</v>
      </c>
      <c r="T14" s="142">
        <f t="shared" si="5"/>
        <v>0.25</v>
      </c>
      <c r="U14" s="142">
        <f t="shared" si="5"/>
        <v>0.33333333333333331</v>
      </c>
      <c r="V14" s="142">
        <f t="shared" si="5"/>
        <v>0.4</v>
      </c>
      <c r="W14" s="142">
        <f t="shared" si="5"/>
        <v>0.33333333333333331</v>
      </c>
      <c r="X14" s="142">
        <f t="shared" si="5"/>
        <v>0.6</v>
      </c>
      <c r="Y14" s="142">
        <f t="shared" si="5"/>
        <v>0.42857142857142855</v>
      </c>
      <c r="Z14" s="142">
        <f t="shared" si="5"/>
        <v>0</v>
      </c>
      <c r="AA14" s="142">
        <f t="shared" si="5"/>
        <v>0.4</v>
      </c>
      <c r="AB14" s="142">
        <f t="shared" si="5"/>
        <v>0.27272727272727271</v>
      </c>
      <c r="AC14" s="142">
        <f t="shared" si="5"/>
        <v>0.4</v>
      </c>
      <c r="AD14" s="142">
        <f t="shared" si="5"/>
        <v>0.3</v>
      </c>
      <c r="AE14" s="142">
        <f t="shared" si="5"/>
        <v>0.28000000000000003</v>
      </c>
      <c r="AF14" s="142">
        <f t="shared" si="5"/>
        <v>0.17105263157894737</v>
      </c>
      <c r="AG14" s="142">
        <f t="shared" si="5"/>
        <v>0.16822429906542055</v>
      </c>
      <c r="AH14" s="142">
        <f t="shared" si="5"/>
        <v>0.18452380952380953</v>
      </c>
      <c r="AI14" s="142">
        <f t="shared" si="5"/>
        <v>0.25358851674641147</v>
      </c>
      <c r="AJ14" s="142">
        <f t="shared" si="5"/>
        <v>0.25714285714285712</v>
      </c>
      <c r="AK14" s="142">
        <f t="shared" si="5"/>
        <v>0.26907630522088355</v>
      </c>
      <c r="AL14" s="142">
        <f t="shared" si="5"/>
        <v>0.29761904761904762</v>
      </c>
      <c r="AM14" s="142">
        <f t="shared" si="5"/>
        <v>0.33476394849785407</v>
      </c>
      <c r="AN14" s="142">
        <f t="shared" si="5"/>
        <v>0.27753303964757708</v>
      </c>
      <c r="AO14" s="142">
        <f t="shared" ref="AO14:AS14" si="6">AO7/AO$11</f>
        <v>0.35576923076923078</v>
      </c>
      <c r="AP14" s="142">
        <f t="shared" si="6"/>
        <v>0.30049261083743845</v>
      </c>
      <c r="AQ14" s="286">
        <f t="shared" si="6"/>
        <v>0.33689839572192515</v>
      </c>
      <c r="AR14" s="142">
        <f t="shared" si="6"/>
        <v>0.29591836734693877</v>
      </c>
      <c r="AS14" s="142">
        <f t="shared" si="6"/>
        <v>0.26541554959785524</v>
      </c>
      <c r="AT14" s="142">
        <f t="shared" ref="AT14:AW14" si="7">AT7/AT$11</f>
        <v>0.24557522123893805</v>
      </c>
      <c r="AU14" s="142">
        <f t="shared" si="7"/>
        <v>0.22121896162528218</v>
      </c>
      <c r="AV14" s="142">
        <f t="shared" si="7"/>
        <v>0.1830238726790451</v>
      </c>
      <c r="AW14" s="142">
        <f t="shared" si="7"/>
        <v>0.12923076923076923</v>
      </c>
      <c r="AX14" s="142">
        <f t="shared" ref="AX14:AZ14" si="8">AX7/AX$11</f>
        <v>0.11683848797250859</v>
      </c>
      <c r="AY14" s="142">
        <f t="shared" si="8"/>
        <v>0.11304347826086956</v>
      </c>
      <c r="AZ14" s="142">
        <f t="shared" si="8"/>
        <v>9.8591549295774641E-2</v>
      </c>
      <c r="BA14" s="142">
        <f>BA7/BA$11</f>
        <v>0.13461538461538461</v>
      </c>
      <c r="BB14" s="142">
        <f t="shared" ref="BB14:BJ14" si="9">BB7/BB$11</f>
        <v>8.9552238805970144E-2</v>
      </c>
      <c r="BC14" s="142">
        <f t="shared" si="9"/>
        <v>8.0645161290322578E-2</v>
      </c>
      <c r="BD14" s="142">
        <f t="shared" si="9"/>
        <v>0.10526315789473684</v>
      </c>
      <c r="BE14" s="142">
        <f t="shared" si="9"/>
        <v>0.14705882352941177</v>
      </c>
      <c r="BF14" s="142">
        <f t="shared" si="9"/>
        <v>0.25</v>
      </c>
      <c r="BG14" s="142">
        <f t="shared" si="9"/>
        <v>0.13043478260869565</v>
      </c>
      <c r="BH14" s="142">
        <f t="shared" si="9"/>
        <v>0.36842105263157893</v>
      </c>
      <c r="BI14" s="142">
        <f t="shared" si="9"/>
        <v>0.14285714285714285</v>
      </c>
      <c r="BJ14" s="142">
        <f t="shared" si="9"/>
        <v>0.16666666666666666</v>
      </c>
      <c r="BK14" s="142">
        <f t="shared" ref="BK14:BN14" si="10">BK7/BK$11</f>
        <v>0.25</v>
      </c>
      <c r="BL14" s="142">
        <f t="shared" si="10"/>
        <v>0</v>
      </c>
      <c r="BM14" s="142">
        <f t="shared" si="10"/>
        <v>0.125</v>
      </c>
      <c r="BN14" s="142">
        <f t="shared" si="10"/>
        <v>0.5714285714285714</v>
      </c>
      <c r="BO14" s="142">
        <f t="shared" ref="BO14:BR14" si="11">BO7/BO$11</f>
        <v>7.6923076923076927E-2</v>
      </c>
      <c r="BP14" s="142">
        <f t="shared" si="11"/>
        <v>0</v>
      </c>
      <c r="BQ14" s="142">
        <f t="shared" si="11"/>
        <v>0.18181818181818182</v>
      </c>
      <c r="BR14" s="142">
        <f t="shared" si="11"/>
        <v>6.6666666666666666E-2</v>
      </c>
    </row>
    <row r="15" spans="1:70" x14ac:dyDescent="0.2">
      <c r="A15" s="144" t="s">
        <v>74</v>
      </c>
      <c r="B15" s="143">
        <f t="shared" ref="B15:AN15" si="12">B8/B$11</f>
        <v>0.18181818181818182</v>
      </c>
      <c r="C15" s="142">
        <f t="shared" si="12"/>
        <v>0.22580645161290322</v>
      </c>
      <c r="D15" s="142">
        <f t="shared" si="12"/>
        <v>0.13829787234042554</v>
      </c>
      <c r="E15" s="142">
        <f t="shared" si="12"/>
        <v>0.10344827586206896</v>
      </c>
      <c r="F15" s="142">
        <f t="shared" si="12"/>
        <v>5.6923076923076923E-2</v>
      </c>
      <c r="G15" s="142">
        <f t="shared" si="12"/>
        <v>6.636500754147813E-2</v>
      </c>
      <c r="H15" s="142">
        <f t="shared" si="12"/>
        <v>3.4155597722960153E-2</v>
      </c>
      <c r="I15" s="142">
        <f t="shared" si="12"/>
        <v>5.0724637681159424E-2</v>
      </c>
      <c r="J15" s="142">
        <f t="shared" si="12"/>
        <v>5.6547619047619048E-2</v>
      </c>
      <c r="K15" s="142">
        <f t="shared" si="12"/>
        <v>3.9130434782608699E-2</v>
      </c>
      <c r="L15" s="142">
        <f t="shared" si="12"/>
        <v>5.3435114503816793E-2</v>
      </c>
      <c r="M15" s="142">
        <f t="shared" si="12"/>
        <v>8.7912087912087919E-2</v>
      </c>
      <c r="N15" s="142">
        <f t="shared" si="12"/>
        <v>0.1044776119402985</v>
      </c>
      <c r="O15" s="142">
        <f t="shared" si="12"/>
        <v>2.0408163265306121E-2</v>
      </c>
      <c r="P15" s="142">
        <f t="shared" si="12"/>
        <v>8.3333333333333329E-2</v>
      </c>
      <c r="Q15" s="142">
        <f t="shared" si="12"/>
        <v>5.2631578947368418E-2</v>
      </c>
      <c r="R15" s="142">
        <f t="shared" si="12"/>
        <v>7.6923076923076927E-2</v>
      </c>
      <c r="S15" s="142">
        <f t="shared" si="12"/>
        <v>0</v>
      </c>
      <c r="T15" s="142">
        <f t="shared" si="12"/>
        <v>0.25</v>
      </c>
      <c r="U15" s="142">
        <f t="shared" si="12"/>
        <v>0.16666666666666666</v>
      </c>
      <c r="V15" s="142">
        <f t="shared" si="12"/>
        <v>0.2</v>
      </c>
      <c r="W15" s="142">
        <f t="shared" si="12"/>
        <v>0</v>
      </c>
      <c r="X15" s="142">
        <f t="shared" si="12"/>
        <v>0</v>
      </c>
      <c r="Y15" s="142">
        <f t="shared" si="12"/>
        <v>0.14285714285714285</v>
      </c>
      <c r="Z15" s="142">
        <f t="shared" si="12"/>
        <v>0</v>
      </c>
      <c r="AA15" s="142">
        <f t="shared" si="12"/>
        <v>0</v>
      </c>
      <c r="AB15" s="142">
        <f t="shared" si="12"/>
        <v>0</v>
      </c>
      <c r="AC15" s="142">
        <f t="shared" si="12"/>
        <v>0.1</v>
      </c>
      <c r="AD15" s="142">
        <f t="shared" si="12"/>
        <v>0</v>
      </c>
      <c r="AE15" s="142">
        <f t="shared" si="12"/>
        <v>0.04</v>
      </c>
      <c r="AF15" s="142">
        <f t="shared" si="12"/>
        <v>6.5789473684210523E-2</v>
      </c>
      <c r="AG15" s="142">
        <f t="shared" si="12"/>
        <v>6.5420560747663545E-2</v>
      </c>
      <c r="AH15" s="142">
        <f t="shared" si="12"/>
        <v>5.3571428571428568E-2</v>
      </c>
      <c r="AI15" s="142">
        <f t="shared" si="12"/>
        <v>5.2631578947368418E-2</v>
      </c>
      <c r="AJ15" s="142">
        <f t="shared" si="12"/>
        <v>3.214285714285714E-2</v>
      </c>
      <c r="AK15" s="142">
        <f t="shared" si="12"/>
        <v>8.0321285140562249E-2</v>
      </c>
      <c r="AL15" s="142">
        <f t="shared" si="12"/>
        <v>4.3650793650793648E-2</v>
      </c>
      <c r="AM15" s="142">
        <f t="shared" si="12"/>
        <v>4.2918454935622317E-2</v>
      </c>
      <c r="AN15" s="142">
        <f t="shared" si="12"/>
        <v>3.5242290748898682E-2</v>
      </c>
      <c r="AO15" s="142">
        <f t="shared" ref="AO15:AS15" si="13">AO8/AO$11</f>
        <v>3.8461538461538464E-2</v>
      </c>
      <c r="AP15" s="142">
        <f t="shared" si="13"/>
        <v>5.4187192118226604E-2</v>
      </c>
      <c r="AQ15" s="286">
        <f t="shared" si="13"/>
        <v>4.8128342245989303E-2</v>
      </c>
      <c r="AR15" s="142">
        <f t="shared" si="13"/>
        <v>4.8469387755102039E-2</v>
      </c>
      <c r="AS15" s="142">
        <f t="shared" si="13"/>
        <v>6.9705093833780166E-2</v>
      </c>
      <c r="AT15" s="142">
        <f t="shared" ref="AT15:AW15" si="14">AT8/AT$11</f>
        <v>7.7433628318584066E-2</v>
      </c>
      <c r="AU15" s="142">
        <f t="shared" si="14"/>
        <v>8.8036117381489837E-2</v>
      </c>
      <c r="AV15" s="142">
        <f t="shared" si="14"/>
        <v>6.1007957559681698E-2</v>
      </c>
      <c r="AW15" s="142">
        <f t="shared" si="14"/>
        <v>4.3076923076923075E-2</v>
      </c>
      <c r="AX15" s="142">
        <f t="shared" ref="AX15:AZ15" si="15">AX8/AX$11</f>
        <v>6.8728522336769765E-2</v>
      </c>
      <c r="AY15" s="142">
        <f t="shared" si="15"/>
        <v>6.0869565217391307E-2</v>
      </c>
      <c r="AZ15" s="142">
        <f t="shared" si="15"/>
        <v>5.6338028169014086E-2</v>
      </c>
      <c r="BA15" s="142">
        <f>BA8/BA$11</f>
        <v>3.8461538461538464E-2</v>
      </c>
      <c r="BB15" s="142">
        <f t="shared" ref="BB15:BJ15" si="16">BB8/BB$11</f>
        <v>0.11940298507462686</v>
      </c>
      <c r="BC15" s="142">
        <f t="shared" si="16"/>
        <v>0.20967741935483872</v>
      </c>
      <c r="BD15" s="142">
        <f t="shared" si="16"/>
        <v>0.13157894736842105</v>
      </c>
      <c r="BE15" s="142">
        <f t="shared" si="16"/>
        <v>8.8235294117647065E-2</v>
      </c>
      <c r="BF15" s="142">
        <f t="shared" si="16"/>
        <v>0.125</v>
      </c>
      <c r="BG15" s="142">
        <f t="shared" si="16"/>
        <v>8.6956521739130432E-2</v>
      </c>
      <c r="BH15" s="142">
        <f t="shared" si="16"/>
        <v>5.2631578947368418E-2</v>
      </c>
      <c r="BI15" s="142">
        <f t="shared" si="16"/>
        <v>0.14285714285714285</v>
      </c>
      <c r="BJ15" s="142">
        <f t="shared" si="16"/>
        <v>0.16666666666666666</v>
      </c>
      <c r="BK15" s="142">
        <f t="shared" ref="BK15:BN15" si="17">BK8/BK$11</f>
        <v>0.25</v>
      </c>
      <c r="BL15" s="142">
        <f t="shared" si="17"/>
        <v>0.25</v>
      </c>
      <c r="BM15" s="142">
        <f t="shared" si="17"/>
        <v>0</v>
      </c>
      <c r="BN15" s="142">
        <f t="shared" si="17"/>
        <v>0</v>
      </c>
      <c r="BO15" s="142">
        <f t="shared" ref="BO15:BR15" si="18">BO8/BO$11</f>
        <v>0.15384615384615385</v>
      </c>
      <c r="BP15" s="142">
        <f t="shared" si="18"/>
        <v>0.17647058823529413</v>
      </c>
      <c r="BQ15" s="142">
        <f t="shared" si="18"/>
        <v>9.0909090909090912E-2</v>
      </c>
      <c r="BR15" s="142">
        <f t="shared" si="18"/>
        <v>0.1</v>
      </c>
    </row>
    <row r="16" spans="1:70" x14ac:dyDescent="0.2">
      <c r="A16" s="144" t="s">
        <v>71</v>
      </c>
      <c r="B16" s="143">
        <f t="shared" ref="B16:AN16" si="19">B9/B$11</f>
        <v>0.72727272727272729</v>
      </c>
      <c r="C16" s="142">
        <f t="shared" si="19"/>
        <v>0.69354838709677424</v>
      </c>
      <c r="D16" s="142">
        <f t="shared" si="19"/>
        <v>0.68439716312056742</v>
      </c>
      <c r="E16" s="142">
        <f t="shared" si="19"/>
        <v>0.58620689655172409</v>
      </c>
      <c r="F16" s="142">
        <f t="shared" si="19"/>
        <v>0.47846153846153844</v>
      </c>
      <c r="G16" s="142">
        <f t="shared" si="19"/>
        <v>0.41779788838612369</v>
      </c>
      <c r="H16" s="142">
        <f t="shared" si="19"/>
        <v>0.36622390891840606</v>
      </c>
      <c r="I16" s="142">
        <f t="shared" si="19"/>
        <v>0.36956521739130432</v>
      </c>
      <c r="J16" s="142">
        <f t="shared" si="19"/>
        <v>0.38095238095238093</v>
      </c>
      <c r="K16" s="142">
        <f t="shared" si="19"/>
        <v>0.41304347826086957</v>
      </c>
      <c r="L16" s="142">
        <f t="shared" si="19"/>
        <v>0.41984732824427479</v>
      </c>
      <c r="M16" s="142">
        <f t="shared" si="19"/>
        <v>0.42857142857142855</v>
      </c>
      <c r="N16" s="142">
        <f t="shared" si="19"/>
        <v>0.38805970149253732</v>
      </c>
      <c r="O16" s="142">
        <f t="shared" si="19"/>
        <v>0.5714285714285714</v>
      </c>
      <c r="P16" s="142">
        <f t="shared" si="19"/>
        <v>0.44444444444444442</v>
      </c>
      <c r="Q16" s="142">
        <f t="shared" si="19"/>
        <v>0.63157894736842102</v>
      </c>
      <c r="R16" s="142">
        <f t="shared" si="19"/>
        <v>0.38461538461538464</v>
      </c>
      <c r="S16" s="142">
        <f t="shared" si="19"/>
        <v>0.5</v>
      </c>
      <c r="T16" s="142">
        <f t="shared" si="19"/>
        <v>0.5</v>
      </c>
      <c r="U16" s="142">
        <f t="shared" si="19"/>
        <v>0.5</v>
      </c>
      <c r="V16" s="142">
        <f t="shared" si="19"/>
        <v>0.4</v>
      </c>
      <c r="W16" s="142">
        <f t="shared" si="19"/>
        <v>0.66666666666666663</v>
      </c>
      <c r="X16" s="142">
        <f t="shared" si="19"/>
        <v>0.4</v>
      </c>
      <c r="Y16" s="142">
        <f t="shared" si="19"/>
        <v>0.42857142857142855</v>
      </c>
      <c r="Z16" s="142">
        <f t="shared" si="19"/>
        <v>1</v>
      </c>
      <c r="AA16" s="142">
        <f t="shared" si="19"/>
        <v>0.6</v>
      </c>
      <c r="AB16" s="142">
        <f t="shared" si="19"/>
        <v>0.72727272727272729</v>
      </c>
      <c r="AC16" s="142">
        <f t="shared" si="19"/>
        <v>0.5</v>
      </c>
      <c r="AD16" s="142">
        <f t="shared" si="19"/>
        <v>0.65</v>
      </c>
      <c r="AE16" s="142">
        <f t="shared" si="19"/>
        <v>0.68</v>
      </c>
      <c r="AF16" s="142">
        <f t="shared" si="19"/>
        <v>0.76315789473684215</v>
      </c>
      <c r="AG16" s="142">
        <f t="shared" si="19"/>
        <v>0.76635514018691586</v>
      </c>
      <c r="AH16" s="142">
        <f t="shared" si="19"/>
        <v>0.76190476190476186</v>
      </c>
      <c r="AI16" s="142">
        <f t="shared" si="19"/>
        <v>0.68899521531100483</v>
      </c>
      <c r="AJ16" s="142">
        <f t="shared" si="19"/>
        <v>0.71071428571428574</v>
      </c>
      <c r="AK16" s="142">
        <f t="shared" si="19"/>
        <v>0.6506024096385542</v>
      </c>
      <c r="AL16" s="142">
        <f t="shared" si="19"/>
        <v>0.65476190476190477</v>
      </c>
      <c r="AM16" s="142">
        <f t="shared" si="19"/>
        <v>0.62231759656652363</v>
      </c>
      <c r="AN16" s="142">
        <f t="shared" si="19"/>
        <v>0.68722466960352424</v>
      </c>
      <c r="AO16" s="142">
        <f t="shared" ref="AO16:AS16" si="20">AO9/AO$11</f>
        <v>0.60576923076923073</v>
      </c>
      <c r="AP16" s="142">
        <f t="shared" si="20"/>
        <v>0.64039408866995073</v>
      </c>
      <c r="AQ16" s="286">
        <f t="shared" si="20"/>
        <v>0.61497326203208558</v>
      </c>
      <c r="AR16" s="142">
        <f t="shared" si="20"/>
        <v>0.65306122448979587</v>
      </c>
      <c r="AS16" s="142">
        <f t="shared" si="20"/>
        <v>0.65415549597855227</v>
      </c>
      <c r="AT16" s="142">
        <f t="shared" ref="AT16:AW16" si="21">AT9/AT$11</f>
        <v>0.65929203539823011</v>
      </c>
      <c r="AU16" s="142">
        <f t="shared" si="21"/>
        <v>0.68171557562076746</v>
      </c>
      <c r="AV16" s="142">
        <f t="shared" si="21"/>
        <v>0.74801061007957559</v>
      </c>
      <c r="AW16" s="142">
        <f t="shared" si="21"/>
        <v>0.82769230769230773</v>
      </c>
      <c r="AX16" s="142">
        <f t="shared" ref="AX16:AZ16" si="22">AX9/AX$11</f>
        <v>0.81099656357388317</v>
      </c>
      <c r="AY16" s="142">
        <f t="shared" si="22"/>
        <v>0.82608695652173914</v>
      </c>
      <c r="AZ16" s="142">
        <f t="shared" si="22"/>
        <v>0.84507042253521125</v>
      </c>
      <c r="BA16" s="142">
        <f>BA9/BA$11</f>
        <v>0.82692307692307687</v>
      </c>
      <c r="BB16" s="142">
        <f t="shared" ref="BB16:BJ17" si="23">BB9/BB$11</f>
        <v>0.79104477611940294</v>
      </c>
      <c r="BC16" s="142">
        <f t="shared" si="23"/>
        <v>0.70967741935483875</v>
      </c>
      <c r="BD16" s="142">
        <f t="shared" si="23"/>
        <v>0.76315789473684215</v>
      </c>
      <c r="BE16" s="142">
        <f t="shared" si="23"/>
        <v>0.76470588235294112</v>
      </c>
      <c r="BF16" s="142">
        <f t="shared" si="23"/>
        <v>0.625</v>
      </c>
      <c r="BG16" s="142">
        <f t="shared" si="23"/>
        <v>0.78260869565217395</v>
      </c>
      <c r="BH16" s="142">
        <f t="shared" si="23"/>
        <v>0.57894736842105265</v>
      </c>
      <c r="BI16" s="142">
        <f t="shared" si="23"/>
        <v>0.7142857142857143</v>
      </c>
      <c r="BJ16" s="142">
        <f t="shared" si="23"/>
        <v>0.66666666666666663</v>
      </c>
      <c r="BK16" s="142">
        <f t="shared" ref="BK16:BN16" si="24">BK9/BK$11</f>
        <v>0.5</v>
      </c>
      <c r="BL16" s="142">
        <f t="shared" si="24"/>
        <v>0.75</v>
      </c>
      <c r="BM16" s="142">
        <f t="shared" si="24"/>
        <v>0.875</v>
      </c>
      <c r="BN16" s="142">
        <f t="shared" si="24"/>
        <v>0.42857142857142855</v>
      </c>
      <c r="BO16" s="142">
        <f t="shared" ref="BO16:BR16" si="25">BO9/BO$11</f>
        <v>0.76923076923076927</v>
      </c>
      <c r="BP16" s="142">
        <f t="shared" si="25"/>
        <v>0.82352941176470584</v>
      </c>
      <c r="BQ16" s="142">
        <f t="shared" si="25"/>
        <v>0.72727272727272729</v>
      </c>
      <c r="BR16" s="142">
        <f t="shared" si="25"/>
        <v>0.83333333333333337</v>
      </c>
    </row>
    <row r="17" spans="1:70" x14ac:dyDescent="0.2">
      <c r="A17" s="452" t="s">
        <v>73</v>
      </c>
      <c r="B17" s="453">
        <f t="shared" ref="B17:AN17" si="26">B10/B$11</f>
        <v>0</v>
      </c>
      <c r="C17" s="454">
        <f t="shared" si="26"/>
        <v>0</v>
      </c>
      <c r="D17" s="454">
        <f t="shared" si="26"/>
        <v>3.5460992907801418E-3</v>
      </c>
      <c r="E17" s="454">
        <f t="shared" si="26"/>
        <v>0</v>
      </c>
      <c r="F17" s="454">
        <f t="shared" si="26"/>
        <v>0</v>
      </c>
      <c r="G17" s="454">
        <f t="shared" si="26"/>
        <v>0</v>
      </c>
      <c r="H17" s="454">
        <f t="shared" si="26"/>
        <v>0</v>
      </c>
      <c r="I17" s="454">
        <f t="shared" si="26"/>
        <v>2.4154589371980675E-3</v>
      </c>
      <c r="J17" s="454">
        <f t="shared" si="26"/>
        <v>5.9523809523809521E-3</v>
      </c>
      <c r="K17" s="454">
        <f t="shared" si="26"/>
        <v>8.6956521739130436E-3</v>
      </c>
      <c r="L17" s="454">
        <f t="shared" si="26"/>
        <v>0</v>
      </c>
      <c r="M17" s="454">
        <f t="shared" si="26"/>
        <v>1.098901098901099E-2</v>
      </c>
      <c r="N17" s="454">
        <f t="shared" si="26"/>
        <v>0</v>
      </c>
      <c r="O17" s="454">
        <f t="shared" si="26"/>
        <v>0</v>
      </c>
      <c r="P17" s="454">
        <f t="shared" si="26"/>
        <v>0</v>
      </c>
      <c r="Q17" s="454">
        <f t="shared" si="26"/>
        <v>0</v>
      </c>
      <c r="R17" s="454">
        <f t="shared" si="26"/>
        <v>0</v>
      </c>
      <c r="S17" s="454">
        <f t="shared" si="26"/>
        <v>0</v>
      </c>
      <c r="T17" s="454">
        <f t="shared" si="26"/>
        <v>0</v>
      </c>
      <c r="U17" s="454">
        <f t="shared" si="26"/>
        <v>0</v>
      </c>
      <c r="V17" s="454">
        <f t="shared" si="26"/>
        <v>0</v>
      </c>
      <c r="W17" s="454">
        <f t="shared" si="26"/>
        <v>0</v>
      </c>
      <c r="X17" s="454">
        <f t="shared" si="26"/>
        <v>0</v>
      </c>
      <c r="Y17" s="454">
        <f t="shared" si="26"/>
        <v>0</v>
      </c>
      <c r="Z17" s="454">
        <f t="shared" si="26"/>
        <v>0</v>
      </c>
      <c r="AA17" s="454">
        <f t="shared" si="26"/>
        <v>0</v>
      </c>
      <c r="AB17" s="454">
        <f t="shared" si="26"/>
        <v>0</v>
      </c>
      <c r="AC17" s="454">
        <f t="shared" si="26"/>
        <v>0</v>
      </c>
      <c r="AD17" s="454">
        <f t="shared" si="26"/>
        <v>0.05</v>
      </c>
      <c r="AE17" s="454">
        <f t="shared" si="26"/>
        <v>0</v>
      </c>
      <c r="AF17" s="454">
        <f t="shared" si="26"/>
        <v>0</v>
      </c>
      <c r="AG17" s="454">
        <f t="shared" si="26"/>
        <v>0</v>
      </c>
      <c r="AH17" s="454">
        <f t="shared" si="26"/>
        <v>0</v>
      </c>
      <c r="AI17" s="454">
        <f t="shared" si="26"/>
        <v>4.7846889952153108E-3</v>
      </c>
      <c r="AJ17" s="454">
        <f t="shared" si="26"/>
        <v>0</v>
      </c>
      <c r="AK17" s="454">
        <f t="shared" si="26"/>
        <v>0</v>
      </c>
      <c r="AL17" s="454">
        <f t="shared" si="26"/>
        <v>3.968253968253968E-3</v>
      </c>
      <c r="AM17" s="454">
        <f t="shared" si="26"/>
        <v>0</v>
      </c>
      <c r="AN17" s="454">
        <f t="shared" si="26"/>
        <v>0</v>
      </c>
      <c r="AO17" s="454">
        <f t="shared" ref="AO17:AS17" si="27">AO10/AO$11</f>
        <v>0</v>
      </c>
      <c r="AP17" s="454">
        <f t="shared" si="27"/>
        <v>4.9261083743842365E-3</v>
      </c>
      <c r="AQ17" s="455">
        <f t="shared" si="27"/>
        <v>0</v>
      </c>
      <c r="AR17" s="454">
        <f t="shared" si="27"/>
        <v>2.5510204081632651E-3</v>
      </c>
      <c r="AS17" s="454">
        <f t="shared" si="27"/>
        <v>1.0723860589812333E-2</v>
      </c>
      <c r="AT17" s="454">
        <f t="shared" ref="AT17:AW17" si="28">AT10/AT$11</f>
        <v>1.7699115044247787E-2</v>
      </c>
      <c r="AU17" s="454">
        <f t="shared" si="28"/>
        <v>9.0293453724604959E-3</v>
      </c>
      <c r="AV17" s="454">
        <f t="shared" si="28"/>
        <v>7.9575596816976128E-3</v>
      </c>
      <c r="AW17" s="454">
        <f t="shared" si="28"/>
        <v>0</v>
      </c>
      <c r="AX17" s="454">
        <f t="shared" ref="AX17:BA17" si="29">AX10/AX$11</f>
        <v>3.4364261168384879E-3</v>
      </c>
      <c r="AY17" s="454">
        <f t="shared" si="29"/>
        <v>0</v>
      </c>
      <c r="AZ17" s="454">
        <f t="shared" si="29"/>
        <v>0</v>
      </c>
      <c r="BA17" s="454">
        <f t="shared" si="29"/>
        <v>0</v>
      </c>
      <c r="BB17" s="454">
        <f t="shared" si="23"/>
        <v>0</v>
      </c>
      <c r="BC17" s="454">
        <f t="shared" si="23"/>
        <v>0</v>
      </c>
      <c r="BD17" s="454">
        <f t="shared" si="23"/>
        <v>0</v>
      </c>
      <c r="BE17" s="454">
        <f t="shared" si="23"/>
        <v>0</v>
      </c>
      <c r="BF17" s="454">
        <f t="shared" si="23"/>
        <v>0</v>
      </c>
      <c r="BG17" s="454">
        <f t="shared" si="23"/>
        <v>0</v>
      </c>
      <c r="BH17" s="454">
        <f t="shared" si="23"/>
        <v>0</v>
      </c>
      <c r="BI17" s="454">
        <f t="shared" si="23"/>
        <v>0</v>
      </c>
      <c r="BJ17" s="454">
        <f t="shared" si="23"/>
        <v>0</v>
      </c>
      <c r="BK17" s="454">
        <f t="shared" ref="BK17:BN17" si="30">BK10/BK$11</f>
        <v>0</v>
      </c>
      <c r="BL17" s="454">
        <f t="shared" si="30"/>
        <v>0</v>
      </c>
      <c r="BM17" s="454">
        <f t="shared" si="30"/>
        <v>0</v>
      </c>
      <c r="BN17" s="454">
        <f t="shared" si="30"/>
        <v>0</v>
      </c>
      <c r="BO17" s="454">
        <f t="shared" ref="BO17:BR17" si="31">BO10/BO$11</f>
        <v>0</v>
      </c>
      <c r="BP17" s="454">
        <f t="shared" si="31"/>
        <v>0</v>
      </c>
      <c r="BQ17" s="454">
        <f t="shared" si="31"/>
        <v>0</v>
      </c>
      <c r="BR17" s="454">
        <f t="shared" si="31"/>
        <v>0</v>
      </c>
    </row>
    <row r="19" spans="1:70" x14ac:dyDescent="0.2">
      <c r="A19" s="168" t="s">
        <v>3007</v>
      </c>
    </row>
    <row r="21" spans="1:70" x14ac:dyDescent="0.2">
      <c r="A21" s="9" t="str">
        <f>CONCATENATE("Figure 3: Deaths involving COVID-19 by location of death, week 12 2020 to week ",Contents!A39, " 2021")</f>
        <v>Figure 3: Deaths involving COVID-19 by location of death, week 12 2020 to week 27 2021</v>
      </c>
    </row>
  </sheetData>
  <mergeCells count="7">
    <mergeCell ref="AR3:BE3"/>
    <mergeCell ref="A5:A6"/>
    <mergeCell ref="A12:A13"/>
    <mergeCell ref="A1:I1"/>
    <mergeCell ref="K1:L1"/>
    <mergeCell ref="B3:AQ3"/>
    <mergeCell ref="A3:A4"/>
  </mergeCells>
  <hyperlinks>
    <hyperlink ref="K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5"/>
  <sheetViews>
    <sheetView workbookViewId="0">
      <selection sqref="A1:F1"/>
    </sheetView>
  </sheetViews>
  <sheetFormatPr defaultRowHeight="15" x14ac:dyDescent="0.25"/>
  <cols>
    <col min="1" max="1" width="18.42578125" style="488" bestFit="1" customWidth="1"/>
    <col min="2" max="5" width="13.5703125" style="488" customWidth="1"/>
    <col min="6" max="16384" width="9.140625" style="488"/>
  </cols>
  <sheetData>
    <row r="1" spans="1:9" ht="18" customHeight="1" x14ac:dyDescent="0.25">
      <c r="A1" s="905" t="s">
        <v>3172</v>
      </c>
      <c r="B1" s="905"/>
      <c r="C1" s="905"/>
      <c r="D1" s="905"/>
      <c r="E1" s="905"/>
      <c r="F1" s="905"/>
      <c r="H1" s="739" t="s">
        <v>69</v>
      </c>
      <c r="I1" s="739"/>
    </row>
    <row r="2" spans="1:9" x14ac:dyDescent="0.25">
      <c r="A2" s="81"/>
      <c r="B2" s="80"/>
      <c r="C2" s="80"/>
      <c r="D2" s="80"/>
      <c r="E2" s="80"/>
    </row>
    <row r="3" spans="1:9" x14ac:dyDescent="0.25">
      <c r="A3" s="906" t="s">
        <v>2871</v>
      </c>
      <c r="B3" s="908" t="s">
        <v>3173</v>
      </c>
      <c r="C3" s="908" t="s">
        <v>3174</v>
      </c>
      <c r="D3" s="908" t="s">
        <v>3015</v>
      </c>
      <c r="E3" s="908" t="s">
        <v>3016</v>
      </c>
    </row>
    <row r="4" spans="1:9" x14ac:dyDescent="0.25">
      <c r="A4" s="906"/>
      <c r="B4" s="908"/>
      <c r="C4" s="908"/>
      <c r="D4" s="908"/>
      <c r="E4" s="908"/>
    </row>
    <row r="5" spans="1:9" x14ac:dyDescent="0.25">
      <c r="A5" s="907"/>
      <c r="B5" s="909"/>
      <c r="C5" s="909"/>
      <c r="D5" s="909"/>
      <c r="E5" s="909"/>
    </row>
    <row r="6" spans="1:9" s="489" customFormat="1" ht="6.75" customHeight="1" x14ac:dyDescent="0.25">
      <c r="A6" s="299"/>
      <c r="B6" s="298" t="s">
        <v>3064</v>
      </c>
      <c r="C6" s="298" t="s">
        <v>3063</v>
      </c>
      <c r="D6" s="551"/>
      <c r="E6" s="551"/>
    </row>
    <row r="7" spans="1:9" x14ac:dyDescent="0.25">
      <c r="A7" s="82">
        <v>43902</v>
      </c>
      <c r="B7" s="83">
        <v>2</v>
      </c>
      <c r="C7" s="84">
        <v>0</v>
      </c>
      <c r="D7" s="84"/>
      <c r="E7" s="84"/>
    </row>
    <row r="8" spans="1:9" x14ac:dyDescent="0.25">
      <c r="A8" s="82">
        <v>43903</v>
      </c>
      <c r="B8" s="83">
        <v>0</v>
      </c>
      <c r="C8" s="84">
        <v>0</v>
      </c>
      <c r="D8" s="84"/>
      <c r="E8" s="84"/>
    </row>
    <row r="9" spans="1:9" x14ac:dyDescent="0.25">
      <c r="A9" s="82">
        <v>43904</v>
      </c>
      <c r="B9" s="83">
        <v>2</v>
      </c>
      <c r="C9" s="84">
        <v>0</v>
      </c>
      <c r="D9" s="84"/>
      <c r="E9" s="84"/>
    </row>
    <row r="10" spans="1:9" x14ac:dyDescent="0.25">
      <c r="A10" s="82">
        <v>43905</v>
      </c>
      <c r="B10" s="83">
        <v>1</v>
      </c>
      <c r="C10" s="84">
        <v>0</v>
      </c>
      <c r="D10" s="265">
        <f t="shared" ref="D10:D73" si="0">AVERAGE(B7:B13)</f>
        <v>2.1428571428571428</v>
      </c>
      <c r="E10" s="265">
        <f t="shared" ref="E10:E73" si="1">AVERAGE(C7:C13)</f>
        <v>0.7142857142857143</v>
      </c>
    </row>
    <row r="11" spans="1:9" x14ac:dyDescent="0.25">
      <c r="A11" s="82">
        <v>43906</v>
      </c>
      <c r="B11" s="83">
        <v>3</v>
      </c>
      <c r="C11" s="84">
        <v>0</v>
      </c>
      <c r="D11" s="265">
        <f t="shared" si="0"/>
        <v>2.4285714285714284</v>
      </c>
      <c r="E11" s="265">
        <f t="shared" si="1"/>
        <v>0.8571428571428571</v>
      </c>
    </row>
    <row r="12" spans="1:9" x14ac:dyDescent="0.25">
      <c r="A12" s="82">
        <v>43907</v>
      </c>
      <c r="B12" s="83">
        <v>3</v>
      </c>
      <c r="C12" s="84">
        <v>2</v>
      </c>
      <c r="D12" s="265">
        <f t="shared" si="0"/>
        <v>3.1428571428571428</v>
      </c>
      <c r="E12" s="265">
        <f t="shared" si="1"/>
        <v>1.5714285714285714</v>
      </c>
    </row>
    <row r="13" spans="1:9" x14ac:dyDescent="0.25">
      <c r="A13" s="82">
        <v>43908</v>
      </c>
      <c r="B13" s="83">
        <v>4</v>
      </c>
      <c r="C13" s="84">
        <v>3</v>
      </c>
      <c r="D13" s="265">
        <f t="shared" si="0"/>
        <v>3.8571428571428572</v>
      </c>
      <c r="E13" s="265">
        <f t="shared" si="1"/>
        <v>1.5714285714285714</v>
      </c>
    </row>
    <row r="14" spans="1:9" x14ac:dyDescent="0.25">
      <c r="A14" s="82">
        <v>43909</v>
      </c>
      <c r="B14" s="83">
        <v>4</v>
      </c>
      <c r="C14" s="84">
        <v>1</v>
      </c>
      <c r="D14" s="265">
        <f t="shared" si="0"/>
        <v>4.5714285714285712</v>
      </c>
      <c r="E14" s="265">
        <f t="shared" si="1"/>
        <v>1.5714285714285714</v>
      </c>
    </row>
    <row r="15" spans="1:9" x14ac:dyDescent="0.25">
      <c r="A15" s="82">
        <v>43910</v>
      </c>
      <c r="B15" s="83">
        <v>5</v>
      </c>
      <c r="C15" s="84">
        <v>5</v>
      </c>
      <c r="D15" s="265">
        <f t="shared" si="0"/>
        <v>5.1428571428571432</v>
      </c>
      <c r="E15" s="265">
        <f t="shared" si="1"/>
        <v>1.8571428571428572</v>
      </c>
    </row>
    <row r="16" spans="1:9" x14ac:dyDescent="0.25">
      <c r="A16" s="82">
        <v>43911</v>
      </c>
      <c r="B16" s="83">
        <v>7</v>
      </c>
      <c r="C16" s="84">
        <v>0</v>
      </c>
      <c r="D16" s="265">
        <f t="shared" si="0"/>
        <v>6.4285714285714288</v>
      </c>
      <c r="E16" s="265">
        <f t="shared" si="1"/>
        <v>1.8571428571428572</v>
      </c>
    </row>
    <row r="17" spans="1:5" x14ac:dyDescent="0.25">
      <c r="A17" s="82">
        <v>43912</v>
      </c>
      <c r="B17" s="83">
        <v>6</v>
      </c>
      <c r="C17" s="84">
        <v>0</v>
      </c>
      <c r="D17" s="265">
        <f t="shared" si="0"/>
        <v>9</v>
      </c>
      <c r="E17" s="265">
        <f t="shared" si="1"/>
        <v>1.5714285714285714</v>
      </c>
    </row>
    <row r="18" spans="1:5" x14ac:dyDescent="0.25">
      <c r="A18" s="82">
        <v>43913</v>
      </c>
      <c r="B18" s="83">
        <v>7</v>
      </c>
      <c r="C18" s="84">
        <v>2</v>
      </c>
      <c r="D18" s="265">
        <f t="shared" si="0"/>
        <v>11.857142857142858</v>
      </c>
      <c r="E18" s="265">
        <f t="shared" si="1"/>
        <v>3.5714285714285716</v>
      </c>
    </row>
    <row r="19" spans="1:5" x14ac:dyDescent="0.25">
      <c r="A19" s="82">
        <v>43914</v>
      </c>
      <c r="B19" s="83">
        <v>12</v>
      </c>
      <c r="C19" s="84">
        <v>2</v>
      </c>
      <c r="D19" s="265">
        <f t="shared" si="0"/>
        <v>14.428571428571429</v>
      </c>
      <c r="E19" s="265">
        <f t="shared" si="1"/>
        <v>7.8571428571428568</v>
      </c>
    </row>
    <row r="20" spans="1:5" x14ac:dyDescent="0.25">
      <c r="A20" s="82">
        <v>43915</v>
      </c>
      <c r="B20" s="83">
        <v>22</v>
      </c>
      <c r="C20" s="84">
        <v>1</v>
      </c>
      <c r="D20" s="265">
        <f t="shared" si="0"/>
        <v>18.714285714285715</v>
      </c>
      <c r="E20" s="265">
        <f t="shared" si="1"/>
        <v>8.8571428571428577</v>
      </c>
    </row>
    <row r="21" spans="1:5" x14ac:dyDescent="0.25">
      <c r="A21" s="82">
        <v>43916</v>
      </c>
      <c r="B21" s="83">
        <v>24</v>
      </c>
      <c r="C21" s="84">
        <v>15</v>
      </c>
      <c r="D21" s="265">
        <f t="shared" si="0"/>
        <v>21.714285714285715</v>
      </c>
      <c r="E21" s="265">
        <f t="shared" si="1"/>
        <v>8.8571428571428577</v>
      </c>
    </row>
    <row r="22" spans="1:5" x14ac:dyDescent="0.25">
      <c r="A22" s="82">
        <v>43917</v>
      </c>
      <c r="B22" s="83">
        <v>23</v>
      </c>
      <c r="C22" s="84">
        <v>35</v>
      </c>
      <c r="D22" s="265">
        <f t="shared" si="0"/>
        <v>28</v>
      </c>
      <c r="E22" s="265">
        <f t="shared" si="1"/>
        <v>14.714285714285714</v>
      </c>
    </row>
    <row r="23" spans="1:5" x14ac:dyDescent="0.25">
      <c r="A23" s="82">
        <v>43918</v>
      </c>
      <c r="B23" s="83">
        <v>37</v>
      </c>
      <c r="C23" s="84">
        <v>7</v>
      </c>
      <c r="D23" s="265">
        <f t="shared" si="0"/>
        <v>34.428571428571431</v>
      </c>
      <c r="E23" s="265">
        <f t="shared" si="1"/>
        <v>21.571428571428573</v>
      </c>
    </row>
    <row r="24" spans="1:5" x14ac:dyDescent="0.25">
      <c r="A24" s="82">
        <v>43919</v>
      </c>
      <c r="B24" s="83">
        <v>27</v>
      </c>
      <c r="C24" s="84">
        <v>0</v>
      </c>
      <c r="D24" s="265">
        <f t="shared" si="0"/>
        <v>40.571428571428569</v>
      </c>
      <c r="E24" s="265">
        <f t="shared" si="1"/>
        <v>28.428571428571427</v>
      </c>
    </row>
    <row r="25" spans="1:5" x14ac:dyDescent="0.25">
      <c r="A25" s="82">
        <v>43920</v>
      </c>
      <c r="B25" s="83">
        <v>51</v>
      </c>
      <c r="C25" s="84">
        <v>43</v>
      </c>
      <c r="D25" s="265">
        <f t="shared" si="0"/>
        <v>45.857142857142854</v>
      </c>
      <c r="E25" s="265">
        <f t="shared" si="1"/>
        <v>35.285714285714285</v>
      </c>
    </row>
    <row r="26" spans="1:5" x14ac:dyDescent="0.25">
      <c r="A26" s="82">
        <v>43921</v>
      </c>
      <c r="B26" s="83">
        <v>57</v>
      </c>
      <c r="C26" s="84">
        <v>50</v>
      </c>
      <c r="D26" s="265">
        <f t="shared" si="0"/>
        <v>53.285714285714285</v>
      </c>
      <c r="E26" s="265">
        <f t="shared" si="1"/>
        <v>40.428571428571431</v>
      </c>
    </row>
    <row r="27" spans="1:5" x14ac:dyDescent="0.25">
      <c r="A27" s="82">
        <v>43922</v>
      </c>
      <c r="B27" s="83">
        <v>65</v>
      </c>
      <c r="C27" s="84">
        <v>49</v>
      </c>
      <c r="D27" s="265">
        <f t="shared" si="0"/>
        <v>56</v>
      </c>
      <c r="E27" s="265">
        <f t="shared" si="1"/>
        <v>39.714285714285715</v>
      </c>
    </row>
    <row r="28" spans="1:5" x14ac:dyDescent="0.25">
      <c r="A28" s="82">
        <v>43923</v>
      </c>
      <c r="B28" s="83">
        <v>61</v>
      </c>
      <c r="C28" s="84">
        <v>63</v>
      </c>
      <c r="D28" s="265">
        <f t="shared" si="0"/>
        <v>64.428571428571431</v>
      </c>
      <c r="E28" s="265">
        <f t="shared" si="1"/>
        <v>40.285714285714285</v>
      </c>
    </row>
    <row r="29" spans="1:5" x14ac:dyDescent="0.25">
      <c r="A29" s="82">
        <v>43924</v>
      </c>
      <c r="B29" s="83">
        <v>75</v>
      </c>
      <c r="C29" s="84">
        <v>71</v>
      </c>
      <c r="D29" s="265">
        <f t="shared" si="0"/>
        <v>70.142857142857139</v>
      </c>
      <c r="E29" s="265">
        <f t="shared" si="1"/>
        <v>51.571428571428569</v>
      </c>
    </row>
    <row r="30" spans="1:5" x14ac:dyDescent="0.25">
      <c r="A30" s="82">
        <v>43925</v>
      </c>
      <c r="B30" s="83">
        <v>56</v>
      </c>
      <c r="C30" s="84">
        <v>2</v>
      </c>
      <c r="D30" s="265">
        <f t="shared" si="0"/>
        <v>74.142857142857139</v>
      </c>
      <c r="E30" s="265">
        <f t="shared" si="1"/>
        <v>61.142857142857146</v>
      </c>
    </row>
    <row r="31" spans="1:5" x14ac:dyDescent="0.25">
      <c r="A31" s="82">
        <v>43926</v>
      </c>
      <c r="B31" s="83">
        <v>86</v>
      </c>
      <c r="C31" s="84">
        <v>4</v>
      </c>
      <c r="D31" s="265">
        <f t="shared" si="0"/>
        <v>78</v>
      </c>
      <c r="E31" s="265">
        <f t="shared" si="1"/>
        <v>71.857142857142861</v>
      </c>
    </row>
    <row r="32" spans="1:5" x14ac:dyDescent="0.25">
      <c r="A32" s="82">
        <v>43927</v>
      </c>
      <c r="B32" s="83">
        <v>91</v>
      </c>
      <c r="C32" s="84">
        <v>122</v>
      </c>
      <c r="D32" s="265">
        <f t="shared" si="0"/>
        <v>84.714285714285708</v>
      </c>
      <c r="E32" s="265">
        <f t="shared" si="1"/>
        <v>77.285714285714292</v>
      </c>
    </row>
    <row r="33" spans="1:5" x14ac:dyDescent="0.25">
      <c r="A33" s="82">
        <v>43928</v>
      </c>
      <c r="B33" s="83">
        <v>85</v>
      </c>
      <c r="C33" s="84">
        <v>117</v>
      </c>
      <c r="D33" s="265">
        <f t="shared" si="0"/>
        <v>88</v>
      </c>
      <c r="E33" s="265">
        <f t="shared" si="1"/>
        <v>79.285714285714292</v>
      </c>
    </row>
    <row r="34" spans="1:5" x14ac:dyDescent="0.25">
      <c r="A34" s="82">
        <v>43929</v>
      </c>
      <c r="B34" s="83">
        <v>92</v>
      </c>
      <c r="C34" s="84">
        <v>124</v>
      </c>
      <c r="D34" s="265">
        <f t="shared" si="0"/>
        <v>93.428571428571431</v>
      </c>
      <c r="E34" s="265">
        <f t="shared" si="1"/>
        <v>86.142857142857139</v>
      </c>
    </row>
    <row r="35" spans="1:5" x14ac:dyDescent="0.25">
      <c r="A35" s="82">
        <v>43930</v>
      </c>
      <c r="B35" s="83">
        <v>108</v>
      </c>
      <c r="C35" s="84">
        <v>101</v>
      </c>
      <c r="D35" s="265">
        <f t="shared" si="0"/>
        <v>91.857142857142861</v>
      </c>
      <c r="E35" s="265">
        <f t="shared" si="1"/>
        <v>87</v>
      </c>
    </row>
    <row r="36" spans="1:5" x14ac:dyDescent="0.25">
      <c r="A36" s="82">
        <v>43931</v>
      </c>
      <c r="B36" s="83">
        <v>98</v>
      </c>
      <c r="C36" s="84">
        <v>85</v>
      </c>
      <c r="D36" s="265">
        <f t="shared" si="0"/>
        <v>90.428571428571431</v>
      </c>
      <c r="E36" s="265">
        <f t="shared" si="1"/>
        <v>80.571428571428569</v>
      </c>
    </row>
    <row r="37" spans="1:5" x14ac:dyDescent="0.25">
      <c r="A37" s="85">
        <v>43932</v>
      </c>
      <c r="B37" s="83">
        <v>94</v>
      </c>
      <c r="C37" s="84">
        <v>50</v>
      </c>
      <c r="D37" s="265">
        <f t="shared" si="0"/>
        <v>92.571428571428569</v>
      </c>
      <c r="E37" s="265">
        <f t="shared" si="1"/>
        <v>84.285714285714292</v>
      </c>
    </row>
    <row r="38" spans="1:5" x14ac:dyDescent="0.25">
      <c r="A38" s="85">
        <v>43933</v>
      </c>
      <c r="B38" s="83">
        <v>75</v>
      </c>
      <c r="C38" s="84">
        <v>10</v>
      </c>
      <c r="D38" s="265">
        <f t="shared" si="0"/>
        <v>92.857142857142861</v>
      </c>
      <c r="E38" s="265">
        <f t="shared" si="1"/>
        <v>87.857142857142861</v>
      </c>
    </row>
    <row r="39" spans="1:5" x14ac:dyDescent="0.25">
      <c r="A39" s="85">
        <v>43934</v>
      </c>
      <c r="B39" s="84">
        <v>81</v>
      </c>
      <c r="C39" s="84">
        <v>77</v>
      </c>
      <c r="D39" s="265">
        <f t="shared" si="0"/>
        <v>91.857142857142861</v>
      </c>
      <c r="E39" s="265">
        <f t="shared" si="1"/>
        <v>91.714285714285708</v>
      </c>
    </row>
    <row r="40" spans="1:5" x14ac:dyDescent="0.25">
      <c r="A40" s="85">
        <v>43935</v>
      </c>
      <c r="B40" s="84">
        <v>100</v>
      </c>
      <c r="C40" s="84">
        <v>143</v>
      </c>
      <c r="D40" s="265">
        <f t="shared" si="0"/>
        <v>89.857142857142861</v>
      </c>
      <c r="E40" s="265">
        <f t="shared" si="1"/>
        <v>95.428571428571431</v>
      </c>
    </row>
    <row r="41" spans="1:5" x14ac:dyDescent="0.25">
      <c r="A41" s="85">
        <v>43936</v>
      </c>
      <c r="B41" s="84">
        <v>94</v>
      </c>
      <c r="C41" s="84">
        <v>149</v>
      </c>
      <c r="D41" s="265">
        <f t="shared" si="0"/>
        <v>90</v>
      </c>
      <c r="E41" s="265">
        <f t="shared" si="1"/>
        <v>91.857142857142861</v>
      </c>
    </row>
    <row r="42" spans="1:5" x14ac:dyDescent="0.25">
      <c r="A42" s="85">
        <v>43937</v>
      </c>
      <c r="B42" s="84">
        <v>101</v>
      </c>
      <c r="C42" s="84">
        <v>128</v>
      </c>
      <c r="D42" s="265">
        <f t="shared" si="0"/>
        <v>92.142857142857139</v>
      </c>
      <c r="E42" s="265">
        <f t="shared" si="1"/>
        <v>92.857142857142861</v>
      </c>
    </row>
    <row r="43" spans="1:5" x14ac:dyDescent="0.25">
      <c r="A43" s="85">
        <v>43938</v>
      </c>
      <c r="B43" s="84">
        <v>84</v>
      </c>
      <c r="C43" s="84">
        <v>111</v>
      </c>
      <c r="D43" s="265">
        <f t="shared" si="0"/>
        <v>95.571428571428569</v>
      </c>
      <c r="E43" s="265">
        <f t="shared" si="1"/>
        <v>99.571428571428569</v>
      </c>
    </row>
    <row r="44" spans="1:5" x14ac:dyDescent="0.25">
      <c r="A44" s="85">
        <v>43939</v>
      </c>
      <c r="B44" s="84">
        <v>95</v>
      </c>
      <c r="C44" s="84">
        <v>25</v>
      </c>
      <c r="D44" s="265">
        <f t="shared" si="0"/>
        <v>95</v>
      </c>
      <c r="E44" s="265">
        <f t="shared" si="1"/>
        <v>102.14285714285714</v>
      </c>
    </row>
    <row r="45" spans="1:5" x14ac:dyDescent="0.25">
      <c r="A45" s="85">
        <v>43940</v>
      </c>
      <c r="B45" s="84">
        <v>90</v>
      </c>
      <c r="C45" s="84">
        <v>17</v>
      </c>
      <c r="D45" s="265">
        <f t="shared" si="0"/>
        <v>94.142857142857139</v>
      </c>
      <c r="E45" s="265">
        <f t="shared" si="1"/>
        <v>98.428571428571431</v>
      </c>
    </row>
    <row r="46" spans="1:5" x14ac:dyDescent="0.25">
      <c r="A46" s="85">
        <v>43941</v>
      </c>
      <c r="B46" s="84">
        <v>105</v>
      </c>
      <c r="C46" s="84">
        <v>124</v>
      </c>
      <c r="D46" s="265">
        <f t="shared" si="0"/>
        <v>90</v>
      </c>
      <c r="E46" s="265">
        <f t="shared" si="1"/>
        <v>96.857142857142861</v>
      </c>
    </row>
    <row r="47" spans="1:5" x14ac:dyDescent="0.25">
      <c r="A47" s="85">
        <v>43942</v>
      </c>
      <c r="B47" s="84">
        <v>96</v>
      </c>
      <c r="C47" s="84">
        <v>161</v>
      </c>
      <c r="D47" s="265">
        <f t="shared" si="0"/>
        <v>88.857142857142861</v>
      </c>
      <c r="E47" s="265">
        <f t="shared" si="1"/>
        <v>93</v>
      </c>
    </row>
    <row r="48" spans="1:5" x14ac:dyDescent="0.25">
      <c r="A48" s="85">
        <v>43943</v>
      </c>
      <c r="B48" s="84">
        <v>88</v>
      </c>
      <c r="C48" s="84">
        <v>123</v>
      </c>
      <c r="D48" s="265">
        <f t="shared" si="0"/>
        <v>86.571428571428569</v>
      </c>
      <c r="E48" s="265">
        <f t="shared" si="1"/>
        <v>95.142857142857139</v>
      </c>
    </row>
    <row r="49" spans="1:5" x14ac:dyDescent="0.25">
      <c r="A49" s="85">
        <v>43944</v>
      </c>
      <c r="B49" s="84">
        <v>72</v>
      </c>
      <c r="C49" s="84">
        <v>117</v>
      </c>
      <c r="D49" s="265">
        <f t="shared" si="0"/>
        <v>84.857142857142861</v>
      </c>
      <c r="E49" s="265">
        <f t="shared" si="1"/>
        <v>94.714285714285708</v>
      </c>
    </row>
    <row r="50" spans="1:5" x14ac:dyDescent="0.25">
      <c r="A50" s="85">
        <v>43945</v>
      </c>
      <c r="B50" s="84">
        <v>76</v>
      </c>
      <c r="C50" s="84">
        <v>84</v>
      </c>
      <c r="D50" s="265">
        <f t="shared" si="0"/>
        <v>82</v>
      </c>
      <c r="E50" s="265">
        <f t="shared" si="1"/>
        <v>92.428571428571431</v>
      </c>
    </row>
    <row r="51" spans="1:5" x14ac:dyDescent="0.25">
      <c r="A51" s="85">
        <v>43946</v>
      </c>
      <c r="B51" s="84">
        <v>79</v>
      </c>
      <c r="C51" s="84">
        <v>40</v>
      </c>
      <c r="D51" s="265">
        <f t="shared" si="0"/>
        <v>76.714285714285708</v>
      </c>
      <c r="E51" s="265">
        <f t="shared" si="1"/>
        <v>88.714285714285708</v>
      </c>
    </row>
    <row r="52" spans="1:5" x14ac:dyDescent="0.25">
      <c r="A52" s="85">
        <v>43947</v>
      </c>
      <c r="B52" s="84">
        <v>78</v>
      </c>
      <c r="C52" s="84">
        <v>14</v>
      </c>
      <c r="D52" s="265">
        <f t="shared" si="0"/>
        <v>74</v>
      </c>
      <c r="E52" s="265">
        <f t="shared" si="1"/>
        <v>87.142857142857139</v>
      </c>
    </row>
    <row r="53" spans="1:5" x14ac:dyDescent="0.25">
      <c r="A53" s="85">
        <v>43948</v>
      </c>
      <c r="B53" s="84">
        <v>85</v>
      </c>
      <c r="C53" s="84">
        <v>108</v>
      </c>
      <c r="D53" s="265">
        <f t="shared" si="0"/>
        <v>73.428571428571431</v>
      </c>
      <c r="E53" s="265">
        <f t="shared" si="1"/>
        <v>81.142857142857139</v>
      </c>
    </row>
    <row r="54" spans="1:5" x14ac:dyDescent="0.25">
      <c r="A54" s="85">
        <v>43949</v>
      </c>
      <c r="B54" s="84">
        <v>59</v>
      </c>
      <c r="C54" s="84">
        <v>135</v>
      </c>
      <c r="D54" s="265">
        <f t="shared" si="0"/>
        <v>72.142857142857139</v>
      </c>
      <c r="E54" s="265">
        <f t="shared" si="1"/>
        <v>80</v>
      </c>
    </row>
    <row r="55" spans="1:5" x14ac:dyDescent="0.25">
      <c r="A55" s="85">
        <v>43950</v>
      </c>
      <c r="B55" s="84">
        <v>69</v>
      </c>
      <c r="C55" s="84">
        <v>112</v>
      </c>
      <c r="D55" s="265">
        <f t="shared" si="0"/>
        <v>69.428571428571431</v>
      </c>
      <c r="E55" s="265">
        <f t="shared" si="1"/>
        <v>76.285714285714292</v>
      </c>
    </row>
    <row r="56" spans="1:5" x14ac:dyDescent="0.25">
      <c r="A56" s="85">
        <v>43951</v>
      </c>
      <c r="B56" s="84">
        <v>68</v>
      </c>
      <c r="C56" s="84">
        <v>75</v>
      </c>
      <c r="D56" s="265">
        <f t="shared" si="0"/>
        <v>66.857142857142861</v>
      </c>
      <c r="E56" s="265">
        <f t="shared" si="1"/>
        <v>75.285714285714292</v>
      </c>
    </row>
    <row r="57" spans="1:5" x14ac:dyDescent="0.25">
      <c r="A57" s="85">
        <v>43952</v>
      </c>
      <c r="B57" s="84">
        <v>67</v>
      </c>
      <c r="C57" s="84">
        <v>76</v>
      </c>
      <c r="D57" s="265">
        <f t="shared" si="0"/>
        <v>63.571428571428569</v>
      </c>
      <c r="E57" s="265">
        <f t="shared" si="1"/>
        <v>69.142857142857139</v>
      </c>
    </row>
    <row r="58" spans="1:5" x14ac:dyDescent="0.25">
      <c r="A58" s="85">
        <v>43953</v>
      </c>
      <c r="B58" s="84">
        <v>60</v>
      </c>
      <c r="C58" s="84">
        <v>14</v>
      </c>
      <c r="D58" s="265">
        <f t="shared" si="0"/>
        <v>64.714285714285708</v>
      </c>
      <c r="E58" s="265">
        <f t="shared" si="1"/>
        <v>67.142857142857139</v>
      </c>
    </row>
    <row r="59" spans="1:5" x14ac:dyDescent="0.25">
      <c r="A59" s="85">
        <v>43954</v>
      </c>
      <c r="B59" s="84">
        <v>60</v>
      </c>
      <c r="C59" s="84">
        <v>7</v>
      </c>
      <c r="D59" s="265">
        <f t="shared" si="0"/>
        <v>63.285714285714285</v>
      </c>
      <c r="E59" s="265">
        <f t="shared" si="1"/>
        <v>63.285714285714285</v>
      </c>
    </row>
    <row r="60" spans="1:5" x14ac:dyDescent="0.25">
      <c r="A60" s="85">
        <v>43955</v>
      </c>
      <c r="B60" s="84">
        <v>62</v>
      </c>
      <c r="C60" s="84">
        <v>65</v>
      </c>
      <c r="D60" s="265">
        <f t="shared" si="0"/>
        <v>62.285714285714285</v>
      </c>
      <c r="E60" s="265">
        <f t="shared" si="1"/>
        <v>62.857142857142854</v>
      </c>
    </row>
    <row r="61" spans="1:5" x14ac:dyDescent="0.25">
      <c r="A61" s="85">
        <v>43956</v>
      </c>
      <c r="B61" s="84">
        <v>67</v>
      </c>
      <c r="C61" s="84">
        <v>121</v>
      </c>
      <c r="D61" s="265">
        <f t="shared" si="0"/>
        <v>61</v>
      </c>
      <c r="E61" s="265">
        <f t="shared" si="1"/>
        <v>59</v>
      </c>
    </row>
    <row r="62" spans="1:5" x14ac:dyDescent="0.25">
      <c r="A62" s="85">
        <v>43957</v>
      </c>
      <c r="B62" s="84">
        <v>59</v>
      </c>
      <c r="C62" s="84">
        <v>85</v>
      </c>
      <c r="D62" s="265">
        <f t="shared" si="0"/>
        <v>59.571428571428569</v>
      </c>
      <c r="E62" s="265">
        <f t="shared" si="1"/>
        <v>59.428571428571431</v>
      </c>
    </row>
    <row r="63" spans="1:5" x14ac:dyDescent="0.25">
      <c r="A63" s="85">
        <v>43958</v>
      </c>
      <c r="B63" s="84">
        <v>61</v>
      </c>
      <c r="C63" s="84">
        <v>72</v>
      </c>
      <c r="D63" s="265">
        <f t="shared" si="0"/>
        <v>56.428571428571431</v>
      </c>
      <c r="E63" s="265">
        <f t="shared" si="1"/>
        <v>59.142857142857146</v>
      </c>
    </row>
    <row r="64" spans="1:5" x14ac:dyDescent="0.25">
      <c r="A64" s="85">
        <v>43959</v>
      </c>
      <c r="B64" s="84">
        <v>58</v>
      </c>
      <c r="C64" s="84">
        <v>49</v>
      </c>
      <c r="D64" s="265">
        <f t="shared" si="0"/>
        <v>54</v>
      </c>
      <c r="E64" s="265">
        <f t="shared" si="1"/>
        <v>60.285714285714285</v>
      </c>
    </row>
    <row r="65" spans="1:5" x14ac:dyDescent="0.25">
      <c r="A65" s="85">
        <v>43960</v>
      </c>
      <c r="B65" s="84">
        <v>50</v>
      </c>
      <c r="C65" s="84">
        <v>17</v>
      </c>
      <c r="D65" s="265">
        <f t="shared" si="0"/>
        <v>49.428571428571431</v>
      </c>
      <c r="E65" s="265">
        <f t="shared" si="1"/>
        <v>55.857142857142854</v>
      </c>
    </row>
    <row r="66" spans="1:5" x14ac:dyDescent="0.25">
      <c r="A66" s="85">
        <v>43961</v>
      </c>
      <c r="B66" s="84">
        <v>38</v>
      </c>
      <c r="C66" s="84">
        <v>5</v>
      </c>
      <c r="D66" s="265">
        <f t="shared" si="0"/>
        <v>48.571428571428569</v>
      </c>
      <c r="E66" s="265">
        <f t="shared" si="1"/>
        <v>50</v>
      </c>
    </row>
    <row r="67" spans="1:5" x14ac:dyDescent="0.25">
      <c r="A67" s="85">
        <v>43962</v>
      </c>
      <c r="B67" s="84">
        <v>45</v>
      </c>
      <c r="C67" s="84">
        <v>73</v>
      </c>
      <c r="D67" s="265">
        <f t="shared" si="0"/>
        <v>47</v>
      </c>
      <c r="E67" s="265">
        <f t="shared" si="1"/>
        <v>47.714285714285715</v>
      </c>
    </row>
    <row r="68" spans="1:5" x14ac:dyDescent="0.25">
      <c r="A68" s="85">
        <v>43963</v>
      </c>
      <c r="B68" s="84">
        <v>35</v>
      </c>
      <c r="C68" s="84">
        <v>90</v>
      </c>
      <c r="D68" s="265">
        <f t="shared" si="0"/>
        <v>43.571428571428569</v>
      </c>
      <c r="E68" s="265">
        <f t="shared" si="1"/>
        <v>49.285714285714285</v>
      </c>
    </row>
    <row r="69" spans="1:5" x14ac:dyDescent="0.25">
      <c r="A69" s="85">
        <v>43964</v>
      </c>
      <c r="B69" s="84">
        <v>53</v>
      </c>
      <c r="C69" s="84">
        <v>44</v>
      </c>
      <c r="D69" s="265">
        <f t="shared" si="0"/>
        <v>41.714285714285715</v>
      </c>
      <c r="E69" s="265">
        <f t="shared" si="1"/>
        <v>48.285714285714285</v>
      </c>
    </row>
    <row r="70" spans="1:5" x14ac:dyDescent="0.25">
      <c r="A70" s="85">
        <v>43965</v>
      </c>
      <c r="B70" s="84">
        <v>50</v>
      </c>
      <c r="C70" s="84">
        <v>56</v>
      </c>
      <c r="D70" s="265">
        <f t="shared" si="0"/>
        <v>41.142857142857146</v>
      </c>
      <c r="E70" s="265">
        <f t="shared" si="1"/>
        <v>48</v>
      </c>
    </row>
    <row r="71" spans="1:5" x14ac:dyDescent="0.25">
      <c r="A71" s="85">
        <v>43966</v>
      </c>
      <c r="B71" s="84">
        <v>34</v>
      </c>
      <c r="C71" s="84">
        <v>60</v>
      </c>
      <c r="D71" s="265">
        <f t="shared" si="0"/>
        <v>39.571428571428569</v>
      </c>
      <c r="E71" s="265">
        <f t="shared" si="1"/>
        <v>44.142857142857146</v>
      </c>
    </row>
    <row r="72" spans="1:5" x14ac:dyDescent="0.25">
      <c r="A72" s="85">
        <v>43967</v>
      </c>
      <c r="B72" s="84">
        <v>37</v>
      </c>
      <c r="C72" s="84">
        <v>10</v>
      </c>
      <c r="D72" s="265">
        <f t="shared" si="0"/>
        <v>39</v>
      </c>
      <c r="E72" s="265">
        <f t="shared" si="1"/>
        <v>40.714285714285715</v>
      </c>
    </row>
    <row r="73" spans="1:5" x14ac:dyDescent="0.25">
      <c r="A73" s="85">
        <v>43968</v>
      </c>
      <c r="B73" s="84">
        <v>34</v>
      </c>
      <c r="C73" s="84">
        <v>3</v>
      </c>
      <c r="D73" s="265">
        <f t="shared" si="0"/>
        <v>35.571428571428569</v>
      </c>
      <c r="E73" s="265">
        <f t="shared" si="1"/>
        <v>41.285714285714285</v>
      </c>
    </row>
    <row r="74" spans="1:5" x14ac:dyDescent="0.25">
      <c r="A74" s="85">
        <v>43969</v>
      </c>
      <c r="B74" s="84">
        <v>34</v>
      </c>
      <c r="C74" s="84">
        <v>46</v>
      </c>
      <c r="D74" s="265">
        <f t="shared" ref="D74:D137" si="2">AVERAGE(B71:B77)</f>
        <v>33.285714285714285</v>
      </c>
      <c r="E74" s="265">
        <f t="shared" ref="E74:E137" si="3">AVERAGE(C71:C77)</f>
        <v>37.285714285714285</v>
      </c>
    </row>
    <row r="75" spans="1:5" x14ac:dyDescent="0.25">
      <c r="A75" s="85">
        <v>43970</v>
      </c>
      <c r="B75" s="84">
        <v>31</v>
      </c>
      <c r="C75" s="84">
        <v>66</v>
      </c>
      <c r="D75" s="265">
        <f t="shared" si="2"/>
        <v>31.142857142857142</v>
      </c>
      <c r="E75" s="265">
        <f t="shared" si="3"/>
        <v>32.714285714285715</v>
      </c>
    </row>
    <row r="76" spans="1:5" x14ac:dyDescent="0.25">
      <c r="A76" s="85">
        <v>43971</v>
      </c>
      <c r="B76" s="84">
        <v>29</v>
      </c>
      <c r="C76" s="84">
        <v>48</v>
      </c>
      <c r="D76" s="265">
        <f t="shared" si="2"/>
        <v>28</v>
      </c>
      <c r="E76" s="265">
        <f t="shared" si="3"/>
        <v>32.857142857142854</v>
      </c>
    </row>
    <row r="77" spans="1:5" x14ac:dyDescent="0.25">
      <c r="A77" s="85">
        <v>43972</v>
      </c>
      <c r="B77" s="84">
        <v>34</v>
      </c>
      <c r="C77" s="84">
        <v>28</v>
      </c>
      <c r="D77" s="265">
        <f t="shared" si="2"/>
        <v>25.142857142857142</v>
      </c>
      <c r="E77" s="265">
        <f t="shared" si="3"/>
        <v>32.857142857142854</v>
      </c>
    </row>
    <row r="78" spans="1:5" x14ac:dyDescent="0.25">
      <c r="A78" s="85">
        <v>43973</v>
      </c>
      <c r="B78" s="84">
        <v>19</v>
      </c>
      <c r="C78" s="84">
        <v>28</v>
      </c>
      <c r="D78" s="265">
        <f t="shared" si="2"/>
        <v>23.428571428571427</v>
      </c>
      <c r="E78" s="265">
        <f t="shared" si="3"/>
        <v>29.428571428571427</v>
      </c>
    </row>
    <row r="79" spans="1:5" x14ac:dyDescent="0.25">
      <c r="A79" s="85">
        <v>43974</v>
      </c>
      <c r="B79" s="84">
        <v>15</v>
      </c>
      <c r="C79" s="84">
        <v>11</v>
      </c>
      <c r="D79" s="265">
        <f t="shared" si="2"/>
        <v>22</v>
      </c>
      <c r="E79" s="265">
        <f t="shared" si="3"/>
        <v>22.857142857142858</v>
      </c>
    </row>
    <row r="80" spans="1:5" x14ac:dyDescent="0.25">
      <c r="A80" s="85">
        <v>43975</v>
      </c>
      <c r="B80" s="84">
        <v>14</v>
      </c>
      <c r="C80" s="84">
        <v>3</v>
      </c>
      <c r="D80" s="265">
        <f t="shared" si="2"/>
        <v>21.142857142857142</v>
      </c>
      <c r="E80" s="265">
        <f t="shared" si="3"/>
        <v>19</v>
      </c>
    </row>
    <row r="81" spans="1:5" x14ac:dyDescent="0.25">
      <c r="A81" s="85">
        <v>43976</v>
      </c>
      <c r="B81" s="84">
        <v>22</v>
      </c>
      <c r="C81" s="84">
        <v>22</v>
      </c>
      <c r="D81" s="265">
        <f t="shared" si="2"/>
        <v>19.428571428571427</v>
      </c>
      <c r="E81" s="265">
        <f t="shared" si="3"/>
        <v>18.571428571428573</v>
      </c>
    </row>
    <row r="82" spans="1:5" x14ac:dyDescent="0.25">
      <c r="A82" s="85">
        <v>43977</v>
      </c>
      <c r="B82" s="84">
        <v>21</v>
      </c>
      <c r="C82" s="84">
        <v>20</v>
      </c>
      <c r="D82" s="265">
        <f t="shared" si="2"/>
        <v>19.428571428571427</v>
      </c>
      <c r="E82" s="265">
        <f t="shared" si="3"/>
        <v>19</v>
      </c>
    </row>
    <row r="83" spans="1:5" x14ac:dyDescent="0.25">
      <c r="A83" s="85">
        <v>43978</v>
      </c>
      <c r="B83" s="84">
        <v>23</v>
      </c>
      <c r="C83" s="84">
        <v>21</v>
      </c>
      <c r="D83" s="265">
        <f t="shared" si="2"/>
        <v>19</v>
      </c>
      <c r="E83" s="265">
        <f t="shared" si="3"/>
        <v>18.857142857142858</v>
      </c>
    </row>
    <row r="84" spans="1:5" x14ac:dyDescent="0.25">
      <c r="A84" s="85">
        <v>43979</v>
      </c>
      <c r="B84" s="84">
        <v>22</v>
      </c>
      <c r="C84" s="84">
        <v>25</v>
      </c>
      <c r="D84" s="265">
        <f t="shared" si="2"/>
        <v>18.571428571428573</v>
      </c>
      <c r="E84" s="265">
        <f t="shared" si="3"/>
        <v>18.714285714285715</v>
      </c>
    </row>
    <row r="85" spans="1:5" x14ac:dyDescent="0.25">
      <c r="A85" s="85">
        <v>43980</v>
      </c>
      <c r="B85" s="84">
        <v>19</v>
      </c>
      <c r="C85" s="84">
        <v>31</v>
      </c>
      <c r="D85" s="265">
        <f t="shared" si="2"/>
        <v>16.285714285714285</v>
      </c>
      <c r="E85" s="265">
        <f t="shared" si="3"/>
        <v>18.571428571428573</v>
      </c>
    </row>
    <row r="86" spans="1:5" x14ac:dyDescent="0.25">
      <c r="A86" s="85">
        <v>43981</v>
      </c>
      <c r="B86" s="84">
        <v>12</v>
      </c>
      <c r="C86" s="84">
        <v>10</v>
      </c>
      <c r="D86" s="265">
        <f t="shared" si="2"/>
        <v>15.285714285714286</v>
      </c>
      <c r="E86" s="265">
        <f t="shared" si="3"/>
        <v>18</v>
      </c>
    </row>
    <row r="87" spans="1:5" x14ac:dyDescent="0.25">
      <c r="A87" s="85">
        <v>43982</v>
      </c>
      <c r="B87" s="84">
        <v>11</v>
      </c>
      <c r="C87" s="84">
        <v>2</v>
      </c>
      <c r="D87" s="265">
        <f t="shared" si="2"/>
        <v>13.714285714285714</v>
      </c>
      <c r="E87" s="265">
        <f t="shared" si="3"/>
        <v>17.857142857142858</v>
      </c>
    </row>
    <row r="88" spans="1:5" x14ac:dyDescent="0.25">
      <c r="A88" s="85">
        <v>43983</v>
      </c>
      <c r="B88" s="84">
        <v>6</v>
      </c>
      <c r="C88" s="84">
        <v>21</v>
      </c>
      <c r="D88" s="265">
        <f t="shared" si="2"/>
        <v>11.285714285714286</v>
      </c>
      <c r="E88" s="265">
        <f t="shared" si="3"/>
        <v>17</v>
      </c>
    </row>
    <row r="89" spans="1:5" x14ac:dyDescent="0.25">
      <c r="A89" s="85">
        <v>43984</v>
      </c>
      <c r="B89" s="84">
        <v>14</v>
      </c>
      <c r="C89" s="84">
        <v>16</v>
      </c>
      <c r="D89" s="265">
        <f t="shared" si="2"/>
        <v>10.714285714285714</v>
      </c>
      <c r="E89" s="265">
        <f t="shared" si="3"/>
        <v>14.142857142857142</v>
      </c>
    </row>
    <row r="90" spans="1:5" x14ac:dyDescent="0.25">
      <c r="A90" s="85">
        <v>43985</v>
      </c>
      <c r="B90" s="84">
        <v>12</v>
      </c>
      <c r="C90" s="84">
        <v>20</v>
      </c>
      <c r="D90" s="265">
        <f t="shared" si="2"/>
        <v>10.142857142857142</v>
      </c>
      <c r="E90" s="265">
        <f t="shared" si="3"/>
        <v>13.142857142857142</v>
      </c>
    </row>
    <row r="91" spans="1:5" x14ac:dyDescent="0.25">
      <c r="A91" s="85">
        <v>43986</v>
      </c>
      <c r="B91" s="84">
        <v>5</v>
      </c>
      <c r="C91" s="84">
        <v>19</v>
      </c>
      <c r="D91" s="265">
        <f t="shared" si="2"/>
        <v>10</v>
      </c>
      <c r="E91" s="265">
        <f t="shared" si="3"/>
        <v>13</v>
      </c>
    </row>
    <row r="92" spans="1:5" x14ac:dyDescent="0.25">
      <c r="A92" s="85">
        <v>43987</v>
      </c>
      <c r="B92" s="84">
        <v>15</v>
      </c>
      <c r="C92" s="84">
        <v>11</v>
      </c>
      <c r="D92" s="265">
        <f t="shared" si="2"/>
        <v>10.428571428571429</v>
      </c>
      <c r="E92" s="265">
        <f t="shared" si="3"/>
        <v>12.142857142857142</v>
      </c>
    </row>
    <row r="93" spans="1:5" x14ac:dyDescent="0.25">
      <c r="A93" s="85">
        <v>43988</v>
      </c>
      <c r="B93" s="84">
        <v>8</v>
      </c>
      <c r="C93" s="84">
        <v>3</v>
      </c>
      <c r="D93" s="265">
        <f t="shared" si="2"/>
        <v>9.1428571428571423</v>
      </c>
      <c r="E93" s="265">
        <f t="shared" si="3"/>
        <v>12.428571428571429</v>
      </c>
    </row>
    <row r="94" spans="1:5" x14ac:dyDescent="0.25">
      <c r="A94" s="85">
        <v>43989</v>
      </c>
      <c r="B94" s="84">
        <v>10</v>
      </c>
      <c r="C94" s="84">
        <v>1</v>
      </c>
      <c r="D94" s="265">
        <f t="shared" si="2"/>
        <v>9.1428571428571423</v>
      </c>
      <c r="E94" s="265">
        <f t="shared" si="3"/>
        <v>11.428571428571429</v>
      </c>
    </row>
    <row r="95" spans="1:5" x14ac:dyDescent="0.25">
      <c r="A95" s="85">
        <v>43990</v>
      </c>
      <c r="B95" s="84">
        <v>9</v>
      </c>
      <c r="C95" s="84">
        <v>15</v>
      </c>
      <c r="D95" s="265">
        <f t="shared" si="2"/>
        <v>9</v>
      </c>
      <c r="E95" s="265">
        <f t="shared" si="3"/>
        <v>9.5714285714285712</v>
      </c>
    </row>
    <row r="96" spans="1:5" x14ac:dyDescent="0.25">
      <c r="A96" s="85">
        <v>43991</v>
      </c>
      <c r="B96" s="84">
        <v>5</v>
      </c>
      <c r="C96" s="84">
        <v>18</v>
      </c>
      <c r="D96" s="265">
        <f t="shared" si="2"/>
        <v>7.4285714285714288</v>
      </c>
      <c r="E96" s="265">
        <f t="shared" si="3"/>
        <v>9.7142857142857135</v>
      </c>
    </row>
    <row r="97" spans="1:5" x14ac:dyDescent="0.25">
      <c r="A97" s="85">
        <v>43992</v>
      </c>
      <c r="B97" s="84">
        <v>12</v>
      </c>
      <c r="C97" s="84">
        <v>13</v>
      </c>
      <c r="D97" s="265">
        <f t="shared" si="2"/>
        <v>7.1428571428571432</v>
      </c>
      <c r="E97" s="265">
        <f t="shared" si="3"/>
        <v>9.7142857142857135</v>
      </c>
    </row>
    <row r="98" spans="1:5" x14ac:dyDescent="0.25">
      <c r="A98" s="85">
        <v>43993</v>
      </c>
      <c r="B98" s="84">
        <v>4</v>
      </c>
      <c r="C98" s="84">
        <v>6</v>
      </c>
      <c r="D98" s="265">
        <f t="shared" si="2"/>
        <v>6.7142857142857144</v>
      </c>
      <c r="E98" s="265">
        <f t="shared" si="3"/>
        <v>9.5714285714285712</v>
      </c>
    </row>
    <row r="99" spans="1:5" x14ac:dyDescent="0.25">
      <c r="A99" s="85">
        <v>43994</v>
      </c>
      <c r="B99" s="84">
        <v>4</v>
      </c>
      <c r="C99" s="84">
        <v>12</v>
      </c>
      <c r="D99" s="265">
        <f t="shared" si="2"/>
        <v>6.7142857142857144</v>
      </c>
      <c r="E99" s="265">
        <f t="shared" si="3"/>
        <v>8.5714285714285712</v>
      </c>
    </row>
    <row r="100" spans="1:5" x14ac:dyDescent="0.25">
      <c r="A100" s="85">
        <v>43995</v>
      </c>
      <c r="B100" s="84">
        <v>6</v>
      </c>
      <c r="C100" s="84">
        <v>3</v>
      </c>
      <c r="D100" s="265">
        <f t="shared" si="2"/>
        <v>7.1428571428571432</v>
      </c>
      <c r="E100" s="265">
        <f t="shared" si="3"/>
        <v>8.4285714285714288</v>
      </c>
    </row>
    <row r="101" spans="1:5" x14ac:dyDescent="0.25">
      <c r="A101" s="85">
        <v>43996</v>
      </c>
      <c r="B101" s="84">
        <v>7</v>
      </c>
      <c r="C101" s="84">
        <v>0</v>
      </c>
      <c r="D101" s="265">
        <f t="shared" si="2"/>
        <v>6.8571428571428568</v>
      </c>
      <c r="E101" s="265">
        <f t="shared" si="3"/>
        <v>7.5714285714285712</v>
      </c>
    </row>
    <row r="102" spans="1:5" x14ac:dyDescent="0.25">
      <c r="A102" s="85">
        <v>43997</v>
      </c>
      <c r="B102" s="84">
        <v>9</v>
      </c>
      <c r="C102" s="84">
        <v>8</v>
      </c>
      <c r="D102" s="265">
        <f t="shared" si="2"/>
        <v>7.5714285714285712</v>
      </c>
      <c r="E102" s="265">
        <f t="shared" si="3"/>
        <v>7.8571428571428568</v>
      </c>
    </row>
    <row r="103" spans="1:5" x14ac:dyDescent="0.25">
      <c r="A103" s="85">
        <v>43998</v>
      </c>
      <c r="B103" s="84">
        <v>8</v>
      </c>
      <c r="C103" s="84">
        <v>17</v>
      </c>
      <c r="D103" s="265">
        <f t="shared" si="2"/>
        <v>7.2857142857142856</v>
      </c>
      <c r="E103" s="265">
        <f t="shared" si="3"/>
        <v>7.4285714285714288</v>
      </c>
    </row>
    <row r="104" spans="1:5" x14ac:dyDescent="0.25">
      <c r="A104" s="85">
        <v>43999</v>
      </c>
      <c r="B104" s="84">
        <v>10</v>
      </c>
      <c r="C104" s="84">
        <v>7</v>
      </c>
      <c r="D104" s="265">
        <f t="shared" si="2"/>
        <v>7.4285714285714288</v>
      </c>
      <c r="E104" s="265">
        <f t="shared" si="3"/>
        <v>7</v>
      </c>
    </row>
    <row r="105" spans="1:5" x14ac:dyDescent="0.25">
      <c r="A105" s="85">
        <v>44000</v>
      </c>
      <c r="B105" s="84">
        <v>9</v>
      </c>
      <c r="C105" s="84">
        <v>8</v>
      </c>
      <c r="D105" s="265">
        <f t="shared" si="2"/>
        <v>7.5714285714285712</v>
      </c>
      <c r="E105" s="265">
        <f t="shared" si="3"/>
        <v>7</v>
      </c>
    </row>
    <row r="106" spans="1:5" x14ac:dyDescent="0.25">
      <c r="A106" s="85">
        <v>44001</v>
      </c>
      <c r="B106" s="84">
        <v>2</v>
      </c>
      <c r="C106" s="84">
        <v>9</v>
      </c>
      <c r="D106" s="265">
        <f t="shared" si="2"/>
        <v>7.1428571428571432</v>
      </c>
      <c r="E106" s="265">
        <f t="shared" si="3"/>
        <v>7</v>
      </c>
    </row>
    <row r="107" spans="1:5" x14ac:dyDescent="0.25">
      <c r="A107" s="85">
        <v>44002</v>
      </c>
      <c r="B107" s="84">
        <v>7</v>
      </c>
      <c r="C107" s="84">
        <v>0</v>
      </c>
      <c r="D107" s="265">
        <f t="shared" si="2"/>
        <v>6.4285714285714288</v>
      </c>
      <c r="E107" s="265">
        <f t="shared" si="3"/>
        <v>6.4285714285714288</v>
      </c>
    </row>
    <row r="108" spans="1:5" x14ac:dyDescent="0.25">
      <c r="A108" s="85">
        <v>44003</v>
      </c>
      <c r="B108" s="84">
        <v>8</v>
      </c>
      <c r="C108" s="84">
        <v>0</v>
      </c>
      <c r="D108" s="265">
        <f t="shared" si="2"/>
        <v>5.4285714285714288</v>
      </c>
      <c r="E108" s="265">
        <f t="shared" si="3"/>
        <v>6.7142857142857144</v>
      </c>
    </row>
    <row r="109" spans="1:5" x14ac:dyDescent="0.25">
      <c r="A109" s="85">
        <v>44004</v>
      </c>
      <c r="B109" s="84">
        <v>6</v>
      </c>
      <c r="C109" s="84">
        <v>8</v>
      </c>
      <c r="D109" s="265">
        <f t="shared" si="2"/>
        <v>4.4285714285714288</v>
      </c>
      <c r="E109" s="265">
        <f t="shared" si="3"/>
        <v>6.1428571428571432</v>
      </c>
    </row>
    <row r="110" spans="1:5" x14ac:dyDescent="0.25">
      <c r="A110" s="85">
        <v>44005</v>
      </c>
      <c r="B110" s="84">
        <v>3</v>
      </c>
      <c r="C110" s="84">
        <v>13</v>
      </c>
      <c r="D110" s="265">
        <f t="shared" si="2"/>
        <v>4.5714285714285712</v>
      </c>
      <c r="E110" s="265">
        <f t="shared" si="3"/>
        <v>5.1428571428571432</v>
      </c>
    </row>
    <row r="111" spans="1:5" x14ac:dyDescent="0.25">
      <c r="A111" s="85">
        <v>44006</v>
      </c>
      <c r="B111" s="84">
        <v>3</v>
      </c>
      <c r="C111" s="84">
        <v>9</v>
      </c>
      <c r="D111" s="265">
        <f t="shared" si="2"/>
        <v>4.2857142857142856</v>
      </c>
      <c r="E111" s="265">
        <f t="shared" si="3"/>
        <v>5.1428571428571432</v>
      </c>
    </row>
    <row r="112" spans="1:5" x14ac:dyDescent="0.25">
      <c r="A112" s="85">
        <v>44007</v>
      </c>
      <c r="B112" s="84">
        <v>2</v>
      </c>
      <c r="C112" s="84">
        <v>4</v>
      </c>
      <c r="D112" s="265">
        <f t="shared" si="2"/>
        <v>3.2857142857142856</v>
      </c>
      <c r="E112" s="265">
        <f t="shared" si="3"/>
        <v>5.1428571428571432</v>
      </c>
    </row>
    <row r="113" spans="1:5" x14ac:dyDescent="0.25">
      <c r="A113" s="85">
        <v>44008</v>
      </c>
      <c r="B113" s="84">
        <v>3</v>
      </c>
      <c r="C113" s="84">
        <v>2</v>
      </c>
      <c r="D113" s="265">
        <f t="shared" si="2"/>
        <v>2.7142857142857144</v>
      </c>
      <c r="E113" s="265">
        <f t="shared" si="3"/>
        <v>4.5714285714285712</v>
      </c>
    </row>
    <row r="114" spans="1:5" x14ac:dyDescent="0.25">
      <c r="A114" s="85">
        <v>44009</v>
      </c>
      <c r="B114" s="84">
        <v>5</v>
      </c>
      <c r="C114" s="84">
        <v>0</v>
      </c>
      <c r="D114" s="265">
        <f t="shared" si="2"/>
        <v>2.5714285714285716</v>
      </c>
      <c r="E114" s="265">
        <f t="shared" si="3"/>
        <v>3.5714285714285716</v>
      </c>
    </row>
    <row r="115" spans="1:5" x14ac:dyDescent="0.25">
      <c r="A115" s="85">
        <v>44010</v>
      </c>
      <c r="B115" s="84">
        <v>1</v>
      </c>
      <c r="C115" s="84">
        <v>0</v>
      </c>
      <c r="D115" s="265">
        <f t="shared" si="2"/>
        <v>2.7142857142857144</v>
      </c>
      <c r="E115" s="265">
        <f t="shared" si="3"/>
        <v>2.8571428571428572</v>
      </c>
    </row>
    <row r="116" spans="1:5" x14ac:dyDescent="0.25">
      <c r="A116" s="85">
        <v>44011</v>
      </c>
      <c r="B116" s="84">
        <v>2</v>
      </c>
      <c r="C116" s="84">
        <v>4</v>
      </c>
      <c r="D116" s="265">
        <f t="shared" si="2"/>
        <v>2.5714285714285716</v>
      </c>
      <c r="E116" s="265">
        <f t="shared" si="3"/>
        <v>2.8571428571428572</v>
      </c>
    </row>
    <row r="117" spans="1:5" x14ac:dyDescent="0.25">
      <c r="A117" s="85">
        <v>44012</v>
      </c>
      <c r="B117" s="84">
        <v>2</v>
      </c>
      <c r="C117" s="84">
        <v>6</v>
      </c>
      <c r="D117" s="265">
        <f t="shared" si="2"/>
        <v>2.2857142857142856</v>
      </c>
      <c r="E117" s="265">
        <f t="shared" si="3"/>
        <v>2.7142857142857144</v>
      </c>
    </row>
    <row r="118" spans="1:5" x14ac:dyDescent="0.25">
      <c r="A118" s="85">
        <v>44013</v>
      </c>
      <c r="B118" s="84">
        <v>4</v>
      </c>
      <c r="C118" s="84">
        <v>4</v>
      </c>
      <c r="D118" s="265">
        <f t="shared" si="2"/>
        <v>2</v>
      </c>
      <c r="E118" s="265">
        <f t="shared" si="3"/>
        <v>2.7142857142857144</v>
      </c>
    </row>
    <row r="119" spans="1:5" x14ac:dyDescent="0.25">
      <c r="A119" s="85">
        <v>44014</v>
      </c>
      <c r="B119" s="84">
        <v>1</v>
      </c>
      <c r="C119" s="84">
        <v>4</v>
      </c>
      <c r="D119" s="265">
        <f t="shared" si="2"/>
        <v>2</v>
      </c>
      <c r="E119" s="265">
        <f t="shared" si="3"/>
        <v>2.7142857142857144</v>
      </c>
    </row>
    <row r="120" spans="1:5" x14ac:dyDescent="0.25">
      <c r="A120" s="85">
        <v>44015</v>
      </c>
      <c r="B120" s="84">
        <v>1</v>
      </c>
      <c r="C120" s="84">
        <v>1</v>
      </c>
      <c r="D120" s="265">
        <f t="shared" si="2"/>
        <v>2.1428571428571428</v>
      </c>
      <c r="E120" s="265">
        <f t="shared" si="3"/>
        <v>2.7142857142857144</v>
      </c>
    </row>
    <row r="121" spans="1:5" x14ac:dyDescent="0.25">
      <c r="A121" s="85">
        <v>44016</v>
      </c>
      <c r="B121" s="84">
        <v>3</v>
      </c>
      <c r="C121" s="84">
        <v>0</v>
      </c>
      <c r="D121" s="265">
        <f t="shared" si="2"/>
        <v>1.8571428571428572</v>
      </c>
      <c r="E121" s="265">
        <f t="shared" si="3"/>
        <v>2.7142857142857144</v>
      </c>
    </row>
    <row r="122" spans="1:5" x14ac:dyDescent="0.25">
      <c r="A122" s="85">
        <v>44017</v>
      </c>
      <c r="B122" s="84">
        <v>1</v>
      </c>
      <c r="C122" s="84">
        <v>0</v>
      </c>
      <c r="D122" s="265">
        <f t="shared" si="2"/>
        <v>1.4285714285714286</v>
      </c>
      <c r="E122" s="265">
        <f t="shared" si="3"/>
        <v>2.1428571428571428</v>
      </c>
    </row>
    <row r="123" spans="1:5" x14ac:dyDescent="0.25">
      <c r="A123" s="85">
        <v>44018</v>
      </c>
      <c r="B123" s="84">
        <v>3</v>
      </c>
      <c r="C123" s="84">
        <v>4</v>
      </c>
      <c r="D123" s="265">
        <f t="shared" si="2"/>
        <v>1.2857142857142858</v>
      </c>
      <c r="E123" s="265">
        <f t="shared" si="3"/>
        <v>1.7142857142857142</v>
      </c>
    </row>
    <row r="124" spans="1:5" x14ac:dyDescent="0.25">
      <c r="A124" s="85">
        <v>44019</v>
      </c>
      <c r="B124" s="84">
        <v>0</v>
      </c>
      <c r="C124" s="84">
        <v>6</v>
      </c>
      <c r="D124" s="265">
        <f t="shared" si="2"/>
        <v>1.1428571428571428</v>
      </c>
      <c r="E124" s="265">
        <f t="shared" si="3"/>
        <v>1.8571428571428572</v>
      </c>
    </row>
    <row r="125" spans="1:5" x14ac:dyDescent="0.25">
      <c r="A125" s="85">
        <v>44020</v>
      </c>
      <c r="B125" s="84">
        <v>1</v>
      </c>
      <c r="C125" s="84">
        <v>0</v>
      </c>
      <c r="D125" s="265">
        <f t="shared" si="2"/>
        <v>1.1428571428571428</v>
      </c>
      <c r="E125" s="265">
        <f t="shared" si="3"/>
        <v>1.8571428571428572</v>
      </c>
    </row>
    <row r="126" spans="1:5" x14ac:dyDescent="0.25">
      <c r="A126" s="85">
        <v>44021</v>
      </c>
      <c r="B126" s="84">
        <v>0</v>
      </c>
      <c r="C126" s="84">
        <v>1</v>
      </c>
      <c r="D126" s="265">
        <f t="shared" si="2"/>
        <v>1</v>
      </c>
      <c r="E126" s="265">
        <f t="shared" si="3"/>
        <v>1.8571428571428572</v>
      </c>
    </row>
    <row r="127" spans="1:5" x14ac:dyDescent="0.25">
      <c r="A127" s="85">
        <v>44022</v>
      </c>
      <c r="B127" s="84">
        <v>0</v>
      </c>
      <c r="C127" s="84">
        <v>2</v>
      </c>
      <c r="D127" s="265">
        <f t="shared" si="2"/>
        <v>0.7142857142857143</v>
      </c>
      <c r="E127" s="265">
        <f t="shared" si="3"/>
        <v>1.4285714285714286</v>
      </c>
    </row>
    <row r="128" spans="1:5" x14ac:dyDescent="0.25">
      <c r="A128" s="85">
        <v>44023</v>
      </c>
      <c r="B128" s="84">
        <v>3</v>
      </c>
      <c r="C128" s="84">
        <v>0</v>
      </c>
      <c r="D128" s="265">
        <f t="shared" si="2"/>
        <v>1.1428571428571428</v>
      </c>
      <c r="E128" s="265">
        <f t="shared" si="3"/>
        <v>0.7142857142857143</v>
      </c>
    </row>
    <row r="129" spans="1:5" x14ac:dyDescent="0.25">
      <c r="A129" s="85">
        <v>44024</v>
      </c>
      <c r="B129" s="84">
        <v>0</v>
      </c>
      <c r="C129" s="84">
        <v>0</v>
      </c>
      <c r="D129" s="265">
        <f t="shared" si="2"/>
        <v>1.2857142857142858</v>
      </c>
      <c r="E129" s="265">
        <f t="shared" si="3"/>
        <v>1.1428571428571428</v>
      </c>
    </row>
    <row r="130" spans="1:5" x14ac:dyDescent="0.25">
      <c r="A130" s="85">
        <v>44025</v>
      </c>
      <c r="B130" s="84">
        <v>1</v>
      </c>
      <c r="C130" s="84">
        <v>1</v>
      </c>
      <c r="D130" s="265">
        <f t="shared" si="2"/>
        <v>1.2857142857142858</v>
      </c>
      <c r="E130" s="265">
        <f t="shared" si="3"/>
        <v>1.1428571428571428</v>
      </c>
    </row>
    <row r="131" spans="1:5" x14ac:dyDescent="0.25">
      <c r="A131" s="85">
        <v>44026</v>
      </c>
      <c r="B131" s="84">
        <v>3</v>
      </c>
      <c r="C131" s="84">
        <v>1</v>
      </c>
      <c r="D131" s="265">
        <f t="shared" si="2"/>
        <v>1.2857142857142858</v>
      </c>
      <c r="E131" s="265">
        <f t="shared" si="3"/>
        <v>0.8571428571428571</v>
      </c>
    </row>
    <row r="132" spans="1:5" x14ac:dyDescent="0.25">
      <c r="A132" s="85">
        <v>44027</v>
      </c>
      <c r="B132" s="84">
        <v>2</v>
      </c>
      <c r="C132" s="84">
        <v>3</v>
      </c>
      <c r="D132" s="265">
        <f t="shared" si="2"/>
        <v>1.1428571428571428</v>
      </c>
      <c r="E132" s="265">
        <f t="shared" si="3"/>
        <v>0.8571428571428571</v>
      </c>
    </row>
    <row r="133" spans="1:5" x14ac:dyDescent="0.25">
      <c r="A133" s="85">
        <v>44028</v>
      </c>
      <c r="B133" s="84">
        <v>0</v>
      </c>
      <c r="C133" s="84">
        <v>1</v>
      </c>
      <c r="D133" s="265">
        <f t="shared" si="2"/>
        <v>1.4285714285714286</v>
      </c>
      <c r="E133" s="265">
        <f t="shared" si="3"/>
        <v>0.8571428571428571</v>
      </c>
    </row>
    <row r="134" spans="1:5" x14ac:dyDescent="0.25">
      <c r="A134" s="85">
        <v>44029</v>
      </c>
      <c r="B134" s="84">
        <v>0</v>
      </c>
      <c r="C134" s="84">
        <v>0</v>
      </c>
      <c r="D134" s="265">
        <f t="shared" si="2"/>
        <v>1.4285714285714286</v>
      </c>
      <c r="E134" s="265">
        <f t="shared" si="3"/>
        <v>0.8571428571428571</v>
      </c>
    </row>
    <row r="135" spans="1:5" x14ac:dyDescent="0.25">
      <c r="A135" s="85">
        <v>44030</v>
      </c>
      <c r="B135" s="84">
        <v>2</v>
      </c>
      <c r="C135" s="84">
        <v>0</v>
      </c>
      <c r="D135" s="265">
        <f t="shared" si="2"/>
        <v>1</v>
      </c>
      <c r="E135" s="265">
        <f t="shared" si="3"/>
        <v>1.2857142857142858</v>
      </c>
    </row>
    <row r="136" spans="1:5" x14ac:dyDescent="0.25">
      <c r="A136" s="85">
        <v>44031</v>
      </c>
      <c r="B136" s="84">
        <v>2</v>
      </c>
      <c r="C136" s="84">
        <v>0</v>
      </c>
      <c r="D136" s="265">
        <f t="shared" si="2"/>
        <v>0.7142857142857143</v>
      </c>
      <c r="E136" s="265">
        <f t="shared" si="3"/>
        <v>1</v>
      </c>
    </row>
    <row r="137" spans="1:5" x14ac:dyDescent="0.25">
      <c r="A137" s="85">
        <v>44032</v>
      </c>
      <c r="B137" s="84">
        <v>1</v>
      </c>
      <c r="C137" s="84">
        <v>1</v>
      </c>
      <c r="D137" s="265">
        <f t="shared" si="2"/>
        <v>0.7142857142857143</v>
      </c>
      <c r="E137" s="265">
        <f t="shared" si="3"/>
        <v>1</v>
      </c>
    </row>
    <row r="138" spans="1:5" x14ac:dyDescent="0.25">
      <c r="A138" s="85">
        <v>44033</v>
      </c>
      <c r="B138" s="84">
        <v>0</v>
      </c>
      <c r="C138" s="84">
        <v>4</v>
      </c>
      <c r="D138" s="265">
        <f t="shared" ref="D138:D201" si="4">AVERAGE(B135:B141)</f>
        <v>0.8571428571428571</v>
      </c>
      <c r="E138" s="265">
        <f t="shared" ref="E138:E201" si="5">AVERAGE(C135:C141)</f>
        <v>1.1428571428571428</v>
      </c>
    </row>
    <row r="139" spans="1:5" x14ac:dyDescent="0.25">
      <c r="A139" s="85">
        <v>44034</v>
      </c>
      <c r="B139" s="84">
        <v>0</v>
      </c>
      <c r="C139" s="84">
        <v>1</v>
      </c>
      <c r="D139" s="265">
        <f t="shared" si="4"/>
        <v>0.7142857142857143</v>
      </c>
      <c r="E139" s="265">
        <f t="shared" si="5"/>
        <v>1.1428571428571428</v>
      </c>
    </row>
    <row r="140" spans="1:5" x14ac:dyDescent="0.25">
      <c r="A140" s="85">
        <v>44035</v>
      </c>
      <c r="B140" s="84">
        <v>0</v>
      </c>
      <c r="C140" s="84">
        <v>1</v>
      </c>
      <c r="D140" s="265">
        <f t="shared" si="4"/>
        <v>0.5714285714285714</v>
      </c>
      <c r="E140" s="265">
        <f t="shared" si="5"/>
        <v>1.1428571428571428</v>
      </c>
    </row>
    <row r="141" spans="1:5" x14ac:dyDescent="0.25">
      <c r="A141" s="85">
        <v>44036</v>
      </c>
      <c r="B141" s="84">
        <v>1</v>
      </c>
      <c r="C141" s="84">
        <v>1</v>
      </c>
      <c r="D141" s="265">
        <f t="shared" si="4"/>
        <v>0.42857142857142855</v>
      </c>
      <c r="E141" s="265">
        <f t="shared" si="5"/>
        <v>1</v>
      </c>
    </row>
    <row r="142" spans="1:5" x14ac:dyDescent="0.25">
      <c r="A142" s="85">
        <v>44037</v>
      </c>
      <c r="B142" s="84">
        <v>1</v>
      </c>
      <c r="C142" s="84">
        <v>0</v>
      </c>
      <c r="D142" s="265">
        <f t="shared" si="4"/>
        <v>1</v>
      </c>
      <c r="E142" s="265">
        <f t="shared" si="5"/>
        <v>0.5714285714285714</v>
      </c>
    </row>
    <row r="143" spans="1:5" x14ac:dyDescent="0.25">
      <c r="A143" s="85">
        <v>44038</v>
      </c>
      <c r="B143" s="84">
        <v>1</v>
      </c>
      <c r="C143" s="84">
        <v>0</v>
      </c>
      <c r="D143" s="265">
        <f t="shared" si="4"/>
        <v>1.2857142857142858</v>
      </c>
      <c r="E143" s="265">
        <f t="shared" si="5"/>
        <v>0.5714285714285714</v>
      </c>
    </row>
    <row r="144" spans="1:5" x14ac:dyDescent="0.25">
      <c r="A144" s="85">
        <v>44039</v>
      </c>
      <c r="B144" s="84">
        <v>0</v>
      </c>
      <c r="C144" s="84">
        <v>0</v>
      </c>
      <c r="D144" s="265">
        <f t="shared" si="4"/>
        <v>1.2857142857142858</v>
      </c>
      <c r="E144" s="265">
        <f t="shared" si="5"/>
        <v>0.7142857142857143</v>
      </c>
    </row>
    <row r="145" spans="1:5" x14ac:dyDescent="0.25">
      <c r="A145" s="85">
        <v>44040</v>
      </c>
      <c r="B145" s="84">
        <v>4</v>
      </c>
      <c r="C145" s="84">
        <v>1</v>
      </c>
      <c r="D145" s="265">
        <f t="shared" si="4"/>
        <v>1.1428571428571428</v>
      </c>
      <c r="E145" s="265">
        <f t="shared" si="5"/>
        <v>0.8571428571428571</v>
      </c>
    </row>
    <row r="146" spans="1:5" x14ac:dyDescent="0.25">
      <c r="A146" s="85">
        <v>44041</v>
      </c>
      <c r="B146" s="84">
        <v>2</v>
      </c>
      <c r="C146" s="84">
        <v>1</v>
      </c>
      <c r="D146" s="265">
        <f t="shared" si="4"/>
        <v>1</v>
      </c>
      <c r="E146" s="265">
        <f t="shared" si="5"/>
        <v>0.8571428571428571</v>
      </c>
    </row>
    <row r="147" spans="1:5" x14ac:dyDescent="0.25">
      <c r="A147" s="85">
        <v>44042</v>
      </c>
      <c r="B147" s="84">
        <v>0</v>
      </c>
      <c r="C147" s="84">
        <v>2</v>
      </c>
      <c r="D147" s="265">
        <f t="shared" si="4"/>
        <v>0.8571428571428571</v>
      </c>
      <c r="E147" s="265">
        <f t="shared" si="5"/>
        <v>0.8571428571428571</v>
      </c>
    </row>
    <row r="148" spans="1:5" x14ac:dyDescent="0.25">
      <c r="A148" s="85">
        <v>44043</v>
      </c>
      <c r="B148" s="84">
        <v>0</v>
      </c>
      <c r="C148" s="84">
        <v>2</v>
      </c>
      <c r="D148" s="265">
        <f t="shared" si="4"/>
        <v>1</v>
      </c>
      <c r="E148" s="265">
        <f t="shared" si="5"/>
        <v>1</v>
      </c>
    </row>
    <row r="149" spans="1:5" x14ac:dyDescent="0.25">
      <c r="A149" s="85">
        <v>44044</v>
      </c>
      <c r="B149" s="84">
        <v>0</v>
      </c>
      <c r="C149" s="84">
        <v>0</v>
      </c>
      <c r="D149" s="265">
        <f t="shared" si="4"/>
        <v>0.5714285714285714</v>
      </c>
      <c r="E149" s="265">
        <f t="shared" si="5"/>
        <v>0.8571428571428571</v>
      </c>
    </row>
    <row r="150" spans="1:5" x14ac:dyDescent="0.25">
      <c r="A150" s="85">
        <v>44045</v>
      </c>
      <c r="B150" s="84">
        <v>0</v>
      </c>
      <c r="C150" s="84">
        <v>0</v>
      </c>
      <c r="D150" s="265">
        <f t="shared" si="4"/>
        <v>0.5714285714285714</v>
      </c>
      <c r="E150" s="265">
        <f t="shared" si="5"/>
        <v>0.8571428571428571</v>
      </c>
    </row>
    <row r="151" spans="1:5" x14ac:dyDescent="0.25">
      <c r="A151" s="85">
        <v>44046</v>
      </c>
      <c r="B151" s="84">
        <v>1</v>
      </c>
      <c r="C151" s="84">
        <v>1</v>
      </c>
      <c r="D151" s="265">
        <f t="shared" si="4"/>
        <v>0.7142857142857143</v>
      </c>
      <c r="E151" s="265">
        <f t="shared" si="5"/>
        <v>0.8571428571428571</v>
      </c>
    </row>
    <row r="152" spans="1:5" x14ac:dyDescent="0.25">
      <c r="A152" s="85">
        <v>44047</v>
      </c>
      <c r="B152" s="84">
        <v>1</v>
      </c>
      <c r="C152" s="84">
        <v>0</v>
      </c>
      <c r="D152" s="265">
        <f t="shared" si="4"/>
        <v>0.7142857142857143</v>
      </c>
      <c r="E152" s="265">
        <f t="shared" si="5"/>
        <v>0.7142857142857143</v>
      </c>
    </row>
    <row r="153" spans="1:5" x14ac:dyDescent="0.25">
      <c r="A153" s="85">
        <v>44048</v>
      </c>
      <c r="B153" s="84">
        <v>2</v>
      </c>
      <c r="C153" s="84">
        <v>1</v>
      </c>
      <c r="D153" s="265">
        <f t="shared" si="4"/>
        <v>0.7142857142857143</v>
      </c>
      <c r="E153" s="265">
        <f t="shared" si="5"/>
        <v>0.7142857142857143</v>
      </c>
    </row>
    <row r="154" spans="1:5" x14ac:dyDescent="0.25">
      <c r="A154" s="85">
        <v>44049</v>
      </c>
      <c r="B154" s="84">
        <v>1</v>
      </c>
      <c r="C154" s="84">
        <v>2</v>
      </c>
      <c r="D154" s="265">
        <f t="shared" si="4"/>
        <v>0.7142857142857143</v>
      </c>
      <c r="E154" s="265">
        <f t="shared" si="5"/>
        <v>0.7142857142857143</v>
      </c>
    </row>
    <row r="155" spans="1:5" x14ac:dyDescent="0.25">
      <c r="A155" s="85">
        <v>44050</v>
      </c>
      <c r="B155" s="84">
        <v>0</v>
      </c>
      <c r="C155" s="84">
        <v>1</v>
      </c>
      <c r="D155" s="265">
        <f t="shared" si="4"/>
        <v>0.5714285714285714</v>
      </c>
      <c r="E155" s="265">
        <f t="shared" si="5"/>
        <v>0.7142857142857143</v>
      </c>
    </row>
    <row r="156" spans="1:5" x14ac:dyDescent="0.25">
      <c r="A156" s="85">
        <v>44051</v>
      </c>
      <c r="B156" s="84">
        <v>0</v>
      </c>
      <c r="C156" s="84">
        <v>0</v>
      </c>
      <c r="D156" s="265">
        <f t="shared" si="4"/>
        <v>0.42857142857142855</v>
      </c>
      <c r="E156" s="265">
        <f t="shared" si="5"/>
        <v>0.8571428571428571</v>
      </c>
    </row>
    <row r="157" spans="1:5" x14ac:dyDescent="0.25">
      <c r="A157" s="85">
        <v>44052</v>
      </c>
      <c r="B157" s="84">
        <v>0</v>
      </c>
      <c r="C157" s="84">
        <v>0</v>
      </c>
      <c r="D157" s="265">
        <f t="shared" si="4"/>
        <v>0.14285714285714285</v>
      </c>
      <c r="E157" s="265">
        <f t="shared" si="5"/>
        <v>0.7142857142857143</v>
      </c>
    </row>
    <row r="158" spans="1:5" x14ac:dyDescent="0.25">
      <c r="A158" s="85">
        <v>44053</v>
      </c>
      <c r="B158" s="54">
        <v>0</v>
      </c>
      <c r="C158" s="54">
        <v>1</v>
      </c>
      <c r="D158" s="265">
        <f t="shared" si="4"/>
        <v>0.14285714285714285</v>
      </c>
      <c r="E158" s="265">
        <f t="shared" si="5"/>
        <v>0.5714285714285714</v>
      </c>
    </row>
    <row r="159" spans="1:5" x14ac:dyDescent="0.25">
      <c r="A159" s="85">
        <v>44054</v>
      </c>
      <c r="B159" s="54">
        <v>0</v>
      </c>
      <c r="C159" s="54">
        <v>1</v>
      </c>
      <c r="D159" s="265">
        <f t="shared" si="4"/>
        <v>0.14285714285714285</v>
      </c>
      <c r="E159" s="265">
        <f t="shared" si="5"/>
        <v>0.42857142857142855</v>
      </c>
    </row>
    <row r="160" spans="1:5" x14ac:dyDescent="0.25">
      <c r="A160" s="85">
        <v>44055</v>
      </c>
      <c r="B160" s="54">
        <v>0</v>
      </c>
      <c r="C160" s="54">
        <v>0</v>
      </c>
      <c r="D160" s="265">
        <f t="shared" si="4"/>
        <v>0.2857142857142857</v>
      </c>
      <c r="E160" s="265">
        <f t="shared" si="5"/>
        <v>0.42857142857142855</v>
      </c>
    </row>
    <row r="161" spans="1:5" x14ac:dyDescent="0.25">
      <c r="A161" s="85">
        <v>44056</v>
      </c>
      <c r="B161" s="54">
        <v>1</v>
      </c>
      <c r="C161" s="54">
        <v>1</v>
      </c>
      <c r="D161" s="265">
        <f t="shared" si="4"/>
        <v>0.42857142857142855</v>
      </c>
      <c r="E161" s="265">
        <f t="shared" si="5"/>
        <v>0.42857142857142855</v>
      </c>
    </row>
    <row r="162" spans="1:5" x14ac:dyDescent="0.25">
      <c r="A162" s="85">
        <v>44057</v>
      </c>
      <c r="B162" s="54">
        <v>0</v>
      </c>
      <c r="C162" s="54">
        <v>0</v>
      </c>
      <c r="D162" s="265">
        <f t="shared" si="4"/>
        <v>0.5714285714285714</v>
      </c>
      <c r="E162" s="265">
        <f t="shared" si="5"/>
        <v>0.5714285714285714</v>
      </c>
    </row>
    <row r="163" spans="1:5" x14ac:dyDescent="0.25">
      <c r="A163" s="85">
        <v>44058</v>
      </c>
      <c r="B163" s="54">
        <v>1</v>
      </c>
      <c r="C163" s="54">
        <v>0</v>
      </c>
      <c r="D163" s="265">
        <f t="shared" si="4"/>
        <v>0.7142857142857143</v>
      </c>
      <c r="E163" s="265">
        <f t="shared" si="5"/>
        <v>0.5714285714285714</v>
      </c>
    </row>
    <row r="164" spans="1:5" x14ac:dyDescent="0.25">
      <c r="A164" s="85">
        <v>44059</v>
      </c>
      <c r="B164" s="54">
        <v>1</v>
      </c>
      <c r="C164" s="54">
        <v>0</v>
      </c>
      <c r="D164" s="265">
        <f t="shared" si="4"/>
        <v>1</v>
      </c>
      <c r="E164" s="265">
        <f t="shared" si="5"/>
        <v>0.7142857142857143</v>
      </c>
    </row>
    <row r="165" spans="1:5" x14ac:dyDescent="0.25">
      <c r="A165" s="85">
        <v>44060</v>
      </c>
      <c r="B165" s="54">
        <v>1</v>
      </c>
      <c r="C165" s="54">
        <v>2</v>
      </c>
      <c r="D165" s="265">
        <f t="shared" si="4"/>
        <v>0.8571428571428571</v>
      </c>
      <c r="E165" s="265">
        <f t="shared" si="5"/>
        <v>0.5714285714285714</v>
      </c>
    </row>
    <row r="166" spans="1:5" x14ac:dyDescent="0.25">
      <c r="A166" s="85">
        <v>44061</v>
      </c>
      <c r="B166" s="54">
        <v>1</v>
      </c>
      <c r="C166" s="54">
        <v>1</v>
      </c>
      <c r="D166" s="265">
        <f t="shared" si="4"/>
        <v>0.8571428571428571</v>
      </c>
      <c r="E166" s="265">
        <f t="shared" si="5"/>
        <v>0.7142857142857143</v>
      </c>
    </row>
    <row r="167" spans="1:5" x14ac:dyDescent="0.25">
      <c r="A167" s="85">
        <v>44062</v>
      </c>
      <c r="B167" s="54">
        <v>2</v>
      </c>
      <c r="C167" s="54">
        <v>1</v>
      </c>
      <c r="D167" s="265">
        <f t="shared" si="4"/>
        <v>0.8571428571428571</v>
      </c>
      <c r="E167" s="265">
        <f t="shared" si="5"/>
        <v>0.7142857142857143</v>
      </c>
    </row>
    <row r="168" spans="1:5" x14ac:dyDescent="0.25">
      <c r="A168" s="85">
        <v>44063</v>
      </c>
      <c r="B168" s="54">
        <v>0</v>
      </c>
      <c r="C168" s="54">
        <v>0</v>
      </c>
      <c r="D168" s="265">
        <f t="shared" si="4"/>
        <v>0.8571428571428571</v>
      </c>
      <c r="E168" s="265">
        <f t="shared" si="5"/>
        <v>0.7142857142857143</v>
      </c>
    </row>
    <row r="169" spans="1:5" x14ac:dyDescent="0.25">
      <c r="A169" s="85">
        <v>44064</v>
      </c>
      <c r="B169" s="54">
        <v>0</v>
      </c>
      <c r="C169" s="54">
        <v>1</v>
      </c>
      <c r="D169" s="265">
        <f t="shared" si="4"/>
        <v>0.7142857142857143</v>
      </c>
      <c r="E169" s="265">
        <f t="shared" si="5"/>
        <v>0.5714285714285714</v>
      </c>
    </row>
    <row r="170" spans="1:5" x14ac:dyDescent="0.25">
      <c r="A170" s="85">
        <v>44065</v>
      </c>
      <c r="B170" s="54">
        <v>1</v>
      </c>
      <c r="C170" s="54">
        <v>0</v>
      </c>
      <c r="D170" s="265">
        <f t="shared" si="4"/>
        <v>0.7142857142857143</v>
      </c>
      <c r="E170" s="265">
        <f t="shared" si="5"/>
        <v>0.7142857142857143</v>
      </c>
    </row>
    <row r="171" spans="1:5" x14ac:dyDescent="0.25">
      <c r="A171" s="85">
        <v>44066</v>
      </c>
      <c r="B171" s="54">
        <v>1</v>
      </c>
      <c r="C171" s="54">
        <v>0</v>
      </c>
      <c r="D171" s="265">
        <f t="shared" si="4"/>
        <v>0.5714285714285714</v>
      </c>
      <c r="E171" s="265">
        <f t="shared" si="5"/>
        <v>0.7142857142857143</v>
      </c>
    </row>
    <row r="172" spans="1:5" x14ac:dyDescent="0.25">
      <c r="A172" s="85">
        <v>44067</v>
      </c>
      <c r="B172" s="54">
        <v>0</v>
      </c>
      <c r="C172" s="54">
        <v>1</v>
      </c>
      <c r="D172" s="265">
        <f t="shared" si="4"/>
        <v>0.7142857142857143</v>
      </c>
      <c r="E172" s="265">
        <f t="shared" si="5"/>
        <v>0.8571428571428571</v>
      </c>
    </row>
    <row r="173" spans="1:5" x14ac:dyDescent="0.25">
      <c r="A173" s="85">
        <v>44068</v>
      </c>
      <c r="B173" s="54">
        <v>1</v>
      </c>
      <c r="C173" s="54">
        <v>2</v>
      </c>
      <c r="D173" s="265">
        <f t="shared" si="4"/>
        <v>0.8571428571428571</v>
      </c>
      <c r="E173" s="265">
        <f t="shared" si="5"/>
        <v>1</v>
      </c>
    </row>
    <row r="174" spans="1:5" x14ac:dyDescent="0.25">
      <c r="A174" s="85">
        <v>44069</v>
      </c>
      <c r="B174" s="54">
        <v>1</v>
      </c>
      <c r="C174" s="54">
        <v>1</v>
      </c>
      <c r="D174" s="265">
        <f t="shared" si="4"/>
        <v>0.7142857142857143</v>
      </c>
      <c r="E174" s="265">
        <f t="shared" si="5"/>
        <v>1</v>
      </c>
    </row>
    <row r="175" spans="1:5" x14ac:dyDescent="0.25">
      <c r="A175" s="85">
        <v>44070</v>
      </c>
      <c r="B175" s="54">
        <v>1</v>
      </c>
      <c r="C175" s="54">
        <v>1</v>
      </c>
      <c r="D175" s="265">
        <f t="shared" si="4"/>
        <v>0.7142857142857143</v>
      </c>
      <c r="E175" s="265">
        <f t="shared" si="5"/>
        <v>1</v>
      </c>
    </row>
    <row r="176" spans="1:5" x14ac:dyDescent="0.25">
      <c r="A176" s="85">
        <v>44071</v>
      </c>
      <c r="B176" s="54">
        <v>1</v>
      </c>
      <c r="C176" s="54">
        <v>2</v>
      </c>
      <c r="D176" s="265">
        <f t="shared" si="4"/>
        <v>0.7142857142857143</v>
      </c>
      <c r="E176" s="265">
        <f t="shared" si="5"/>
        <v>1</v>
      </c>
    </row>
    <row r="177" spans="1:5" x14ac:dyDescent="0.25">
      <c r="A177" s="85">
        <v>44072</v>
      </c>
      <c r="B177" s="54">
        <v>0</v>
      </c>
      <c r="C177" s="54">
        <v>0</v>
      </c>
      <c r="D177" s="265">
        <f t="shared" si="4"/>
        <v>0.5714285714285714</v>
      </c>
      <c r="E177" s="265">
        <f t="shared" si="5"/>
        <v>0.8571428571428571</v>
      </c>
    </row>
    <row r="178" spans="1:5" x14ac:dyDescent="0.25">
      <c r="A178" s="85">
        <v>44073</v>
      </c>
      <c r="B178" s="54">
        <v>1</v>
      </c>
      <c r="C178" s="54">
        <v>0</v>
      </c>
      <c r="D178" s="265">
        <f t="shared" si="4"/>
        <v>0.5714285714285714</v>
      </c>
      <c r="E178" s="265">
        <f t="shared" si="5"/>
        <v>0.7142857142857143</v>
      </c>
    </row>
    <row r="179" spans="1:5" x14ac:dyDescent="0.25">
      <c r="A179" s="85">
        <v>44074</v>
      </c>
      <c r="B179" s="54">
        <v>0</v>
      </c>
      <c r="C179" s="54">
        <v>1</v>
      </c>
      <c r="D179" s="265">
        <f t="shared" si="4"/>
        <v>0.5714285714285714</v>
      </c>
      <c r="E179" s="265">
        <f t="shared" si="5"/>
        <v>0.5714285714285714</v>
      </c>
    </row>
    <row r="180" spans="1:5" x14ac:dyDescent="0.25">
      <c r="A180" s="85">
        <v>44075</v>
      </c>
      <c r="B180" s="54">
        <v>0</v>
      </c>
      <c r="C180" s="54">
        <v>1</v>
      </c>
      <c r="D180" s="265">
        <f t="shared" si="4"/>
        <v>0.5714285714285714</v>
      </c>
      <c r="E180" s="265">
        <f t="shared" si="5"/>
        <v>0.2857142857142857</v>
      </c>
    </row>
    <row r="181" spans="1:5" x14ac:dyDescent="0.25">
      <c r="A181" s="85">
        <v>44076</v>
      </c>
      <c r="B181" s="54">
        <v>1</v>
      </c>
      <c r="C181" s="54">
        <v>0</v>
      </c>
      <c r="D181" s="265">
        <f t="shared" si="4"/>
        <v>0.7142857142857143</v>
      </c>
      <c r="E181" s="265">
        <f t="shared" si="5"/>
        <v>0.2857142857142857</v>
      </c>
    </row>
    <row r="182" spans="1:5" x14ac:dyDescent="0.25">
      <c r="A182" s="85">
        <v>44077</v>
      </c>
      <c r="B182" s="54">
        <v>1</v>
      </c>
      <c r="C182" s="54">
        <v>0</v>
      </c>
      <c r="D182" s="265">
        <f t="shared" si="4"/>
        <v>0.5714285714285714</v>
      </c>
      <c r="E182" s="265">
        <f t="shared" si="5"/>
        <v>0.2857142857142857</v>
      </c>
    </row>
    <row r="183" spans="1:5" x14ac:dyDescent="0.25">
      <c r="A183" s="85">
        <v>44078</v>
      </c>
      <c r="B183" s="54">
        <v>1</v>
      </c>
      <c r="C183" s="54">
        <v>0</v>
      </c>
      <c r="D183" s="265">
        <f t="shared" si="4"/>
        <v>0.5714285714285714</v>
      </c>
      <c r="E183" s="265">
        <f t="shared" si="5"/>
        <v>0.42857142857142855</v>
      </c>
    </row>
    <row r="184" spans="1:5" x14ac:dyDescent="0.25">
      <c r="A184" s="85">
        <v>44079</v>
      </c>
      <c r="B184" s="54">
        <v>1</v>
      </c>
      <c r="C184" s="54">
        <v>0</v>
      </c>
      <c r="D184" s="265">
        <f t="shared" si="4"/>
        <v>0.5714285714285714</v>
      </c>
      <c r="E184" s="265">
        <f t="shared" si="5"/>
        <v>0.42857142857142855</v>
      </c>
    </row>
    <row r="185" spans="1:5" x14ac:dyDescent="0.25">
      <c r="A185" s="85">
        <v>44080</v>
      </c>
      <c r="B185" s="54">
        <v>0</v>
      </c>
      <c r="C185" s="54">
        <v>0</v>
      </c>
      <c r="D185" s="265">
        <f t="shared" si="4"/>
        <v>0.8571428571428571</v>
      </c>
      <c r="E185" s="265">
        <f t="shared" si="5"/>
        <v>0.5714285714285714</v>
      </c>
    </row>
    <row r="186" spans="1:5" x14ac:dyDescent="0.25">
      <c r="A186" s="85">
        <v>44081</v>
      </c>
      <c r="B186" s="54">
        <v>0</v>
      </c>
      <c r="C186" s="54">
        <v>2</v>
      </c>
      <c r="D186" s="265">
        <f t="shared" si="4"/>
        <v>0.7142857142857143</v>
      </c>
      <c r="E186" s="265">
        <f t="shared" si="5"/>
        <v>0.7142857142857143</v>
      </c>
    </row>
    <row r="187" spans="1:5" x14ac:dyDescent="0.25">
      <c r="A187" s="85">
        <v>44082</v>
      </c>
      <c r="B187" s="54">
        <v>0</v>
      </c>
      <c r="C187" s="54">
        <v>1</v>
      </c>
      <c r="D187" s="265">
        <f t="shared" si="4"/>
        <v>0.7142857142857143</v>
      </c>
      <c r="E187" s="265">
        <f t="shared" si="5"/>
        <v>0.7142857142857143</v>
      </c>
    </row>
    <row r="188" spans="1:5" x14ac:dyDescent="0.25">
      <c r="A188" s="85">
        <v>44083</v>
      </c>
      <c r="B188" s="54">
        <v>3</v>
      </c>
      <c r="C188" s="54">
        <v>1</v>
      </c>
      <c r="D188" s="265">
        <f t="shared" si="4"/>
        <v>0.8571428571428571</v>
      </c>
      <c r="E188" s="265">
        <f t="shared" si="5"/>
        <v>0.7142857142857143</v>
      </c>
    </row>
    <row r="189" spans="1:5" x14ac:dyDescent="0.25">
      <c r="A189" s="85">
        <v>44084</v>
      </c>
      <c r="B189" s="54">
        <v>0</v>
      </c>
      <c r="C189" s="54">
        <v>1</v>
      </c>
      <c r="D189" s="265">
        <f t="shared" si="4"/>
        <v>1</v>
      </c>
      <c r="E189" s="265">
        <f t="shared" si="5"/>
        <v>0.7142857142857143</v>
      </c>
    </row>
    <row r="190" spans="1:5" x14ac:dyDescent="0.25">
      <c r="A190" s="85">
        <v>44085</v>
      </c>
      <c r="B190" s="54">
        <v>1</v>
      </c>
      <c r="C190" s="54">
        <v>0</v>
      </c>
      <c r="D190" s="265">
        <f t="shared" si="4"/>
        <v>1.4285714285714286</v>
      </c>
      <c r="E190" s="265">
        <f t="shared" si="5"/>
        <v>0.8571428571428571</v>
      </c>
    </row>
    <row r="191" spans="1:5" x14ac:dyDescent="0.25">
      <c r="A191" s="85">
        <v>44086</v>
      </c>
      <c r="B191" s="54">
        <v>2</v>
      </c>
      <c r="C191" s="54">
        <v>0</v>
      </c>
      <c r="D191" s="265">
        <f t="shared" si="4"/>
        <v>1.4285714285714286</v>
      </c>
      <c r="E191" s="265">
        <f t="shared" si="5"/>
        <v>1</v>
      </c>
    </row>
    <row r="192" spans="1:5" x14ac:dyDescent="0.25">
      <c r="A192" s="85">
        <v>44087</v>
      </c>
      <c r="B192" s="54">
        <v>1</v>
      </c>
      <c r="C192" s="54">
        <v>0</v>
      </c>
      <c r="D192" s="265">
        <f t="shared" si="4"/>
        <v>1</v>
      </c>
      <c r="E192" s="265">
        <f t="shared" si="5"/>
        <v>0.8571428571428571</v>
      </c>
    </row>
    <row r="193" spans="1:5" x14ac:dyDescent="0.25">
      <c r="A193" s="85">
        <v>44088</v>
      </c>
      <c r="B193" s="54">
        <v>3</v>
      </c>
      <c r="C193" s="54">
        <v>3</v>
      </c>
      <c r="D193" s="265">
        <f t="shared" si="4"/>
        <v>1.1428571428571428</v>
      </c>
      <c r="E193" s="265">
        <f t="shared" si="5"/>
        <v>1.1428571428571428</v>
      </c>
    </row>
    <row r="194" spans="1:5" x14ac:dyDescent="0.25">
      <c r="A194" s="85">
        <v>44089</v>
      </c>
      <c r="B194" s="54">
        <v>0</v>
      </c>
      <c r="C194" s="54">
        <v>2</v>
      </c>
      <c r="D194" s="265">
        <f t="shared" si="4"/>
        <v>1.4285714285714286</v>
      </c>
      <c r="E194" s="265">
        <f t="shared" si="5"/>
        <v>1.5714285714285714</v>
      </c>
    </row>
    <row r="195" spans="1:5" x14ac:dyDescent="0.25">
      <c r="A195" s="85">
        <v>44090</v>
      </c>
      <c r="B195" s="54">
        <v>0</v>
      </c>
      <c r="C195" s="54">
        <v>0</v>
      </c>
      <c r="D195" s="265">
        <f t="shared" si="4"/>
        <v>1.1428571428571428</v>
      </c>
      <c r="E195" s="265">
        <f t="shared" si="5"/>
        <v>1.5714285714285714</v>
      </c>
    </row>
    <row r="196" spans="1:5" x14ac:dyDescent="0.25">
      <c r="A196" s="85">
        <v>44091</v>
      </c>
      <c r="B196" s="54">
        <v>1</v>
      </c>
      <c r="C196" s="54">
        <v>3</v>
      </c>
      <c r="D196" s="265">
        <f t="shared" si="4"/>
        <v>1.5714285714285714</v>
      </c>
      <c r="E196" s="265">
        <f t="shared" si="5"/>
        <v>1.5714285714285714</v>
      </c>
    </row>
    <row r="197" spans="1:5" x14ac:dyDescent="0.25">
      <c r="A197" s="85">
        <v>44092</v>
      </c>
      <c r="B197" s="54">
        <v>3</v>
      </c>
      <c r="C197" s="54">
        <v>3</v>
      </c>
      <c r="D197" s="265">
        <f t="shared" si="4"/>
        <v>1.4285714285714286</v>
      </c>
      <c r="E197" s="265">
        <f t="shared" si="5"/>
        <v>1.2857142857142858</v>
      </c>
    </row>
    <row r="198" spans="1:5" x14ac:dyDescent="0.25">
      <c r="A198" s="85">
        <v>44093</v>
      </c>
      <c r="B198" s="54">
        <v>0</v>
      </c>
      <c r="C198" s="54">
        <v>0</v>
      </c>
      <c r="D198" s="265">
        <f t="shared" si="4"/>
        <v>1.8571428571428572</v>
      </c>
      <c r="E198" s="265">
        <f t="shared" si="5"/>
        <v>1.4285714285714286</v>
      </c>
    </row>
    <row r="199" spans="1:5" x14ac:dyDescent="0.25">
      <c r="A199" s="85">
        <v>44094</v>
      </c>
      <c r="B199" s="54">
        <v>4</v>
      </c>
      <c r="C199" s="54">
        <v>0</v>
      </c>
      <c r="D199" s="265">
        <f t="shared" si="4"/>
        <v>2.1428571428571428</v>
      </c>
      <c r="E199" s="265">
        <f t="shared" si="5"/>
        <v>1.8571428571428572</v>
      </c>
    </row>
    <row r="200" spans="1:5" x14ac:dyDescent="0.25">
      <c r="A200" s="85">
        <v>44095</v>
      </c>
      <c r="B200" s="54">
        <v>2</v>
      </c>
      <c r="C200" s="54">
        <v>1</v>
      </c>
      <c r="D200" s="265">
        <f t="shared" si="4"/>
        <v>2.1428571428571428</v>
      </c>
      <c r="E200" s="265">
        <f t="shared" si="5"/>
        <v>1.7142857142857142</v>
      </c>
    </row>
    <row r="201" spans="1:5" x14ac:dyDescent="0.25">
      <c r="A201" s="85">
        <v>44096</v>
      </c>
      <c r="B201" s="54">
        <v>3</v>
      </c>
      <c r="C201" s="54">
        <v>3</v>
      </c>
      <c r="D201" s="265">
        <f t="shared" si="4"/>
        <v>1.8571428571428572</v>
      </c>
      <c r="E201" s="265">
        <f t="shared" si="5"/>
        <v>1.2857142857142858</v>
      </c>
    </row>
    <row r="202" spans="1:5" x14ac:dyDescent="0.25">
      <c r="A202" s="85">
        <v>44097</v>
      </c>
      <c r="B202" s="54">
        <v>2</v>
      </c>
      <c r="C202" s="54">
        <v>3</v>
      </c>
      <c r="D202" s="265">
        <f t="shared" ref="D202:D265" si="6">AVERAGE(B199:B205)</f>
        <v>2.1428571428571428</v>
      </c>
      <c r="E202" s="265">
        <f t="shared" ref="E202:E265" si="7">AVERAGE(C199:C205)</f>
        <v>1.4285714285714286</v>
      </c>
    </row>
    <row r="203" spans="1:5" x14ac:dyDescent="0.25">
      <c r="A203" s="85">
        <v>44098</v>
      </c>
      <c r="B203" s="54">
        <v>1</v>
      </c>
      <c r="C203" s="54">
        <v>2</v>
      </c>
      <c r="D203" s="265">
        <f t="shared" si="6"/>
        <v>2</v>
      </c>
      <c r="E203" s="265">
        <f t="shared" si="7"/>
        <v>1.4285714285714286</v>
      </c>
    </row>
    <row r="204" spans="1:5" x14ac:dyDescent="0.25">
      <c r="A204" s="85">
        <v>44099</v>
      </c>
      <c r="B204" s="54">
        <v>1</v>
      </c>
      <c r="C204" s="54">
        <v>0</v>
      </c>
      <c r="D204" s="265">
        <f t="shared" si="6"/>
        <v>2.1428571428571428</v>
      </c>
      <c r="E204" s="265">
        <f t="shared" si="7"/>
        <v>1.7142857142857142</v>
      </c>
    </row>
    <row r="205" spans="1:5" x14ac:dyDescent="0.25">
      <c r="A205" s="85">
        <v>44100</v>
      </c>
      <c r="B205" s="54">
        <v>2</v>
      </c>
      <c r="C205" s="54">
        <v>1</v>
      </c>
      <c r="D205" s="265">
        <f t="shared" si="6"/>
        <v>1.8571428571428572</v>
      </c>
      <c r="E205" s="265">
        <f t="shared" si="7"/>
        <v>2</v>
      </c>
    </row>
    <row r="206" spans="1:5" x14ac:dyDescent="0.25">
      <c r="A206" s="85">
        <v>44101</v>
      </c>
      <c r="B206" s="54">
        <v>3</v>
      </c>
      <c r="C206" s="54">
        <v>0</v>
      </c>
      <c r="D206" s="265">
        <f t="shared" si="6"/>
        <v>2.1428571428571428</v>
      </c>
      <c r="E206" s="265">
        <f t="shared" si="7"/>
        <v>2.1428571428571428</v>
      </c>
    </row>
    <row r="207" spans="1:5" x14ac:dyDescent="0.25">
      <c r="A207" s="85">
        <v>44102</v>
      </c>
      <c r="B207" s="54">
        <v>3</v>
      </c>
      <c r="C207" s="54">
        <v>3</v>
      </c>
      <c r="D207" s="265">
        <f t="shared" si="6"/>
        <v>2.8571428571428572</v>
      </c>
      <c r="E207" s="265">
        <f t="shared" si="7"/>
        <v>2.4285714285714284</v>
      </c>
    </row>
    <row r="208" spans="1:5" x14ac:dyDescent="0.25">
      <c r="A208" s="85">
        <v>44103</v>
      </c>
      <c r="B208" s="54">
        <v>1</v>
      </c>
      <c r="C208" s="54">
        <v>5</v>
      </c>
      <c r="D208" s="265">
        <f t="shared" si="6"/>
        <v>2.8571428571428572</v>
      </c>
      <c r="E208" s="265">
        <f t="shared" si="7"/>
        <v>3</v>
      </c>
    </row>
    <row r="209" spans="1:5" x14ac:dyDescent="0.25">
      <c r="A209" s="85">
        <v>44104</v>
      </c>
      <c r="B209" s="54">
        <v>4</v>
      </c>
      <c r="C209" s="54">
        <v>4</v>
      </c>
      <c r="D209" s="265">
        <f t="shared" si="6"/>
        <v>3</v>
      </c>
      <c r="E209" s="265">
        <f t="shared" si="7"/>
        <v>2.8571428571428572</v>
      </c>
    </row>
    <row r="210" spans="1:5" x14ac:dyDescent="0.25">
      <c r="A210" s="85">
        <v>44105</v>
      </c>
      <c r="B210" s="54">
        <v>6</v>
      </c>
      <c r="C210" s="54">
        <v>4</v>
      </c>
      <c r="D210" s="265">
        <f t="shared" si="6"/>
        <v>3</v>
      </c>
      <c r="E210" s="265">
        <f t="shared" si="7"/>
        <v>2.8571428571428572</v>
      </c>
    </row>
    <row r="211" spans="1:5" x14ac:dyDescent="0.25">
      <c r="A211" s="85">
        <v>44106</v>
      </c>
      <c r="B211" s="54">
        <v>1</v>
      </c>
      <c r="C211" s="54">
        <v>4</v>
      </c>
      <c r="D211" s="265">
        <f t="shared" si="6"/>
        <v>2.7142857142857144</v>
      </c>
      <c r="E211" s="265">
        <f t="shared" si="7"/>
        <v>2.7142857142857144</v>
      </c>
    </row>
    <row r="212" spans="1:5" x14ac:dyDescent="0.25">
      <c r="A212" s="85">
        <v>44107</v>
      </c>
      <c r="B212" s="54">
        <v>3</v>
      </c>
      <c r="C212" s="54">
        <v>0</v>
      </c>
      <c r="D212" s="265">
        <f t="shared" si="6"/>
        <v>3.5714285714285716</v>
      </c>
      <c r="E212" s="265">
        <f t="shared" si="7"/>
        <v>2.2857142857142856</v>
      </c>
    </row>
    <row r="213" spans="1:5" x14ac:dyDescent="0.25">
      <c r="A213" s="85">
        <v>44108</v>
      </c>
      <c r="B213" s="54">
        <v>3</v>
      </c>
      <c r="C213" s="54">
        <v>0</v>
      </c>
      <c r="D213" s="265">
        <f t="shared" si="6"/>
        <v>4.4285714285714288</v>
      </c>
      <c r="E213" s="265">
        <f t="shared" si="7"/>
        <v>2.8571428571428572</v>
      </c>
    </row>
    <row r="214" spans="1:5" x14ac:dyDescent="0.25">
      <c r="A214" s="85">
        <v>44109</v>
      </c>
      <c r="B214" s="54">
        <v>1</v>
      </c>
      <c r="C214" s="54">
        <v>2</v>
      </c>
      <c r="D214" s="265">
        <f t="shared" si="6"/>
        <v>5.1428571428571432</v>
      </c>
      <c r="E214" s="265">
        <f t="shared" si="7"/>
        <v>3.2857142857142856</v>
      </c>
    </row>
    <row r="215" spans="1:5" x14ac:dyDescent="0.25">
      <c r="A215" s="85">
        <v>44110</v>
      </c>
      <c r="B215" s="54">
        <v>7</v>
      </c>
      <c r="C215" s="54">
        <v>2</v>
      </c>
      <c r="D215" s="265">
        <f t="shared" si="6"/>
        <v>6</v>
      </c>
      <c r="E215" s="265">
        <f t="shared" si="7"/>
        <v>3.5714285714285716</v>
      </c>
    </row>
    <row r="216" spans="1:5" x14ac:dyDescent="0.25">
      <c r="A216" s="85">
        <v>44111</v>
      </c>
      <c r="B216" s="54">
        <v>10</v>
      </c>
      <c r="C216" s="54">
        <v>8</v>
      </c>
      <c r="D216" s="265">
        <f t="shared" si="6"/>
        <v>7.5714285714285712</v>
      </c>
      <c r="E216" s="265">
        <f t="shared" si="7"/>
        <v>3.5714285714285716</v>
      </c>
    </row>
    <row r="217" spans="1:5" x14ac:dyDescent="0.25">
      <c r="A217" s="85">
        <v>44112</v>
      </c>
      <c r="B217" s="54">
        <v>11</v>
      </c>
      <c r="C217" s="54">
        <v>7</v>
      </c>
      <c r="D217" s="265">
        <f t="shared" si="6"/>
        <v>8.8571428571428577</v>
      </c>
      <c r="E217" s="265">
        <f t="shared" si="7"/>
        <v>3.5714285714285716</v>
      </c>
    </row>
    <row r="218" spans="1:5" x14ac:dyDescent="0.25">
      <c r="A218" s="85">
        <v>44113</v>
      </c>
      <c r="B218" s="54">
        <v>7</v>
      </c>
      <c r="C218" s="54">
        <v>6</v>
      </c>
      <c r="D218" s="265">
        <f t="shared" si="6"/>
        <v>10.285714285714286</v>
      </c>
      <c r="E218" s="265">
        <f t="shared" si="7"/>
        <v>4.4285714285714288</v>
      </c>
    </row>
    <row r="219" spans="1:5" x14ac:dyDescent="0.25">
      <c r="A219" s="85">
        <v>44114</v>
      </c>
      <c r="B219" s="54">
        <v>14</v>
      </c>
      <c r="C219" s="54">
        <v>0</v>
      </c>
      <c r="D219" s="265">
        <f t="shared" si="6"/>
        <v>11.285714285714286</v>
      </c>
      <c r="E219" s="265">
        <f t="shared" si="7"/>
        <v>7</v>
      </c>
    </row>
    <row r="220" spans="1:5" x14ac:dyDescent="0.25">
      <c r="A220" s="85">
        <v>44115</v>
      </c>
      <c r="B220" s="54">
        <v>12</v>
      </c>
      <c r="C220" s="54">
        <v>0</v>
      </c>
      <c r="D220" s="265">
        <f t="shared" si="6"/>
        <v>10.714285714285714</v>
      </c>
      <c r="E220" s="265">
        <f t="shared" si="7"/>
        <v>8</v>
      </c>
    </row>
    <row r="221" spans="1:5" x14ac:dyDescent="0.25">
      <c r="A221" s="85">
        <v>44116</v>
      </c>
      <c r="B221" s="54">
        <v>11</v>
      </c>
      <c r="C221" s="54">
        <v>8</v>
      </c>
      <c r="D221" s="265">
        <f t="shared" si="6"/>
        <v>11.428571428571429</v>
      </c>
      <c r="E221" s="265">
        <f t="shared" si="7"/>
        <v>9.2857142857142865</v>
      </c>
    </row>
    <row r="222" spans="1:5" x14ac:dyDescent="0.25">
      <c r="A222" s="85">
        <v>44117</v>
      </c>
      <c r="B222" s="54">
        <v>14</v>
      </c>
      <c r="C222" s="54">
        <v>20</v>
      </c>
      <c r="D222" s="265">
        <f t="shared" si="6"/>
        <v>13.857142857142858</v>
      </c>
      <c r="E222" s="265">
        <f t="shared" si="7"/>
        <v>10.714285714285714</v>
      </c>
    </row>
    <row r="223" spans="1:5" x14ac:dyDescent="0.25">
      <c r="A223" s="85">
        <v>44118</v>
      </c>
      <c r="B223" s="54">
        <v>6</v>
      </c>
      <c r="C223" s="54">
        <v>15</v>
      </c>
      <c r="D223" s="265">
        <f t="shared" si="6"/>
        <v>13.285714285714286</v>
      </c>
      <c r="E223" s="265">
        <f t="shared" si="7"/>
        <v>10.714285714285714</v>
      </c>
    </row>
    <row r="224" spans="1:5" x14ac:dyDescent="0.25">
      <c r="A224" s="85">
        <v>44119</v>
      </c>
      <c r="B224" s="54">
        <v>16</v>
      </c>
      <c r="C224" s="54">
        <v>16</v>
      </c>
      <c r="D224" s="265">
        <f t="shared" si="6"/>
        <v>14.571428571428571</v>
      </c>
      <c r="E224" s="265">
        <f t="shared" si="7"/>
        <v>10.857142857142858</v>
      </c>
    </row>
    <row r="225" spans="1:5" x14ac:dyDescent="0.25">
      <c r="A225" s="85">
        <v>44120</v>
      </c>
      <c r="B225" s="54">
        <v>24</v>
      </c>
      <c r="C225" s="54">
        <v>16</v>
      </c>
      <c r="D225" s="265">
        <f t="shared" si="6"/>
        <v>15.571428571428571</v>
      </c>
      <c r="E225" s="265">
        <f t="shared" si="7"/>
        <v>12.142857142857142</v>
      </c>
    </row>
    <row r="226" spans="1:5" x14ac:dyDescent="0.25">
      <c r="A226" s="85">
        <v>44121</v>
      </c>
      <c r="B226" s="54">
        <v>10</v>
      </c>
      <c r="C226" s="54">
        <v>0</v>
      </c>
      <c r="D226" s="265">
        <f t="shared" si="6"/>
        <v>16.285714285714285</v>
      </c>
      <c r="E226" s="265">
        <f t="shared" si="7"/>
        <v>13.428571428571429</v>
      </c>
    </row>
    <row r="227" spans="1:5" x14ac:dyDescent="0.25">
      <c r="A227" s="85">
        <v>44122</v>
      </c>
      <c r="B227" s="54">
        <v>21</v>
      </c>
      <c r="C227" s="54">
        <v>1</v>
      </c>
      <c r="D227" s="265">
        <f t="shared" si="6"/>
        <v>17.571428571428573</v>
      </c>
      <c r="E227" s="265">
        <f t="shared" si="7"/>
        <v>13.857142857142858</v>
      </c>
    </row>
    <row r="228" spans="1:5" x14ac:dyDescent="0.25">
      <c r="A228" s="85">
        <v>44123</v>
      </c>
      <c r="B228" s="54">
        <v>18</v>
      </c>
      <c r="C228" s="54">
        <v>17</v>
      </c>
      <c r="D228" s="265">
        <f t="shared" si="6"/>
        <v>18.142857142857142</v>
      </c>
      <c r="E228" s="265">
        <f t="shared" si="7"/>
        <v>15.428571428571429</v>
      </c>
    </row>
    <row r="229" spans="1:5" x14ac:dyDescent="0.25">
      <c r="A229" s="85">
        <v>44124</v>
      </c>
      <c r="B229" s="54">
        <v>19</v>
      </c>
      <c r="C229" s="54">
        <v>29</v>
      </c>
      <c r="D229" s="265">
        <f t="shared" si="6"/>
        <v>17.428571428571427</v>
      </c>
      <c r="E229" s="265">
        <f t="shared" si="7"/>
        <v>15</v>
      </c>
    </row>
    <row r="230" spans="1:5" x14ac:dyDescent="0.25">
      <c r="A230" s="85">
        <v>44125</v>
      </c>
      <c r="B230" s="54">
        <v>15</v>
      </c>
      <c r="C230" s="54">
        <v>18</v>
      </c>
      <c r="D230" s="265">
        <f t="shared" si="6"/>
        <v>19</v>
      </c>
      <c r="E230" s="265">
        <f t="shared" si="7"/>
        <v>15.285714285714286</v>
      </c>
    </row>
    <row r="231" spans="1:5" x14ac:dyDescent="0.25">
      <c r="A231" s="85">
        <v>44126</v>
      </c>
      <c r="B231" s="54">
        <v>20</v>
      </c>
      <c r="C231" s="54">
        <v>27</v>
      </c>
      <c r="D231" s="265">
        <f t="shared" si="6"/>
        <v>19.142857142857142</v>
      </c>
      <c r="E231" s="265">
        <f t="shared" si="7"/>
        <v>15.285714285714286</v>
      </c>
    </row>
    <row r="232" spans="1:5" x14ac:dyDescent="0.25">
      <c r="A232" s="85">
        <v>44127</v>
      </c>
      <c r="B232" s="54">
        <v>19</v>
      </c>
      <c r="C232" s="54">
        <v>13</v>
      </c>
      <c r="D232" s="265">
        <f t="shared" si="6"/>
        <v>21.142857142857142</v>
      </c>
      <c r="E232" s="265">
        <f t="shared" si="7"/>
        <v>16.857142857142858</v>
      </c>
    </row>
    <row r="233" spans="1:5" x14ac:dyDescent="0.25">
      <c r="A233" s="85">
        <v>44128</v>
      </c>
      <c r="B233" s="54">
        <v>21</v>
      </c>
      <c r="C233" s="54">
        <v>2</v>
      </c>
      <c r="D233" s="265">
        <f t="shared" si="6"/>
        <v>21.428571428571427</v>
      </c>
      <c r="E233" s="265">
        <f t="shared" si="7"/>
        <v>17.142857142857142</v>
      </c>
    </row>
    <row r="234" spans="1:5" x14ac:dyDescent="0.25">
      <c r="A234" s="85">
        <v>44129</v>
      </c>
      <c r="B234" s="54">
        <v>22</v>
      </c>
      <c r="C234" s="54">
        <v>1</v>
      </c>
      <c r="D234" s="265">
        <f t="shared" si="6"/>
        <v>23.571428571428573</v>
      </c>
      <c r="E234" s="265">
        <f t="shared" si="7"/>
        <v>20.857142857142858</v>
      </c>
    </row>
    <row r="235" spans="1:5" x14ac:dyDescent="0.25">
      <c r="A235" s="85">
        <v>44130</v>
      </c>
      <c r="B235" s="54">
        <v>32</v>
      </c>
      <c r="C235" s="54">
        <v>28</v>
      </c>
      <c r="D235" s="265">
        <f t="shared" si="6"/>
        <v>25</v>
      </c>
      <c r="E235" s="265">
        <f t="shared" si="7"/>
        <v>21.714285714285715</v>
      </c>
    </row>
    <row r="236" spans="1:5" x14ac:dyDescent="0.25">
      <c r="A236" s="85">
        <v>44131</v>
      </c>
      <c r="B236" s="54">
        <v>21</v>
      </c>
      <c r="C236" s="54">
        <v>31</v>
      </c>
      <c r="D236" s="265">
        <f t="shared" si="6"/>
        <v>27.428571428571427</v>
      </c>
      <c r="E236" s="265">
        <f t="shared" si="7"/>
        <v>23.857142857142858</v>
      </c>
    </row>
    <row r="237" spans="1:5" x14ac:dyDescent="0.25">
      <c r="A237" s="85">
        <v>44132</v>
      </c>
      <c r="B237" s="54">
        <v>30</v>
      </c>
      <c r="C237" s="54">
        <v>44</v>
      </c>
      <c r="D237" s="265">
        <f t="shared" si="6"/>
        <v>28.285714285714285</v>
      </c>
      <c r="E237" s="265">
        <f t="shared" si="7"/>
        <v>24.142857142857142</v>
      </c>
    </row>
    <row r="238" spans="1:5" x14ac:dyDescent="0.25">
      <c r="A238" s="85">
        <v>44133</v>
      </c>
      <c r="B238" s="54">
        <v>30</v>
      </c>
      <c r="C238" s="54">
        <v>33</v>
      </c>
      <c r="D238" s="265">
        <f t="shared" si="6"/>
        <v>30.571428571428573</v>
      </c>
      <c r="E238" s="265">
        <f t="shared" si="7"/>
        <v>24</v>
      </c>
    </row>
    <row r="239" spans="1:5" x14ac:dyDescent="0.25">
      <c r="A239" s="85">
        <v>44134</v>
      </c>
      <c r="B239" s="54">
        <v>36</v>
      </c>
      <c r="C239" s="54">
        <v>28</v>
      </c>
      <c r="D239" s="265">
        <f t="shared" si="6"/>
        <v>30.142857142857142</v>
      </c>
      <c r="E239" s="265">
        <f t="shared" si="7"/>
        <v>24.857142857142858</v>
      </c>
    </row>
    <row r="240" spans="1:5" x14ac:dyDescent="0.25">
      <c r="A240" s="85">
        <v>44135</v>
      </c>
      <c r="B240" s="54">
        <v>27</v>
      </c>
      <c r="C240" s="54">
        <v>4</v>
      </c>
      <c r="D240" s="265">
        <f t="shared" si="6"/>
        <v>31.857142857142858</v>
      </c>
      <c r="E240" s="265">
        <f t="shared" si="7"/>
        <v>27.428571428571427</v>
      </c>
    </row>
    <row r="241" spans="1:5" x14ac:dyDescent="0.25">
      <c r="A241" s="85">
        <v>44136</v>
      </c>
      <c r="B241" s="54">
        <v>38</v>
      </c>
      <c r="C241" s="54">
        <v>0</v>
      </c>
      <c r="D241" s="265">
        <f t="shared" si="6"/>
        <v>30.714285714285715</v>
      </c>
      <c r="E241" s="265">
        <f t="shared" si="7"/>
        <v>27.571428571428573</v>
      </c>
    </row>
    <row r="242" spans="1:5" x14ac:dyDescent="0.25">
      <c r="A242" s="85">
        <v>44137</v>
      </c>
      <c r="B242" s="54">
        <v>29</v>
      </c>
      <c r="C242" s="54">
        <v>34</v>
      </c>
      <c r="D242" s="265">
        <f t="shared" si="6"/>
        <v>32.857142857142854</v>
      </c>
      <c r="E242" s="265">
        <f t="shared" si="7"/>
        <v>28.285714285714285</v>
      </c>
    </row>
    <row r="243" spans="1:5" x14ac:dyDescent="0.25">
      <c r="A243" s="85">
        <v>44138</v>
      </c>
      <c r="B243" s="54">
        <v>33</v>
      </c>
      <c r="C243" s="54">
        <v>49</v>
      </c>
      <c r="D243" s="265">
        <f t="shared" si="6"/>
        <v>32</v>
      </c>
      <c r="E243" s="265">
        <f t="shared" si="7"/>
        <v>29.857142857142858</v>
      </c>
    </row>
    <row r="244" spans="1:5" x14ac:dyDescent="0.25">
      <c r="A244" s="85">
        <v>44139</v>
      </c>
      <c r="B244" s="54">
        <v>22</v>
      </c>
      <c r="C244" s="54">
        <v>45</v>
      </c>
      <c r="D244" s="265">
        <f t="shared" si="6"/>
        <v>33.571428571428569</v>
      </c>
      <c r="E244" s="265">
        <f t="shared" si="7"/>
        <v>29.714285714285715</v>
      </c>
    </row>
    <row r="245" spans="1:5" x14ac:dyDescent="0.25">
      <c r="A245" s="85">
        <v>44140</v>
      </c>
      <c r="B245" s="54">
        <v>45</v>
      </c>
      <c r="C245" s="54">
        <v>38</v>
      </c>
      <c r="D245" s="265">
        <f t="shared" si="6"/>
        <v>33.857142857142854</v>
      </c>
      <c r="E245" s="265">
        <f t="shared" si="7"/>
        <v>29.857142857142858</v>
      </c>
    </row>
    <row r="246" spans="1:5" x14ac:dyDescent="0.25">
      <c r="A246" s="85">
        <v>44141</v>
      </c>
      <c r="B246" s="54">
        <v>30</v>
      </c>
      <c r="C246" s="54">
        <v>39</v>
      </c>
      <c r="D246" s="265">
        <f t="shared" si="6"/>
        <v>35.857142857142854</v>
      </c>
      <c r="E246" s="265">
        <f t="shared" si="7"/>
        <v>30.857142857142858</v>
      </c>
    </row>
    <row r="247" spans="1:5" x14ac:dyDescent="0.25">
      <c r="A247" s="85">
        <v>44142</v>
      </c>
      <c r="B247" s="54">
        <v>38</v>
      </c>
      <c r="C247" s="54">
        <v>3</v>
      </c>
      <c r="D247" s="265">
        <f t="shared" si="6"/>
        <v>37</v>
      </c>
      <c r="E247" s="265">
        <f t="shared" si="7"/>
        <v>34.428571428571431</v>
      </c>
    </row>
    <row r="248" spans="1:5" x14ac:dyDescent="0.25">
      <c r="A248" s="85">
        <v>44143</v>
      </c>
      <c r="B248" s="54">
        <v>40</v>
      </c>
      <c r="C248" s="54">
        <v>1</v>
      </c>
      <c r="D248" s="265">
        <f t="shared" si="6"/>
        <v>39.428571428571431</v>
      </c>
      <c r="E248" s="265">
        <f t="shared" si="7"/>
        <v>35.285714285714285</v>
      </c>
    </row>
    <row r="249" spans="1:5" x14ac:dyDescent="0.25">
      <c r="A249" s="85">
        <v>44144</v>
      </c>
      <c r="B249" s="54">
        <v>43</v>
      </c>
      <c r="C249" s="54">
        <v>41</v>
      </c>
      <c r="D249" s="265">
        <f t="shared" si="6"/>
        <v>37.714285714285715</v>
      </c>
      <c r="E249" s="265">
        <f t="shared" si="7"/>
        <v>38.571428571428569</v>
      </c>
    </row>
    <row r="250" spans="1:5" x14ac:dyDescent="0.25">
      <c r="A250" s="85">
        <v>44145</v>
      </c>
      <c r="B250" s="54">
        <v>41</v>
      </c>
      <c r="C250" s="54">
        <v>74</v>
      </c>
      <c r="D250" s="265">
        <f t="shared" si="6"/>
        <v>39.285714285714285</v>
      </c>
      <c r="E250" s="265">
        <f t="shared" si="7"/>
        <v>39.142857142857146</v>
      </c>
    </row>
    <row r="251" spans="1:5" x14ac:dyDescent="0.25">
      <c r="A251" s="85">
        <v>44146</v>
      </c>
      <c r="B251" s="54">
        <v>39</v>
      </c>
      <c r="C251" s="54">
        <v>51</v>
      </c>
      <c r="D251" s="265">
        <f t="shared" si="6"/>
        <v>40.428571428571431</v>
      </c>
      <c r="E251" s="265">
        <f t="shared" si="7"/>
        <v>39.285714285714285</v>
      </c>
    </row>
    <row r="252" spans="1:5" x14ac:dyDescent="0.25">
      <c r="A252" s="85">
        <v>44147</v>
      </c>
      <c r="B252" s="54">
        <v>33</v>
      </c>
      <c r="C252" s="54">
        <v>61</v>
      </c>
      <c r="D252" s="265">
        <f t="shared" si="6"/>
        <v>39.857142857142854</v>
      </c>
      <c r="E252" s="265">
        <f t="shared" si="7"/>
        <v>40</v>
      </c>
    </row>
    <row r="253" spans="1:5" x14ac:dyDescent="0.25">
      <c r="A253" s="85">
        <v>44148</v>
      </c>
      <c r="B253" s="54">
        <v>41</v>
      </c>
      <c r="C253" s="54">
        <v>43</v>
      </c>
      <c r="D253" s="265">
        <f t="shared" si="6"/>
        <v>38.571428571428569</v>
      </c>
      <c r="E253" s="265">
        <f t="shared" si="7"/>
        <v>40.571428571428569</v>
      </c>
    </row>
    <row r="254" spans="1:5" x14ac:dyDescent="0.25">
      <c r="A254" s="85">
        <v>44149</v>
      </c>
      <c r="B254" s="54">
        <v>46</v>
      </c>
      <c r="C254" s="54">
        <v>4</v>
      </c>
      <c r="D254" s="265">
        <f t="shared" si="6"/>
        <v>38.142857142857146</v>
      </c>
      <c r="E254" s="265">
        <f t="shared" si="7"/>
        <v>37.857142857142854</v>
      </c>
    </row>
    <row r="255" spans="1:5" x14ac:dyDescent="0.25">
      <c r="A255" s="85">
        <v>44150</v>
      </c>
      <c r="B255" s="54">
        <v>36</v>
      </c>
      <c r="C255" s="54">
        <v>6</v>
      </c>
      <c r="D255" s="265">
        <f t="shared" si="6"/>
        <v>36.571428571428569</v>
      </c>
      <c r="E255" s="265">
        <f t="shared" si="7"/>
        <v>39.142857142857146</v>
      </c>
    </row>
    <row r="256" spans="1:5" x14ac:dyDescent="0.25">
      <c r="A256" s="85">
        <v>44151</v>
      </c>
      <c r="B256" s="54">
        <v>34</v>
      </c>
      <c r="C256" s="54">
        <v>45</v>
      </c>
      <c r="D256" s="265">
        <f t="shared" si="6"/>
        <v>36</v>
      </c>
      <c r="E256" s="265">
        <f t="shared" si="7"/>
        <v>36.285714285714285</v>
      </c>
    </row>
    <row r="257" spans="1:5" x14ac:dyDescent="0.25">
      <c r="A257" s="85">
        <v>44152</v>
      </c>
      <c r="B257" s="54">
        <v>38</v>
      </c>
      <c r="C257" s="54">
        <v>55</v>
      </c>
      <c r="D257" s="265">
        <f t="shared" si="6"/>
        <v>34.857142857142854</v>
      </c>
      <c r="E257" s="265">
        <f t="shared" si="7"/>
        <v>36</v>
      </c>
    </row>
    <row r="258" spans="1:5" x14ac:dyDescent="0.25">
      <c r="A258" s="85">
        <v>44153</v>
      </c>
      <c r="B258" s="54">
        <v>28</v>
      </c>
      <c r="C258" s="54">
        <v>60</v>
      </c>
      <c r="D258" s="265">
        <f t="shared" si="6"/>
        <v>33.428571428571431</v>
      </c>
      <c r="E258" s="265">
        <f t="shared" si="7"/>
        <v>36.428571428571431</v>
      </c>
    </row>
    <row r="259" spans="1:5" x14ac:dyDescent="0.25">
      <c r="A259" s="85">
        <v>44154</v>
      </c>
      <c r="B259" s="54">
        <v>29</v>
      </c>
      <c r="C259" s="54">
        <v>41</v>
      </c>
      <c r="D259" s="265">
        <f t="shared" si="6"/>
        <v>34.285714285714285</v>
      </c>
      <c r="E259" s="265">
        <f t="shared" si="7"/>
        <v>35.571428571428569</v>
      </c>
    </row>
    <row r="260" spans="1:5" x14ac:dyDescent="0.25">
      <c r="A260" s="85">
        <v>44155</v>
      </c>
      <c r="B260" s="54">
        <v>33</v>
      </c>
      <c r="C260" s="54">
        <v>41</v>
      </c>
      <c r="D260" s="265">
        <f t="shared" si="6"/>
        <v>34.714285714285715</v>
      </c>
      <c r="E260" s="265">
        <f t="shared" si="7"/>
        <v>35.714285714285715</v>
      </c>
    </row>
    <row r="261" spans="1:5" x14ac:dyDescent="0.25">
      <c r="A261" s="85">
        <v>44156</v>
      </c>
      <c r="B261" s="54">
        <v>36</v>
      </c>
      <c r="C261" s="54">
        <v>7</v>
      </c>
      <c r="D261" s="265">
        <f t="shared" si="6"/>
        <v>34</v>
      </c>
      <c r="E261" s="265">
        <f t="shared" si="7"/>
        <v>34.857142857142854</v>
      </c>
    </row>
    <row r="262" spans="1:5" x14ac:dyDescent="0.25">
      <c r="A262" s="85">
        <v>44157</v>
      </c>
      <c r="B262" s="54">
        <v>42</v>
      </c>
      <c r="C262" s="54">
        <v>0</v>
      </c>
      <c r="D262" s="265">
        <f t="shared" si="6"/>
        <v>35.428571428571431</v>
      </c>
      <c r="E262" s="265">
        <f t="shared" si="7"/>
        <v>34.714285714285715</v>
      </c>
    </row>
    <row r="263" spans="1:5" x14ac:dyDescent="0.25">
      <c r="A263" s="85">
        <v>44158</v>
      </c>
      <c r="B263" s="54">
        <v>37</v>
      </c>
      <c r="C263" s="54">
        <v>46</v>
      </c>
      <c r="D263" s="265">
        <f t="shared" si="6"/>
        <v>35.428571428571431</v>
      </c>
      <c r="E263" s="265">
        <f t="shared" si="7"/>
        <v>34.857142857142854</v>
      </c>
    </row>
    <row r="264" spans="1:5" x14ac:dyDescent="0.25">
      <c r="A264" s="85">
        <v>44159</v>
      </c>
      <c r="B264" s="54">
        <v>33</v>
      </c>
      <c r="C264" s="54">
        <v>49</v>
      </c>
      <c r="D264" s="265">
        <f t="shared" si="6"/>
        <v>35</v>
      </c>
      <c r="E264" s="265">
        <f t="shared" si="7"/>
        <v>36.142857142857146</v>
      </c>
    </row>
    <row r="265" spans="1:5" x14ac:dyDescent="0.25">
      <c r="A265" s="85">
        <v>44160</v>
      </c>
      <c r="B265" s="54">
        <v>38</v>
      </c>
      <c r="C265" s="54">
        <v>59</v>
      </c>
      <c r="D265" s="265">
        <f t="shared" si="6"/>
        <v>36</v>
      </c>
      <c r="E265" s="265">
        <f t="shared" si="7"/>
        <v>35.571428571428569</v>
      </c>
    </row>
    <row r="266" spans="1:5" x14ac:dyDescent="0.25">
      <c r="A266" s="85">
        <v>44161</v>
      </c>
      <c r="B266" s="54">
        <v>29</v>
      </c>
      <c r="C266" s="54">
        <v>42</v>
      </c>
      <c r="D266" s="265">
        <f t="shared" ref="D266:D329" si="8">AVERAGE(B263:B269)</f>
        <v>34.428571428571431</v>
      </c>
      <c r="E266" s="265">
        <f t="shared" ref="E266:E329" si="9">AVERAGE(C263:C269)</f>
        <v>36</v>
      </c>
    </row>
    <row r="267" spans="1:5" x14ac:dyDescent="0.25">
      <c r="A267" s="85">
        <v>44162</v>
      </c>
      <c r="B267" s="54">
        <v>30</v>
      </c>
      <c r="C267" s="54">
        <v>50</v>
      </c>
      <c r="D267" s="265">
        <f t="shared" si="8"/>
        <v>35</v>
      </c>
      <c r="E267" s="265">
        <f t="shared" si="9"/>
        <v>35.285714285714285</v>
      </c>
    </row>
    <row r="268" spans="1:5" x14ac:dyDescent="0.25">
      <c r="A268" s="85">
        <v>44163</v>
      </c>
      <c r="B268" s="54">
        <v>43</v>
      </c>
      <c r="C268" s="54">
        <v>3</v>
      </c>
      <c r="D268" s="265">
        <f t="shared" si="8"/>
        <v>34.285714285714285</v>
      </c>
      <c r="E268" s="265">
        <f t="shared" si="9"/>
        <v>35.714285714285715</v>
      </c>
    </row>
    <row r="269" spans="1:5" x14ac:dyDescent="0.25">
      <c r="A269" s="85">
        <v>44164</v>
      </c>
      <c r="B269" s="54">
        <v>31</v>
      </c>
      <c r="C269" s="54">
        <v>3</v>
      </c>
      <c r="D269" s="265">
        <f t="shared" si="8"/>
        <v>32.571428571428569</v>
      </c>
      <c r="E269" s="265">
        <f t="shared" si="9"/>
        <v>35.857142857142854</v>
      </c>
    </row>
    <row r="270" spans="1:5" x14ac:dyDescent="0.25">
      <c r="A270" s="85">
        <v>44165</v>
      </c>
      <c r="B270" s="54">
        <v>41</v>
      </c>
      <c r="C270" s="54">
        <v>41</v>
      </c>
      <c r="D270" s="265">
        <f t="shared" si="8"/>
        <v>34.142857142857146</v>
      </c>
      <c r="E270" s="265">
        <f t="shared" si="9"/>
        <v>37.285714285714285</v>
      </c>
    </row>
    <row r="271" spans="1:5" x14ac:dyDescent="0.25">
      <c r="A271" s="85">
        <v>44166</v>
      </c>
      <c r="B271" s="54">
        <v>28</v>
      </c>
      <c r="C271" s="54">
        <v>52</v>
      </c>
      <c r="D271" s="265">
        <f t="shared" si="8"/>
        <v>34.571428571428569</v>
      </c>
      <c r="E271" s="265">
        <f t="shared" si="9"/>
        <v>33.428571428571431</v>
      </c>
    </row>
    <row r="272" spans="1:5" x14ac:dyDescent="0.25">
      <c r="A272" s="85">
        <v>44167</v>
      </c>
      <c r="B272" s="54">
        <v>26</v>
      </c>
      <c r="C272" s="54">
        <v>60</v>
      </c>
      <c r="D272" s="265">
        <f t="shared" si="8"/>
        <v>31.428571428571427</v>
      </c>
      <c r="E272" s="265">
        <f t="shared" si="9"/>
        <v>33.714285714285715</v>
      </c>
    </row>
    <row r="273" spans="1:5" x14ac:dyDescent="0.25">
      <c r="A273" s="85">
        <v>44168</v>
      </c>
      <c r="B273" s="54">
        <v>40</v>
      </c>
      <c r="C273" s="54">
        <v>52</v>
      </c>
      <c r="D273" s="265">
        <f t="shared" si="8"/>
        <v>31.142857142857142</v>
      </c>
      <c r="E273" s="265">
        <f t="shared" si="9"/>
        <v>33.285714285714285</v>
      </c>
    </row>
    <row r="274" spans="1:5" x14ac:dyDescent="0.25">
      <c r="A274" s="85">
        <v>44169</v>
      </c>
      <c r="B274" s="54">
        <v>33</v>
      </c>
      <c r="C274" s="54">
        <v>23</v>
      </c>
      <c r="D274" s="265">
        <f t="shared" si="8"/>
        <v>30.142857142857142</v>
      </c>
      <c r="E274" s="265">
        <f t="shared" si="9"/>
        <v>33.142857142857146</v>
      </c>
    </row>
    <row r="275" spans="1:5" x14ac:dyDescent="0.25">
      <c r="A275" s="85">
        <v>44170</v>
      </c>
      <c r="B275" s="54">
        <v>21</v>
      </c>
      <c r="C275" s="54">
        <v>5</v>
      </c>
      <c r="D275" s="265">
        <f t="shared" si="8"/>
        <v>30.857142857142858</v>
      </c>
      <c r="E275" s="265">
        <f t="shared" si="9"/>
        <v>32.142857142857146</v>
      </c>
    </row>
    <row r="276" spans="1:5" x14ac:dyDescent="0.25">
      <c r="A276" s="85">
        <v>44171</v>
      </c>
      <c r="B276" s="54">
        <v>29</v>
      </c>
      <c r="C276" s="54">
        <v>0</v>
      </c>
      <c r="D276" s="265">
        <f t="shared" si="8"/>
        <v>31</v>
      </c>
      <c r="E276" s="265">
        <f t="shared" si="9"/>
        <v>31.714285714285715</v>
      </c>
    </row>
    <row r="277" spans="1:5" x14ac:dyDescent="0.25">
      <c r="A277" s="85">
        <v>44172</v>
      </c>
      <c r="B277" s="54">
        <v>34</v>
      </c>
      <c r="C277" s="54">
        <v>40</v>
      </c>
      <c r="D277" s="265">
        <f t="shared" si="8"/>
        <v>29.857142857142858</v>
      </c>
      <c r="E277" s="265">
        <f t="shared" si="9"/>
        <v>30</v>
      </c>
    </row>
    <row r="278" spans="1:5" x14ac:dyDescent="0.25">
      <c r="A278" s="85">
        <v>44173</v>
      </c>
      <c r="B278" s="54">
        <v>33</v>
      </c>
      <c r="C278" s="54">
        <v>45</v>
      </c>
      <c r="D278" s="265">
        <f t="shared" si="8"/>
        <v>28.428571428571427</v>
      </c>
      <c r="E278" s="265">
        <f t="shared" si="9"/>
        <v>32.714285714285715</v>
      </c>
    </row>
    <row r="279" spans="1:5" x14ac:dyDescent="0.25">
      <c r="A279" s="85">
        <v>44174</v>
      </c>
      <c r="B279" s="54">
        <v>27</v>
      </c>
      <c r="C279" s="54">
        <v>57</v>
      </c>
      <c r="D279" s="265">
        <f t="shared" si="8"/>
        <v>29.142857142857142</v>
      </c>
      <c r="E279" s="265">
        <f t="shared" si="9"/>
        <v>32.285714285714285</v>
      </c>
    </row>
    <row r="280" spans="1:5" x14ac:dyDescent="0.25">
      <c r="A280" s="85">
        <v>44175</v>
      </c>
      <c r="B280" s="54">
        <v>32</v>
      </c>
      <c r="C280" s="54">
        <v>40</v>
      </c>
      <c r="D280" s="265">
        <f t="shared" si="8"/>
        <v>28.714285714285715</v>
      </c>
      <c r="E280" s="265">
        <f t="shared" si="9"/>
        <v>32.428571428571431</v>
      </c>
    </row>
    <row r="281" spans="1:5" x14ac:dyDescent="0.25">
      <c r="A281" s="85">
        <v>44176</v>
      </c>
      <c r="B281" s="54">
        <v>23</v>
      </c>
      <c r="C281" s="54">
        <v>42</v>
      </c>
      <c r="D281" s="265">
        <f t="shared" si="8"/>
        <v>29.285714285714285</v>
      </c>
      <c r="E281" s="265">
        <f t="shared" si="9"/>
        <v>31.714285714285715</v>
      </c>
    </row>
    <row r="282" spans="1:5" x14ac:dyDescent="0.25">
      <c r="A282" s="85">
        <v>44177</v>
      </c>
      <c r="B282" s="54">
        <v>26</v>
      </c>
      <c r="C282" s="54">
        <v>2</v>
      </c>
      <c r="D282" s="265">
        <f t="shared" si="8"/>
        <v>30</v>
      </c>
      <c r="E282" s="265">
        <f t="shared" si="9"/>
        <v>32.428571428571431</v>
      </c>
    </row>
    <row r="283" spans="1:5" x14ac:dyDescent="0.25">
      <c r="A283" s="85">
        <v>44178</v>
      </c>
      <c r="B283" s="54">
        <v>26</v>
      </c>
      <c r="C283" s="54">
        <v>1</v>
      </c>
      <c r="D283" s="265">
        <f t="shared" si="8"/>
        <v>31</v>
      </c>
      <c r="E283" s="265">
        <f t="shared" si="9"/>
        <v>29.285714285714285</v>
      </c>
    </row>
    <row r="284" spans="1:5" x14ac:dyDescent="0.25">
      <c r="A284" s="85">
        <v>44179</v>
      </c>
      <c r="B284" s="54">
        <v>38</v>
      </c>
      <c r="C284" s="54">
        <v>35</v>
      </c>
      <c r="D284" s="265">
        <f t="shared" si="8"/>
        <v>32</v>
      </c>
      <c r="E284" s="265">
        <f t="shared" si="9"/>
        <v>28.714285714285715</v>
      </c>
    </row>
    <row r="285" spans="1:5" x14ac:dyDescent="0.25">
      <c r="A285" s="85">
        <v>44180</v>
      </c>
      <c r="B285" s="54">
        <v>38</v>
      </c>
      <c r="C285" s="54">
        <v>50</v>
      </c>
      <c r="D285" s="265">
        <f t="shared" si="8"/>
        <v>32.285714285714285</v>
      </c>
      <c r="E285" s="265">
        <f t="shared" si="9"/>
        <v>29.714285714285715</v>
      </c>
    </row>
    <row r="286" spans="1:5" x14ac:dyDescent="0.25">
      <c r="A286" s="85">
        <v>44181</v>
      </c>
      <c r="B286" s="54">
        <v>34</v>
      </c>
      <c r="C286" s="54">
        <v>35</v>
      </c>
      <c r="D286" s="265">
        <f t="shared" si="8"/>
        <v>33</v>
      </c>
      <c r="E286" s="265">
        <f t="shared" si="9"/>
        <v>29.714285714285715</v>
      </c>
    </row>
    <row r="287" spans="1:5" x14ac:dyDescent="0.25">
      <c r="A287" s="85">
        <v>44182</v>
      </c>
      <c r="B287" s="54">
        <v>39</v>
      </c>
      <c r="C287" s="54">
        <v>36</v>
      </c>
      <c r="D287" s="265">
        <f t="shared" si="8"/>
        <v>33.857142857142854</v>
      </c>
      <c r="E287" s="265">
        <f t="shared" si="9"/>
        <v>29.714285714285715</v>
      </c>
    </row>
    <row r="288" spans="1:5" x14ac:dyDescent="0.25">
      <c r="A288" s="85">
        <v>44183</v>
      </c>
      <c r="B288" s="54">
        <v>25</v>
      </c>
      <c r="C288" s="54">
        <v>49</v>
      </c>
      <c r="D288" s="265">
        <f t="shared" si="8"/>
        <v>32.714285714285715</v>
      </c>
      <c r="E288" s="265">
        <f t="shared" si="9"/>
        <v>31.714285714285715</v>
      </c>
    </row>
    <row r="289" spans="1:5" x14ac:dyDescent="0.25">
      <c r="A289" s="85">
        <v>44184</v>
      </c>
      <c r="B289" s="54">
        <v>31</v>
      </c>
      <c r="C289" s="54">
        <v>2</v>
      </c>
      <c r="D289" s="265">
        <f t="shared" si="8"/>
        <v>31.714285714285715</v>
      </c>
      <c r="E289" s="265">
        <f t="shared" si="9"/>
        <v>32.571428571428569</v>
      </c>
    </row>
    <row r="290" spans="1:5" x14ac:dyDescent="0.25">
      <c r="A290" s="85">
        <v>44185</v>
      </c>
      <c r="B290" s="54">
        <v>32</v>
      </c>
      <c r="C290" s="54">
        <v>1</v>
      </c>
      <c r="D290" s="265">
        <f t="shared" si="8"/>
        <v>32</v>
      </c>
      <c r="E290" s="265">
        <f t="shared" si="9"/>
        <v>34.857142857142854</v>
      </c>
    </row>
    <row r="291" spans="1:5" x14ac:dyDescent="0.25">
      <c r="A291" s="85">
        <v>44186</v>
      </c>
      <c r="B291" s="54">
        <v>30</v>
      </c>
      <c r="C291" s="54">
        <v>49</v>
      </c>
      <c r="D291" s="265">
        <f t="shared" si="8"/>
        <v>32.428571428571431</v>
      </c>
      <c r="E291" s="265">
        <f t="shared" si="9"/>
        <v>36.285714285714285</v>
      </c>
    </row>
    <row r="292" spans="1:5" x14ac:dyDescent="0.25">
      <c r="A292" s="85">
        <v>44187</v>
      </c>
      <c r="B292" s="54">
        <v>31</v>
      </c>
      <c r="C292" s="54">
        <v>56</v>
      </c>
      <c r="D292" s="265">
        <f t="shared" si="8"/>
        <v>34.857142857142854</v>
      </c>
      <c r="E292" s="265">
        <f t="shared" si="9"/>
        <v>29.285714285714285</v>
      </c>
    </row>
    <row r="293" spans="1:5" x14ac:dyDescent="0.25">
      <c r="A293" s="85">
        <v>44188</v>
      </c>
      <c r="B293" s="54">
        <v>36</v>
      </c>
      <c r="C293" s="54">
        <v>51</v>
      </c>
      <c r="D293" s="265">
        <f t="shared" si="8"/>
        <v>35.428571428571431</v>
      </c>
      <c r="E293" s="265">
        <f t="shared" si="9"/>
        <v>29.142857142857142</v>
      </c>
    </row>
    <row r="294" spans="1:5" x14ac:dyDescent="0.25">
      <c r="A294" s="85">
        <v>44189</v>
      </c>
      <c r="B294" s="54">
        <v>42</v>
      </c>
      <c r="C294" s="54">
        <v>46</v>
      </c>
      <c r="D294" s="265">
        <f t="shared" si="8"/>
        <v>36.714285714285715</v>
      </c>
      <c r="E294" s="265">
        <f t="shared" si="9"/>
        <v>29</v>
      </c>
    </row>
    <row r="295" spans="1:5" x14ac:dyDescent="0.25">
      <c r="A295" s="85">
        <v>44190</v>
      </c>
      <c r="B295" s="54">
        <v>42</v>
      </c>
      <c r="C295" s="54">
        <v>0</v>
      </c>
      <c r="D295" s="265">
        <f t="shared" si="8"/>
        <v>37</v>
      </c>
      <c r="E295" s="265">
        <f t="shared" si="9"/>
        <v>23</v>
      </c>
    </row>
    <row r="296" spans="1:5" x14ac:dyDescent="0.25">
      <c r="A296" s="85">
        <v>44191</v>
      </c>
      <c r="B296" s="54">
        <v>35</v>
      </c>
      <c r="C296" s="54">
        <v>1</v>
      </c>
      <c r="D296" s="265">
        <f t="shared" si="8"/>
        <v>37.142857142857146</v>
      </c>
      <c r="E296" s="265">
        <f t="shared" si="9"/>
        <v>22.428571428571427</v>
      </c>
    </row>
    <row r="297" spans="1:5" x14ac:dyDescent="0.25">
      <c r="A297" s="85">
        <v>44192</v>
      </c>
      <c r="B297" s="54">
        <v>41</v>
      </c>
      <c r="C297" s="54">
        <v>0</v>
      </c>
      <c r="D297" s="265">
        <f t="shared" si="8"/>
        <v>37.142857142857146</v>
      </c>
      <c r="E297" s="265">
        <f t="shared" si="9"/>
        <v>26.714285714285715</v>
      </c>
    </row>
    <row r="298" spans="1:5" x14ac:dyDescent="0.25">
      <c r="A298" s="85">
        <v>44193</v>
      </c>
      <c r="B298" s="54">
        <v>32</v>
      </c>
      <c r="C298" s="54">
        <v>7</v>
      </c>
      <c r="D298" s="265">
        <f t="shared" si="8"/>
        <v>37.142857142857146</v>
      </c>
      <c r="E298" s="265">
        <f t="shared" si="9"/>
        <v>26.714285714285715</v>
      </c>
    </row>
    <row r="299" spans="1:5" x14ac:dyDescent="0.25">
      <c r="A299" s="85">
        <v>44194</v>
      </c>
      <c r="B299" s="54">
        <v>32</v>
      </c>
      <c r="C299" s="54">
        <v>52</v>
      </c>
      <c r="D299" s="265">
        <f t="shared" si="8"/>
        <v>36.428571428571431</v>
      </c>
      <c r="E299" s="265">
        <f t="shared" si="9"/>
        <v>26.714285714285715</v>
      </c>
    </row>
    <row r="300" spans="1:5" x14ac:dyDescent="0.25">
      <c r="A300" s="85">
        <v>44195</v>
      </c>
      <c r="B300" s="54">
        <v>36</v>
      </c>
      <c r="C300" s="54">
        <v>81</v>
      </c>
      <c r="D300" s="265">
        <f t="shared" si="8"/>
        <v>38.428571428571431</v>
      </c>
      <c r="E300" s="265">
        <f t="shared" si="9"/>
        <v>26.714285714285715</v>
      </c>
    </row>
    <row r="301" spans="1:5" x14ac:dyDescent="0.25">
      <c r="A301" s="85">
        <v>44196</v>
      </c>
      <c r="B301" s="54">
        <v>42</v>
      </c>
      <c r="C301" s="54">
        <v>46</v>
      </c>
      <c r="D301" s="265">
        <f t="shared" si="8"/>
        <v>39.428571428571431</v>
      </c>
      <c r="E301" s="265">
        <f t="shared" si="9"/>
        <v>26.714285714285715</v>
      </c>
    </row>
    <row r="302" spans="1:5" x14ac:dyDescent="0.25">
      <c r="A302" s="85">
        <v>44197</v>
      </c>
      <c r="B302" s="54">
        <v>37</v>
      </c>
      <c r="C302" s="54">
        <v>0</v>
      </c>
      <c r="D302" s="265">
        <f t="shared" si="8"/>
        <v>40.714285714285715</v>
      </c>
      <c r="E302" s="265">
        <f t="shared" si="9"/>
        <v>27.714285714285715</v>
      </c>
    </row>
    <row r="303" spans="1:5" x14ac:dyDescent="0.25">
      <c r="A303" s="85">
        <v>44198</v>
      </c>
      <c r="B303" s="54">
        <v>49</v>
      </c>
      <c r="C303" s="54">
        <v>1</v>
      </c>
      <c r="D303" s="265">
        <f t="shared" si="8"/>
        <v>42.428571428571431</v>
      </c>
      <c r="E303" s="265">
        <f t="shared" si="9"/>
        <v>33.428571428571431</v>
      </c>
    </row>
    <row r="304" spans="1:5" x14ac:dyDescent="0.25">
      <c r="A304" s="85">
        <v>44199</v>
      </c>
      <c r="B304" s="54">
        <v>48</v>
      </c>
      <c r="C304" s="54">
        <v>0</v>
      </c>
      <c r="D304" s="265">
        <f t="shared" si="8"/>
        <v>45.142857142857146</v>
      </c>
      <c r="E304" s="265">
        <f t="shared" si="9"/>
        <v>33.571428571428569</v>
      </c>
    </row>
    <row r="305" spans="1:5" x14ac:dyDescent="0.25">
      <c r="A305" s="85">
        <v>44200</v>
      </c>
      <c r="B305" s="54">
        <v>41</v>
      </c>
      <c r="C305" s="54">
        <v>14</v>
      </c>
      <c r="D305" s="265">
        <f t="shared" si="8"/>
        <v>46</v>
      </c>
      <c r="E305" s="265">
        <f t="shared" si="9"/>
        <v>41.571428571428569</v>
      </c>
    </row>
    <row r="306" spans="1:5" x14ac:dyDescent="0.25">
      <c r="A306" s="85">
        <v>44201</v>
      </c>
      <c r="B306" s="54">
        <v>44</v>
      </c>
      <c r="C306" s="54">
        <v>92</v>
      </c>
      <c r="D306" s="265">
        <f t="shared" si="8"/>
        <v>47.857142857142854</v>
      </c>
      <c r="E306" s="265">
        <f t="shared" si="9"/>
        <v>55.571428571428569</v>
      </c>
    </row>
    <row r="307" spans="1:5" x14ac:dyDescent="0.25">
      <c r="A307" s="85">
        <v>44202</v>
      </c>
      <c r="B307" s="54">
        <v>55</v>
      </c>
      <c r="C307" s="54">
        <v>82</v>
      </c>
      <c r="D307" s="265">
        <f t="shared" si="8"/>
        <v>46.428571428571431</v>
      </c>
      <c r="E307" s="265">
        <f t="shared" si="9"/>
        <v>55.714285714285715</v>
      </c>
    </row>
    <row r="308" spans="1:5" x14ac:dyDescent="0.25">
      <c r="A308" s="85">
        <v>44203</v>
      </c>
      <c r="B308" s="54">
        <v>48</v>
      </c>
      <c r="C308" s="54">
        <v>102</v>
      </c>
      <c r="D308" s="265">
        <f t="shared" si="8"/>
        <v>48.571428571428569</v>
      </c>
      <c r="E308" s="265">
        <f t="shared" si="9"/>
        <v>56</v>
      </c>
    </row>
    <row r="309" spans="1:5" x14ac:dyDescent="0.25">
      <c r="A309" s="85">
        <v>44204</v>
      </c>
      <c r="B309" s="54">
        <v>50</v>
      </c>
      <c r="C309" s="54">
        <v>98</v>
      </c>
      <c r="D309" s="265">
        <f t="shared" si="8"/>
        <v>50.428571428571431</v>
      </c>
      <c r="E309" s="265">
        <f t="shared" si="9"/>
        <v>62.428571428571431</v>
      </c>
    </row>
    <row r="310" spans="1:5" x14ac:dyDescent="0.25">
      <c r="A310" s="85">
        <v>44205</v>
      </c>
      <c r="B310" s="54">
        <v>39</v>
      </c>
      <c r="C310" s="54">
        <v>2</v>
      </c>
      <c r="D310" s="265">
        <f t="shared" si="8"/>
        <v>52.142857142857146</v>
      </c>
      <c r="E310" s="265">
        <f t="shared" si="9"/>
        <v>60.857142857142854</v>
      </c>
    </row>
    <row r="311" spans="1:5" x14ac:dyDescent="0.25">
      <c r="A311" s="85">
        <v>44206</v>
      </c>
      <c r="B311" s="54">
        <v>63</v>
      </c>
      <c r="C311" s="54">
        <v>2</v>
      </c>
      <c r="D311" s="265">
        <f t="shared" si="8"/>
        <v>51.857142857142854</v>
      </c>
      <c r="E311" s="265">
        <f t="shared" si="9"/>
        <v>59.428571428571431</v>
      </c>
    </row>
    <row r="312" spans="1:5" x14ac:dyDescent="0.25">
      <c r="A312" s="85">
        <v>44207</v>
      </c>
      <c r="B312" s="54">
        <v>54</v>
      </c>
      <c r="C312" s="54">
        <v>59</v>
      </c>
      <c r="D312" s="265">
        <f t="shared" si="8"/>
        <v>54.142857142857146</v>
      </c>
      <c r="E312" s="265">
        <f t="shared" si="9"/>
        <v>55.285714285714285</v>
      </c>
    </row>
    <row r="313" spans="1:5" x14ac:dyDescent="0.25">
      <c r="A313" s="85">
        <v>44208</v>
      </c>
      <c r="B313" s="54">
        <v>56</v>
      </c>
      <c r="C313" s="54">
        <v>81</v>
      </c>
      <c r="D313" s="265">
        <f t="shared" si="8"/>
        <v>56.142857142857146</v>
      </c>
      <c r="E313" s="265">
        <f t="shared" si="9"/>
        <v>53.571428571428569</v>
      </c>
    </row>
    <row r="314" spans="1:5" x14ac:dyDescent="0.25">
      <c r="A314" s="85">
        <v>44209</v>
      </c>
      <c r="B314" s="54">
        <v>53</v>
      </c>
      <c r="C314" s="54">
        <v>72</v>
      </c>
      <c r="D314" s="265">
        <f t="shared" si="8"/>
        <v>61.571428571428569</v>
      </c>
      <c r="E314" s="265">
        <f t="shared" si="9"/>
        <v>53.428571428571431</v>
      </c>
    </row>
    <row r="315" spans="1:5" x14ac:dyDescent="0.25">
      <c r="A315" s="85">
        <v>44210</v>
      </c>
      <c r="B315" s="54">
        <v>64</v>
      </c>
      <c r="C315" s="54">
        <v>73</v>
      </c>
      <c r="D315" s="265">
        <f t="shared" si="8"/>
        <v>59.571428571428569</v>
      </c>
      <c r="E315" s="265">
        <f t="shared" si="9"/>
        <v>53.285714285714285</v>
      </c>
    </row>
    <row r="316" spans="1:5" x14ac:dyDescent="0.25">
      <c r="A316" s="85">
        <v>44211</v>
      </c>
      <c r="B316" s="54">
        <v>64</v>
      </c>
      <c r="C316" s="54">
        <v>86</v>
      </c>
      <c r="D316" s="265">
        <f t="shared" si="8"/>
        <v>62.285714285714285</v>
      </c>
      <c r="E316" s="265">
        <f t="shared" si="9"/>
        <v>56.714285714285715</v>
      </c>
    </row>
    <row r="317" spans="1:5" x14ac:dyDescent="0.25">
      <c r="A317" s="85">
        <v>44212</v>
      </c>
      <c r="B317" s="54">
        <v>77</v>
      </c>
      <c r="C317" s="54">
        <v>1</v>
      </c>
      <c r="D317" s="265">
        <f t="shared" si="8"/>
        <v>65.285714285714292</v>
      </c>
      <c r="E317" s="265">
        <f t="shared" si="9"/>
        <v>59.428571428571431</v>
      </c>
    </row>
    <row r="318" spans="1:5" x14ac:dyDescent="0.25">
      <c r="A318" s="85">
        <v>44213</v>
      </c>
      <c r="B318" s="54">
        <v>49</v>
      </c>
      <c r="C318" s="54">
        <v>1</v>
      </c>
      <c r="D318" s="265">
        <f t="shared" si="8"/>
        <v>67.285714285714292</v>
      </c>
      <c r="E318" s="265">
        <f t="shared" si="9"/>
        <v>63.714285714285715</v>
      </c>
    </row>
    <row r="319" spans="1:5" x14ac:dyDescent="0.25">
      <c r="A319" s="85">
        <v>44214</v>
      </c>
      <c r="B319" s="54">
        <v>73</v>
      </c>
      <c r="C319" s="54">
        <v>83</v>
      </c>
      <c r="D319" s="265">
        <f t="shared" si="8"/>
        <v>67.571428571428569</v>
      </c>
      <c r="E319" s="265">
        <f t="shared" si="9"/>
        <v>64.142857142857139</v>
      </c>
    </row>
    <row r="320" spans="1:5" x14ac:dyDescent="0.25">
      <c r="A320" s="85">
        <v>44215</v>
      </c>
      <c r="B320" s="54">
        <v>77</v>
      </c>
      <c r="C320" s="54">
        <v>100</v>
      </c>
      <c r="D320" s="265">
        <f t="shared" si="8"/>
        <v>69.428571428571431</v>
      </c>
      <c r="E320" s="265">
        <f t="shared" si="9"/>
        <v>63.857142857142854</v>
      </c>
    </row>
    <row r="321" spans="1:5" x14ac:dyDescent="0.25">
      <c r="A321" s="85">
        <v>44216</v>
      </c>
      <c r="B321" s="54">
        <v>67</v>
      </c>
      <c r="C321" s="54">
        <v>102</v>
      </c>
      <c r="D321" s="265">
        <f t="shared" si="8"/>
        <v>66.571428571428569</v>
      </c>
      <c r="E321" s="265">
        <f t="shared" si="9"/>
        <v>64.142857142857139</v>
      </c>
    </row>
    <row r="322" spans="1:5" x14ac:dyDescent="0.25">
      <c r="A322" s="85">
        <v>44217</v>
      </c>
      <c r="B322" s="54">
        <v>66</v>
      </c>
      <c r="C322" s="54">
        <v>76</v>
      </c>
      <c r="D322" s="265">
        <f t="shared" si="8"/>
        <v>70</v>
      </c>
      <c r="E322" s="265">
        <f t="shared" si="9"/>
        <v>64.571428571428569</v>
      </c>
    </row>
    <row r="323" spans="1:5" x14ac:dyDescent="0.25">
      <c r="A323" s="85">
        <v>44218</v>
      </c>
      <c r="B323" s="54">
        <v>77</v>
      </c>
      <c r="C323" s="54">
        <v>84</v>
      </c>
      <c r="D323" s="265">
        <f t="shared" si="8"/>
        <v>67.428571428571431</v>
      </c>
      <c r="E323" s="265">
        <f t="shared" si="9"/>
        <v>67.571428571428569</v>
      </c>
    </row>
    <row r="324" spans="1:5" x14ac:dyDescent="0.25">
      <c r="A324" s="85">
        <v>44219</v>
      </c>
      <c r="B324" s="54">
        <v>57</v>
      </c>
      <c r="C324" s="54">
        <v>3</v>
      </c>
      <c r="D324" s="265">
        <f t="shared" si="8"/>
        <v>64.142857142857139</v>
      </c>
      <c r="E324" s="265">
        <f t="shared" si="9"/>
        <v>67.285714285714292</v>
      </c>
    </row>
    <row r="325" spans="1:5" x14ac:dyDescent="0.25">
      <c r="A325" s="85">
        <v>44220</v>
      </c>
      <c r="B325" s="54">
        <v>73</v>
      </c>
      <c r="C325" s="54">
        <v>4</v>
      </c>
      <c r="D325" s="265">
        <f t="shared" si="8"/>
        <v>63.571428571428569</v>
      </c>
      <c r="E325" s="265">
        <f t="shared" si="9"/>
        <v>65.142857142857139</v>
      </c>
    </row>
    <row r="326" spans="1:5" x14ac:dyDescent="0.25">
      <c r="A326" s="85">
        <v>44221</v>
      </c>
      <c r="B326" s="54">
        <v>55</v>
      </c>
      <c r="C326" s="54">
        <v>104</v>
      </c>
      <c r="D326" s="265">
        <f t="shared" si="8"/>
        <v>61.428571428571431</v>
      </c>
      <c r="E326" s="265">
        <f t="shared" si="9"/>
        <v>65.714285714285708</v>
      </c>
    </row>
    <row r="327" spans="1:5" x14ac:dyDescent="0.25">
      <c r="A327" s="85">
        <v>44222</v>
      </c>
      <c r="B327" s="54">
        <v>54</v>
      </c>
      <c r="C327" s="54">
        <v>98</v>
      </c>
      <c r="D327" s="265">
        <f t="shared" si="8"/>
        <v>59.285714285714285</v>
      </c>
      <c r="E327" s="265">
        <f t="shared" si="9"/>
        <v>63</v>
      </c>
    </row>
    <row r="328" spans="1:5" x14ac:dyDescent="0.25">
      <c r="A328" s="85">
        <v>44223</v>
      </c>
      <c r="B328" s="54">
        <v>63</v>
      </c>
      <c r="C328" s="54">
        <v>87</v>
      </c>
      <c r="D328" s="265">
        <f t="shared" si="8"/>
        <v>58.142857142857146</v>
      </c>
      <c r="E328" s="265">
        <f t="shared" si="9"/>
        <v>63.142857142857146</v>
      </c>
    </row>
    <row r="329" spans="1:5" x14ac:dyDescent="0.25">
      <c r="A329" s="85">
        <v>44224</v>
      </c>
      <c r="B329" s="54">
        <v>51</v>
      </c>
      <c r="C329" s="54">
        <v>80</v>
      </c>
      <c r="D329" s="265">
        <f t="shared" si="8"/>
        <v>55</v>
      </c>
      <c r="E329" s="265">
        <f t="shared" si="9"/>
        <v>63.285714285714285</v>
      </c>
    </row>
    <row r="330" spans="1:5" x14ac:dyDescent="0.25">
      <c r="A330" s="85">
        <v>44225</v>
      </c>
      <c r="B330" s="54">
        <v>62</v>
      </c>
      <c r="C330" s="54">
        <v>65</v>
      </c>
      <c r="D330" s="265">
        <f t="shared" ref="D330:D393" si="10">AVERAGE(B327:B333)</f>
        <v>54.142857142857146</v>
      </c>
      <c r="E330" s="265">
        <f t="shared" ref="E330:E393" si="11">AVERAGE(C327:C333)</f>
        <v>60.571428571428569</v>
      </c>
    </row>
    <row r="331" spans="1:5" x14ac:dyDescent="0.25">
      <c r="A331" s="85">
        <v>44226</v>
      </c>
      <c r="B331" s="54">
        <v>49</v>
      </c>
      <c r="C331" s="54">
        <v>4</v>
      </c>
      <c r="D331" s="265">
        <f t="shared" si="10"/>
        <v>53.714285714285715</v>
      </c>
      <c r="E331" s="265">
        <f t="shared" si="11"/>
        <v>59.285714285714285</v>
      </c>
    </row>
    <row r="332" spans="1:5" x14ac:dyDescent="0.25">
      <c r="A332" s="85">
        <v>44227</v>
      </c>
      <c r="B332" s="54">
        <v>51</v>
      </c>
      <c r="C332" s="54">
        <v>5</v>
      </c>
      <c r="D332" s="265">
        <f t="shared" si="10"/>
        <v>52.142857142857146</v>
      </c>
      <c r="E332" s="265">
        <f t="shared" si="11"/>
        <v>55.714285714285715</v>
      </c>
    </row>
    <row r="333" spans="1:5" x14ac:dyDescent="0.25">
      <c r="A333" s="85">
        <v>44228</v>
      </c>
      <c r="B333" s="54">
        <v>49</v>
      </c>
      <c r="C333" s="54">
        <v>85</v>
      </c>
      <c r="D333" s="265">
        <f t="shared" si="10"/>
        <v>50.571428571428569</v>
      </c>
      <c r="E333" s="265">
        <f t="shared" si="11"/>
        <v>54.857142857142854</v>
      </c>
    </row>
    <row r="334" spans="1:5" x14ac:dyDescent="0.25">
      <c r="A334" s="85">
        <v>44229</v>
      </c>
      <c r="B334" s="54">
        <v>51</v>
      </c>
      <c r="C334" s="54">
        <v>89</v>
      </c>
      <c r="D334" s="265">
        <f t="shared" si="10"/>
        <v>48.857142857142854</v>
      </c>
      <c r="E334" s="265">
        <f t="shared" si="11"/>
        <v>53.428571428571431</v>
      </c>
    </row>
    <row r="335" spans="1:5" x14ac:dyDescent="0.25">
      <c r="A335" s="85">
        <v>44230</v>
      </c>
      <c r="B335" s="54">
        <v>52</v>
      </c>
      <c r="C335" s="54">
        <v>62</v>
      </c>
      <c r="D335" s="265">
        <f t="shared" si="10"/>
        <v>49.285714285714285</v>
      </c>
      <c r="E335" s="265">
        <f t="shared" si="11"/>
        <v>53.857142857142854</v>
      </c>
    </row>
    <row r="336" spans="1:5" x14ac:dyDescent="0.25">
      <c r="A336" s="85">
        <v>44231</v>
      </c>
      <c r="B336" s="54">
        <v>40</v>
      </c>
      <c r="C336" s="54">
        <v>74</v>
      </c>
      <c r="D336" s="265">
        <f t="shared" si="10"/>
        <v>48.857142857142854</v>
      </c>
      <c r="E336" s="265">
        <f t="shared" si="11"/>
        <v>53.857142857142854</v>
      </c>
    </row>
    <row r="337" spans="1:5" x14ac:dyDescent="0.25">
      <c r="A337" s="85">
        <v>44232</v>
      </c>
      <c r="B337" s="54">
        <v>50</v>
      </c>
      <c r="C337" s="54">
        <v>55</v>
      </c>
      <c r="D337" s="265">
        <f t="shared" si="10"/>
        <v>48.142857142857146</v>
      </c>
      <c r="E337" s="265">
        <f t="shared" si="11"/>
        <v>51.714285714285715</v>
      </c>
    </row>
    <row r="338" spans="1:5" x14ac:dyDescent="0.25">
      <c r="A338" s="85">
        <v>44233</v>
      </c>
      <c r="B338" s="54">
        <v>52</v>
      </c>
      <c r="C338" s="54">
        <v>7</v>
      </c>
      <c r="D338" s="265">
        <f t="shared" si="10"/>
        <v>49.142857142857146</v>
      </c>
      <c r="E338" s="265">
        <f t="shared" si="11"/>
        <v>48.571428571428569</v>
      </c>
    </row>
    <row r="339" spans="1:5" x14ac:dyDescent="0.25">
      <c r="A339" s="85">
        <v>44234</v>
      </c>
      <c r="B339" s="54">
        <v>48</v>
      </c>
      <c r="C339" s="54">
        <v>5</v>
      </c>
      <c r="D339" s="265">
        <f t="shared" si="10"/>
        <v>47.571428571428569</v>
      </c>
      <c r="E339" s="265">
        <f t="shared" si="11"/>
        <v>49</v>
      </c>
    </row>
    <row r="340" spans="1:5" x14ac:dyDescent="0.25">
      <c r="A340" s="85">
        <v>44235</v>
      </c>
      <c r="B340" s="54">
        <v>44</v>
      </c>
      <c r="C340" s="54">
        <v>70</v>
      </c>
      <c r="D340" s="265">
        <f t="shared" si="10"/>
        <v>48.142857142857146</v>
      </c>
      <c r="E340" s="265">
        <f t="shared" si="11"/>
        <v>47.714285714285715</v>
      </c>
    </row>
    <row r="341" spans="1:5" x14ac:dyDescent="0.25">
      <c r="A341" s="85">
        <v>44236</v>
      </c>
      <c r="B341" s="54">
        <v>58</v>
      </c>
      <c r="C341" s="54">
        <v>67</v>
      </c>
      <c r="D341" s="265">
        <f t="shared" si="10"/>
        <v>47.714285714285715</v>
      </c>
      <c r="E341" s="265">
        <f t="shared" si="11"/>
        <v>47.285714285714285</v>
      </c>
    </row>
    <row r="342" spans="1:5" x14ac:dyDescent="0.25">
      <c r="A342" s="85">
        <v>44237</v>
      </c>
      <c r="B342" s="54">
        <v>41</v>
      </c>
      <c r="C342" s="54">
        <v>65</v>
      </c>
      <c r="D342" s="265">
        <f t="shared" si="10"/>
        <v>45.285714285714285</v>
      </c>
      <c r="E342" s="265">
        <f t="shared" si="11"/>
        <v>47.142857142857146</v>
      </c>
    </row>
    <row r="343" spans="1:5" x14ac:dyDescent="0.25">
      <c r="A343" s="85">
        <v>44238</v>
      </c>
      <c r="B343" s="54">
        <v>44</v>
      </c>
      <c r="C343" s="54">
        <v>65</v>
      </c>
      <c r="D343" s="265">
        <f t="shared" si="10"/>
        <v>44.428571428571431</v>
      </c>
      <c r="E343" s="265">
        <f t="shared" si="11"/>
        <v>46.428571428571431</v>
      </c>
    </row>
    <row r="344" spans="1:5" x14ac:dyDescent="0.25">
      <c r="A344" s="85">
        <v>44239</v>
      </c>
      <c r="B344" s="54">
        <v>47</v>
      </c>
      <c r="C344" s="54">
        <v>52</v>
      </c>
      <c r="D344" s="265">
        <f t="shared" si="10"/>
        <v>43.714285714285715</v>
      </c>
      <c r="E344" s="265">
        <f t="shared" si="11"/>
        <v>45.285714285714285</v>
      </c>
    </row>
    <row r="345" spans="1:5" x14ac:dyDescent="0.25">
      <c r="A345" s="85">
        <v>44240</v>
      </c>
      <c r="B345" s="54">
        <v>35</v>
      </c>
      <c r="C345" s="54">
        <v>6</v>
      </c>
      <c r="D345" s="265">
        <f t="shared" si="10"/>
        <v>40.285714285714285</v>
      </c>
      <c r="E345" s="265">
        <f t="shared" si="11"/>
        <v>47.428571428571431</v>
      </c>
    </row>
    <row r="346" spans="1:5" x14ac:dyDescent="0.25">
      <c r="A346" s="85">
        <v>44241</v>
      </c>
      <c r="B346" s="54">
        <v>42</v>
      </c>
      <c r="C346" s="54">
        <v>0</v>
      </c>
      <c r="D346" s="265">
        <f t="shared" si="10"/>
        <v>39.428571428571431</v>
      </c>
      <c r="E346" s="265">
        <f t="shared" si="11"/>
        <v>46.857142857142854</v>
      </c>
    </row>
    <row r="347" spans="1:5" x14ac:dyDescent="0.25">
      <c r="A347" s="85">
        <v>44242</v>
      </c>
      <c r="B347" s="54">
        <v>39</v>
      </c>
      <c r="C347" s="54">
        <v>62</v>
      </c>
      <c r="D347" s="265">
        <f t="shared" si="10"/>
        <v>39</v>
      </c>
      <c r="E347" s="265">
        <f t="shared" si="11"/>
        <v>43.428571428571431</v>
      </c>
    </row>
    <row r="348" spans="1:5" x14ac:dyDescent="0.25">
      <c r="A348" s="85">
        <v>44243</v>
      </c>
      <c r="B348" s="54">
        <v>34</v>
      </c>
      <c r="C348" s="54">
        <v>82</v>
      </c>
      <c r="D348" s="265">
        <f t="shared" si="10"/>
        <v>39.285714285714285</v>
      </c>
      <c r="E348" s="265">
        <f t="shared" si="11"/>
        <v>41.714285714285715</v>
      </c>
    </row>
    <row r="349" spans="1:5" x14ac:dyDescent="0.25">
      <c r="A349" s="85">
        <v>44244</v>
      </c>
      <c r="B349" s="54">
        <v>35</v>
      </c>
      <c r="C349" s="54">
        <v>61</v>
      </c>
      <c r="D349" s="265">
        <f t="shared" si="10"/>
        <v>39.428571428571431</v>
      </c>
      <c r="E349" s="265">
        <f t="shared" si="11"/>
        <v>41.571428571428569</v>
      </c>
    </row>
    <row r="350" spans="1:5" x14ac:dyDescent="0.25">
      <c r="A350" s="85">
        <v>44245</v>
      </c>
      <c r="B350" s="54">
        <v>41</v>
      </c>
      <c r="C350" s="54">
        <v>41</v>
      </c>
      <c r="D350" s="265">
        <f t="shared" si="10"/>
        <v>37.428571428571431</v>
      </c>
      <c r="E350" s="265">
        <f t="shared" si="11"/>
        <v>41.571428571428569</v>
      </c>
    </row>
    <row r="351" spans="1:5" x14ac:dyDescent="0.25">
      <c r="A351" s="85">
        <v>44246</v>
      </c>
      <c r="B351" s="54">
        <v>49</v>
      </c>
      <c r="C351" s="54">
        <v>40</v>
      </c>
      <c r="D351" s="265">
        <f t="shared" si="10"/>
        <v>35.571428571428569</v>
      </c>
      <c r="E351" s="265">
        <f t="shared" si="11"/>
        <v>42.428571428571431</v>
      </c>
    </row>
    <row r="352" spans="1:5" x14ac:dyDescent="0.25">
      <c r="A352" s="85">
        <v>44247</v>
      </c>
      <c r="B352" s="54">
        <v>36</v>
      </c>
      <c r="C352" s="54">
        <v>5</v>
      </c>
      <c r="D352" s="265">
        <f t="shared" si="10"/>
        <v>33.857142857142854</v>
      </c>
      <c r="E352" s="265">
        <f t="shared" si="11"/>
        <v>38.857142857142854</v>
      </c>
    </row>
    <row r="353" spans="1:5" x14ac:dyDescent="0.25">
      <c r="A353" s="85">
        <v>44248</v>
      </c>
      <c r="B353" s="54">
        <v>28</v>
      </c>
      <c r="C353" s="54">
        <v>0</v>
      </c>
      <c r="D353" s="265">
        <f t="shared" si="10"/>
        <v>32.142857142857146</v>
      </c>
      <c r="E353" s="265">
        <f t="shared" si="11"/>
        <v>35.857142857142854</v>
      </c>
    </row>
    <row r="354" spans="1:5" x14ac:dyDescent="0.25">
      <c r="A354" s="85">
        <v>44249</v>
      </c>
      <c r="B354" s="54">
        <v>26</v>
      </c>
      <c r="C354" s="54">
        <v>68</v>
      </c>
      <c r="D354" s="265">
        <f t="shared" si="10"/>
        <v>29.428571428571427</v>
      </c>
      <c r="E354" s="265">
        <f t="shared" si="11"/>
        <v>35</v>
      </c>
    </row>
    <row r="355" spans="1:5" x14ac:dyDescent="0.25">
      <c r="A355" s="85">
        <v>44250</v>
      </c>
      <c r="B355" s="54">
        <v>22</v>
      </c>
      <c r="C355" s="54">
        <v>57</v>
      </c>
      <c r="D355" s="265">
        <f t="shared" si="10"/>
        <v>25.142857142857142</v>
      </c>
      <c r="E355" s="265">
        <f t="shared" si="11"/>
        <v>33.285714285714285</v>
      </c>
    </row>
    <row r="356" spans="1:5" x14ac:dyDescent="0.25">
      <c r="A356" s="85">
        <v>44251</v>
      </c>
      <c r="B356" s="489">
        <v>23</v>
      </c>
      <c r="C356" s="489">
        <v>40</v>
      </c>
      <c r="D356" s="265">
        <f t="shared" si="10"/>
        <v>23.857142857142858</v>
      </c>
      <c r="E356" s="265">
        <f t="shared" si="11"/>
        <v>32.857142857142854</v>
      </c>
    </row>
    <row r="357" spans="1:5" x14ac:dyDescent="0.25">
      <c r="A357" s="85">
        <v>44252</v>
      </c>
      <c r="B357" s="489">
        <v>22</v>
      </c>
      <c r="C357" s="489">
        <v>35</v>
      </c>
      <c r="D357" s="265">
        <f t="shared" si="10"/>
        <v>21.571428571428573</v>
      </c>
      <c r="E357" s="265">
        <f t="shared" si="11"/>
        <v>32.857142857142854</v>
      </c>
    </row>
    <row r="358" spans="1:5" x14ac:dyDescent="0.25">
      <c r="A358" s="85">
        <v>44253</v>
      </c>
      <c r="B358" s="489">
        <v>19</v>
      </c>
      <c r="C358" s="489">
        <v>28</v>
      </c>
      <c r="D358" s="265">
        <f t="shared" si="10"/>
        <v>21.142857142857142</v>
      </c>
      <c r="E358" s="265">
        <f t="shared" si="11"/>
        <v>28.571428571428573</v>
      </c>
    </row>
    <row r="359" spans="1:5" x14ac:dyDescent="0.25">
      <c r="A359" s="85">
        <v>44254</v>
      </c>
      <c r="B359" s="489">
        <v>27</v>
      </c>
      <c r="C359" s="489">
        <v>2</v>
      </c>
      <c r="D359" s="265">
        <f t="shared" si="10"/>
        <v>20.428571428571427</v>
      </c>
      <c r="E359" s="265">
        <f t="shared" si="11"/>
        <v>25.714285714285715</v>
      </c>
    </row>
    <row r="360" spans="1:5" x14ac:dyDescent="0.25">
      <c r="A360" s="85">
        <v>44255</v>
      </c>
      <c r="B360" s="489">
        <v>12</v>
      </c>
      <c r="C360" s="489">
        <v>0</v>
      </c>
      <c r="D360" s="265">
        <f t="shared" si="10"/>
        <v>19.142857142857142</v>
      </c>
      <c r="E360" s="265">
        <f t="shared" si="11"/>
        <v>24.142857142857142</v>
      </c>
    </row>
    <row r="361" spans="1:5" x14ac:dyDescent="0.25">
      <c r="A361" s="85">
        <v>44256</v>
      </c>
      <c r="B361" s="489">
        <v>23</v>
      </c>
      <c r="C361" s="489">
        <v>38</v>
      </c>
      <c r="D361" s="265">
        <f t="shared" si="10"/>
        <v>18.285714285714285</v>
      </c>
      <c r="E361" s="265">
        <f t="shared" si="11"/>
        <v>21.714285714285715</v>
      </c>
    </row>
    <row r="362" spans="1:5" x14ac:dyDescent="0.25">
      <c r="A362" s="85">
        <v>44257</v>
      </c>
      <c r="B362" s="489">
        <v>17</v>
      </c>
      <c r="C362" s="489">
        <v>37</v>
      </c>
      <c r="D362" s="265">
        <f t="shared" si="10"/>
        <v>17.285714285714285</v>
      </c>
      <c r="E362" s="265">
        <f t="shared" si="11"/>
        <v>20.428571428571427</v>
      </c>
    </row>
    <row r="363" spans="1:5" x14ac:dyDescent="0.25">
      <c r="A363" s="85">
        <v>44258</v>
      </c>
      <c r="B363" s="489">
        <v>14</v>
      </c>
      <c r="C363" s="489">
        <v>29</v>
      </c>
      <c r="D363" s="265">
        <f t="shared" si="10"/>
        <v>15.142857142857142</v>
      </c>
      <c r="E363" s="265">
        <f t="shared" si="11"/>
        <v>20.142857142857142</v>
      </c>
    </row>
    <row r="364" spans="1:5" x14ac:dyDescent="0.25">
      <c r="A364" s="85">
        <v>44259</v>
      </c>
      <c r="B364" s="489">
        <v>16</v>
      </c>
      <c r="C364" s="489">
        <v>18</v>
      </c>
      <c r="D364" s="265">
        <f t="shared" si="10"/>
        <v>15</v>
      </c>
      <c r="E364" s="265">
        <f t="shared" si="11"/>
        <v>20.285714285714285</v>
      </c>
    </row>
    <row r="365" spans="1:5" x14ac:dyDescent="0.25">
      <c r="A365" s="85">
        <v>44260</v>
      </c>
      <c r="B365" s="489">
        <v>12</v>
      </c>
      <c r="C365" s="489">
        <v>19</v>
      </c>
      <c r="D365" s="265">
        <f t="shared" si="10"/>
        <v>14.714285714285714</v>
      </c>
      <c r="E365" s="265">
        <f t="shared" si="11"/>
        <v>17.857142857142858</v>
      </c>
    </row>
    <row r="366" spans="1:5" x14ac:dyDescent="0.25">
      <c r="A366" s="85">
        <v>44261</v>
      </c>
      <c r="B366" s="489">
        <v>12</v>
      </c>
      <c r="C366" s="489">
        <v>0</v>
      </c>
      <c r="D366" s="265">
        <f t="shared" si="10"/>
        <v>14.285714285714286</v>
      </c>
      <c r="E366" s="265">
        <f t="shared" si="11"/>
        <v>16.714285714285715</v>
      </c>
    </row>
    <row r="367" spans="1:5" x14ac:dyDescent="0.25">
      <c r="A367" s="85">
        <v>44262</v>
      </c>
      <c r="B367" s="489">
        <v>11</v>
      </c>
      <c r="C367" s="489">
        <v>1</v>
      </c>
      <c r="D367" s="265">
        <f t="shared" si="10"/>
        <v>13</v>
      </c>
      <c r="E367" s="265">
        <f t="shared" si="11"/>
        <v>15.428571428571429</v>
      </c>
    </row>
    <row r="368" spans="1:5" x14ac:dyDescent="0.25">
      <c r="A368" s="85">
        <v>44263</v>
      </c>
      <c r="B368" s="489">
        <v>21</v>
      </c>
      <c r="C368" s="489">
        <v>21</v>
      </c>
      <c r="D368" s="265">
        <f t="shared" si="10"/>
        <v>12.285714285714286</v>
      </c>
      <c r="E368" s="265">
        <f t="shared" si="11"/>
        <v>15.714285714285714</v>
      </c>
    </row>
    <row r="369" spans="1:5" x14ac:dyDescent="0.25">
      <c r="A369" s="85">
        <v>44264</v>
      </c>
      <c r="B369" s="489">
        <v>14</v>
      </c>
      <c r="C369" s="489">
        <v>29</v>
      </c>
      <c r="D369" s="265">
        <f t="shared" si="10"/>
        <v>11.857142857142858</v>
      </c>
      <c r="E369" s="265">
        <f t="shared" si="11"/>
        <v>14.714285714285714</v>
      </c>
    </row>
    <row r="370" spans="1:5" x14ac:dyDescent="0.25">
      <c r="A370" s="85">
        <v>44265</v>
      </c>
      <c r="B370" s="489">
        <v>5</v>
      </c>
      <c r="C370" s="489">
        <v>20</v>
      </c>
      <c r="D370" s="265">
        <f t="shared" si="10"/>
        <v>11</v>
      </c>
      <c r="E370" s="265">
        <f t="shared" si="11"/>
        <v>15</v>
      </c>
    </row>
    <row r="371" spans="1:5" x14ac:dyDescent="0.25">
      <c r="A371" s="85">
        <v>44266</v>
      </c>
      <c r="B371" s="489">
        <v>11</v>
      </c>
      <c r="C371" s="489">
        <v>20</v>
      </c>
      <c r="D371" s="265">
        <f t="shared" si="10"/>
        <v>11.571428571428571</v>
      </c>
      <c r="E371" s="265">
        <f t="shared" si="11"/>
        <v>14.857142857142858</v>
      </c>
    </row>
    <row r="372" spans="1:5" x14ac:dyDescent="0.25">
      <c r="A372" s="85">
        <v>44267</v>
      </c>
      <c r="B372" s="489">
        <v>9</v>
      </c>
      <c r="C372" s="489">
        <v>12</v>
      </c>
      <c r="D372" s="265">
        <f t="shared" si="10"/>
        <v>9.5714285714285712</v>
      </c>
      <c r="E372" s="265">
        <f t="shared" si="11"/>
        <v>13.142857142857142</v>
      </c>
    </row>
    <row r="373" spans="1:5" x14ac:dyDescent="0.25">
      <c r="A373" s="85">
        <v>44268</v>
      </c>
      <c r="B373" s="489">
        <v>6</v>
      </c>
      <c r="C373" s="489">
        <v>2</v>
      </c>
      <c r="D373" s="265">
        <f t="shared" si="10"/>
        <v>9.4285714285714288</v>
      </c>
      <c r="E373" s="265">
        <f t="shared" si="11"/>
        <v>11.571428571428571</v>
      </c>
    </row>
    <row r="374" spans="1:5" x14ac:dyDescent="0.25">
      <c r="A374" s="85">
        <v>44269</v>
      </c>
      <c r="B374" s="489">
        <v>15</v>
      </c>
      <c r="C374" s="489">
        <v>0</v>
      </c>
      <c r="D374" s="265">
        <f t="shared" si="10"/>
        <v>10.428571428571429</v>
      </c>
      <c r="E374" s="265">
        <f t="shared" si="11"/>
        <v>10.857142857142858</v>
      </c>
    </row>
    <row r="375" spans="1:5" x14ac:dyDescent="0.25">
      <c r="A375" s="85">
        <v>44270</v>
      </c>
      <c r="B375" s="489">
        <v>7</v>
      </c>
      <c r="C375" s="489">
        <v>9</v>
      </c>
      <c r="D375" s="265">
        <f t="shared" si="10"/>
        <v>9.7142857142857135</v>
      </c>
      <c r="E375" s="265">
        <f t="shared" si="11"/>
        <v>9.5714285714285712</v>
      </c>
    </row>
    <row r="376" spans="1:5" x14ac:dyDescent="0.25">
      <c r="A376" s="85">
        <v>44271</v>
      </c>
      <c r="B376" s="489">
        <v>13</v>
      </c>
      <c r="C376" s="489">
        <v>18</v>
      </c>
      <c r="D376" s="265">
        <f t="shared" si="10"/>
        <v>10</v>
      </c>
      <c r="E376" s="265">
        <f t="shared" si="11"/>
        <v>9.5714285714285712</v>
      </c>
    </row>
    <row r="377" spans="1:5" x14ac:dyDescent="0.25">
      <c r="A377" s="85">
        <v>44272</v>
      </c>
      <c r="B377" s="489">
        <v>12</v>
      </c>
      <c r="C377" s="489">
        <v>15</v>
      </c>
      <c r="D377" s="265">
        <f t="shared" si="10"/>
        <v>10.285714285714286</v>
      </c>
      <c r="E377" s="265">
        <f t="shared" si="11"/>
        <v>9.4285714285714288</v>
      </c>
    </row>
    <row r="378" spans="1:5" x14ac:dyDescent="0.25">
      <c r="A378" s="85">
        <v>44273</v>
      </c>
      <c r="B378" s="489">
        <v>6</v>
      </c>
      <c r="C378" s="489">
        <v>11</v>
      </c>
      <c r="D378" s="265">
        <f t="shared" si="10"/>
        <v>9.5714285714285712</v>
      </c>
      <c r="E378" s="265">
        <f t="shared" si="11"/>
        <v>9.5714285714285712</v>
      </c>
    </row>
    <row r="379" spans="1:5" x14ac:dyDescent="0.25">
      <c r="A379" s="85">
        <v>44274</v>
      </c>
      <c r="B379" s="489">
        <v>11</v>
      </c>
      <c r="C379" s="489">
        <v>12</v>
      </c>
      <c r="D379" s="265">
        <f t="shared" si="10"/>
        <v>9.8571428571428577</v>
      </c>
      <c r="E379" s="265">
        <f t="shared" si="11"/>
        <v>10.142857142857142</v>
      </c>
    </row>
    <row r="380" spans="1:5" x14ac:dyDescent="0.25">
      <c r="A380" s="85">
        <v>44275</v>
      </c>
      <c r="B380" s="489">
        <v>8</v>
      </c>
      <c r="C380" s="489">
        <v>1</v>
      </c>
      <c r="D380" s="265">
        <f t="shared" si="10"/>
        <v>9.2857142857142865</v>
      </c>
      <c r="E380" s="265">
        <f t="shared" si="11"/>
        <v>9</v>
      </c>
    </row>
    <row r="381" spans="1:5" x14ac:dyDescent="0.25">
      <c r="A381" s="85">
        <v>44276</v>
      </c>
      <c r="B381" s="489">
        <v>10</v>
      </c>
      <c r="C381" s="489">
        <v>1</v>
      </c>
      <c r="D381" s="265">
        <f t="shared" si="10"/>
        <v>8.4285714285714288</v>
      </c>
      <c r="E381" s="265">
        <f t="shared" si="11"/>
        <v>9.2857142857142865</v>
      </c>
    </row>
    <row r="382" spans="1:5" x14ac:dyDescent="0.25">
      <c r="A382" s="85">
        <v>44277</v>
      </c>
      <c r="B382" s="489">
        <v>9</v>
      </c>
      <c r="C382" s="489">
        <v>13</v>
      </c>
      <c r="D382" s="265">
        <f t="shared" si="10"/>
        <v>8.8571428571428577</v>
      </c>
      <c r="E382" s="265">
        <f t="shared" si="11"/>
        <v>9.1428571428571423</v>
      </c>
    </row>
    <row r="383" spans="1:5" x14ac:dyDescent="0.25">
      <c r="A383" s="85">
        <v>44278</v>
      </c>
      <c r="B383" s="489">
        <v>9</v>
      </c>
      <c r="C383" s="489">
        <v>10</v>
      </c>
      <c r="D383" s="265">
        <f t="shared" si="10"/>
        <v>8.4285714285714288</v>
      </c>
      <c r="E383" s="265">
        <f t="shared" si="11"/>
        <v>8.8571428571428577</v>
      </c>
    </row>
    <row r="384" spans="1:5" x14ac:dyDescent="0.25">
      <c r="A384" s="85">
        <v>44279</v>
      </c>
      <c r="B384" s="489">
        <v>6</v>
      </c>
      <c r="C384" s="489">
        <v>17</v>
      </c>
      <c r="D384" s="265">
        <f t="shared" si="10"/>
        <v>8</v>
      </c>
      <c r="E384" s="265">
        <f t="shared" si="11"/>
        <v>8.8571428571428577</v>
      </c>
    </row>
    <row r="385" spans="1:5" x14ac:dyDescent="0.25">
      <c r="A385" s="85">
        <v>44280</v>
      </c>
      <c r="B385" s="489">
        <v>9</v>
      </c>
      <c r="C385" s="489">
        <v>10</v>
      </c>
      <c r="D385" s="265">
        <f t="shared" si="10"/>
        <v>7.4285714285714288</v>
      </c>
      <c r="E385" s="265">
        <f t="shared" si="11"/>
        <v>8.8571428571428577</v>
      </c>
    </row>
    <row r="386" spans="1:5" x14ac:dyDescent="0.25">
      <c r="A386" s="85">
        <v>44281</v>
      </c>
      <c r="B386" s="489">
        <v>8</v>
      </c>
      <c r="C386" s="489">
        <v>10</v>
      </c>
      <c r="D386" s="265">
        <f t="shared" si="10"/>
        <v>7.1428571428571432</v>
      </c>
      <c r="E386" s="265">
        <f t="shared" si="11"/>
        <v>9</v>
      </c>
    </row>
    <row r="387" spans="1:5" x14ac:dyDescent="0.25">
      <c r="A387" s="85">
        <v>44282</v>
      </c>
      <c r="B387" s="489">
        <v>5</v>
      </c>
      <c r="C387" s="489">
        <v>1</v>
      </c>
      <c r="D387" s="265">
        <f t="shared" si="10"/>
        <v>6.5714285714285712</v>
      </c>
      <c r="E387" s="265">
        <f t="shared" si="11"/>
        <v>8.4285714285714288</v>
      </c>
    </row>
    <row r="388" spans="1:5" x14ac:dyDescent="0.25">
      <c r="A388" s="85">
        <v>44283</v>
      </c>
      <c r="B388" s="489">
        <v>6</v>
      </c>
      <c r="C388" s="489">
        <v>1</v>
      </c>
      <c r="D388" s="265">
        <f t="shared" si="10"/>
        <v>6.5714285714285712</v>
      </c>
      <c r="E388" s="265">
        <f t="shared" si="11"/>
        <v>7.5714285714285712</v>
      </c>
    </row>
    <row r="389" spans="1:5" x14ac:dyDescent="0.25">
      <c r="A389" s="85">
        <v>44284</v>
      </c>
      <c r="B389" s="489">
        <v>7</v>
      </c>
      <c r="C389" s="489">
        <v>14</v>
      </c>
      <c r="D389" s="265">
        <f t="shared" si="10"/>
        <v>6.1428571428571432</v>
      </c>
      <c r="E389" s="265">
        <f t="shared" si="11"/>
        <v>7.1428571428571432</v>
      </c>
    </row>
    <row r="390" spans="1:5" x14ac:dyDescent="0.25">
      <c r="A390" s="85">
        <v>44285</v>
      </c>
      <c r="B390" s="489">
        <v>5</v>
      </c>
      <c r="C390" s="489">
        <v>6</v>
      </c>
      <c r="D390" s="265">
        <f t="shared" si="10"/>
        <v>5.7142857142857144</v>
      </c>
      <c r="E390" s="265">
        <f t="shared" si="11"/>
        <v>5.7142857142857144</v>
      </c>
    </row>
    <row r="391" spans="1:5" x14ac:dyDescent="0.25">
      <c r="A391" s="85">
        <v>44286</v>
      </c>
      <c r="B391" s="489">
        <v>6</v>
      </c>
      <c r="C391" s="489">
        <v>11</v>
      </c>
      <c r="D391" s="265">
        <f t="shared" si="10"/>
        <v>5.5714285714285712</v>
      </c>
      <c r="E391" s="265">
        <f t="shared" si="11"/>
        <v>5.5714285714285712</v>
      </c>
    </row>
    <row r="392" spans="1:5" x14ac:dyDescent="0.25">
      <c r="A392" s="85">
        <v>44287</v>
      </c>
      <c r="B392" s="489">
        <v>6</v>
      </c>
      <c r="C392" s="489">
        <v>7</v>
      </c>
      <c r="D392" s="265">
        <f t="shared" si="10"/>
        <v>4.7142857142857144</v>
      </c>
      <c r="E392" s="265">
        <f t="shared" si="11"/>
        <v>5.4285714285714288</v>
      </c>
    </row>
    <row r="393" spans="1:5" x14ac:dyDescent="0.25">
      <c r="A393" s="85">
        <v>44288</v>
      </c>
      <c r="B393" s="489">
        <v>5</v>
      </c>
      <c r="C393" s="489">
        <v>0</v>
      </c>
      <c r="D393" s="265">
        <f t="shared" si="10"/>
        <v>4.4285714285714288</v>
      </c>
      <c r="E393" s="265">
        <f t="shared" si="11"/>
        <v>3.4285714285714284</v>
      </c>
    </row>
    <row r="394" spans="1:5" x14ac:dyDescent="0.25">
      <c r="A394" s="85">
        <v>44289</v>
      </c>
      <c r="B394" s="489">
        <v>4</v>
      </c>
      <c r="C394" s="489">
        <v>0</v>
      </c>
      <c r="D394" s="265">
        <f t="shared" ref="D394:D457" si="12">AVERAGE(B391:B397)</f>
        <v>4.1428571428571432</v>
      </c>
      <c r="E394" s="265">
        <f t="shared" ref="E394:E457" si="13">AVERAGE(C391:C397)</f>
        <v>4</v>
      </c>
    </row>
    <row r="395" spans="1:5" x14ac:dyDescent="0.25">
      <c r="A395" s="85">
        <v>44290</v>
      </c>
      <c r="B395" s="489">
        <v>0</v>
      </c>
      <c r="C395" s="489">
        <v>0</v>
      </c>
      <c r="D395" s="265">
        <f t="shared" si="12"/>
        <v>4</v>
      </c>
      <c r="E395" s="265">
        <f t="shared" si="13"/>
        <v>3.5714285714285716</v>
      </c>
    </row>
    <row r="396" spans="1:5" x14ac:dyDescent="0.25">
      <c r="A396" s="85">
        <v>44291</v>
      </c>
      <c r="B396" s="489">
        <v>5</v>
      </c>
      <c r="C396" s="489">
        <v>0</v>
      </c>
      <c r="D396" s="265">
        <f t="shared" si="12"/>
        <v>3.7142857142857144</v>
      </c>
      <c r="E396" s="265">
        <f t="shared" si="13"/>
        <v>3.8571428571428572</v>
      </c>
    </row>
    <row r="397" spans="1:5" x14ac:dyDescent="0.25">
      <c r="A397" s="85">
        <v>44292</v>
      </c>
      <c r="B397" s="489">
        <v>3</v>
      </c>
      <c r="C397" s="489">
        <v>10</v>
      </c>
      <c r="D397" s="265">
        <f t="shared" si="12"/>
        <v>3.2857142857142856</v>
      </c>
      <c r="E397" s="265">
        <f t="shared" si="13"/>
        <v>4.8571428571428568</v>
      </c>
    </row>
    <row r="398" spans="1:5" x14ac:dyDescent="0.25">
      <c r="A398" s="85">
        <v>44293</v>
      </c>
      <c r="B398" s="489">
        <v>5</v>
      </c>
      <c r="C398" s="489">
        <v>8</v>
      </c>
      <c r="D398" s="265">
        <f t="shared" si="12"/>
        <v>3.4285714285714284</v>
      </c>
      <c r="E398" s="265">
        <f t="shared" si="13"/>
        <v>4.8571428571428568</v>
      </c>
    </row>
    <row r="399" spans="1:5" x14ac:dyDescent="0.25">
      <c r="A399" s="85">
        <v>44294</v>
      </c>
      <c r="B399" s="489">
        <v>4</v>
      </c>
      <c r="C399" s="489">
        <v>9</v>
      </c>
      <c r="D399" s="265">
        <f t="shared" si="12"/>
        <v>4</v>
      </c>
      <c r="E399" s="265">
        <f t="shared" si="13"/>
        <v>4.8571428571428568</v>
      </c>
    </row>
    <row r="400" spans="1:5" x14ac:dyDescent="0.25">
      <c r="A400" s="85">
        <v>44295</v>
      </c>
      <c r="B400" s="489">
        <v>2</v>
      </c>
      <c r="C400" s="489">
        <v>7</v>
      </c>
      <c r="D400" s="265">
        <f t="shared" si="12"/>
        <v>3.2857142857142856</v>
      </c>
      <c r="E400" s="265">
        <f t="shared" si="13"/>
        <v>5.5714285714285712</v>
      </c>
    </row>
    <row r="401" spans="1:5" x14ac:dyDescent="0.25">
      <c r="A401" s="85">
        <v>44296</v>
      </c>
      <c r="B401" s="489">
        <v>5</v>
      </c>
      <c r="C401" s="489">
        <v>0</v>
      </c>
      <c r="D401" s="265">
        <f t="shared" si="12"/>
        <v>3.7142857142857144</v>
      </c>
      <c r="E401" s="265">
        <f t="shared" si="13"/>
        <v>4.7142857142857144</v>
      </c>
    </row>
    <row r="402" spans="1:5" x14ac:dyDescent="0.25">
      <c r="A402" s="85">
        <v>44297</v>
      </c>
      <c r="B402" s="489">
        <v>4</v>
      </c>
      <c r="C402" s="489">
        <v>0</v>
      </c>
      <c r="D402" s="265">
        <f t="shared" si="12"/>
        <v>3.2857142857142856</v>
      </c>
      <c r="E402" s="265">
        <f t="shared" si="13"/>
        <v>4</v>
      </c>
    </row>
    <row r="403" spans="1:5" x14ac:dyDescent="0.25">
      <c r="A403" s="85">
        <v>44298</v>
      </c>
      <c r="B403" s="489">
        <v>0</v>
      </c>
      <c r="C403" s="489">
        <v>5</v>
      </c>
      <c r="D403" s="265">
        <f t="shared" si="12"/>
        <v>3.2857142857142856</v>
      </c>
      <c r="E403" s="265">
        <f t="shared" si="13"/>
        <v>3.8571428571428572</v>
      </c>
    </row>
    <row r="404" spans="1:5" x14ac:dyDescent="0.25">
      <c r="A404" s="85">
        <v>44299</v>
      </c>
      <c r="B404" s="489">
        <v>6</v>
      </c>
      <c r="C404" s="489">
        <v>4</v>
      </c>
      <c r="D404" s="265">
        <f t="shared" si="12"/>
        <v>3.1428571428571428</v>
      </c>
      <c r="E404" s="265">
        <f t="shared" si="13"/>
        <v>3.4285714285714284</v>
      </c>
    </row>
    <row r="405" spans="1:5" x14ac:dyDescent="0.25">
      <c r="A405" s="85">
        <v>44300</v>
      </c>
      <c r="B405" s="489">
        <v>2</v>
      </c>
      <c r="C405" s="489">
        <v>3</v>
      </c>
      <c r="D405" s="265">
        <f t="shared" si="12"/>
        <v>3</v>
      </c>
      <c r="E405" s="265">
        <f t="shared" si="13"/>
        <v>3.4285714285714284</v>
      </c>
    </row>
    <row r="406" spans="1:5" x14ac:dyDescent="0.25">
      <c r="A406" s="85">
        <v>44301</v>
      </c>
      <c r="B406" s="489">
        <v>4</v>
      </c>
      <c r="C406" s="489">
        <v>8</v>
      </c>
      <c r="D406" s="265">
        <f t="shared" si="12"/>
        <v>2.5714285714285716</v>
      </c>
      <c r="E406" s="265">
        <f t="shared" si="13"/>
        <v>3.4285714285714284</v>
      </c>
    </row>
    <row r="407" spans="1:5" x14ac:dyDescent="0.25">
      <c r="A407" s="85">
        <v>44302</v>
      </c>
      <c r="B407" s="489">
        <v>1</v>
      </c>
      <c r="C407" s="489">
        <v>4</v>
      </c>
      <c r="D407" s="265">
        <f t="shared" si="12"/>
        <v>3</v>
      </c>
      <c r="E407" s="265">
        <f t="shared" si="13"/>
        <v>3</v>
      </c>
    </row>
    <row r="408" spans="1:5" x14ac:dyDescent="0.25">
      <c r="A408" s="85">
        <v>44303</v>
      </c>
      <c r="B408" s="489">
        <v>4</v>
      </c>
      <c r="C408" s="489">
        <v>0</v>
      </c>
      <c r="D408" s="265">
        <f t="shared" si="12"/>
        <v>2.5714285714285716</v>
      </c>
      <c r="E408" s="265">
        <f t="shared" si="13"/>
        <v>2.8571428571428572</v>
      </c>
    </row>
    <row r="409" spans="1:5" x14ac:dyDescent="0.25">
      <c r="A409" s="85">
        <v>44304</v>
      </c>
      <c r="B409" s="489">
        <v>1</v>
      </c>
      <c r="C409" s="489">
        <v>0</v>
      </c>
      <c r="D409" s="265">
        <f t="shared" si="12"/>
        <v>3.2857142857142856</v>
      </c>
      <c r="E409" s="265">
        <f t="shared" si="13"/>
        <v>3.2857142857142856</v>
      </c>
    </row>
    <row r="410" spans="1:5" x14ac:dyDescent="0.25">
      <c r="A410" s="85">
        <v>44305</v>
      </c>
      <c r="B410" s="489">
        <v>3</v>
      </c>
      <c r="C410" s="489">
        <v>2</v>
      </c>
      <c r="D410" s="265">
        <f t="shared" si="12"/>
        <v>3</v>
      </c>
      <c r="E410" s="265">
        <f t="shared" si="13"/>
        <v>2.2857142857142856</v>
      </c>
    </row>
    <row r="411" spans="1:5" x14ac:dyDescent="0.25">
      <c r="A411" s="85">
        <v>44306</v>
      </c>
      <c r="B411" s="489">
        <v>3</v>
      </c>
      <c r="C411" s="489">
        <v>3</v>
      </c>
      <c r="D411" s="265">
        <f t="shared" si="12"/>
        <v>3.2857142857142856</v>
      </c>
      <c r="E411" s="265">
        <f t="shared" si="13"/>
        <v>3.1428571428571428</v>
      </c>
    </row>
    <row r="412" spans="1:5" x14ac:dyDescent="0.25">
      <c r="A412" s="85">
        <v>44307</v>
      </c>
      <c r="B412" s="489">
        <v>7</v>
      </c>
      <c r="C412" s="489">
        <v>6</v>
      </c>
      <c r="D412" s="265">
        <f t="shared" si="12"/>
        <v>3</v>
      </c>
      <c r="E412" s="265">
        <f t="shared" si="13"/>
        <v>3.2857142857142856</v>
      </c>
    </row>
    <row r="413" spans="1:5" x14ac:dyDescent="0.25">
      <c r="A413" s="85">
        <v>44308</v>
      </c>
      <c r="B413" s="489">
        <v>2</v>
      </c>
      <c r="C413" s="489">
        <v>1</v>
      </c>
      <c r="D413" s="265">
        <f t="shared" si="12"/>
        <v>3.2857142857142856</v>
      </c>
      <c r="E413" s="265">
        <f t="shared" si="13"/>
        <v>3.2857142857142856</v>
      </c>
    </row>
    <row r="414" spans="1:5" x14ac:dyDescent="0.25">
      <c r="A414" s="85">
        <v>44309</v>
      </c>
      <c r="B414" s="489">
        <v>3</v>
      </c>
      <c r="C414" s="489">
        <v>10</v>
      </c>
      <c r="D414" s="265">
        <f t="shared" si="12"/>
        <v>3.1428571428571428</v>
      </c>
      <c r="E414" s="265">
        <f t="shared" si="13"/>
        <v>4</v>
      </c>
    </row>
    <row r="415" spans="1:5" x14ac:dyDescent="0.25">
      <c r="A415" s="85">
        <v>44310</v>
      </c>
      <c r="B415" s="489">
        <v>2</v>
      </c>
      <c r="C415" s="489">
        <v>1</v>
      </c>
      <c r="D415" s="265">
        <f t="shared" si="12"/>
        <v>2.8571428571428572</v>
      </c>
      <c r="E415" s="265">
        <f t="shared" si="13"/>
        <v>3.8571428571428572</v>
      </c>
    </row>
    <row r="416" spans="1:5" x14ac:dyDescent="0.25">
      <c r="A416" s="85">
        <v>44311</v>
      </c>
      <c r="B416" s="489">
        <v>3</v>
      </c>
      <c r="C416" s="489">
        <v>0</v>
      </c>
      <c r="D416" s="265">
        <f t="shared" si="12"/>
        <v>2.1428571428571428</v>
      </c>
      <c r="E416" s="265">
        <f t="shared" si="13"/>
        <v>4</v>
      </c>
    </row>
    <row r="417" spans="1:5" x14ac:dyDescent="0.25">
      <c r="A417" s="85">
        <v>44312</v>
      </c>
      <c r="B417" s="489">
        <v>2</v>
      </c>
      <c r="C417" s="489">
        <v>7</v>
      </c>
      <c r="D417" s="265">
        <f t="shared" si="12"/>
        <v>2.1428571428571428</v>
      </c>
      <c r="E417" s="265">
        <f t="shared" si="13"/>
        <v>3.8571428571428572</v>
      </c>
    </row>
    <row r="418" spans="1:5" x14ac:dyDescent="0.25">
      <c r="A418" s="85">
        <v>44313</v>
      </c>
      <c r="B418" s="489">
        <v>1</v>
      </c>
      <c r="C418" s="489">
        <v>2</v>
      </c>
      <c r="D418" s="265">
        <f t="shared" si="12"/>
        <v>1.7142857142857142</v>
      </c>
      <c r="E418" s="265">
        <f t="shared" si="13"/>
        <v>2.8571428571428572</v>
      </c>
    </row>
    <row r="419" spans="1:5" x14ac:dyDescent="0.25">
      <c r="A419" s="85">
        <v>44314</v>
      </c>
      <c r="B419" s="489">
        <v>2</v>
      </c>
      <c r="C419" s="489">
        <v>7</v>
      </c>
      <c r="D419" s="265">
        <f t="shared" si="12"/>
        <v>1.5714285714285714</v>
      </c>
      <c r="E419" s="265">
        <f t="shared" si="13"/>
        <v>2.7142857142857144</v>
      </c>
    </row>
    <row r="420" spans="1:5" x14ac:dyDescent="0.25">
      <c r="A420" s="85">
        <v>44315</v>
      </c>
      <c r="B420" s="489">
        <v>2</v>
      </c>
      <c r="C420" s="489">
        <v>0</v>
      </c>
      <c r="D420" s="265">
        <f t="shared" si="12"/>
        <v>1.4285714285714286</v>
      </c>
      <c r="E420" s="265">
        <f t="shared" si="13"/>
        <v>2.7142857142857144</v>
      </c>
    </row>
    <row r="421" spans="1:5" x14ac:dyDescent="0.25">
      <c r="A421" s="85">
        <v>44316</v>
      </c>
      <c r="B421" s="489">
        <v>0</v>
      </c>
      <c r="C421" s="489">
        <v>3</v>
      </c>
      <c r="D421" s="265">
        <f t="shared" si="12"/>
        <v>1.1428571428571428</v>
      </c>
      <c r="E421" s="265">
        <f t="shared" si="13"/>
        <v>1.7142857142857142</v>
      </c>
    </row>
    <row r="422" spans="1:5" x14ac:dyDescent="0.25">
      <c r="A422" s="85">
        <v>44317</v>
      </c>
      <c r="B422" s="489">
        <v>1</v>
      </c>
      <c r="C422" s="489">
        <v>0</v>
      </c>
      <c r="D422" s="265">
        <f t="shared" si="12"/>
        <v>1.1428571428571428</v>
      </c>
      <c r="E422" s="265">
        <f t="shared" si="13"/>
        <v>1.4285714285714286</v>
      </c>
    </row>
    <row r="423" spans="1:5" x14ac:dyDescent="0.25">
      <c r="A423" s="85">
        <v>44318</v>
      </c>
      <c r="B423" s="489">
        <v>2</v>
      </c>
      <c r="C423" s="489">
        <v>0</v>
      </c>
      <c r="D423" s="265">
        <f t="shared" si="12"/>
        <v>1</v>
      </c>
      <c r="E423" s="265">
        <f t="shared" si="13"/>
        <v>1</v>
      </c>
    </row>
    <row r="424" spans="1:5" x14ac:dyDescent="0.25">
      <c r="A424" s="85">
        <v>44319</v>
      </c>
      <c r="B424" s="489">
        <v>0</v>
      </c>
      <c r="C424" s="489">
        <v>0</v>
      </c>
      <c r="D424" s="265">
        <f t="shared" si="12"/>
        <v>0.8571428571428571</v>
      </c>
      <c r="E424" s="265">
        <f t="shared" si="13"/>
        <v>1.1428571428571428</v>
      </c>
    </row>
    <row r="425" spans="1:5" x14ac:dyDescent="0.25">
      <c r="A425" s="85">
        <v>44320</v>
      </c>
      <c r="B425" s="489">
        <v>1</v>
      </c>
      <c r="C425" s="489">
        <v>0</v>
      </c>
      <c r="D425" s="265">
        <f t="shared" si="12"/>
        <v>0.8571428571428571</v>
      </c>
      <c r="E425" s="265">
        <f t="shared" si="13"/>
        <v>0.8571428571428571</v>
      </c>
    </row>
    <row r="426" spans="1:5" x14ac:dyDescent="0.25">
      <c r="A426" s="85">
        <v>44321</v>
      </c>
      <c r="B426" s="489">
        <v>1</v>
      </c>
      <c r="C426" s="489">
        <v>4</v>
      </c>
      <c r="D426" s="265">
        <f t="shared" si="12"/>
        <v>0.7142857142857143</v>
      </c>
      <c r="E426" s="265">
        <f t="shared" si="13"/>
        <v>1</v>
      </c>
    </row>
    <row r="427" spans="1:5" x14ac:dyDescent="0.25">
      <c r="A427" s="85">
        <v>44322</v>
      </c>
      <c r="B427" s="489">
        <v>1</v>
      </c>
      <c r="C427" s="489">
        <v>1</v>
      </c>
      <c r="D427" s="265">
        <f t="shared" si="12"/>
        <v>0.42857142857142855</v>
      </c>
      <c r="E427" s="265">
        <f t="shared" si="13"/>
        <v>1</v>
      </c>
    </row>
    <row r="428" spans="1:5" x14ac:dyDescent="0.25">
      <c r="A428" s="85">
        <v>44323</v>
      </c>
      <c r="B428" s="489">
        <v>0</v>
      </c>
      <c r="C428" s="489">
        <v>1</v>
      </c>
      <c r="D428" s="265">
        <f t="shared" si="12"/>
        <v>0.5714285714285714</v>
      </c>
      <c r="E428" s="265">
        <f t="shared" si="13"/>
        <v>1</v>
      </c>
    </row>
    <row r="429" spans="1:5" x14ac:dyDescent="0.25">
      <c r="A429" s="85">
        <v>44324</v>
      </c>
      <c r="B429" s="489">
        <v>0</v>
      </c>
      <c r="C429" s="489">
        <v>1</v>
      </c>
      <c r="D429" s="265">
        <f t="shared" si="12"/>
        <v>0.42857142857142855</v>
      </c>
      <c r="E429" s="265">
        <f t="shared" si="13"/>
        <v>1</v>
      </c>
    </row>
    <row r="430" spans="1:5" x14ac:dyDescent="0.25">
      <c r="A430" s="85">
        <v>44325</v>
      </c>
      <c r="B430" s="489">
        <v>0</v>
      </c>
      <c r="C430" s="489">
        <v>0</v>
      </c>
      <c r="D430" s="265">
        <f t="shared" si="12"/>
        <v>0.5714285714285714</v>
      </c>
      <c r="E430" s="265">
        <f t="shared" si="13"/>
        <v>0.5714285714285714</v>
      </c>
    </row>
    <row r="431" spans="1:5" x14ac:dyDescent="0.25">
      <c r="A431" s="85">
        <v>44326</v>
      </c>
      <c r="B431" s="489">
        <v>1</v>
      </c>
      <c r="C431" s="489">
        <v>0</v>
      </c>
      <c r="D431" s="265">
        <f t="shared" si="12"/>
        <v>0.7142857142857143</v>
      </c>
      <c r="E431" s="265">
        <f t="shared" si="13"/>
        <v>0.8571428571428571</v>
      </c>
    </row>
    <row r="432" spans="1:5" x14ac:dyDescent="0.25">
      <c r="A432" s="85">
        <v>44327</v>
      </c>
      <c r="B432" s="489">
        <v>0</v>
      </c>
      <c r="C432" s="489">
        <v>0</v>
      </c>
      <c r="D432" s="265">
        <f t="shared" si="12"/>
        <v>1</v>
      </c>
      <c r="E432" s="265">
        <f t="shared" si="13"/>
        <v>1</v>
      </c>
    </row>
    <row r="433" spans="1:5" x14ac:dyDescent="0.25">
      <c r="A433" s="85">
        <v>44328</v>
      </c>
      <c r="B433" s="489">
        <v>2</v>
      </c>
      <c r="C433" s="489">
        <v>1</v>
      </c>
      <c r="D433" s="265">
        <f t="shared" si="12"/>
        <v>1</v>
      </c>
      <c r="E433" s="265">
        <f t="shared" si="13"/>
        <v>0.8571428571428571</v>
      </c>
    </row>
    <row r="434" spans="1:5" x14ac:dyDescent="0.25">
      <c r="A434" s="85">
        <v>44329</v>
      </c>
      <c r="B434" s="489">
        <v>2</v>
      </c>
      <c r="C434" s="489">
        <v>3</v>
      </c>
      <c r="D434" s="265">
        <f t="shared" si="12"/>
        <v>1.1428571428571428</v>
      </c>
      <c r="E434" s="265">
        <f t="shared" si="13"/>
        <v>0.8571428571428571</v>
      </c>
    </row>
    <row r="435" spans="1:5" x14ac:dyDescent="0.25">
      <c r="A435" s="85">
        <v>44330</v>
      </c>
      <c r="B435" s="489">
        <v>2</v>
      </c>
      <c r="C435" s="489">
        <v>2</v>
      </c>
      <c r="D435" s="265">
        <f t="shared" si="12"/>
        <v>1.2857142857142858</v>
      </c>
      <c r="E435" s="265">
        <f t="shared" si="13"/>
        <v>1</v>
      </c>
    </row>
    <row r="436" spans="1:5" x14ac:dyDescent="0.25">
      <c r="A436" s="85">
        <v>44331</v>
      </c>
      <c r="B436" s="489">
        <v>0</v>
      </c>
      <c r="C436" s="489">
        <v>0</v>
      </c>
      <c r="D436" s="265">
        <f t="shared" si="12"/>
        <v>1.2857142857142858</v>
      </c>
      <c r="E436" s="265">
        <f t="shared" si="13"/>
        <v>1</v>
      </c>
    </row>
    <row r="437" spans="1:5" x14ac:dyDescent="0.25">
      <c r="A437" s="85">
        <v>44332</v>
      </c>
      <c r="B437" s="489">
        <v>1</v>
      </c>
      <c r="C437" s="489">
        <v>0</v>
      </c>
      <c r="D437" s="265">
        <f t="shared" si="12"/>
        <v>1</v>
      </c>
      <c r="E437" s="265">
        <f t="shared" si="13"/>
        <v>1</v>
      </c>
    </row>
    <row r="438" spans="1:5" x14ac:dyDescent="0.25">
      <c r="A438" s="85">
        <v>44333</v>
      </c>
      <c r="B438" s="489">
        <v>2</v>
      </c>
      <c r="C438" s="489">
        <v>1</v>
      </c>
      <c r="D438" s="265">
        <f t="shared" si="12"/>
        <v>0.8571428571428571</v>
      </c>
      <c r="E438" s="265">
        <f t="shared" si="13"/>
        <v>0.5714285714285714</v>
      </c>
    </row>
    <row r="439" spans="1:5" x14ac:dyDescent="0.25">
      <c r="A439" s="85">
        <v>44334</v>
      </c>
      <c r="B439" s="489">
        <v>0</v>
      </c>
      <c r="C439" s="489">
        <v>0</v>
      </c>
      <c r="D439" s="265">
        <f t="shared" si="12"/>
        <v>0.5714285714285714</v>
      </c>
      <c r="E439" s="265">
        <f t="shared" si="13"/>
        <v>0.42857142857142855</v>
      </c>
    </row>
    <row r="440" spans="1:5" x14ac:dyDescent="0.25">
      <c r="A440" s="85">
        <v>44335</v>
      </c>
      <c r="B440" s="489">
        <v>0</v>
      </c>
      <c r="C440" s="489">
        <v>1</v>
      </c>
      <c r="D440" s="265">
        <f t="shared" si="12"/>
        <v>0.7142857142857143</v>
      </c>
      <c r="E440" s="265">
        <f t="shared" si="13"/>
        <v>0.5714285714285714</v>
      </c>
    </row>
    <row r="441" spans="1:5" x14ac:dyDescent="0.25">
      <c r="A441" s="85">
        <v>44336</v>
      </c>
      <c r="B441" s="489">
        <v>1</v>
      </c>
      <c r="C441" s="489">
        <v>0</v>
      </c>
      <c r="D441" s="265">
        <f t="shared" si="12"/>
        <v>0.7142857142857143</v>
      </c>
      <c r="E441" s="265">
        <f t="shared" si="13"/>
        <v>0.5714285714285714</v>
      </c>
    </row>
    <row r="442" spans="1:5" x14ac:dyDescent="0.25">
      <c r="A442" s="85">
        <v>44337</v>
      </c>
      <c r="B442" s="489">
        <v>0</v>
      </c>
      <c r="C442" s="489">
        <v>1</v>
      </c>
      <c r="D442" s="265">
        <f t="shared" si="12"/>
        <v>0.5714285714285714</v>
      </c>
      <c r="E442" s="265">
        <f t="shared" si="13"/>
        <v>0.7142857142857143</v>
      </c>
    </row>
    <row r="443" spans="1:5" x14ac:dyDescent="0.25">
      <c r="A443" s="85">
        <v>44338</v>
      </c>
      <c r="B443" s="489">
        <v>1</v>
      </c>
      <c r="C443" s="489">
        <v>1</v>
      </c>
      <c r="D443" s="265">
        <f t="shared" si="12"/>
        <v>0.8571428571428571</v>
      </c>
      <c r="E443" s="265">
        <f t="shared" si="13"/>
        <v>0.7142857142857143</v>
      </c>
    </row>
    <row r="444" spans="1:5" x14ac:dyDescent="0.25">
      <c r="A444" s="85">
        <v>44339</v>
      </c>
      <c r="B444" s="489">
        <v>1</v>
      </c>
      <c r="C444" s="489">
        <v>0</v>
      </c>
      <c r="D444" s="265">
        <f t="shared" si="12"/>
        <v>1</v>
      </c>
      <c r="E444" s="265">
        <f t="shared" si="13"/>
        <v>1</v>
      </c>
    </row>
    <row r="445" spans="1:5" x14ac:dyDescent="0.25">
      <c r="A445" s="85">
        <v>44340</v>
      </c>
      <c r="B445" s="489">
        <v>1</v>
      </c>
      <c r="C445" s="489">
        <v>2</v>
      </c>
      <c r="D445" s="265">
        <f t="shared" si="12"/>
        <v>0.8571428571428571</v>
      </c>
      <c r="E445" s="265">
        <f t="shared" si="13"/>
        <v>1.2857142857142858</v>
      </c>
    </row>
    <row r="446" spans="1:5" x14ac:dyDescent="0.25">
      <c r="A446" s="85">
        <v>44341</v>
      </c>
      <c r="B446" s="489">
        <v>2</v>
      </c>
      <c r="C446" s="489">
        <v>0</v>
      </c>
      <c r="D446" s="265">
        <f t="shared" si="12"/>
        <v>1</v>
      </c>
      <c r="E446" s="265">
        <f t="shared" si="13"/>
        <v>1.1428571428571428</v>
      </c>
    </row>
    <row r="447" spans="1:5" x14ac:dyDescent="0.25">
      <c r="A447" s="85">
        <v>44342</v>
      </c>
      <c r="B447" s="489">
        <v>1</v>
      </c>
      <c r="C447" s="489">
        <v>3</v>
      </c>
      <c r="D447" s="265">
        <f t="shared" si="12"/>
        <v>1.2857142857142858</v>
      </c>
      <c r="E447" s="265">
        <f t="shared" si="13"/>
        <v>1</v>
      </c>
    </row>
    <row r="448" spans="1:5" x14ac:dyDescent="0.25">
      <c r="A448" s="85">
        <v>44343</v>
      </c>
      <c r="B448" s="489">
        <v>0</v>
      </c>
      <c r="C448" s="489">
        <v>2</v>
      </c>
      <c r="D448" s="265">
        <f t="shared" si="12"/>
        <v>1.2857142857142858</v>
      </c>
      <c r="E448" s="265">
        <f t="shared" si="13"/>
        <v>1.1428571428571428</v>
      </c>
    </row>
    <row r="449" spans="1:5" x14ac:dyDescent="0.25">
      <c r="A449" s="85">
        <v>44344</v>
      </c>
      <c r="B449" s="489">
        <v>1</v>
      </c>
      <c r="C449" s="489">
        <v>0</v>
      </c>
      <c r="D449" s="265">
        <f t="shared" si="12"/>
        <v>1.1428571428571428</v>
      </c>
      <c r="E449" s="265">
        <f t="shared" si="13"/>
        <v>0.8571428571428571</v>
      </c>
    </row>
    <row r="450" spans="1:5" x14ac:dyDescent="0.25">
      <c r="A450" s="85">
        <v>44345</v>
      </c>
      <c r="B450" s="489">
        <v>3</v>
      </c>
      <c r="C450" s="489">
        <v>0</v>
      </c>
      <c r="D450" s="265">
        <f t="shared" si="12"/>
        <v>1</v>
      </c>
      <c r="E450" s="265">
        <f t="shared" si="13"/>
        <v>0.8571428571428571</v>
      </c>
    </row>
    <row r="451" spans="1:5" x14ac:dyDescent="0.25">
      <c r="A451" s="85">
        <v>44346</v>
      </c>
      <c r="B451" s="489">
        <v>1</v>
      </c>
      <c r="C451" s="489">
        <v>1</v>
      </c>
      <c r="D451" s="265">
        <f t="shared" si="12"/>
        <v>1</v>
      </c>
      <c r="E451" s="265">
        <f t="shared" si="13"/>
        <v>1</v>
      </c>
    </row>
    <row r="452" spans="1:5" x14ac:dyDescent="0.25">
      <c r="A452" s="85">
        <v>44347</v>
      </c>
      <c r="B452" s="489">
        <v>0</v>
      </c>
      <c r="C452" s="489">
        <v>0</v>
      </c>
      <c r="D452" s="265">
        <f t="shared" si="12"/>
        <v>1.2857142857142858</v>
      </c>
      <c r="E452" s="265">
        <f t="shared" si="13"/>
        <v>1</v>
      </c>
    </row>
    <row r="453" spans="1:5" x14ac:dyDescent="0.25">
      <c r="A453" s="85">
        <v>44348</v>
      </c>
      <c r="B453" s="489">
        <v>1</v>
      </c>
      <c r="C453" s="489">
        <v>0</v>
      </c>
      <c r="D453" s="265">
        <f t="shared" si="12"/>
        <v>1.2857142857142858</v>
      </c>
      <c r="E453" s="265">
        <f t="shared" si="13"/>
        <v>1.2857142857142858</v>
      </c>
    </row>
    <row r="454" spans="1:5" x14ac:dyDescent="0.25">
      <c r="A454" s="85">
        <v>44349</v>
      </c>
      <c r="B454" s="489">
        <v>1</v>
      </c>
      <c r="C454" s="489">
        <v>4</v>
      </c>
      <c r="D454" s="265">
        <f t="shared" si="12"/>
        <v>1</v>
      </c>
      <c r="E454" s="265">
        <f t="shared" si="13"/>
        <v>1.2857142857142858</v>
      </c>
    </row>
    <row r="455" spans="1:5" x14ac:dyDescent="0.25">
      <c r="A455" s="85">
        <v>44350</v>
      </c>
      <c r="B455" s="489">
        <v>2</v>
      </c>
      <c r="C455" s="489">
        <v>2</v>
      </c>
      <c r="D455" s="265">
        <f t="shared" si="12"/>
        <v>1</v>
      </c>
      <c r="E455" s="265">
        <f t="shared" si="13"/>
        <v>1.1428571428571428</v>
      </c>
    </row>
    <row r="456" spans="1:5" x14ac:dyDescent="0.25">
      <c r="A456" s="85">
        <v>44351</v>
      </c>
      <c r="B456" s="489">
        <v>1</v>
      </c>
      <c r="C456" s="489">
        <v>2</v>
      </c>
      <c r="D456" s="265">
        <f t="shared" si="12"/>
        <v>1.1428571428571428</v>
      </c>
      <c r="E456" s="265">
        <f t="shared" si="13"/>
        <v>1.1428571428571428</v>
      </c>
    </row>
    <row r="457" spans="1:5" x14ac:dyDescent="0.25">
      <c r="A457" s="85">
        <v>44352</v>
      </c>
      <c r="B457" s="489">
        <v>1</v>
      </c>
      <c r="C457" s="489">
        <v>0</v>
      </c>
      <c r="D457" s="265">
        <f t="shared" si="12"/>
        <v>1.1428571428571428</v>
      </c>
      <c r="E457" s="265">
        <f t="shared" si="13"/>
        <v>1.2857142857142858</v>
      </c>
    </row>
    <row r="458" spans="1:5" x14ac:dyDescent="0.25">
      <c r="A458" s="85">
        <v>44353</v>
      </c>
      <c r="B458" s="489">
        <v>1</v>
      </c>
      <c r="C458" s="489">
        <v>0</v>
      </c>
      <c r="D458" s="265">
        <f t="shared" ref="D458:D483" si="14">AVERAGE(B455:B461)</f>
        <v>1.4285714285714286</v>
      </c>
      <c r="E458" s="265">
        <f t="shared" ref="E458:E483" si="15">AVERAGE(C455:C461)</f>
        <v>1.2857142857142858</v>
      </c>
    </row>
    <row r="459" spans="1:5" x14ac:dyDescent="0.25">
      <c r="A459" s="85">
        <v>44354</v>
      </c>
      <c r="B459" s="489">
        <v>1</v>
      </c>
      <c r="C459" s="489">
        <v>0</v>
      </c>
      <c r="D459" s="265">
        <f t="shared" si="14"/>
        <v>1.1428571428571428</v>
      </c>
      <c r="E459" s="265">
        <f t="shared" si="15"/>
        <v>1</v>
      </c>
    </row>
    <row r="460" spans="1:5" x14ac:dyDescent="0.25">
      <c r="A460" s="85">
        <v>44355</v>
      </c>
      <c r="B460" s="489">
        <v>1</v>
      </c>
      <c r="C460" s="489">
        <v>1</v>
      </c>
      <c r="D460" s="265">
        <f t="shared" si="14"/>
        <v>1.1428571428571428</v>
      </c>
      <c r="E460" s="265">
        <f t="shared" si="15"/>
        <v>1</v>
      </c>
    </row>
    <row r="461" spans="1:5" x14ac:dyDescent="0.25">
      <c r="A461" s="85">
        <v>44356</v>
      </c>
      <c r="B461" s="489">
        <v>3</v>
      </c>
      <c r="C461" s="489">
        <v>4</v>
      </c>
      <c r="D461" s="265">
        <f t="shared" si="14"/>
        <v>1</v>
      </c>
      <c r="E461" s="265">
        <f t="shared" si="15"/>
        <v>1</v>
      </c>
    </row>
    <row r="462" spans="1:5" x14ac:dyDescent="0.25">
      <c r="A462" s="85">
        <v>44357</v>
      </c>
      <c r="B462" s="489">
        <v>0</v>
      </c>
      <c r="C462" s="489">
        <v>0</v>
      </c>
      <c r="D462" s="265">
        <f t="shared" si="14"/>
        <v>1.2857142857142858</v>
      </c>
      <c r="E462" s="265">
        <f t="shared" si="15"/>
        <v>1</v>
      </c>
    </row>
    <row r="463" spans="1:5" x14ac:dyDescent="0.25">
      <c r="A463" s="85">
        <v>44358</v>
      </c>
      <c r="B463" s="489">
        <v>1</v>
      </c>
      <c r="C463" s="489">
        <v>2</v>
      </c>
      <c r="D463" s="265">
        <f t="shared" si="14"/>
        <v>1.2857142857142858</v>
      </c>
      <c r="E463" s="265">
        <f t="shared" si="15"/>
        <v>1.1428571428571428</v>
      </c>
    </row>
    <row r="464" spans="1:5" x14ac:dyDescent="0.25">
      <c r="A464" s="85">
        <v>44359</v>
      </c>
      <c r="B464" s="489">
        <v>0</v>
      </c>
      <c r="C464" s="489">
        <v>0</v>
      </c>
      <c r="D464" s="265">
        <f t="shared" si="14"/>
        <v>2</v>
      </c>
      <c r="E464" s="265">
        <f t="shared" si="15"/>
        <v>1.1428571428571428</v>
      </c>
    </row>
    <row r="465" spans="1:5" x14ac:dyDescent="0.25">
      <c r="A465" s="85">
        <v>44360</v>
      </c>
      <c r="B465" s="489">
        <v>3</v>
      </c>
      <c r="C465" s="489">
        <v>0</v>
      </c>
      <c r="D465" s="265">
        <f t="shared" si="14"/>
        <v>1.7142857142857142</v>
      </c>
      <c r="E465" s="265">
        <f t="shared" si="15"/>
        <v>1.1428571428571428</v>
      </c>
    </row>
    <row r="466" spans="1:5" x14ac:dyDescent="0.25">
      <c r="A466" s="85">
        <v>44361</v>
      </c>
      <c r="B466" s="489">
        <v>1</v>
      </c>
      <c r="C466" s="489">
        <v>1</v>
      </c>
      <c r="D466" s="265">
        <f t="shared" si="14"/>
        <v>2</v>
      </c>
      <c r="E466" s="265">
        <f t="shared" si="15"/>
        <v>1.4285714285714286</v>
      </c>
    </row>
    <row r="467" spans="1:5" x14ac:dyDescent="0.25">
      <c r="A467" s="85">
        <v>44362</v>
      </c>
      <c r="B467" s="489">
        <v>6</v>
      </c>
      <c r="C467" s="489">
        <v>1</v>
      </c>
      <c r="D467" s="265">
        <f t="shared" si="14"/>
        <v>2.2857142857142856</v>
      </c>
      <c r="E467" s="265">
        <f t="shared" si="15"/>
        <v>1.8571428571428572</v>
      </c>
    </row>
    <row r="468" spans="1:5" x14ac:dyDescent="0.25">
      <c r="A468" s="85">
        <v>44363</v>
      </c>
      <c r="B468" s="489">
        <v>1</v>
      </c>
      <c r="C468" s="489">
        <v>4</v>
      </c>
      <c r="D468" s="265">
        <f t="shared" si="14"/>
        <v>2.5714285714285716</v>
      </c>
      <c r="E468" s="265">
        <f t="shared" si="15"/>
        <v>1.8571428571428572</v>
      </c>
    </row>
    <row r="469" spans="1:5" x14ac:dyDescent="0.25">
      <c r="A469" s="85">
        <v>44364</v>
      </c>
      <c r="B469" s="489">
        <v>2</v>
      </c>
      <c r="C469" s="489">
        <v>2</v>
      </c>
      <c r="D469" s="265">
        <f t="shared" si="14"/>
        <v>2.4285714285714284</v>
      </c>
      <c r="E469" s="265">
        <f t="shared" si="15"/>
        <v>1.8571428571428572</v>
      </c>
    </row>
    <row r="470" spans="1:5" x14ac:dyDescent="0.25">
      <c r="A470" s="85">
        <v>44365</v>
      </c>
      <c r="B470" s="489">
        <v>3</v>
      </c>
      <c r="C470" s="489">
        <v>5</v>
      </c>
      <c r="D470" s="265">
        <f t="shared" si="14"/>
        <v>2.4285714285714284</v>
      </c>
      <c r="E470" s="265">
        <f t="shared" si="15"/>
        <v>2.1428571428571428</v>
      </c>
    </row>
    <row r="471" spans="1:5" x14ac:dyDescent="0.25">
      <c r="A471" s="85">
        <v>44366</v>
      </c>
      <c r="B471" s="489">
        <v>2</v>
      </c>
      <c r="C471" s="489">
        <v>0</v>
      </c>
      <c r="D471" s="265">
        <f t="shared" si="14"/>
        <v>2.2857142857142856</v>
      </c>
      <c r="E471" s="265">
        <f t="shared" si="15"/>
        <v>2.8571428571428572</v>
      </c>
    </row>
    <row r="472" spans="1:5" x14ac:dyDescent="0.25">
      <c r="A472" s="85">
        <v>44367</v>
      </c>
      <c r="B472" s="489">
        <v>2</v>
      </c>
      <c r="C472" s="489">
        <v>0</v>
      </c>
      <c r="D472" s="265">
        <f t="shared" si="14"/>
        <v>2.2857142857142856</v>
      </c>
      <c r="E472" s="265">
        <f t="shared" si="15"/>
        <v>2.5714285714285716</v>
      </c>
    </row>
    <row r="473" spans="1:5" x14ac:dyDescent="0.25">
      <c r="A473" s="85">
        <v>44368</v>
      </c>
      <c r="B473" s="489">
        <v>1</v>
      </c>
      <c r="C473" s="489">
        <v>3</v>
      </c>
      <c r="D473" s="265">
        <f t="shared" si="14"/>
        <v>2.4285714285714284</v>
      </c>
      <c r="E473" s="265">
        <f t="shared" si="15"/>
        <v>2.5714285714285716</v>
      </c>
    </row>
    <row r="474" spans="1:5" x14ac:dyDescent="0.25">
      <c r="A474" s="85">
        <v>44369</v>
      </c>
      <c r="B474" s="489">
        <v>5</v>
      </c>
      <c r="C474" s="489">
        <v>6</v>
      </c>
      <c r="D474" s="265">
        <f t="shared" si="14"/>
        <v>2.1428571428571428</v>
      </c>
      <c r="E474" s="265">
        <f t="shared" si="15"/>
        <v>2.2857142857142856</v>
      </c>
    </row>
    <row r="475" spans="1:5" x14ac:dyDescent="0.25">
      <c r="A475" s="85">
        <v>44370</v>
      </c>
      <c r="B475" s="489">
        <v>1</v>
      </c>
      <c r="C475" s="489">
        <v>2</v>
      </c>
      <c r="D475" s="265">
        <f t="shared" si="14"/>
        <v>2.8571428571428572</v>
      </c>
      <c r="E475" s="265">
        <f t="shared" si="15"/>
        <v>2.4285714285714284</v>
      </c>
    </row>
    <row r="476" spans="1:5" x14ac:dyDescent="0.25">
      <c r="A476" s="85">
        <v>44371</v>
      </c>
      <c r="B476" s="489">
        <v>3</v>
      </c>
      <c r="C476" s="489">
        <v>2</v>
      </c>
      <c r="D476" s="265">
        <f t="shared" si="14"/>
        <v>3.1428571428571428</v>
      </c>
      <c r="E476" s="265">
        <f t="shared" si="15"/>
        <v>2.4285714285714284</v>
      </c>
    </row>
    <row r="477" spans="1:5" x14ac:dyDescent="0.25">
      <c r="A477" s="85">
        <v>44372</v>
      </c>
      <c r="B477" s="489">
        <v>1</v>
      </c>
      <c r="C477" s="489">
        <v>3</v>
      </c>
      <c r="D477" s="265">
        <f t="shared" si="14"/>
        <v>3.7142857142857144</v>
      </c>
      <c r="E477" s="265">
        <f t="shared" si="15"/>
        <v>2.2857142857142856</v>
      </c>
    </row>
    <row r="478" spans="1:5" x14ac:dyDescent="0.25">
      <c r="A478" s="85">
        <v>44373</v>
      </c>
      <c r="B478" s="489">
        <v>7</v>
      </c>
      <c r="C478" s="489">
        <v>1</v>
      </c>
      <c r="D478" s="265">
        <f t="shared" si="14"/>
        <v>3.4285714285714284</v>
      </c>
      <c r="E478" s="265">
        <f t="shared" si="15"/>
        <v>1.7142857142857142</v>
      </c>
    </row>
    <row r="479" spans="1:5" x14ac:dyDescent="0.25">
      <c r="A479" s="85">
        <v>44374</v>
      </c>
      <c r="B479" s="489">
        <v>4</v>
      </c>
      <c r="C479" s="489">
        <v>0</v>
      </c>
      <c r="D479" s="265">
        <f t="shared" si="14"/>
        <v>3.7142857142857144</v>
      </c>
      <c r="E479" s="265">
        <f t="shared" si="15"/>
        <v>2.7142857142857144</v>
      </c>
    </row>
    <row r="480" spans="1:5" x14ac:dyDescent="0.25">
      <c r="A480" s="85">
        <v>44375</v>
      </c>
      <c r="B480" s="489">
        <v>5</v>
      </c>
      <c r="C480" s="489">
        <v>2</v>
      </c>
      <c r="D480" s="265">
        <f t="shared" si="14"/>
        <v>3.4285714285714284</v>
      </c>
      <c r="E480" s="265">
        <f t="shared" si="15"/>
        <v>3</v>
      </c>
    </row>
    <row r="481" spans="1:5" x14ac:dyDescent="0.25">
      <c r="A481" s="85">
        <v>44376</v>
      </c>
      <c r="B481" s="489">
        <v>3</v>
      </c>
      <c r="C481" s="489">
        <v>2</v>
      </c>
      <c r="D481" s="265">
        <f t="shared" si="14"/>
        <v>3.7142857142857144</v>
      </c>
      <c r="E481" s="265">
        <f t="shared" si="15"/>
        <v>3.1428571428571428</v>
      </c>
    </row>
    <row r="482" spans="1:5" x14ac:dyDescent="0.25">
      <c r="A482" s="85">
        <v>44377</v>
      </c>
      <c r="B482" s="489">
        <v>3</v>
      </c>
      <c r="C482" s="489">
        <v>9</v>
      </c>
      <c r="D482" s="265">
        <f t="shared" si="14"/>
        <v>3</v>
      </c>
      <c r="E482" s="265">
        <f t="shared" si="15"/>
        <v>3.1428571428571428</v>
      </c>
    </row>
    <row r="483" spans="1:5" x14ac:dyDescent="0.25">
      <c r="A483" s="85">
        <v>44378</v>
      </c>
      <c r="B483" s="489">
        <v>1</v>
      </c>
      <c r="C483" s="489">
        <v>4</v>
      </c>
      <c r="D483" s="265">
        <f t="shared" si="14"/>
        <v>3.1428571428571428</v>
      </c>
      <c r="E483" s="265">
        <f t="shared" si="15"/>
        <v>3.1428571428571428</v>
      </c>
    </row>
    <row r="484" spans="1:5" x14ac:dyDescent="0.25">
      <c r="A484" s="85">
        <v>44379</v>
      </c>
      <c r="B484" s="489">
        <v>3</v>
      </c>
      <c r="C484" s="489">
        <v>4</v>
      </c>
      <c r="D484" s="265"/>
      <c r="E484" s="265">
        <f t="shared" ref="E484:E490" si="16">AVERAGE(C481:C487)</f>
        <v>3.8571428571428572</v>
      </c>
    </row>
    <row r="485" spans="1:5" x14ac:dyDescent="0.25">
      <c r="A485" s="85">
        <v>44380</v>
      </c>
      <c r="B485" s="489">
        <v>2</v>
      </c>
      <c r="C485" s="489">
        <v>1</v>
      </c>
      <c r="D485" s="265"/>
      <c r="E485" s="265">
        <f t="shared" si="16"/>
        <v>4</v>
      </c>
    </row>
    <row r="486" spans="1:5" x14ac:dyDescent="0.25">
      <c r="A486" s="85">
        <v>44381</v>
      </c>
      <c r="B486" s="489">
        <v>5</v>
      </c>
      <c r="C486" s="489">
        <v>0</v>
      </c>
      <c r="D486" s="265"/>
      <c r="E486" s="265">
        <f t="shared" si="16"/>
        <v>3.4285714285714284</v>
      </c>
    </row>
    <row r="487" spans="1:5" x14ac:dyDescent="0.25">
      <c r="A487" s="85">
        <v>44382</v>
      </c>
      <c r="B487" s="489"/>
      <c r="C487" s="489">
        <v>7</v>
      </c>
      <c r="D487" s="265"/>
      <c r="E487" s="265">
        <f t="shared" si="16"/>
        <v>3.7142857142857144</v>
      </c>
    </row>
    <row r="488" spans="1:5" x14ac:dyDescent="0.25">
      <c r="A488" s="85">
        <v>44383</v>
      </c>
      <c r="B488" s="489"/>
      <c r="C488" s="489">
        <v>3</v>
      </c>
      <c r="D488" s="265"/>
      <c r="E488" s="265">
        <f t="shared" si="16"/>
        <v>4.4285714285714288</v>
      </c>
    </row>
    <row r="489" spans="1:5" x14ac:dyDescent="0.25">
      <c r="A489" s="85">
        <v>44384</v>
      </c>
      <c r="B489" s="489"/>
      <c r="C489" s="489">
        <v>5</v>
      </c>
      <c r="D489" s="265"/>
      <c r="E489" s="265">
        <f t="shared" si="16"/>
        <v>4.2857142857142856</v>
      </c>
    </row>
    <row r="490" spans="1:5" x14ac:dyDescent="0.25">
      <c r="A490" s="85">
        <v>44385</v>
      </c>
      <c r="B490" s="489"/>
      <c r="C490" s="489">
        <v>6</v>
      </c>
      <c r="D490" s="265"/>
      <c r="E490" s="265">
        <f t="shared" si="16"/>
        <v>4.2857142857142856</v>
      </c>
    </row>
    <row r="491" spans="1:5" x14ac:dyDescent="0.25">
      <c r="A491" s="85">
        <v>44386</v>
      </c>
      <c r="B491" s="489"/>
      <c r="C491" s="489">
        <v>9</v>
      </c>
      <c r="D491" s="265"/>
      <c r="E491" s="265"/>
    </row>
    <row r="492" spans="1:5" x14ac:dyDescent="0.25">
      <c r="A492" s="85">
        <v>44387</v>
      </c>
      <c r="B492" s="489"/>
      <c r="C492" s="489">
        <v>0</v>
      </c>
      <c r="D492" s="265"/>
      <c r="E492" s="265"/>
    </row>
    <row r="493" spans="1:5" x14ac:dyDescent="0.25">
      <c r="A493" s="85">
        <v>44388</v>
      </c>
      <c r="B493" s="489"/>
      <c r="C493" s="489">
        <v>0</v>
      </c>
      <c r="D493" s="265"/>
      <c r="E493" s="265"/>
    </row>
    <row r="495" spans="1:5" x14ac:dyDescent="0.25">
      <c r="A495" s="168" t="s">
        <v>3007</v>
      </c>
    </row>
  </sheetData>
  <mergeCells count="7">
    <mergeCell ref="A1:F1"/>
    <mergeCell ref="H1:I1"/>
    <mergeCell ref="A3:A5"/>
    <mergeCell ref="B3:B5"/>
    <mergeCell ref="C3:C5"/>
    <mergeCell ref="D3:D5"/>
    <mergeCell ref="E3:E5"/>
  </mergeCells>
  <hyperlinks>
    <hyperlink ref="H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4"/>
  <sheetViews>
    <sheetView zoomScaleNormal="100" workbookViewId="0">
      <selection sqref="A1:K1"/>
    </sheetView>
  </sheetViews>
  <sheetFormatPr defaultColWidth="9.140625" defaultRowHeight="14.25" x14ac:dyDescent="0.2"/>
  <cols>
    <col min="1" max="1" width="18.5703125" style="5" customWidth="1"/>
    <col min="2" max="2" width="13.42578125" style="5" customWidth="1"/>
    <col min="3" max="3" width="12.85546875" style="5" customWidth="1"/>
    <col min="4" max="4" width="10.85546875" style="5" customWidth="1"/>
    <col min="5" max="6" width="12.85546875" style="5" customWidth="1"/>
    <col min="7" max="7" width="11.42578125" style="5" customWidth="1"/>
    <col min="8" max="9" width="11.42578125" style="17" customWidth="1"/>
    <col min="10" max="10" width="11.42578125" style="5" customWidth="1"/>
    <col min="11" max="12" width="11.42578125" style="17" customWidth="1"/>
    <col min="13" max="40" width="11.42578125" style="5" customWidth="1"/>
    <col min="41" max="52" width="11.85546875" style="5" customWidth="1"/>
    <col min="53" max="53" width="4.85546875" style="17" bestFit="1" customWidth="1"/>
    <col min="54" max="54" width="5.140625" style="17" customWidth="1"/>
    <col min="55" max="55" width="8.85546875" style="17" customWidth="1"/>
    <col min="56" max="56" width="7.7109375" style="17" customWidth="1"/>
    <col min="57" max="57" width="6.140625" style="17" customWidth="1"/>
    <col min="58" max="58" width="5.5703125" style="17" customWidth="1"/>
    <col min="59" max="59" width="5.42578125" style="17" customWidth="1"/>
    <col min="60" max="60" width="6.5703125" style="17" customWidth="1"/>
    <col min="61" max="61" width="7.28515625" style="17" customWidth="1"/>
    <col min="62" max="62" width="6" style="17" customWidth="1"/>
    <col min="63" max="63" width="7" style="17" customWidth="1"/>
    <col min="64" max="64" width="5.85546875" style="5" customWidth="1"/>
    <col min="65" max="65" width="7.42578125" style="5" customWidth="1"/>
    <col min="66" max="66" width="5.7109375" style="5" customWidth="1"/>
    <col min="67" max="67" width="7.7109375" style="5" customWidth="1"/>
    <col min="68" max="68" width="6" style="5" customWidth="1"/>
    <col min="69" max="69" width="7.5703125" style="5" customWidth="1"/>
    <col min="70" max="70" width="6" style="5" customWidth="1"/>
    <col min="71" max="71" width="9.140625" style="5"/>
    <col min="72" max="72" width="6.42578125" style="5" customWidth="1"/>
    <col min="73" max="73" width="7.5703125" style="5" customWidth="1"/>
    <col min="74" max="74" width="5.5703125" style="5" customWidth="1"/>
    <col min="75" max="75" width="6.85546875" style="5" customWidth="1"/>
    <col min="76" max="76" width="6" style="5" customWidth="1"/>
    <col min="77" max="77" width="6.7109375" style="5" customWidth="1"/>
    <col min="78" max="78" width="5.42578125" style="5" customWidth="1"/>
    <col min="79" max="79" width="6.42578125" style="5" customWidth="1"/>
    <col min="80" max="80" width="5.28515625" style="5" customWidth="1"/>
    <col min="81" max="81" width="6.5703125" style="5" customWidth="1"/>
    <col min="82" max="82" width="5.5703125" style="5" customWidth="1"/>
    <col min="83" max="83" width="7.42578125" style="5" customWidth="1"/>
    <col min="84" max="84" width="9.140625" style="5"/>
    <col min="85" max="85" width="6.5703125" style="458" customWidth="1"/>
    <col min="86" max="86" width="6.7109375" style="5" customWidth="1"/>
    <col min="87" max="87" width="6.5703125" style="5" customWidth="1"/>
    <col min="88" max="88" width="6.85546875" style="5" customWidth="1"/>
    <col min="89" max="89" width="5.85546875" style="5" customWidth="1"/>
    <col min="90" max="90" width="6.85546875" style="5" customWidth="1"/>
    <col min="91" max="91" width="6" style="5" customWidth="1"/>
    <col min="92" max="92" width="6.5703125" style="5" customWidth="1"/>
    <col min="93" max="93" width="6.42578125" style="5" customWidth="1"/>
    <col min="94" max="94" width="6.85546875" style="5" customWidth="1"/>
    <col min="95" max="95" width="6" style="5" customWidth="1"/>
    <col min="96" max="96" width="7.5703125" style="5" customWidth="1"/>
    <col min="97" max="16384" width="9.140625" style="5"/>
  </cols>
  <sheetData>
    <row r="1" spans="1:83" ht="18" customHeight="1" x14ac:dyDescent="0.25">
      <c r="A1" s="702" t="s">
        <v>3182</v>
      </c>
      <c r="B1" s="702"/>
      <c r="C1" s="702"/>
      <c r="D1" s="702"/>
      <c r="E1" s="702"/>
      <c r="F1" s="702"/>
      <c r="G1" s="702"/>
      <c r="H1" s="702"/>
      <c r="I1" s="702"/>
      <c r="J1" s="702"/>
      <c r="K1" s="702"/>
      <c r="M1" s="765" t="s">
        <v>69</v>
      </c>
      <c r="N1" s="765"/>
      <c r="O1" s="337"/>
      <c r="P1" s="337"/>
      <c r="Q1" s="337"/>
      <c r="R1" s="337"/>
      <c r="S1" s="337"/>
      <c r="T1" s="337"/>
      <c r="U1" s="337"/>
      <c r="V1" s="337"/>
      <c r="W1" s="337"/>
      <c r="X1" s="337"/>
      <c r="Y1" s="337"/>
      <c r="Z1" s="337"/>
      <c r="AA1" s="337"/>
      <c r="AB1" s="337"/>
      <c r="AC1" s="337"/>
      <c r="AD1" s="337"/>
      <c r="AE1" s="337"/>
      <c r="AF1" s="337"/>
      <c r="AG1" s="337"/>
      <c r="AH1" s="337"/>
      <c r="AI1" s="337"/>
      <c r="AJ1" s="337"/>
      <c r="AK1" s="337"/>
      <c r="AL1" s="352"/>
      <c r="AM1" s="352"/>
      <c r="AN1" s="352"/>
      <c r="AO1" s="337"/>
      <c r="AX1" s="369"/>
    </row>
    <row r="2" spans="1:83" ht="15" customHeight="1" x14ac:dyDescent="0.2">
      <c r="A2" s="1"/>
      <c r="BC2" s="9"/>
      <c r="BH2" s="17" t="s">
        <v>3154</v>
      </c>
      <c r="BL2" s="17"/>
      <c r="BM2" s="17"/>
      <c r="BN2" s="17"/>
      <c r="BO2" s="17"/>
    </row>
    <row r="3" spans="1:83" ht="18" customHeight="1" x14ac:dyDescent="0.2">
      <c r="A3" s="2"/>
      <c r="B3" s="291" t="s">
        <v>3103</v>
      </c>
      <c r="C3" s="291"/>
      <c r="D3" s="291"/>
      <c r="E3" s="291" t="s">
        <v>3138</v>
      </c>
      <c r="F3" s="291"/>
      <c r="G3" s="291"/>
      <c r="H3" s="291" t="s">
        <v>150</v>
      </c>
      <c r="I3" s="291"/>
      <c r="J3" s="291"/>
      <c r="K3" s="291" t="s">
        <v>3137</v>
      </c>
      <c r="L3" s="291"/>
      <c r="M3" s="291"/>
      <c r="N3" s="291" t="s">
        <v>3136</v>
      </c>
      <c r="O3" s="291"/>
      <c r="P3" s="291"/>
      <c r="Q3" s="291" t="s">
        <v>3057</v>
      </c>
      <c r="R3" s="291"/>
      <c r="S3" s="291"/>
      <c r="T3" s="291" t="s">
        <v>3135</v>
      </c>
      <c r="U3" s="291"/>
      <c r="V3" s="291"/>
      <c r="W3" s="291" t="s">
        <v>3058</v>
      </c>
      <c r="X3" s="291"/>
      <c r="Y3" s="291"/>
      <c r="Z3" s="291" t="s">
        <v>3059</v>
      </c>
      <c r="AA3" s="291"/>
      <c r="AB3" s="291"/>
      <c r="AC3" s="291" t="s">
        <v>3060</v>
      </c>
      <c r="AD3" s="291"/>
      <c r="AE3" s="291"/>
      <c r="AF3" s="291" t="s">
        <v>3061</v>
      </c>
      <c r="AG3" s="291"/>
      <c r="AH3" s="291"/>
      <c r="AI3" s="291" t="s">
        <v>3090</v>
      </c>
      <c r="AJ3" s="291"/>
      <c r="AK3" s="291"/>
      <c r="AL3" s="291" t="s">
        <v>3103</v>
      </c>
      <c r="AM3" s="291"/>
      <c r="AN3" s="291"/>
      <c r="AO3" s="291" t="s">
        <v>52</v>
      </c>
      <c r="AP3" s="291"/>
      <c r="AQ3" s="291"/>
      <c r="AR3" s="291" t="s">
        <v>150</v>
      </c>
      <c r="AS3" s="291"/>
      <c r="AT3" s="291"/>
      <c r="AU3" s="291" t="s">
        <v>2747</v>
      </c>
      <c r="AV3" s="291"/>
      <c r="AW3" s="291"/>
      <c r="AX3" s="291" t="s">
        <v>3163</v>
      </c>
      <c r="AY3" s="291"/>
      <c r="AZ3" s="291"/>
      <c r="BA3" s="37"/>
      <c r="BC3" s="912" t="s">
        <v>3153</v>
      </c>
      <c r="BD3" s="912"/>
      <c r="BE3" s="912"/>
      <c r="BF3" s="912"/>
      <c r="BG3" s="912"/>
      <c r="BH3" s="912"/>
      <c r="BI3" s="485" t="s">
        <v>66</v>
      </c>
      <c r="BJ3" s="485"/>
      <c r="BK3" s="485"/>
      <c r="BL3" s="485"/>
      <c r="BM3" s="485"/>
      <c r="BN3" s="485"/>
      <c r="BO3" s="9"/>
    </row>
    <row r="4" spans="1:83" ht="14.25" customHeight="1" x14ac:dyDescent="0.25">
      <c r="A4" s="2"/>
      <c r="B4" s="914" t="s">
        <v>29</v>
      </c>
      <c r="C4" s="914" t="s">
        <v>28</v>
      </c>
      <c r="D4" s="914" t="s">
        <v>30</v>
      </c>
      <c r="E4" s="914" t="s">
        <v>29</v>
      </c>
      <c r="F4" s="914" t="s">
        <v>28</v>
      </c>
      <c r="G4" s="914" t="s">
        <v>30</v>
      </c>
      <c r="H4" s="914" t="s">
        <v>29</v>
      </c>
      <c r="I4" s="914" t="s">
        <v>28</v>
      </c>
      <c r="J4" s="914" t="s">
        <v>30</v>
      </c>
      <c r="K4" s="914" t="s">
        <v>29</v>
      </c>
      <c r="L4" s="914" t="s">
        <v>28</v>
      </c>
      <c r="M4" s="914" t="s">
        <v>30</v>
      </c>
      <c r="N4" s="914" t="s">
        <v>29</v>
      </c>
      <c r="O4" s="914" t="s">
        <v>28</v>
      </c>
      <c r="P4" s="914" t="s">
        <v>30</v>
      </c>
      <c r="Q4" s="914" t="s">
        <v>29</v>
      </c>
      <c r="R4" s="914" t="s">
        <v>28</v>
      </c>
      <c r="S4" s="914" t="s">
        <v>30</v>
      </c>
      <c r="T4" s="914" t="s">
        <v>29</v>
      </c>
      <c r="U4" s="914" t="s">
        <v>28</v>
      </c>
      <c r="V4" s="914" t="s">
        <v>30</v>
      </c>
      <c r="W4" s="914" t="s">
        <v>29</v>
      </c>
      <c r="X4" s="914" t="s">
        <v>28</v>
      </c>
      <c r="Y4" s="914" t="s">
        <v>30</v>
      </c>
      <c r="Z4" s="914" t="s">
        <v>29</v>
      </c>
      <c r="AA4" s="914" t="s">
        <v>28</v>
      </c>
      <c r="AB4" s="914" t="s">
        <v>30</v>
      </c>
      <c r="AC4" s="914" t="s">
        <v>29</v>
      </c>
      <c r="AD4" s="914" t="s">
        <v>28</v>
      </c>
      <c r="AE4" s="914" t="s">
        <v>30</v>
      </c>
      <c r="AF4" s="914" t="s">
        <v>29</v>
      </c>
      <c r="AG4" s="914" t="s">
        <v>28</v>
      </c>
      <c r="AH4" s="914" t="s">
        <v>30</v>
      </c>
      <c r="AI4" s="914" t="s">
        <v>29</v>
      </c>
      <c r="AJ4" s="914" t="s">
        <v>28</v>
      </c>
      <c r="AK4" s="914" t="s">
        <v>30</v>
      </c>
      <c r="AL4" s="914" t="s">
        <v>29</v>
      </c>
      <c r="AM4" s="914" t="s">
        <v>28</v>
      </c>
      <c r="AN4" s="914" t="s">
        <v>30</v>
      </c>
      <c r="AO4" s="914" t="s">
        <v>29</v>
      </c>
      <c r="AP4" s="914" t="s">
        <v>28</v>
      </c>
      <c r="AQ4" s="914" t="s">
        <v>30</v>
      </c>
      <c r="AR4" s="914" t="s">
        <v>29</v>
      </c>
      <c r="AS4" s="914" t="s">
        <v>28</v>
      </c>
      <c r="AT4" s="914" t="s">
        <v>30</v>
      </c>
      <c r="AU4" s="914" t="s">
        <v>29</v>
      </c>
      <c r="AV4" s="914" t="s">
        <v>28</v>
      </c>
      <c r="AW4" s="914" t="s">
        <v>30</v>
      </c>
      <c r="AX4" s="914" t="s">
        <v>29</v>
      </c>
      <c r="AY4" s="914" t="s">
        <v>28</v>
      </c>
      <c r="AZ4" s="914" t="s">
        <v>30</v>
      </c>
      <c r="BC4" s="536" t="s">
        <v>3153</v>
      </c>
      <c r="BD4" s="537"/>
      <c r="BE4" s="537"/>
      <c r="BF4" s="537"/>
      <c r="BI4" s="486" t="s">
        <v>3164</v>
      </c>
      <c r="BJ4" s="486"/>
      <c r="BK4" s="486"/>
      <c r="BL4" s="486"/>
      <c r="BM4" s="486"/>
      <c r="BN4" s="486"/>
      <c r="BO4" s="17"/>
    </row>
    <row r="5" spans="1:83" x14ac:dyDescent="0.2">
      <c r="A5" s="2"/>
      <c r="B5" s="914"/>
      <c r="C5" s="914"/>
      <c r="D5" s="914"/>
      <c r="E5" s="914"/>
      <c r="F5" s="914"/>
      <c r="G5" s="914"/>
      <c r="H5" s="914"/>
      <c r="I5" s="914"/>
      <c r="J5" s="914"/>
      <c r="K5" s="914"/>
      <c r="L5" s="914"/>
      <c r="M5" s="914"/>
      <c r="N5" s="914"/>
      <c r="O5" s="914"/>
      <c r="P5" s="914"/>
      <c r="Q5" s="914"/>
      <c r="R5" s="914"/>
      <c r="S5" s="914"/>
      <c r="T5" s="914"/>
      <c r="U5" s="914"/>
      <c r="V5" s="914"/>
      <c r="W5" s="914"/>
      <c r="X5" s="914"/>
      <c r="Y5" s="914"/>
      <c r="Z5" s="914"/>
      <c r="AA5" s="914"/>
      <c r="AB5" s="914"/>
      <c r="AC5" s="914"/>
      <c r="AD5" s="914"/>
      <c r="AE5" s="914"/>
      <c r="AF5" s="914"/>
      <c r="AG5" s="914"/>
      <c r="AH5" s="914"/>
      <c r="AI5" s="914"/>
      <c r="AJ5" s="914"/>
      <c r="AK5" s="914"/>
      <c r="AL5" s="914"/>
      <c r="AM5" s="914"/>
      <c r="AN5" s="914"/>
      <c r="AO5" s="914"/>
      <c r="AP5" s="914"/>
      <c r="AQ5" s="914"/>
      <c r="AR5" s="914"/>
      <c r="AS5" s="914"/>
      <c r="AT5" s="914"/>
      <c r="AU5" s="914"/>
      <c r="AV5" s="914"/>
      <c r="AW5" s="914"/>
      <c r="AX5" s="914"/>
      <c r="AY5" s="914"/>
      <c r="AZ5" s="914"/>
      <c r="BC5" s="911" t="s">
        <v>3150</v>
      </c>
      <c r="BD5" s="911"/>
      <c r="BE5" s="911" t="s">
        <v>3151</v>
      </c>
      <c r="BF5" s="911"/>
      <c r="BG5" s="911" t="s">
        <v>3152</v>
      </c>
      <c r="BH5" s="911"/>
      <c r="BI5" s="911" t="s">
        <v>3150</v>
      </c>
      <c r="BJ5" s="911"/>
      <c r="BK5" s="911" t="s">
        <v>3151</v>
      </c>
      <c r="BL5" s="911"/>
      <c r="BM5" s="911" t="s">
        <v>3152</v>
      </c>
      <c r="BN5" s="911"/>
      <c r="BO5" s="87"/>
      <c r="BP5" s="913"/>
      <c r="BQ5" s="913"/>
      <c r="BR5" s="910"/>
      <c r="BS5" s="910"/>
      <c r="BT5" s="913"/>
      <c r="BU5" s="913"/>
      <c r="BV5" s="910"/>
      <c r="BW5" s="910"/>
      <c r="BX5" s="910"/>
      <c r="BY5" s="910"/>
      <c r="BZ5" s="913"/>
      <c r="CA5" s="913"/>
      <c r="CB5" s="910"/>
      <c r="CC5" s="910"/>
      <c r="CD5" s="910"/>
      <c r="CE5" s="910"/>
    </row>
    <row r="6" spans="1:83" x14ac:dyDescent="0.2">
      <c r="A6" s="7"/>
      <c r="B6" s="915"/>
      <c r="C6" s="915"/>
      <c r="D6" s="915"/>
      <c r="E6" s="915"/>
      <c r="F6" s="915"/>
      <c r="G6" s="915"/>
      <c r="H6" s="915"/>
      <c r="I6" s="915"/>
      <c r="J6" s="915"/>
      <c r="K6" s="915"/>
      <c r="L6" s="915"/>
      <c r="M6" s="915"/>
      <c r="N6" s="915"/>
      <c r="O6" s="915"/>
      <c r="P6" s="915"/>
      <c r="Q6" s="915"/>
      <c r="R6" s="915"/>
      <c r="S6" s="915"/>
      <c r="T6" s="915"/>
      <c r="U6" s="915"/>
      <c r="V6" s="915"/>
      <c r="W6" s="915"/>
      <c r="X6" s="915"/>
      <c r="Y6" s="915"/>
      <c r="Z6" s="915"/>
      <c r="AA6" s="915"/>
      <c r="AB6" s="915"/>
      <c r="AC6" s="915"/>
      <c r="AD6" s="915"/>
      <c r="AE6" s="915"/>
      <c r="AF6" s="915"/>
      <c r="AG6" s="915"/>
      <c r="AH6" s="915"/>
      <c r="AI6" s="915"/>
      <c r="AJ6" s="915"/>
      <c r="AK6" s="915"/>
      <c r="AL6" s="915"/>
      <c r="AM6" s="915"/>
      <c r="AN6" s="915"/>
      <c r="AO6" s="914"/>
      <c r="AP6" s="914"/>
      <c r="AQ6" s="914"/>
      <c r="AR6" s="914"/>
      <c r="AS6" s="914"/>
      <c r="AT6" s="914"/>
      <c r="AU6" s="914"/>
      <c r="AV6" s="914"/>
      <c r="AW6" s="914"/>
      <c r="AX6" s="914"/>
      <c r="AY6" s="914"/>
      <c r="AZ6" s="914"/>
      <c r="BC6" s="9" t="s">
        <v>3148</v>
      </c>
      <c r="BD6" s="9" t="s">
        <v>3149</v>
      </c>
      <c r="BE6" s="9" t="s">
        <v>3148</v>
      </c>
      <c r="BF6" s="9" t="s">
        <v>3149</v>
      </c>
      <c r="BG6" s="9" t="s">
        <v>3148</v>
      </c>
      <c r="BH6" s="9" t="s">
        <v>3149</v>
      </c>
      <c r="BI6" s="9" t="s">
        <v>3148</v>
      </c>
      <c r="BJ6" s="9" t="s">
        <v>3149</v>
      </c>
      <c r="BK6" s="9" t="s">
        <v>3148</v>
      </c>
      <c r="BL6" s="9" t="s">
        <v>3149</v>
      </c>
      <c r="BM6" s="9" t="s">
        <v>3148</v>
      </c>
      <c r="BN6" s="9" t="s">
        <v>3149</v>
      </c>
      <c r="BO6" s="87"/>
      <c r="BP6" s="14"/>
      <c r="BQ6" s="14"/>
      <c r="BR6" s="14"/>
      <c r="BS6" s="14"/>
      <c r="BT6" s="14"/>
      <c r="BU6" s="14"/>
      <c r="BV6" s="14"/>
      <c r="BW6" s="14"/>
      <c r="BX6" s="14"/>
      <c r="BY6" s="14"/>
      <c r="BZ6" s="14"/>
      <c r="CA6" s="14"/>
      <c r="CB6" s="14"/>
      <c r="CC6" s="14"/>
      <c r="CD6" s="14"/>
      <c r="CE6" s="14"/>
    </row>
    <row r="7" spans="1:83" x14ac:dyDescent="0.2">
      <c r="A7" s="917" t="s">
        <v>70</v>
      </c>
      <c r="B7" s="197"/>
      <c r="C7" s="198"/>
      <c r="D7" s="198"/>
      <c r="E7" s="197"/>
      <c r="F7" s="198"/>
      <c r="G7" s="198"/>
      <c r="H7" s="197"/>
      <c r="I7" s="198"/>
      <c r="J7" s="198"/>
      <c r="K7" s="197"/>
      <c r="L7" s="198"/>
      <c r="M7" s="198"/>
      <c r="N7" s="197"/>
      <c r="O7" s="198"/>
      <c r="P7" s="199"/>
      <c r="Q7" s="198"/>
      <c r="R7" s="198"/>
      <c r="S7" s="198"/>
      <c r="T7" s="197"/>
      <c r="U7" s="198"/>
      <c r="V7" s="199"/>
      <c r="W7" s="198"/>
      <c r="X7" s="198"/>
      <c r="Y7" s="199"/>
      <c r="Z7" s="198"/>
      <c r="AA7" s="198"/>
      <c r="AB7" s="199"/>
      <c r="AC7" s="198"/>
      <c r="AD7" s="198"/>
      <c r="AE7" s="199"/>
      <c r="AF7" s="198"/>
      <c r="AG7" s="198"/>
      <c r="AH7" s="199"/>
      <c r="AI7" s="198"/>
      <c r="AJ7" s="198"/>
      <c r="AK7" s="199"/>
      <c r="AL7" s="198"/>
      <c r="AM7" s="198"/>
      <c r="AN7" s="198"/>
      <c r="AO7" s="197"/>
      <c r="AP7" s="198"/>
      <c r="AQ7" s="199"/>
      <c r="AR7" s="198"/>
      <c r="AS7" s="198"/>
      <c r="AT7" s="199"/>
      <c r="AU7" s="198"/>
      <c r="AV7" s="198"/>
      <c r="AW7" s="198"/>
      <c r="AX7" s="197"/>
      <c r="AY7" s="198"/>
      <c r="AZ7" s="199"/>
      <c r="BA7" s="87"/>
      <c r="BB7" s="9" t="s">
        <v>51</v>
      </c>
      <c r="BC7" s="33">
        <f>D10-B10</f>
        <v>7.5</v>
      </c>
      <c r="BD7" s="6">
        <f>B10-C10</f>
        <v>7.3999999999999986</v>
      </c>
      <c r="BE7" s="6">
        <f>D11-B11</f>
        <v>8.3999999999999986</v>
      </c>
      <c r="BF7" s="6">
        <f>B11-C11</f>
        <v>8.4000000000000057</v>
      </c>
      <c r="BG7" s="6">
        <f>D12-B12</f>
        <v>13.400000000000006</v>
      </c>
      <c r="BH7" s="6">
        <f>B12-C12</f>
        <v>13.299999999999997</v>
      </c>
      <c r="BI7" s="6">
        <f>D16-B16</f>
        <v>7.0999999999999943</v>
      </c>
      <c r="BJ7" s="6">
        <f>B16-C16</f>
        <v>7</v>
      </c>
      <c r="BK7" s="6">
        <f>D17-B17</f>
        <v>7.8999999999999986</v>
      </c>
      <c r="BL7" s="6">
        <f>B17-C17</f>
        <v>7.9000000000000057</v>
      </c>
      <c r="BM7" s="6">
        <f>D18-B18</f>
        <v>12.799999999999997</v>
      </c>
      <c r="BN7" s="6">
        <f>B18-C18</f>
        <v>12.700000000000003</v>
      </c>
      <c r="BO7" s="87"/>
    </row>
    <row r="8" spans="1:83" x14ac:dyDescent="0.2">
      <c r="A8" s="918"/>
      <c r="B8" s="200"/>
      <c r="C8" s="201"/>
      <c r="D8" s="201"/>
      <c r="E8" s="200"/>
      <c r="F8" s="201"/>
      <c r="G8" s="201"/>
      <c r="H8" s="200"/>
      <c r="I8" s="201"/>
      <c r="J8" s="201"/>
      <c r="K8" s="200"/>
      <c r="L8" s="201"/>
      <c r="M8" s="201"/>
      <c r="N8" s="200"/>
      <c r="O8" s="201"/>
      <c r="P8" s="202"/>
      <c r="Q8" s="201"/>
      <c r="R8" s="201"/>
      <c r="S8" s="201"/>
      <c r="T8" s="200"/>
      <c r="U8" s="201"/>
      <c r="V8" s="202"/>
      <c r="W8" s="201"/>
      <c r="X8" s="201"/>
      <c r="Y8" s="202"/>
      <c r="Z8" s="201"/>
      <c r="AA8" s="201"/>
      <c r="AB8" s="202"/>
      <c r="AC8" s="262"/>
      <c r="AD8" s="262"/>
      <c r="AE8" s="202"/>
      <c r="AF8" s="278"/>
      <c r="AG8" s="278"/>
      <c r="AH8" s="202"/>
      <c r="AI8" s="314"/>
      <c r="AJ8" s="314"/>
      <c r="AK8" s="202"/>
      <c r="AL8" s="353"/>
      <c r="AM8" s="353"/>
      <c r="AN8" s="357"/>
      <c r="AO8" s="200"/>
      <c r="AP8" s="357"/>
      <c r="AQ8" s="202"/>
      <c r="AR8" s="466"/>
      <c r="AS8" s="466"/>
      <c r="AT8" s="202"/>
      <c r="AU8" s="505"/>
      <c r="AV8" s="505"/>
      <c r="AW8" s="505"/>
      <c r="AX8" s="200"/>
      <c r="AY8" s="374"/>
      <c r="AZ8" s="202"/>
      <c r="BA8" s="87"/>
      <c r="BB8" s="9" t="s">
        <v>52</v>
      </c>
      <c r="BC8" s="33">
        <f>G10-E10</f>
        <v>22.300000000000068</v>
      </c>
      <c r="BD8" s="6">
        <f>E10-F10</f>
        <v>22.199999999999932</v>
      </c>
      <c r="BE8" s="6">
        <f>G11-E11</f>
        <v>26.100000000000023</v>
      </c>
      <c r="BF8" s="6">
        <f>E11-F11</f>
        <v>26.099999999999966</v>
      </c>
      <c r="BG8" s="6">
        <f>G12-E12</f>
        <v>39</v>
      </c>
      <c r="BH8" s="6">
        <f>E12-F12</f>
        <v>39.099999999999909</v>
      </c>
      <c r="BI8" s="6">
        <f>G16-E16</f>
        <v>21.799999999999955</v>
      </c>
      <c r="BJ8" s="6">
        <f>E16-F16</f>
        <v>21.899999999999977</v>
      </c>
      <c r="BK8" s="6">
        <f>G17-E17</f>
        <v>25.600000000000023</v>
      </c>
      <c r="BL8" s="6">
        <f>E17-F17</f>
        <v>25.600000000000023</v>
      </c>
      <c r="BM8" s="6">
        <f>G18-E18</f>
        <v>38.399999999999977</v>
      </c>
      <c r="BN8" s="6">
        <f>E18-F18</f>
        <v>38.5</v>
      </c>
      <c r="BO8" s="87"/>
    </row>
    <row r="9" spans="1:83" x14ac:dyDescent="0.2">
      <c r="A9" s="918"/>
      <c r="B9" s="200"/>
      <c r="C9" s="201"/>
      <c r="D9" s="201"/>
      <c r="E9" s="200"/>
      <c r="F9" s="201"/>
      <c r="G9" s="201"/>
      <c r="H9" s="200"/>
      <c r="I9" s="201"/>
      <c r="J9" s="201"/>
      <c r="K9" s="200"/>
      <c r="L9" s="201"/>
      <c r="M9" s="201"/>
      <c r="N9" s="200"/>
      <c r="O9" s="201"/>
      <c r="P9" s="202"/>
      <c r="Q9" s="201"/>
      <c r="R9" s="201"/>
      <c r="S9" s="202"/>
      <c r="T9" s="200"/>
      <c r="U9" s="201"/>
      <c r="V9" s="202"/>
      <c r="W9" s="201"/>
      <c r="X9" s="201"/>
      <c r="Y9" s="202"/>
      <c r="Z9" s="201"/>
      <c r="AA9" s="201"/>
      <c r="AB9" s="202"/>
      <c r="AC9" s="262"/>
      <c r="AD9" s="262"/>
      <c r="AE9" s="202"/>
      <c r="AF9" s="278"/>
      <c r="AG9" s="278"/>
      <c r="AH9" s="202"/>
      <c r="AI9" s="314"/>
      <c r="AJ9" s="314"/>
      <c r="AK9" s="202"/>
      <c r="AL9" s="353"/>
      <c r="AM9" s="353"/>
      <c r="AN9" s="357"/>
      <c r="AO9" s="200"/>
      <c r="AP9" s="357"/>
      <c r="AQ9" s="202"/>
      <c r="AR9" s="466"/>
      <c r="AS9" s="466"/>
      <c r="AT9" s="202"/>
      <c r="AU9" s="505"/>
      <c r="AV9" s="505"/>
      <c r="AW9" s="505"/>
      <c r="AX9" s="200"/>
      <c r="AY9" s="374"/>
      <c r="AZ9" s="202"/>
      <c r="BA9" s="87"/>
      <c r="BB9" s="9" t="s">
        <v>150</v>
      </c>
      <c r="BC9" s="33">
        <f>J10-H10</f>
        <v>15.100000000000023</v>
      </c>
      <c r="BD9" s="6">
        <f>H10-I10</f>
        <v>15.199999999999989</v>
      </c>
      <c r="BE9" s="6">
        <f>J11-H11</f>
        <v>18.299999999999983</v>
      </c>
      <c r="BF9" s="6">
        <f>H11-I11</f>
        <v>18.400000000000006</v>
      </c>
      <c r="BG9" s="6">
        <f>J12-H12</f>
        <v>26.099999999999966</v>
      </c>
      <c r="BH9" s="6">
        <f>H12-I12</f>
        <v>26.100000000000023</v>
      </c>
      <c r="BI9" s="6">
        <f>J16-H16</f>
        <v>14.5</v>
      </c>
      <c r="BJ9" s="6">
        <f>H16-I16</f>
        <v>14.400000000000006</v>
      </c>
      <c r="BK9" s="6">
        <f>J17-H17</f>
        <v>17.5</v>
      </c>
      <c r="BL9" s="6">
        <f>H17-I17</f>
        <v>17.400000000000006</v>
      </c>
      <c r="BM9" s="6">
        <f>J18-H18</f>
        <v>25</v>
      </c>
      <c r="BN9" s="6">
        <f>H18-I18</f>
        <v>25</v>
      </c>
      <c r="BO9" s="87"/>
    </row>
    <row r="10" spans="1:83" x14ac:dyDescent="0.2">
      <c r="A10" s="203" t="s">
        <v>27</v>
      </c>
      <c r="B10" s="204">
        <f>'Table 4 '!C8</f>
        <v>65.3</v>
      </c>
      <c r="C10" s="205">
        <f>'Table 4 '!D8</f>
        <v>57.9</v>
      </c>
      <c r="D10" s="205">
        <f>'Table 4 '!E8</f>
        <v>72.8</v>
      </c>
      <c r="E10" s="204">
        <f>'Table 4 '!G8</f>
        <v>584.9</v>
      </c>
      <c r="F10" s="205">
        <f>'Table 4 '!H8</f>
        <v>562.70000000000005</v>
      </c>
      <c r="G10" s="205">
        <f>'Table 4 '!I8</f>
        <v>607.20000000000005</v>
      </c>
      <c r="H10" s="204">
        <f>'Table 4 '!K8</f>
        <v>268.7</v>
      </c>
      <c r="I10" s="205">
        <f>'Table 4 '!L8</f>
        <v>253.5</v>
      </c>
      <c r="J10" s="205">
        <f>'Table 4 '!M8</f>
        <v>283.8</v>
      </c>
      <c r="K10" s="204">
        <f>'Table 4 '!O8</f>
        <v>46.7</v>
      </c>
      <c r="L10" s="205">
        <f>'Table 4 '!P8</f>
        <v>40.200000000000003</v>
      </c>
      <c r="M10" s="205">
        <f>'Table 4 '!Q8</f>
        <v>53.2</v>
      </c>
      <c r="N10" s="204">
        <f>'Table 4 '!S8</f>
        <v>8.4</v>
      </c>
      <c r="O10" s="205">
        <f>'Table 4 '!T8</f>
        <v>5.7</v>
      </c>
      <c r="P10" s="206">
        <f>'Table 4 '!U8</f>
        <v>11.1</v>
      </c>
      <c r="Q10" s="205">
        <f>'Table 4 '!W8</f>
        <v>4.3</v>
      </c>
      <c r="R10" s="205">
        <f>'Table 4 '!X8</f>
        <v>2.4</v>
      </c>
      <c r="S10" s="206">
        <f>'Table 4 '!Y8</f>
        <v>6.3</v>
      </c>
      <c r="T10" s="204">
        <f>'Table 4 '!AA8</f>
        <v>10.1</v>
      </c>
      <c r="U10" s="205">
        <f>'Table 4 '!AB8</f>
        <v>7.1</v>
      </c>
      <c r="V10" s="206">
        <f>'Table 4 '!AC8</f>
        <v>13.1</v>
      </c>
      <c r="W10" s="204">
        <f>'Table 4 '!AE8</f>
        <v>106.2</v>
      </c>
      <c r="X10" s="205">
        <f>'Table 4 '!AF8</f>
        <v>96.8</v>
      </c>
      <c r="Y10" s="205">
        <f>'Table 4 '!AG8</f>
        <v>115.6</v>
      </c>
      <c r="Z10" s="204">
        <f>'Table 4 '!AI8</f>
        <v>247.7</v>
      </c>
      <c r="AA10" s="205">
        <f>'Table 4 '!AJ8</f>
        <v>233</v>
      </c>
      <c r="AB10" s="206">
        <f>'Table 4 '!AK8</f>
        <v>262.39999999999998</v>
      </c>
      <c r="AC10" s="204">
        <f>'Table 4 '!AM8</f>
        <v>224.2</v>
      </c>
      <c r="AD10" s="205">
        <f>'Table 4 '!AN8</f>
        <v>210.5</v>
      </c>
      <c r="AE10" s="206">
        <f>'Table 4 '!AO8</f>
        <v>237.9</v>
      </c>
      <c r="AF10" s="204">
        <f>'Table 4 '!AQ8</f>
        <v>390.4</v>
      </c>
      <c r="AG10" s="205">
        <f>'Table 4 '!AR8</f>
        <v>372.4</v>
      </c>
      <c r="AH10" s="206">
        <f>'Table 4 '!AS8</f>
        <v>408.3</v>
      </c>
      <c r="AI10" s="204">
        <f>'Table 4 '!AU8</f>
        <v>259.2</v>
      </c>
      <c r="AJ10" s="205">
        <f>'Table 4 '!AV8</f>
        <v>243.7</v>
      </c>
      <c r="AK10" s="206">
        <f>'Table 4 '!AW8</f>
        <v>274.60000000000002</v>
      </c>
      <c r="AL10" s="205">
        <f>'Table 4 '!AY8</f>
        <v>70.2</v>
      </c>
      <c r="AM10" s="205">
        <f>'Table 4 '!AZ8</f>
        <v>62.5</v>
      </c>
      <c r="AN10" s="205">
        <f>'Table 4 '!BA8</f>
        <v>77.8</v>
      </c>
      <c r="AO10" s="204">
        <f>'Table 4 '!BC8</f>
        <v>20.6</v>
      </c>
      <c r="AP10" s="205">
        <f>'Table 4 '!BD8</f>
        <v>16.399999999999999</v>
      </c>
      <c r="AQ10" s="206">
        <f>'Table 4 '!BE8</f>
        <v>24.9</v>
      </c>
      <c r="AR10" s="205">
        <f>'Table 4 '!BG8</f>
        <v>6.1</v>
      </c>
      <c r="AS10" s="205">
        <f>'Table 4 '!BH8</f>
        <v>3.8</v>
      </c>
      <c r="AT10" s="206">
        <f>'Table 4 '!BI8</f>
        <v>8.3000000000000007</v>
      </c>
      <c r="AU10" s="205">
        <f>'Table 4 '!BK8</f>
        <v>14.7</v>
      </c>
      <c r="AV10" s="205">
        <f>'Table 4 '!BL8</f>
        <v>11.1</v>
      </c>
      <c r="AW10" s="205">
        <f>'Table 4 '!BM8</f>
        <v>18.3</v>
      </c>
      <c r="AX10" s="204">
        <f>'Table 4 '!BO8</f>
        <v>144.4</v>
      </c>
      <c r="AY10" s="205">
        <f>'Table 4 '!BP8</f>
        <v>141.6</v>
      </c>
      <c r="AZ10" s="206">
        <f>'Table 4 '!BQ8</f>
        <v>147.19999999999999</v>
      </c>
      <c r="BB10" s="9" t="s">
        <v>2747</v>
      </c>
      <c r="BC10" s="33">
        <f>M10-K10</f>
        <v>6.5</v>
      </c>
      <c r="BD10" s="6">
        <f>K10-L10</f>
        <v>6.5</v>
      </c>
      <c r="BE10" s="6">
        <f>K11-L11</f>
        <v>8.1999999999999957</v>
      </c>
      <c r="BF10" s="6">
        <f>K11-L11</f>
        <v>8.1999999999999957</v>
      </c>
      <c r="BG10" s="6">
        <f>M12-K12</f>
        <v>11</v>
      </c>
      <c r="BH10" s="6">
        <f>K12-L12</f>
        <v>10.899999999999999</v>
      </c>
      <c r="BI10" s="6">
        <f>M16-K16</f>
        <v>5.8000000000000043</v>
      </c>
      <c r="BJ10" s="6">
        <f>K16-L16</f>
        <v>5.6999999999999993</v>
      </c>
      <c r="BK10" s="6">
        <f>M17-K17</f>
        <v>7.2999999999999972</v>
      </c>
      <c r="BL10" s="6">
        <f>K17-L17</f>
        <v>7.4000000000000021</v>
      </c>
      <c r="BM10" s="6">
        <f>M18-K18</f>
        <v>9.5</v>
      </c>
      <c r="BN10" s="6">
        <f>K18-L18</f>
        <v>9.4999999999999964</v>
      </c>
      <c r="BO10" s="87"/>
      <c r="BP10" s="292"/>
      <c r="BQ10" s="292"/>
      <c r="BR10" s="292"/>
      <c r="BS10" s="292"/>
      <c r="BT10" s="292"/>
      <c r="BU10" s="292"/>
      <c r="BV10" s="292"/>
      <c r="BW10" s="292"/>
      <c r="BX10" s="292"/>
      <c r="BY10" s="292"/>
      <c r="BZ10" s="292"/>
      <c r="CA10" s="292"/>
      <c r="CB10" s="292"/>
      <c r="CC10" s="292"/>
      <c r="CD10" s="292"/>
      <c r="CE10" s="292"/>
    </row>
    <row r="11" spans="1:83" x14ac:dyDescent="0.2">
      <c r="A11" s="203" t="s">
        <v>2</v>
      </c>
      <c r="B11" s="204">
        <f>'Table 4 '!C9</f>
        <v>47.7</v>
      </c>
      <c r="C11" s="205">
        <f>'Table 4 '!D9</f>
        <v>39.299999999999997</v>
      </c>
      <c r="D11" s="205">
        <f>'Table 4 '!E9</f>
        <v>56.1</v>
      </c>
      <c r="E11" s="204">
        <f>'Table 4 '!G9</f>
        <v>479.7</v>
      </c>
      <c r="F11" s="205">
        <f>'Table 4 '!H9</f>
        <v>453.6</v>
      </c>
      <c r="G11" s="205">
        <f>'Table 4 '!I9</f>
        <v>505.8</v>
      </c>
      <c r="H11" s="204">
        <f>'Table 4 '!K9</f>
        <v>239.4</v>
      </c>
      <c r="I11" s="205">
        <f>'Table 4 '!L9</f>
        <v>221</v>
      </c>
      <c r="J11" s="205">
        <f>'Table 4 '!M9</f>
        <v>257.7</v>
      </c>
      <c r="K11" s="204">
        <f>'Table 4 '!O9</f>
        <v>44.8</v>
      </c>
      <c r="L11" s="205">
        <f>'Table 4 '!P9</f>
        <v>36.6</v>
      </c>
      <c r="M11" s="205">
        <f>'Table 4 '!Q9</f>
        <v>53.1</v>
      </c>
      <c r="N11" s="204">
        <f>'Table 4 '!S9</f>
        <v>9.1</v>
      </c>
      <c r="O11" s="205">
        <f>'Table 4 '!T9</f>
        <v>5.4</v>
      </c>
      <c r="P11" s="206">
        <f>'Table 4 '!U9</f>
        <v>12.7</v>
      </c>
      <c r="Q11" s="205">
        <f>'Table 4 '!W9</f>
        <v>4.9000000000000004</v>
      </c>
      <c r="R11" s="205">
        <f>'Table 4 '!X9</f>
        <v>2.2000000000000002</v>
      </c>
      <c r="S11" s="206">
        <f>'Table 4 '!Y9</f>
        <v>7.6</v>
      </c>
      <c r="T11" s="204">
        <f>'Table 4 '!AA9</f>
        <v>6.2</v>
      </c>
      <c r="U11" s="205">
        <f>'Table 4 '!AB9</f>
        <v>3.1</v>
      </c>
      <c r="V11" s="206">
        <f>'Table 4 '!AC9</f>
        <v>9.1999999999999993</v>
      </c>
      <c r="W11" s="204">
        <f>'Table 4 '!AE9</f>
        <v>82</v>
      </c>
      <c r="X11" s="205">
        <f>'Table 4 '!AF9</f>
        <v>71.099999999999994</v>
      </c>
      <c r="Y11" s="205">
        <f>'Table 4 '!AG9</f>
        <v>93</v>
      </c>
      <c r="Z11" s="204">
        <f>'Table 4 '!AI9</f>
        <v>195.3</v>
      </c>
      <c r="AA11" s="205">
        <f>'Table 4 '!AJ9</f>
        <v>178.2</v>
      </c>
      <c r="AB11" s="206">
        <f>'Table 4 '!AK9</f>
        <v>212.3</v>
      </c>
      <c r="AC11" s="204">
        <f>'Table 4 '!AM9</f>
        <v>183.5</v>
      </c>
      <c r="AD11" s="205">
        <f>'Table 4 '!AN9</f>
        <v>167.3</v>
      </c>
      <c r="AE11" s="206">
        <f>'Table 4 '!AO9</f>
        <v>199.7</v>
      </c>
      <c r="AF11" s="204">
        <f>'Table 4 '!AQ9</f>
        <v>332.7</v>
      </c>
      <c r="AG11" s="205">
        <f>'Table 4 '!AR9</f>
        <v>311.10000000000002</v>
      </c>
      <c r="AH11" s="206">
        <f>'Table 4 '!AS9</f>
        <v>354.4</v>
      </c>
      <c r="AI11" s="204">
        <f>'Table 4 '!AU9</f>
        <v>220.5</v>
      </c>
      <c r="AJ11" s="205">
        <f>'Table 4 '!AV9</f>
        <v>201.8</v>
      </c>
      <c r="AK11" s="206">
        <f>'Table 4 '!AW9</f>
        <v>239.2</v>
      </c>
      <c r="AL11" s="205">
        <f>'Table 4 '!AY9</f>
        <v>62.3</v>
      </c>
      <c r="AM11" s="205">
        <f>'Table 4 '!AZ9</f>
        <v>52.7</v>
      </c>
      <c r="AN11" s="205">
        <f>'Table 4 '!BA9</f>
        <v>71.900000000000006</v>
      </c>
      <c r="AO11" s="204">
        <f>'Table 4 '!BC9</f>
        <v>17.399999999999999</v>
      </c>
      <c r="AP11" s="205">
        <f>'Table 4 '!BD9</f>
        <v>12.2</v>
      </c>
      <c r="AQ11" s="206">
        <f>'Table 4 '!BE9</f>
        <v>22.5</v>
      </c>
      <c r="AR11" s="205">
        <f>'Table 4 '!BG9</f>
        <v>6.4</v>
      </c>
      <c r="AS11" s="205">
        <f>'Table 4 '!BH9</f>
        <v>3.3</v>
      </c>
      <c r="AT11" s="206">
        <f>'Table 4 '!BI9</f>
        <v>9.4</v>
      </c>
      <c r="AU11" s="205">
        <f>'Table 4 '!BK9</f>
        <v>10.6</v>
      </c>
      <c r="AV11" s="205">
        <f>'Table 4 '!BL9</f>
        <v>6.5</v>
      </c>
      <c r="AW11" s="205">
        <f>'Table 4 '!BM9</f>
        <v>14.7</v>
      </c>
      <c r="AX11" s="204">
        <f>'Table 4 '!BO9</f>
        <v>120.6</v>
      </c>
      <c r="AY11" s="205">
        <f>'Table 4 '!BP9</f>
        <v>117.2</v>
      </c>
      <c r="AZ11" s="206">
        <f>'Table 4 '!BQ9</f>
        <v>123.9</v>
      </c>
      <c r="BB11" s="9" t="s">
        <v>2752</v>
      </c>
      <c r="BC11" s="33">
        <f>P10-N10</f>
        <v>2.6999999999999993</v>
      </c>
      <c r="BD11" s="6">
        <f>N10-O10</f>
        <v>2.7</v>
      </c>
      <c r="BE11" s="6">
        <f>P11-N11</f>
        <v>3.5999999999999996</v>
      </c>
      <c r="BF11" s="6">
        <f>N11-O11</f>
        <v>3.6999999999999993</v>
      </c>
      <c r="BG11" s="6">
        <f>P12-N12</f>
        <v>3.9999999999999991</v>
      </c>
      <c r="BH11" s="6">
        <f>N12-O12</f>
        <v>4</v>
      </c>
      <c r="BI11" s="6">
        <f>P16-N16</f>
        <v>1.8000000000000003</v>
      </c>
      <c r="BJ11" s="6">
        <f>N16-O16</f>
        <v>1.8</v>
      </c>
      <c r="BK11" s="6">
        <f>P17-N17</f>
        <v>2.5</v>
      </c>
      <c r="BL11" s="6">
        <f>N17-O17</f>
        <v>2.3999999999999995</v>
      </c>
      <c r="BM11" s="6">
        <f>P18-N18</f>
        <v>2.6</v>
      </c>
      <c r="BN11" s="6">
        <f>N18-O18</f>
        <v>2.6</v>
      </c>
      <c r="BO11" s="87"/>
      <c r="BP11" s="292"/>
      <c r="BQ11" s="292"/>
      <c r="BR11" s="292"/>
      <c r="BS11" s="292"/>
      <c r="BT11" s="292"/>
      <c r="BU11" s="292"/>
      <c r="BV11" s="292"/>
      <c r="BW11" s="292"/>
      <c r="BX11" s="292"/>
      <c r="BY11" s="292"/>
      <c r="BZ11" s="292"/>
      <c r="CA11" s="292"/>
      <c r="CB11" s="292"/>
      <c r="CC11" s="292"/>
      <c r="CD11" s="292"/>
      <c r="CE11" s="292"/>
    </row>
    <row r="12" spans="1:83" x14ac:dyDescent="0.2">
      <c r="A12" s="203" t="s">
        <v>3</v>
      </c>
      <c r="B12" s="204">
        <f>'Table 4 '!C10</f>
        <v>87.5</v>
      </c>
      <c r="C12" s="205">
        <f>'Table 4 '!D10</f>
        <v>74.2</v>
      </c>
      <c r="D12" s="205">
        <f>'Table 4 '!E10</f>
        <v>100.9</v>
      </c>
      <c r="E12" s="204">
        <f>'Table 4 '!G10</f>
        <v>723.3</v>
      </c>
      <c r="F12" s="205">
        <f>'Table 4 '!H10</f>
        <v>684.2</v>
      </c>
      <c r="G12" s="205">
        <f>'Table 4 '!I10</f>
        <v>762.3</v>
      </c>
      <c r="H12" s="204">
        <f>'Table 4 '!K10</f>
        <v>307.8</v>
      </c>
      <c r="I12" s="205">
        <f>'Table 4 '!L10</f>
        <v>281.7</v>
      </c>
      <c r="J12" s="205">
        <f>'Table 4 '!M10</f>
        <v>333.9</v>
      </c>
      <c r="K12" s="204">
        <f>'Table 4 '!O10</f>
        <v>49.3</v>
      </c>
      <c r="L12" s="205">
        <f>'Table 4 '!P10</f>
        <v>38.4</v>
      </c>
      <c r="M12" s="205">
        <f>'Table 4 '!Q10</f>
        <v>60.3</v>
      </c>
      <c r="N12" s="204">
        <f>'Table 4 '!S10</f>
        <v>7.2</v>
      </c>
      <c r="O12" s="207">
        <f>'Table 4 '!T10</f>
        <v>3.2</v>
      </c>
      <c r="P12" s="208">
        <f>'Table 4 '!U10</f>
        <v>11.2</v>
      </c>
      <c r="Q12" s="205">
        <f>'Table 4 '!W10</f>
        <v>3.2</v>
      </c>
      <c r="R12" s="205">
        <f>'Table 4 '!X10</f>
        <v>0.5</v>
      </c>
      <c r="S12" s="208">
        <f>'Table 4 '!Y10</f>
        <v>5.9</v>
      </c>
      <c r="T12" s="204">
        <f>'Table 4 '!AA10</f>
        <v>15.3</v>
      </c>
      <c r="U12" s="207">
        <f>'Table 4 '!AB10</f>
        <v>9.5</v>
      </c>
      <c r="V12" s="208">
        <f>'Table 4 '!AC10</f>
        <v>21.1</v>
      </c>
      <c r="W12" s="204">
        <f>'Table 4 '!AE10</f>
        <v>139.19999999999999</v>
      </c>
      <c r="X12" s="207">
        <f>'Table 4 '!AF10</f>
        <v>122.4</v>
      </c>
      <c r="Y12" s="207">
        <f>'Table 4 '!AG10</f>
        <v>156.1</v>
      </c>
      <c r="Z12" s="209">
        <f>'Table 4 '!AI10</f>
        <v>319.2</v>
      </c>
      <c r="AA12" s="207">
        <f>'Table 4 '!AJ10</f>
        <v>292.89999999999998</v>
      </c>
      <c r="AB12" s="208">
        <f>'Table 4 '!AK10</f>
        <v>345.5</v>
      </c>
      <c r="AC12" s="209">
        <f>'Table 4 '!AM10</f>
        <v>280.5</v>
      </c>
      <c r="AD12" s="207">
        <f>'Table 4 '!AN10</f>
        <v>256.3</v>
      </c>
      <c r="AE12" s="208">
        <f>'Table 4 '!AO10</f>
        <v>304.7</v>
      </c>
      <c r="AF12" s="209">
        <f>'Table 4 '!AQ10</f>
        <v>467.8</v>
      </c>
      <c r="AG12" s="207">
        <f>'Table 4 '!AR10</f>
        <v>436.9</v>
      </c>
      <c r="AH12" s="208">
        <f>'Table 4 '!AS10</f>
        <v>498.6</v>
      </c>
      <c r="AI12" s="209">
        <f>'Table 4 '!AU10</f>
        <v>309.2</v>
      </c>
      <c r="AJ12" s="207">
        <f>'Table 4 '!AV10</f>
        <v>282.8</v>
      </c>
      <c r="AK12" s="208">
        <f>'Table 4 '!AW10</f>
        <v>335.7</v>
      </c>
      <c r="AL12" s="209">
        <f>'Table 4 '!AY10</f>
        <v>81</v>
      </c>
      <c r="AM12" s="207">
        <f>'Table 4 '!AZ10</f>
        <v>68.099999999999994</v>
      </c>
      <c r="AN12" s="207">
        <f>'Table 4 '!BA10</f>
        <v>93.9</v>
      </c>
      <c r="AO12" s="204">
        <f>'Table 4 '!BC10</f>
        <v>25</v>
      </c>
      <c r="AP12" s="207">
        <f>'Table 4 '!BD10</f>
        <v>17.600000000000001</v>
      </c>
      <c r="AQ12" s="206">
        <f>'Table 4 '!BE10</f>
        <v>32.299999999999997</v>
      </c>
      <c r="AR12" s="205">
        <f>'Table 4 '!BG10</f>
        <v>5.6</v>
      </c>
      <c r="AS12" s="207">
        <f>'Table 4 '!BH10</f>
        <v>2.2000000000000002</v>
      </c>
      <c r="AT12" s="206">
        <f>'Table 4 '!BI10</f>
        <v>9</v>
      </c>
      <c r="AU12" s="209">
        <f>'Table 4 '!BK10</f>
        <v>20.8</v>
      </c>
      <c r="AV12" s="207">
        <f>'Table 4 '!BL10</f>
        <v>14.2</v>
      </c>
      <c r="AW12" s="208">
        <f>'Table 4 '!BM10</f>
        <v>27.3</v>
      </c>
      <c r="AX12" s="204">
        <f>'Table 4 '!BO10</f>
        <v>176.1</v>
      </c>
      <c r="AY12" s="205">
        <f>'Table 4 '!BP10</f>
        <v>171.2</v>
      </c>
      <c r="AZ12" s="206">
        <f>'Table 4 '!BQ10</f>
        <v>181</v>
      </c>
      <c r="BB12" s="9" t="s">
        <v>2760</v>
      </c>
      <c r="BC12" s="33">
        <f>S10-Q10</f>
        <v>2</v>
      </c>
      <c r="BD12" s="6">
        <f>Q10-R10</f>
        <v>1.9</v>
      </c>
      <c r="BE12" s="6">
        <f>S11-Q11</f>
        <v>2.6999999999999993</v>
      </c>
      <c r="BF12" s="6">
        <f>Q11-R11</f>
        <v>2.7</v>
      </c>
      <c r="BG12" s="6">
        <f>S12-Q12</f>
        <v>2.7</v>
      </c>
      <c r="BH12" s="6">
        <f>Q12-R12</f>
        <v>2.7</v>
      </c>
      <c r="BI12" s="6">
        <f>S16-Q16</f>
        <v>1.4</v>
      </c>
      <c r="BJ12" s="6">
        <f>Q16-R16</f>
        <v>1.4000000000000001</v>
      </c>
      <c r="BK12" s="6">
        <f>S17-Q17</f>
        <v>2.1</v>
      </c>
      <c r="BL12" s="6">
        <f>Q17-R17</f>
        <v>2.2000000000000002</v>
      </c>
      <c r="BM12" s="6">
        <f>S18-Q18</f>
        <v>0.89999999999999991</v>
      </c>
      <c r="BN12" s="6">
        <f>Q18-R18</f>
        <v>1</v>
      </c>
      <c r="BO12" s="87"/>
      <c r="BP12" s="292"/>
      <c r="BQ12" s="292"/>
      <c r="BR12" s="292"/>
      <c r="BS12" s="292"/>
      <c r="BT12" s="292"/>
      <c r="BU12" s="292"/>
      <c r="BV12" s="292"/>
      <c r="BW12" s="292"/>
      <c r="BX12" s="292"/>
      <c r="BY12" s="292"/>
      <c r="BZ12" s="292"/>
      <c r="CA12" s="292"/>
      <c r="CB12" s="292"/>
      <c r="CC12" s="292"/>
      <c r="CD12" s="292"/>
      <c r="CE12" s="292"/>
    </row>
    <row r="13" spans="1:83" x14ac:dyDescent="0.2">
      <c r="A13" s="920" t="s">
        <v>66</v>
      </c>
      <c r="B13" s="210"/>
      <c r="C13" s="211"/>
      <c r="D13" s="211"/>
      <c r="E13" s="212"/>
      <c r="F13" s="213"/>
      <c r="G13" s="213"/>
      <c r="H13" s="212"/>
      <c r="I13" s="213"/>
      <c r="J13" s="213"/>
      <c r="K13" s="212"/>
      <c r="L13" s="213"/>
      <c r="M13" s="213"/>
      <c r="N13" s="212"/>
      <c r="O13" s="213"/>
      <c r="P13" s="214"/>
      <c r="Q13" s="212"/>
      <c r="R13" s="213"/>
      <c r="S13" s="214"/>
      <c r="T13" s="212"/>
      <c r="U13" s="213"/>
      <c r="V13" s="214"/>
      <c r="W13" s="213"/>
      <c r="X13" s="213"/>
      <c r="Y13" s="213"/>
      <c r="Z13" s="215"/>
      <c r="AA13" s="216"/>
      <c r="AB13" s="217"/>
      <c r="AC13" s="215"/>
      <c r="AD13" s="216"/>
      <c r="AE13" s="217"/>
      <c r="AF13" s="216"/>
      <c r="AG13" s="216"/>
      <c r="AH13" s="217"/>
      <c r="AI13" s="216"/>
      <c r="AJ13" s="216"/>
      <c r="AK13" s="217"/>
      <c r="AL13" s="216"/>
      <c r="AM13" s="216"/>
      <c r="AN13" s="213"/>
      <c r="AO13" s="212"/>
      <c r="AP13" s="216"/>
      <c r="AQ13" s="214"/>
      <c r="AR13" s="213"/>
      <c r="AS13" s="216"/>
      <c r="AT13" s="214"/>
      <c r="AU13" s="205"/>
      <c r="AV13" s="205"/>
      <c r="AW13" s="205"/>
      <c r="AX13" s="212"/>
      <c r="AY13" s="213"/>
      <c r="AZ13" s="214"/>
      <c r="BA13" s="87"/>
      <c r="BB13" s="9" t="s">
        <v>2905</v>
      </c>
      <c r="BC13" s="33">
        <f>V10-T10</f>
        <v>3</v>
      </c>
      <c r="BD13" s="6">
        <f>T10-U10</f>
        <v>3</v>
      </c>
      <c r="BE13" s="6">
        <f>V11-T11</f>
        <v>2.9999999999999991</v>
      </c>
      <c r="BF13" s="6">
        <f>T11-U11</f>
        <v>3.1</v>
      </c>
      <c r="BG13" s="6">
        <f>V12-T12</f>
        <v>5.8000000000000007</v>
      </c>
      <c r="BH13" s="6">
        <f>T12-U12</f>
        <v>5.8000000000000007</v>
      </c>
      <c r="BI13" s="6">
        <f>V16-T16</f>
        <v>2.7000000000000011</v>
      </c>
      <c r="BJ13" s="6">
        <f>T16-U16</f>
        <v>2.6999999999999993</v>
      </c>
      <c r="BK13" s="6">
        <f>V17-T17</f>
        <v>2.6000000000000005</v>
      </c>
      <c r="BL13" s="6">
        <f>T17-U17</f>
        <v>2.5999999999999996</v>
      </c>
      <c r="BM13" s="6">
        <f>V18-T18</f>
        <v>5.3999999999999986</v>
      </c>
      <c r="BN13" s="6">
        <f>T18-U18</f>
        <v>5.4</v>
      </c>
      <c r="BO13" s="87"/>
      <c r="BP13" s="87"/>
      <c r="BQ13" s="87"/>
      <c r="BR13" s="87"/>
      <c r="BS13" s="87"/>
      <c r="BT13" s="87"/>
      <c r="BU13" s="87"/>
      <c r="BV13" s="87"/>
      <c r="BW13" s="87"/>
      <c r="BX13" s="87"/>
      <c r="BY13" s="87"/>
      <c r="BZ13" s="87"/>
      <c r="CA13" s="87"/>
      <c r="CB13" s="87"/>
      <c r="CC13" s="87"/>
      <c r="CD13" s="87"/>
      <c r="CE13" s="87"/>
    </row>
    <row r="14" spans="1:83" x14ac:dyDescent="0.2">
      <c r="A14" s="921"/>
      <c r="B14" s="204"/>
      <c r="C14" s="205"/>
      <c r="D14" s="206"/>
      <c r="E14" s="216"/>
      <c r="F14" s="216"/>
      <c r="G14" s="216"/>
      <c r="H14" s="215"/>
      <c r="I14" s="216"/>
      <c r="J14" s="216"/>
      <c r="K14" s="215"/>
      <c r="L14" s="216"/>
      <c r="M14" s="216"/>
      <c r="N14" s="215"/>
      <c r="O14" s="216"/>
      <c r="P14" s="217"/>
      <c r="Q14" s="215"/>
      <c r="R14" s="216"/>
      <c r="S14" s="217"/>
      <c r="T14" s="215"/>
      <c r="U14" s="216"/>
      <c r="V14" s="217"/>
      <c r="W14" s="216"/>
      <c r="X14" s="216"/>
      <c r="Y14" s="216"/>
      <c r="Z14" s="215"/>
      <c r="AA14" s="216"/>
      <c r="AB14" s="217"/>
      <c r="AC14" s="215"/>
      <c r="AD14" s="216"/>
      <c r="AE14" s="217"/>
      <c r="AF14" s="216"/>
      <c r="AG14" s="216"/>
      <c r="AH14" s="217"/>
      <c r="AI14" s="216"/>
      <c r="AJ14" s="216"/>
      <c r="AK14" s="217"/>
      <c r="AL14" s="216"/>
      <c r="AM14" s="216"/>
      <c r="AN14" s="216"/>
      <c r="AO14" s="215"/>
      <c r="AP14" s="216"/>
      <c r="AQ14" s="217"/>
      <c r="AR14" s="216"/>
      <c r="AS14" s="216"/>
      <c r="AT14" s="217"/>
      <c r="AU14" s="205"/>
      <c r="AV14" s="205"/>
      <c r="AW14" s="205"/>
      <c r="AX14" s="215"/>
      <c r="AY14" s="216"/>
      <c r="AZ14" s="217"/>
      <c r="BA14" s="87"/>
      <c r="BB14" s="9" t="s">
        <v>2923</v>
      </c>
      <c r="BC14" s="33">
        <f>Y10-W10</f>
        <v>9.3999999999999915</v>
      </c>
      <c r="BD14" s="6">
        <f>W10-X10</f>
        <v>9.4000000000000057</v>
      </c>
      <c r="BE14" s="6">
        <f>Y11-W11</f>
        <v>11</v>
      </c>
      <c r="BF14" s="6">
        <f>W11-X11</f>
        <v>10.900000000000006</v>
      </c>
      <c r="BG14" s="6">
        <f>Y12-W12</f>
        <v>16.900000000000006</v>
      </c>
      <c r="BH14" s="6">
        <f>W12-X12</f>
        <v>16.799999999999983</v>
      </c>
      <c r="BI14" s="6">
        <f>Y16-W16</f>
        <v>9</v>
      </c>
      <c r="BJ14" s="6">
        <f>W16-X16</f>
        <v>9</v>
      </c>
      <c r="BK14" s="6">
        <f>Y17-W17</f>
        <v>10.199999999999989</v>
      </c>
      <c r="BL14" s="6">
        <f>W17-X17</f>
        <v>10.200000000000003</v>
      </c>
      <c r="BM14" s="6">
        <f>Y18-W18</f>
        <v>16.300000000000011</v>
      </c>
      <c r="BN14" s="6">
        <f>W18-X18</f>
        <v>16.299999999999983</v>
      </c>
      <c r="BO14" s="87"/>
      <c r="BP14" s="87"/>
      <c r="BQ14" s="87"/>
      <c r="BR14" s="87"/>
      <c r="BS14" s="87"/>
      <c r="BT14" s="87"/>
      <c r="BU14" s="87"/>
      <c r="BV14" s="87"/>
      <c r="BW14" s="87"/>
      <c r="BX14" s="87"/>
      <c r="BY14" s="87"/>
      <c r="BZ14" s="87"/>
      <c r="CA14" s="87"/>
      <c r="CB14" s="87"/>
      <c r="CC14" s="87"/>
      <c r="CD14" s="87"/>
      <c r="CE14" s="87"/>
    </row>
    <row r="15" spans="1:83" x14ac:dyDescent="0.2">
      <c r="A15" s="921"/>
      <c r="B15" s="204"/>
      <c r="C15" s="205"/>
      <c r="D15" s="206"/>
      <c r="E15" s="216"/>
      <c r="F15" s="216"/>
      <c r="G15" s="216"/>
      <c r="H15" s="215"/>
      <c r="I15" s="216"/>
      <c r="J15" s="216"/>
      <c r="K15" s="215"/>
      <c r="L15" s="216"/>
      <c r="M15" s="216"/>
      <c r="N15" s="215"/>
      <c r="O15" s="216"/>
      <c r="P15" s="217"/>
      <c r="Q15" s="215"/>
      <c r="R15" s="216"/>
      <c r="S15" s="217"/>
      <c r="T15" s="215"/>
      <c r="U15" s="216"/>
      <c r="V15" s="217"/>
      <c r="W15" s="216"/>
      <c r="X15" s="216"/>
      <c r="Y15" s="216"/>
      <c r="Z15" s="215"/>
      <c r="AA15" s="216"/>
      <c r="AB15" s="217"/>
      <c r="AC15" s="215"/>
      <c r="AD15" s="216"/>
      <c r="AE15" s="217"/>
      <c r="AF15" s="215"/>
      <c r="AG15" s="216"/>
      <c r="AH15" s="217"/>
      <c r="AI15" s="215"/>
      <c r="AJ15" s="216"/>
      <c r="AK15" s="217"/>
      <c r="AL15" s="216"/>
      <c r="AM15" s="216"/>
      <c r="AN15" s="216"/>
      <c r="AO15" s="215"/>
      <c r="AP15" s="216"/>
      <c r="AQ15" s="217"/>
      <c r="AR15" s="216"/>
      <c r="AS15" s="216"/>
      <c r="AT15" s="217"/>
      <c r="AU15" s="205"/>
      <c r="AV15" s="205"/>
      <c r="AW15" s="205"/>
      <c r="AX15" s="215"/>
      <c r="AY15" s="216"/>
      <c r="AZ15" s="217"/>
      <c r="BA15" s="87"/>
      <c r="BB15" s="9" t="s">
        <v>3001</v>
      </c>
      <c r="BC15" s="33">
        <f>AB10-Z10</f>
        <v>14.699999999999989</v>
      </c>
      <c r="BD15" s="6">
        <f>Z10-AA10</f>
        <v>14.699999999999989</v>
      </c>
      <c r="BE15" s="6">
        <f>AB11-Z11</f>
        <v>17</v>
      </c>
      <c r="BF15" s="6">
        <f>Z11-AA11</f>
        <v>17.100000000000023</v>
      </c>
      <c r="BG15" s="6">
        <f>AB12-Z12</f>
        <v>26.300000000000011</v>
      </c>
      <c r="BH15" s="6">
        <f>Z12-AA12</f>
        <v>26.300000000000011</v>
      </c>
      <c r="BI15" s="6">
        <f>AB16-Z16</f>
        <v>13.699999999999989</v>
      </c>
      <c r="BJ15" s="6">
        <f>Z16-AA16</f>
        <v>13.800000000000011</v>
      </c>
      <c r="BK15" s="6">
        <f>AB17-Z17</f>
        <v>15.800000000000011</v>
      </c>
      <c r="BL15" s="6">
        <f>Z17-AA17</f>
        <v>15.800000000000011</v>
      </c>
      <c r="BM15" s="6">
        <f>AB18-Z18</f>
        <v>24.699999999999989</v>
      </c>
      <c r="BN15" s="6">
        <f>Z18-AA18</f>
        <v>24.699999999999989</v>
      </c>
      <c r="BO15" s="87"/>
      <c r="BP15" s="87"/>
      <c r="BQ15" s="87"/>
      <c r="BR15" s="87"/>
      <c r="BS15" s="87"/>
      <c r="BT15" s="87"/>
      <c r="BU15" s="87"/>
      <c r="BV15" s="87"/>
      <c r="BW15" s="87"/>
      <c r="BX15" s="87"/>
      <c r="BY15" s="87"/>
      <c r="BZ15" s="87"/>
      <c r="CA15" s="87"/>
      <c r="CB15" s="87"/>
      <c r="CC15" s="87"/>
      <c r="CD15" s="87"/>
      <c r="CE15" s="87"/>
    </row>
    <row r="16" spans="1:83" x14ac:dyDescent="0.2">
      <c r="A16" s="203" t="s">
        <v>27</v>
      </c>
      <c r="B16" s="204">
        <f>'Table 4 '!C11</f>
        <v>58.5</v>
      </c>
      <c r="C16" s="205">
        <f>'Table 4 '!D11</f>
        <v>51.5</v>
      </c>
      <c r="D16" s="205">
        <f>'Table 4 '!E11</f>
        <v>65.599999999999994</v>
      </c>
      <c r="E16" s="204">
        <f>'Table 4 '!G11</f>
        <v>563.6</v>
      </c>
      <c r="F16" s="205">
        <f>'Table 4 '!H11</f>
        <v>541.70000000000005</v>
      </c>
      <c r="G16" s="205">
        <f>'Table 4 '!I11</f>
        <v>585.4</v>
      </c>
      <c r="H16" s="204">
        <f>'Table 4 '!K11</f>
        <v>243.8</v>
      </c>
      <c r="I16" s="205">
        <f>'Table 4 '!L11</f>
        <v>229.4</v>
      </c>
      <c r="J16" s="205">
        <f>'Table 4 '!M11</f>
        <v>258.3</v>
      </c>
      <c r="K16" s="204">
        <f>'Table 4 '!O11</f>
        <v>35.9</v>
      </c>
      <c r="L16" s="205">
        <f>'Table 4 '!P11</f>
        <v>30.2</v>
      </c>
      <c r="M16" s="205">
        <f>'Table 4 '!Q11</f>
        <v>41.7</v>
      </c>
      <c r="N16" s="204">
        <f>'Table 4 '!S11</f>
        <v>3.6</v>
      </c>
      <c r="O16" s="205">
        <f>'Table 4 '!T11</f>
        <v>1.8</v>
      </c>
      <c r="P16" s="206">
        <f>'Table 4 '!U11</f>
        <v>5.4</v>
      </c>
      <c r="Q16" s="204">
        <f>'Table 4 '!W11</f>
        <v>2.1</v>
      </c>
      <c r="R16" s="205">
        <f>'Table 4 '!X11</f>
        <v>0.7</v>
      </c>
      <c r="S16" s="206">
        <f>'Table 4 '!Y11</f>
        <v>3.5</v>
      </c>
      <c r="T16" s="204">
        <f>'Table 4 '!AA11</f>
        <v>8.1</v>
      </c>
      <c r="U16" s="205">
        <f>'Table 4 '!AB11</f>
        <v>5.4</v>
      </c>
      <c r="V16" s="206">
        <f>'Table 4 '!AC11</f>
        <v>10.8</v>
      </c>
      <c r="W16" s="204">
        <f>'Table 4 '!AE11</f>
        <v>96.1</v>
      </c>
      <c r="X16" s="205">
        <f>'Table 4 '!AF11</f>
        <v>87.1</v>
      </c>
      <c r="Y16" s="205">
        <f>'Table 4 '!AG11</f>
        <v>105.1</v>
      </c>
      <c r="Z16" s="204">
        <f>'Table 4 '!AI11</f>
        <v>215.4</v>
      </c>
      <c r="AA16" s="205">
        <f>'Table 4 '!AJ11</f>
        <v>201.6</v>
      </c>
      <c r="AB16" s="206">
        <f>'Table 4 '!AK11</f>
        <v>229.1</v>
      </c>
      <c r="AC16" s="204">
        <f>'Table 4 '!AM11</f>
        <v>187.2</v>
      </c>
      <c r="AD16" s="205">
        <f>'Table 4 '!AN11</f>
        <v>174.7</v>
      </c>
      <c r="AE16" s="206">
        <f>'Table 4 '!AO11</f>
        <v>199.8</v>
      </c>
      <c r="AF16" s="204">
        <f>'Table 4 '!AQ11</f>
        <v>340.2</v>
      </c>
      <c r="AG16" s="205">
        <f>'Table 4 '!AR11</f>
        <v>323.39999999999998</v>
      </c>
      <c r="AH16" s="206">
        <f>'Table 4 '!AS11</f>
        <v>356.9</v>
      </c>
      <c r="AI16" s="204">
        <f>'Table 4 '!AU11</f>
        <v>215.5</v>
      </c>
      <c r="AJ16" s="205">
        <f>'Table 4 '!AV11</f>
        <v>201.4</v>
      </c>
      <c r="AK16" s="206">
        <f>'Table 4 '!AW11</f>
        <v>229.7</v>
      </c>
      <c r="AL16" s="205">
        <f>'Table 4 '!AY11</f>
        <v>51.9</v>
      </c>
      <c r="AM16" s="205">
        <f>'Table 4 '!AZ11</f>
        <v>45.3</v>
      </c>
      <c r="AN16" s="205">
        <f>'Table 4 '!BA11</f>
        <v>58.5</v>
      </c>
      <c r="AO16" s="204">
        <f>'Table 4 '!BC11</f>
        <v>12.1</v>
      </c>
      <c r="AP16" s="205">
        <f>'Table 4 '!BD11</f>
        <v>8.8000000000000007</v>
      </c>
      <c r="AQ16" s="206">
        <f>'Table 4 '!BE11</f>
        <v>15.3</v>
      </c>
      <c r="AR16" s="205">
        <f>'Table 4 '!BG11</f>
        <v>4</v>
      </c>
      <c r="AS16" s="205">
        <f>'Table 4 '!BH11</f>
        <v>2.1</v>
      </c>
      <c r="AT16" s="206">
        <f>'Table 4 '!BI11</f>
        <v>5.8</v>
      </c>
      <c r="AU16" s="205">
        <f>'Table 4 '!BK11</f>
        <v>11.8</v>
      </c>
      <c r="AV16" s="205">
        <f>'Table 4 '!BL11</f>
        <v>8.6</v>
      </c>
      <c r="AW16" s="205">
        <f>'Table 4 '!BM11</f>
        <v>14.9</v>
      </c>
      <c r="AX16" s="204">
        <f>'Table 4 '!BO11</f>
        <v>127.1</v>
      </c>
      <c r="AY16" s="205">
        <f>'Table 4 '!BP11</f>
        <v>124.5</v>
      </c>
      <c r="AZ16" s="206">
        <f>'Table 4 '!BQ11</f>
        <v>129.69999999999999</v>
      </c>
      <c r="BA16" s="292"/>
      <c r="BB16" s="9" t="s">
        <v>3009</v>
      </c>
      <c r="BC16" s="33">
        <f>AE10-AC10</f>
        <v>13.700000000000017</v>
      </c>
      <c r="BD16" s="6">
        <f>AC10-AD10</f>
        <v>13.699999999999989</v>
      </c>
      <c r="BE16" s="6">
        <f>AE11-AC11</f>
        <v>16.199999999999989</v>
      </c>
      <c r="BF16" s="6">
        <f>AC11-AD11</f>
        <v>16.199999999999989</v>
      </c>
      <c r="BG16" s="6">
        <f>AE12-AC12</f>
        <v>24.199999999999989</v>
      </c>
      <c r="BH16" s="6">
        <f>AC12-AD12</f>
        <v>24.199999999999989</v>
      </c>
      <c r="BI16" s="6">
        <f>AE16-AC16</f>
        <v>12.600000000000023</v>
      </c>
      <c r="BJ16" s="6">
        <f>AC16-AD16</f>
        <v>12.5</v>
      </c>
      <c r="BK16" s="6">
        <f>AE17-AC17</f>
        <v>14.800000000000011</v>
      </c>
      <c r="BL16" s="6">
        <f>AC17-AD17</f>
        <v>14.699999999999989</v>
      </c>
      <c r="BM16" s="6">
        <f>AE18-AC18</f>
        <v>22.300000000000011</v>
      </c>
      <c r="BN16" s="6">
        <f>AC18-AD18</f>
        <v>22.300000000000011</v>
      </c>
      <c r="BO16" s="87"/>
      <c r="BP16" s="292"/>
      <c r="BQ16" s="292"/>
      <c r="BR16" s="292"/>
      <c r="BS16" s="292"/>
      <c r="BT16" s="292"/>
      <c r="BU16" s="292"/>
      <c r="BV16" s="292"/>
      <c r="BW16" s="292"/>
      <c r="BX16" s="292"/>
      <c r="BY16" s="292"/>
      <c r="BZ16" s="292"/>
      <c r="CA16" s="292"/>
      <c r="CB16" s="292"/>
      <c r="CC16" s="292"/>
      <c r="CD16" s="292"/>
      <c r="CE16" s="292"/>
    </row>
    <row r="17" spans="1:83" x14ac:dyDescent="0.2">
      <c r="A17" s="203" t="s">
        <v>2</v>
      </c>
      <c r="B17" s="204">
        <f>'Table 4 '!C12</f>
        <v>42.7</v>
      </c>
      <c r="C17" s="205">
        <f>'Table 4 '!D12</f>
        <v>34.799999999999997</v>
      </c>
      <c r="D17" s="205">
        <f>'Table 4 '!E12</f>
        <v>50.6</v>
      </c>
      <c r="E17" s="204">
        <f>'Table 4 '!G12</f>
        <v>461.5</v>
      </c>
      <c r="F17" s="205">
        <f>'Table 4 '!H12</f>
        <v>435.9</v>
      </c>
      <c r="G17" s="205">
        <f>'Table 4 '!I12</f>
        <v>487.1</v>
      </c>
      <c r="H17" s="204">
        <f>'Table 4 '!K12</f>
        <v>216.1</v>
      </c>
      <c r="I17" s="205">
        <f>'Table 4 '!L12</f>
        <v>198.7</v>
      </c>
      <c r="J17" s="205">
        <f>'Table 4 '!M12</f>
        <v>233.6</v>
      </c>
      <c r="K17" s="204">
        <f>'Table 4 '!O12</f>
        <v>35.700000000000003</v>
      </c>
      <c r="L17" s="205">
        <f>'Table 4 '!P12</f>
        <v>28.3</v>
      </c>
      <c r="M17" s="205">
        <f>'Table 4 '!Q12</f>
        <v>43</v>
      </c>
      <c r="N17" s="204">
        <f>'Table 4 '!S12</f>
        <v>4.0999999999999996</v>
      </c>
      <c r="O17" s="205">
        <f>'Table 4 '!T12</f>
        <v>1.7</v>
      </c>
      <c r="P17" s="206">
        <f>'Table 4 '!U12</f>
        <v>6.6</v>
      </c>
      <c r="Q17" s="204">
        <f>'Table 4 '!W12</f>
        <v>3.1</v>
      </c>
      <c r="R17" s="205">
        <f>'Table 4 '!X12</f>
        <v>0.9</v>
      </c>
      <c r="S17" s="206">
        <f>'Table 4 '!Y12</f>
        <v>5.2</v>
      </c>
      <c r="T17" s="204">
        <f>'Table 4 '!AA12</f>
        <v>4.5999999999999996</v>
      </c>
      <c r="U17" s="205">
        <f>'Table 4 '!AB12</f>
        <v>2</v>
      </c>
      <c r="V17" s="206">
        <f>'Table 4 '!AC12</f>
        <v>7.2</v>
      </c>
      <c r="W17" s="204">
        <f>'Table 4 '!AE12</f>
        <v>71.400000000000006</v>
      </c>
      <c r="X17" s="205">
        <f>'Table 4 '!AF12</f>
        <v>61.2</v>
      </c>
      <c r="Y17" s="205">
        <f>'Table 4 '!AG12</f>
        <v>81.599999999999994</v>
      </c>
      <c r="Z17" s="204">
        <f>'Table 4 '!AI12</f>
        <v>168</v>
      </c>
      <c r="AA17" s="205">
        <f>'Table 4 '!AJ12</f>
        <v>152.19999999999999</v>
      </c>
      <c r="AB17" s="206">
        <f>'Table 4 '!AK12</f>
        <v>183.8</v>
      </c>
      <c r="AC17" s="204">
        <f>'Table 4 '!AM12</f>
        <v>151.5</v>
      </c>
      <c r="AD17" s="205">
        <f>'Table 4 '!AN12</f>
        <v>136.80000000000001</v>
      </c>
      <c r="AE17" s="206">
        <f>'Table 4 '!AO12</f>
        <v>166.3</v>
      </c>
      <c r="AF17" s="204">
        <f>'Table 4 '!AQ12</f>
        <v>284.2</v>
      </c>
      <c r="AG17" s="205">
        <f>'Table 4 '!AR12</f>
        <v>264.10000000000002</v>
      </c>
      <c r="AH17" s="206">
        <f>'Table 4 '!AS12</f>
        <v>304.3</v>
      </c>
      <c r="AI17" s="204">
        <f>'Table 4 '!AU12</f>
        <v>186.7</v>
      </c>
      <c r="AJ17" s="205">
        <f>'Table 4 '!AV12</f>
        <v>169.5</v>
      </c>
      <c r="AK17" s="206">
        <f>'Table 4 '!AW12</f>
        <v>204</v>
      </c>
      <c r="AL17" s="205">
        <f>'Table 4 '!AY12</f>
        <v>48</v>
      </c>
      <c r="AM17" s="205">
        <f>'Table 4 '!AZ12</f>
        <v>39.6</v>
      </c>
      <c r="AN17" s="205">
        <f>'Table 4 '!BA12</f>
        <v>56.4</v>
      </c>
      <c r="AO17" s="204">
        <f>'Table 4 '!BC12</f>
        <v>11.1</v>
      </c>
      <c r="AP17" s="205">
        <f>'Table 4 '!BD12</f>
        <v>7</v>
      </c>
      <c r="AQ17" s="206">
        <f>'Table 4 '!BE12</f>
        <v>15.3</v>
      </c>
      <c r="AR17" s="205">
        <f>'Table 4 '!BG12</f>
        <v>4.7</v>
      </c>
      <c r="AS17" s="205">
        <f>'Table 4 '!BH12</f>
        <v>2</v>
      </c>
      <c r="AT17" s="206">
        <f>'Table 4 '!BI12</f>
        <v>7.3</v>
      </c>
      <c r="AU17" s="205">
        <f>'Table 4 '!BK12</f>
        <v>7.4</v>
      </c>
      <c r="AV17" s="205">
        <f>'Table 4 '!BL12</f>
        <v>4</v>
      </c>
      <c r="AW17" s="205">
        <f>'Table 4 '!BM12</f>
        <v>10.9</v>
      </c>
      <c r="AX17" s="204">
        <f>'Table 4 '!BO12</f>
        <v>105.5</v>
      </c>
      <c r="AY17" s="205">
        <f>'Table 4 '!BP12</f>
        <v>102.4</v>
      </c>
      <c r="AZ17" s="206">
        <f>'Table 4 '!BQ12</f>
        <v>108.6</v>
      </c>
      <c r="BA17" s="292"/>
      <c r="BB17" s="9" t="s">
        <v>3056</v>
      </c>
      <c r="BC17" s="33">
        <f>AH10-AF10</f>
        <v>17.900000000000034</v>
      </c>
      <c r="BD17" s="6">
        <f>AF10-AG10</f>
        <v>18</v>
      </c>
      <c r="BE17" s="6">
        <f>AH11-AF11</f>
        <v>21.699999999999989</v>
      </c>
      <c r="BF17" s="6">
        <f>AF11-AG11</f>
        <v>21.599999999999966</v>
      </c>
      <c r="BG17" s="6">
        <f>AH12-AF12</f>
        <v>30.800000000000011</v>
      </c>
      <c r="BH17" s="6">
        <f>AF12-AG12</f>
        <v>30.900000000000034</v>
      </c>
      <c r="BI17" s="6">
        <f>AH16-AF16</f>
        <v>16.699999999999989</v>
      </c>
      <c r="BJ17" s="6">
        <f>AF16-AG16</f>
        <v>16.800000000000011</v>
      </c>
      <c r="BK17" s="6">
        <f>AH17-AF17</f>
        <v>20.100000000000023</v>
      </c>
      <c r="BL17" s="6">
        <f>AF17-AG17</f>
        <v>20.099999999999966</v>
      </c>
      <c r="BM17" s="6">
        <f>AH18-AF18</f>
        <v>29.199999999999989</v>
      </c>
      <c r="BN17" s="6">
        <f>AF18-AG18</f>
        <v>29.200000000000045</v>
      </c>
      <c r="BO17" s="87"/>
      <c r="BP17" s="292"/>
      <c r="BQ17" s="292"/>
      <c r="BR17" s="292"/>
      <c r="BS17" s="292"/>
      <c r="BT17" s="292"/>
      <c r="BU17" s="292"/>
      <c r="BV17" s="292"/>
      <c r="BW17" s="292"/>
      <c r="BX17" s="292"/>
      <c r="BY17" s="292"/>
      <c r="BZ17" s="292"/>
      <c r="CA17" s="292"/>
      <c r="CB17" s="292"/>
      <c r="CC17" s="292"/>
      <c r="CD17" s="292"/>
      <c r="CE17" s="292"/>
    </row>
    <row r="18" spans="1:83" x14ac:dyDescent="0.2">
      <c r="A18" s="218" t="s">
        <v>3</v>
      </c>
      <c r="B18" s="209">
        <f>'Table 4 '!C13</f>
        <v>78.7</v>
      </c>
      <c r="C18" s="207">
        <f>'Table 4 '!D13</f>
        <v>66</v>
      </c>
      <c r="D18" s="207">
        <f>'Table 4 '!E13</f>
        <v>91.5</v>
      </c>
      <c r="E18" s="209">
        <f>'Table 4 '!G13</f>
        <v>698.5</v>
      </c>
      <c r="F18" s="207">
        <f>'Table 4 '!H13</f>
        <v>660</v>
      </c>
      <c r="G18" s="207">
        <f>'Table 4 '!I13</f>
        <v>736.9</v>
      </c>
      <c r="H18" s="209">
        <f>'Table 4 '!K13</f>
        <v>280.2</v>
      </c>
      <c r="I18" s="207">
        <f>'Table 4 '!L13</f>
        <v>255.2</v>
      </c>
      <c r="J18" s="207">
        <f>'Table 4 '!M13</f>
        <v>305.2</v>
      </c>
      <c r="K18" s="209">
        <f>'Table 4 '!O13</f>
        <v>36.299999999999997</v>
      </c>
      <c r="L18" s="207">
        <f>'Table 4 '!P13</f>
        <v>26.8</v>
      </c>
      <c r="M18" s="207">
        <f>'Table 4 '!Q13</f>
        <v>45.8</v>
      </c>
      <c r="N18" s="209">
        <f>'Table 4 '!S13</f>
        <v>2.9</v>
      </c>
      <c r="O18" s="207">
        <f>'Table 4 '!T13</f>
        <v>0.3</v>
      </c>
      <c r="P18" s="208">
        <f>'Table 4 '!U13</f>
        <v>5.5</v>
      </c>
      <c r="Q18" s="209">
        <f>'Table 4 '!W13</f>
        <v>0.5</v>
      </c>
      <c r="R18" s="207">
        <f>'Table 4 '!X13</f>
        <v>-0.5</v>
      </c>
      <c r="S18" s="208">
        <f>'Table 4 '!Y13</f>
        <v>1.4</v>
      </c>
      <c r="T18" s="209">
        <f>'Table 4 '!AA13</f>
        <v>12.8</v>
      </c>
      <c r="U18" s="207">
        <f>'Table 4 '!AB13</f>
        <v>7.4</v>
      </c>
      <c r="V18" s="208">
        <f>'Table 4 '!AC13</f>
        <v>18.2</v>
      </c>
      <c r="W18" s="209">
        <f>'Table 4 '!AE13</f>
        <v>129.69999999999999</v>
      </c>
      <c r="X18" s="207">
        <f>'Table 4 '!AF13</f>
        <v>113.4</v>
      </c>
      <c r="Y18" s="207">
        <f>'Table 4 '!AG13</f>
        <v>146</v>
      </c>
      <c r="Z18" s="209">
        <f>'Table 4 '!AI13</f>
        <v>279.7</v>
      </c>
      <c r="AA18" s="207">
        <f>'Table 4 '!AJ13</f>
        <v>255</v>
      </c>
      <c r="AB18" s="208">
        <f>'Table 4 '!AK13</f>
        <v>304.39999999999998</v>
      </c>
      <c r="AC18" s="209">
        <f>'Table 4 '!AM13</f>
        <v>237</v>
      </c>
      <c r="AD18" s="207">
        <f>'Table 4 '!AN13</f>
        <v>214.7</v>
      </c>
      <c r="AE18" s="208">
        <f>'Table 4 '!AO13</f>
        <v>259.3</v>
      </c>
      <c r="AF18" s="209">
        <f>'Table 4 '!AQ13</f>
        <v>415.6</v>
      </c>
      <c r="AG18" s="207">
        <f>'Table 4 '!AR13</f>
        <v>386.4</v>
      </c>
      <c r="AH18" s="208">
        <f>'Table 4 '!AS13</f>
        <v>444.8</v>
      </c>
      <c r="AI18" s="209">
        <f>'Table 4 '!AU13</f>
        <v>252.8</v>
      </c>
      <c r="AJ18" s="207">
        <f>'Table 4 '!AV13</f>
        <v>228.9</v>
      </c>
      <c r="AK18" s="208">
        <f>'Table 4 '!AW13</f>
        <v>276.8</v>
      </c>
      <c r="AL18" s="209">
        <f>'Table 4 '!AY13</f>
        <v>56.9</v>
      </c>
      <c r="AM18" s="207">
        <f>'Table 4 '!AZ13</f>
        <v>46</v>
      </c>
      <c r="AN18" s="207">
        <f>'Table 4 '!BA13</f>
        <v>67.8</v>
      </c>
      <c r="AO18" s="209">
        <f>'Table 4 '!BC13</f>
        <v>13.1</v>
      </c>
      <c r="AP18" s="207">
        <f>'Table 4 '!BD13</f>
        <v>7.9</v>
      </c>
      <c r="AQ18" s="208">
        <f>'Table 4 '!BE13</f>
        <v>18.2</v>
      </c>
      <c r="AR18" s="209">
        <f>'Table 4 '!BG13</f>
        <v>3.1</v>
      </c>
      <c r="AS18" s="207">
        <f>'Table 4 '!BH13</f>
        <v>0.5</v>
      </c>
      <c r="AT18" s="208">
        <f>'Table 4 '!BI13</f>
        <v>5.6</v>
      </c>
      <c r="AU18" s="209">
        <f>'Table 4 '!BK13</f>
        <v>18.2</v>
      </c>
      <c r="AV18" s="207">
        <f>'Table 4 '!BL13</f>
        <v>12.1</v>
      </c>
      <c r="AW18" s="208">
        <f>'Table 4 '!BM13</f>
        <v>24.4</v>
      </c>
      <c r="AX18" s="209">
        <f>'Table 4 '!BO13</f>
        <v>155.9</v>
      </c>
      <c r="AY18" s="207">
        <f>'Table 4 '!BP13</f>
        <v>151.30000000000001</v>
      </c>
      <c r="AZ18" s="208">
        <f>'Table 4 '!BQ13</f>
        <v>160.5</v>
      </c>
      <c r="BA18" s="292"/>
      <c r="BB18" s="9" t="s">
        <v>3091</v>
      </c>
      <c r="BC18" s="33">
        <f>AK10-AI10</f>
        <v>15.400000000000034</v>
      </c>
      <c r="BD18" s="6">
        <f>AI10-AJ10</f>
        <v>15.5</v>
      </c>
      <c r="BE18" s="6">
        <f>AK11-AI11</f>
        <v>18.699999999999989</v>
      </c>
      <c r="BF18" s="6">
        <f>AI11-AJ11</f>
        <v>18.699999999999989</v>
      </c>
      <c r="BG18" s="6">
        <f>AK12-AI12</f>
        <v>26.5</v>
      </c>
      <c r="BH18" s="6">
        <f>AI12-AJ12</f>
        <v>26.399999999999977</v>
      </c>
      <c r="BI18" s="6">
        <f>AK16-AI16</f>
        <v>14.199999999999989</v>
      </c>
      <c r="BJ18" s="6">
        <f>AI16-AJ16</f>
        <v>14.099999999999994</v>
      </c>
      <c r="BK18" s="6">
        <f>AK17-AI17</f>
        <v>17.300000000000011</v>
      </c>
      <c r="BL18" s="6">
        <f>AI17-AJ17</f>
        <v>17.199999999999989</v>
      </c>
      <c r="BM18" s="6">
        <f>AK18-AI18</f>
        <v>24</v>
      </c>
      <c r="BN18" s="6">
        <f>AI18-AJ18</f>
        <v>23.900000000000006</v>
      </c>
      <c r="BO18" s="87"/>
      <c r="BP18" s="292"/>
      <c r="BQ18" s="292"/>
      <c r="BR18" s="292"/>
      <c r="BS18" s="292"/>
      <c r="BT18" s="292"/>
      <c r="BU18" s="292"/>
      <c r="BV18" s="292"/>
      <c r="BW18" s="292"/>
      <c r="BX18" s="292"/>
      <c r="BY18" s="292"/>
      <c r="BZ18" s="292"/>
      <c r="CA18" s="292"/>
      <c r="CB18" s="292"/>
      <c r="CC18" s="292"/>
      <c r="CD18" s="292"/>
      <c r="CE18" s="292"/>
    </row>
    <row r="19" spans="1:83" x14ac:dyDescent="0.2">
      <c r="A19" s="203"/>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6"/>
      <c r="BB19" s="9" t="s">
        <v>51</v>
      </c>
      <c r="BC19" s="33">
        <f>AN10-AL10</f>
        <v>7.5999999999999943</v>
      </c>
      <c r="BD19" s="6">
        <f>AL10-AM10</f>
        <v>7.7000000000000028</v>
      </c>
      <c r="BE19" s="6">
        <f>AN11-AL11</f>
        <v>9.6000000000000085</v>
      </c>
      <c r="BF19" s="6">
        <f>AL11-AM11</f>
        <v>9.5999999999999943</v>
      </c>
      <c r="BG19" s="6">
        <f>AN12-AL12</f>
        <v>12.900000000000006</v>
      </c>
      <c r="BH19" s="6">
        <f>AL12-AM12</f>
        <v>12.900000000000006</v>
      </c>
      <c r="BI19" s="6">
        <f>AN16-AL16</f>
        <v>6.6000000000000014</v>
      </c>
      <c r="BJ19" s="6">
        <f>AL16-AM16</f>
        <v>6.6000000000000014</v>
      </c>
      <c r="BK19" s="6">
        <f>AN17-AL17</f>
        <v>8.3999999999999986</v>
      </c>
      <c r="BL19" s="6">
        <f>AL17-AM17</f>
        <v>8.3999999999999986</v>
      </c>
      <c r="BM19" s="6">
        <f>AN18-AL18</f>
        <v>10.899999999999999</v>
      </c>
      <c r="BN19" s="6">
        <f>AL18-AM18</f>
        <v>10.899999999999999</v>
      </c>
      <c r="BO19" s="87"/>
      <c r="BP19" s="87"/>
    </row>
    <row r="20" spans="1:83" ht="12" customHeight="1" x14ac:dyDescent="0.2">
      <c r="A20" s="3" t="s">
        <v>26</v>
      </c>
      <c r="B20" s="117"/>
      <c r="C20" s="117"/>
      <c r="D20" s="117"/>
      <c r="E20" s="117"/>
      <c r="F20" s="117"/>
      <c r="G20" s="117"/>
      <c r="H20" s="9"/>
      <c r="I20" s="9"/>
      <c r="J20" s="117"/>
      <c r="K20" s="9"/>
      <c r="L20" s="9"/>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X20" s="117"/>
      <c r="BB20" s="9" t="s">
        <v>52</v>
      </c>
      <c r="BC20" s="33">
        <f>AQ10-AO10</f>
        <v>4.2999999999999972</v>
      </c>
      <c r="BD20" s="6">
        <f>AO10-AP10</f>
        <v>4.2000000000000028</v>
      </c>
      <c r="BE20" s="6">
        <f>AQ11-AO11</f>
        <v>5.1000000000000014</v>
      </c>
      <c r="BF20" s="6">
        <f>AO11-AP11</f>
        <v>5.1999999999999993</v>
      </c>
      <c r="BG20" s="6">
        <f>AQ12-AO12</f>
        <v>7.2999999999999972</v>
      </c>
      <c r="BH20" s="6">
        <f>AO12-AP12</f>
        <v>7.3999999999999986</v>
      </c>
      <c r="BI20" s="6">
        <f>AQ16-AO16</f>
        <v>3.2000000000000011</v>
      </c>
      <c r="BJ20" s="6">
        <f>AO16-AP16</f>
        <v>3.2999999999999989</v>
      </c>
      <c r="BK20" s="6">
        <f>AQ17-AO17</f>
        <v>4.2000000000000011</v>
      </c>
      <c r="BL20" s="6">
        <f>AO17-AP17</f>
        <v>4.0999999999999996</v>
      </c>
      <c r="BM20" s="6">
        <f>AQ18-AO18</f>
        <v>5.0999999999999996</v>
      </c>
      <c r="BN20" s="6">
        <f>AO18-AP18</f>
        <v>5.1999999999999993</v>
      </c>
      <c r="BO20" s="87"/>
    </row>
    <row r="21" spans="1:83" ht="12" customHeight="1" x14ac:dyDescent="0.2">
      <c r="A21" s="919" t="s">
        <v>77</v>
      </c>
      <c r="B21" s="919"/>
      <c r="C21" s="919"/>
      <c r="D21" s="919"/>
      <c r="E21" s="919"/>
      <c r="F21" s="919"/>
      <c r="G21" s="919"/>
      <c r="H21" s="919"/>
      <c r="I21" s="919"/>
      <c r="J21" s="919"/>
      <c r="K21" s="919"/>
      <c r="L21" s="919"/>
      <c r="M21" s="919"/>
      <c r="N21" s="170"/>
      <c r="O21" s="170"/>
      <c r="P21" s="170"/>
      <c r="Q21" s="170"/>
      <c r="R21" s="170"/>
      <c r="S21" s="170"/>
      <c r="T21" s="170"/>
      <c r="U21" s="170"/>
      <c r="V21" s="170"/>
      <c r="W21" s="170"/>
      <c r="X21" s="170"/>
      <c r="Y21" s="170"/>
      <c r="Z21" s="170"/>
      <c r="AA21" s="170"/>
      <c r="AB21" s="170"/>
      <c r="AC21" s="263"/>
      <c r="AD21" s="263"/>
      <c r="AE21" s="263"/>
      <c r="AF21" s="276"/>
      <c r="AG21" s="276"/>
      <c r="AH21" s="276"/>
      <c r="AI21" s="312"/>
      <c r="AJ21" s="312"/>
      <c r="AK21" s="312"/>
      <c r="AL21" s="354"/>
      <c r="AM21" s="354"/>
      <c r="AN21" s="354"/>
      <c r="AO21" s="170"/>
      <c r="AX21" s="370"/>
      <c r="BB21" s="9" t="s">
        <v>150</v>
      </c>
      <c r="BC21" s="33">
        <f>AT10-AR10</f>
        <v>2.2000000000000011</v>
      </c>
      <c r="BD21" s="6">
        <f>AR10-AS10</f>
        <v>2.2999999999999998</v>
      </c>
      <c r="BE21" s="6">
        <f>AT11-AR11</f>
        <v>3</v>
      </c>
      <c r="BF21" s="6">
        <f>AR11-AS11</f>
        <v>3.1000000000000005</v>
      </c>
      <c r="BG21" s="6">
        <f>AT12-AR12</f>
        <v>3.4000000000000004</v>
      </c>
      <c r="BH21" s="6">
        <f>AR12-AS12</f>
        <v>3.3999999999999995</v>
      </c>
      <c r="BI21" s="6">
        <f>AT16-AR16</f>
        <v>1.7999999999999998</v>
      </c>
      <c r="BJ21" s="6">
        <f>AR16-AS16</f>
        <v>1.9</v>
      </c>
      <c r="BK21" s="6">
        <f>AT17-AR17</f>
        <v>2.5999999999999996</v>
      </c>
      <c r="BL21" s="6">
        <f>AR17-AS17</f>
        <v>2.7</v>
      </c>
      <c r="BM21" s="6">
        <f>AT18-AR18</f>
        <v>2.4999999999999996</v>
      </c>
      <c r="BN21" s="6">
        <f>AR18-AS18</f>
        <v>2.6</v>
      </c>
      <c r="BO21" s="87"/>
    </row>
    <row r="22" spans="1:83" ht="12" customHeight="1" x14ac:dyDescent="0.2">
      <c r="A22" s="919"/>
      <c r="B22" s="919"/>
      <c r="C22" s="919"/>
      <c r="D22" s="919"/>
      <c r="E22" s="919"/>
      <c r="F22" s="919"/>
      <c r="G22" s="919"/>
      <c r="H22" s="919"/>
      <c r="I22" s="919"/>
      <c r="J22" s="919"/>
      <c r="K22" s="919"/>
      <c r="L22" s="919"/>
      <c r="M22" s="919"/>
      <c r="N22" s="170"/>
      <c r="O22" s="170"/>
      <c r="P22" s="170"/>
      <c r="Q22" s="170"/>
      <c r="R22" s="170"/>
      <c r="S22" s="170"/>
      <c r="T22" s="170"/>
      <c r="U22" s="170"/>
      <c r="V22" s="170"/>
      <c r="W22" s="170"/>
      <c r="X22" s="170"/>
      <c r="Y22" s="170"/>
      <c r="Z22" s="170"/>
      <c r="AA22" s="170"/>
      <c r="AB22" s="170"/>
      <c r="AC22" s="263"/>
      <c r="AD22" s="263"/>
      <c r="AE22" s="263"/>
      <c r="AF22" s="276"/>
      <c r="AG22" s="276"/>
      <c r="AH22" s="276"/>
      <c r="AI22" s="312"/>
      <c r="AJ22" s="312"/>
      <c r="AK22" s="312"/>
      <c r="AL22" s="354"/>
      <c r="AM22" s="354"/>
      <c r="AN22" s="354"/>
      <c r="AO22" s="170"/>
      <c r="AX22" s="370"/>
      <c r="BB22" s="17" t="s">
        <v>2869</v>
      </c>
      <c r="BC22" s="6">
        <f>AZ10-AX10</f>
        <v>2.7999999999999829</v>
      </c>
      <c r="BD22" s="6">
        <f>AX10-AY10</f>
        <v>2.8000000000000114</v>
      </c>
      <c r="BE22" s="6">
        <f>AZ11-AX11</f>
        <v>3.3000000000000114</v>
      </c>
      <c r="BF22" s="6">
        <f>AX11-AY11</f>
        <v>3.3999999999999915</v>
      </c>
      <c r="BG22" s="6">
        <f>AZ12-AX12</f>
        <v>4.9000000000000057</v>
      </c>
      <c r="BH22" s="6">
        <f>AX12-AY12</f>
        <v>4.9000000000000057</v>
      </c>
      <c r="BI22" s="6">
        <f>AZ16-AX16</f>
        <v>2.5999999999999943</v>
      </c>
      <c r="BJ22" s="6">
        <f>AX17-AY17</f>
        <v>3.0999999999999943</v>
      </c>
      <c r="BK22" s="6">
        <f>AW18-AU18</f>
        <v>6.1999999999999993</v>
      </c>
      <c r="BL22" s="6">
        <f>AU18-AV18</f>
        <v>6.1</v>
      </c>
      <c r="BM22" s="6">
        <f>AW18-AU18</f>
        <v>6.1999999999999993</v>
      </c>
      <c r="BN22" s="6">
        <f>AU18-AV18</f>
        <v>6.1</v>
      </c>
      <c r="BO22" s="87"/>
    </row>
    <row r="23" spans="1:83" ht="12" customHeight="1" x14ac:dyDescent="0.2">
      <c r="A23" s="919" t="s">
        <v>78</v>
      </c>
      <c r="B23" s="919"/>
      <c r="C23" s="919"/>
      <c r="D23" s="919"/>
      <c r="E23" s="919"/>
      <c r="F23" s="919"/>
      <c r="G23" s="919"/>
      <c r="H23" s="919"/>
      <c r="I23" s="919"/>
      <c r="J23" s="919"/>
      <c r="K23" s="919"/>
      <c r="L23" s="919"/>
      <c r="M23" s="919"/>
      <c r="N23" s="170"/>
      <c r="O23" s="170"/>
      <c r="P23" s="170"/>
      <c r="Q23" s="170"/>
      <c r="R23" s="170"/>
      <c r="S23" s="170"/>
      <c r="T23" s="170"/>
      <c r="U23" s="170"/>
      <c r="V23" s="170"/>
      <c r="W23" s="170"/>
      <c r="X23" s="170"/>
      <c r="Y23" s="170"/>
      <c r="Z23" s="170"/>
      <c r="AA23" s="170"/>
      <c r="AB23" s="170"/>
      <c r="AC23" s="263"/>
      <c r="AD23" s="263"/>
      <c r="AE23" s="263"/>
      <c r="AF23" s="276"/>
      <c r="AG23" s="276"/>
      <c r="AH23" s="276"/>
      <c r="AI23" s="312"/>
      <c r="AJ23" s="312"/>
      <c r="AK23" s="312"/>
      <c r="AL23" s="354"/>
      <c r="AM23" s="354"/>
      <c r="AN23" s="354"/>
      <c r="AO23" s="170"/>
      <c r="AX23" s="370"/>
      <c r="BC23" s="87"/>
      <c r="BD23" s="87"/>
      <c r="BE23" s="87"/>
      <c r="BF23" s="87"/>
      <c r="BG23" s="87"/>
      <c r="BH23" s="87"/>
      <c r="BI23" s="87"/>
      <c r="BJ23" s="87"/>
      <c r="BK23" s="87"/>
      <c r="BL23" s="87"/>
      <c r="BM23" s="87"/>
      <c r="BN23" s="87"/>
      <c r="BO23" s="87"/>
    </row>
    <row r="24" spans="1:83" ht="12" customHeight="1" x14ac:dyDescent="0.2">
      <c r="A24" s="919"/>
      <c r="B24" s="919"/>
      <c r="C24" s="919"/>
      <c r="D24" s="919"/>
      <c r="E24" s="919"/>
      <c r="F24" s="919"/>
      <c r="G24" s="919"/>
      <c r="H24" s="919"/>
      <c r="I24" s="919"/>
      <c r="J24" s="919"/>
      <c r="K24" s="919"/>
      <c r="L24" s="919"/>
      <c r="M24" s="919"/>
      <c r="N24" s="170"/>
      <c r="O24" s="170"/>
      <c r="P24" s="170"/>
      <c r="Q24" s="170"/>
      <c r="R24" s="170"/>
      <c r="S24" s="170"/>
      <c r="T24" s="170"/>
      <c r="U24" s="170"/>
      <c r="V24" s="170"/>
      <c r="W24" s="170"/>
      <c r="X24" s="170"/>
      <c r="Y24" s="170"/>
      <c r="Z24" s="170"/>
      <c r="AA24" s="170"/>
      <c r="AB24" s="170"/>
      <c r="AC24" s="263"/>
      <c r="AD24" s="263"/>
      <c r="AE24" s="263"/>
      <c r="AF24" s="276"/>
      <c r="AG24" s="276"/>
      <c r="AH24" s="276"/>
      <c r="AI24" s="312"/>
      <c r="AJ24" s="312"/>
      <c r="AK24" s="312"/>
      <c r="AL24" s="354"/>
      <c r="AM24" s="354"/>
      <c r="AN24" s="354"/>
      <c r="AO24" s="170"/>
      <c r="AX24" s="370"/>
      <c r="BC24" s="87"/>
      <c r="BD24" s="87"/>
      <c r="BE24" s="87"/>
      <c r="BF24" s="87"/>
      <c r="BG24" s="87"/>
      <c r="BH24" s="87"/>
      <c r="BI24" s="87"/>
      <c r="BJ24" s="87"/>
      <c r="BK24" s="87"/>
      <c r="BL24" s="87"/>
      <c r="BM24" s="87"/>
      <c r="BN24" s="87"/>
      <c r="BO24" s="87"/>
    </row>
    <row r="25" spans="1:83" ht="12" customHeight="1" x14ac:dyDescent="0.2">
      <c r="A25" s="919"/>
      <c r="B25" s="919"/>
      <c r="C25" s="919"/>
      <c r="D25" s="919"/>
      <c r="E25" s="919"/>
      <c r="F25" s="919"/>
      <c r="G25" s="919"/>
      <c r="H25" s="919"/>
      <c r="I25" s="919"/>
      <c r="J25" s="919"/>
      <c r="K25" s="919"/>
      <c r="L25" s="919"/>
      <c r="M25" s="919"/>
      <c r="N25" s="170"/>
      <c r="O25" s="170"/>
      <c r="P25" s="170"/>
      <c r="Q25" s="170"/>
      <c r="R25" s="170"/>
      <c r="S25" s="170"/>
      <c r="T25" s="170"/>
      <c r="U25" s="170"/>
      <c r="V25" s="170"/>
      <c r="W25" s="170"/>
      <c r="X25" s="170"/>
      <c r="Y25" s="170"/>
      <c r="Z25" s="170"/>
      <c r="AA25" s="170"/>
      <c r="AB25" s="170"/>
      <c r="AC25" s="263"/>
      <c r="AD25" s="263"/>
      <c r="AE25" s="263"/>
      <c r="AF25" s="276"/>
      <c r="AG25" s="276"/>
      <c r="AH25" s="276"/>
      <c r="AI25" s="312"/>
      <c r="AJ25" s="312"/>
      <c r="AK25" s="312"/>
      <c r="AL25" s="354"/>
      <c r="AM25" s="354"/>
      <c r="AN25" s="354"/>
      <c r="AO25" s="170"/>
      <c r="AX25" s="370"/>
      <c r="BC25" s="87"/>
      <c r="BD25" s="87"/>
      <c r="BE25" s="87"/>
      <c r="BF25" s="87"/>
      <c r="BG25" s="87"/>
      <c r="BH25" s="87"/>
      <c r="BI25" s="87"/>
      <c r="BJ25" s="87"/>
      <c r="BK25" s="87"/>
      <c r="BL25" s="87"/>
      <c r="BM25" s="87"/>
      <c r="BN25" s="87"/>
      <c r="BO25" s="87"/>
    </row>
    <row r="26" spans="1:83" ht="12" customHeight="1" x14ac:dyDescent="0.2">
      <c r="A26" s="916" t="s">
        <v>3168</v>
      </c>
      <c r="B26" s="916"/>
      <c r="C26" s="916"/>
      <c r="D26" s="916"/>
      <c r="E26" s="916"/>
      <c r="F26" s="916"/>
      <c r="G26" s="916"/>
      <c r="H26" s="916"/>
      <c r="I26" s="916"/>
      <c r="J26" s="916"/>
      <c r="K26" s="916"/>
      <c r="L26" s="916"/>
      <c r="M26" s="916"/>
      <c r="N26" s="169"/>
      <c r="O26" s="169"/>
      <c r="P26" s="169"/>
      <c r="Q26" s="169"/>
      <c r="R26" s="169"/>
      <c r="S26" s="169"/>
      <c r="T26" s="169"/>
      <c r="U26" s="169"/>
      <c r="V26" s="169"/>
      <c r="W26" s="169"/>
      <c r="X26" s="169"/>
      <c r="Y26" s="169"/>
      <c r="Z26" s="169"/>
      <c r="AA26" s="169"/>
      <c r="AB26" s="169"/>
      <c r="AC26" s="261"/>
      <c r="AD26" s="261"/>
      <c r="AE26" s="261"/>
      <c r="AF26" s="277"/>
      <c r="AG26" s="277"/>
      <c r="AH26" s="277"/>
      <c r="AI26" s="313"/>
      <c r="AJ26" s="313"/>
      <c r="AK26" s="313"/>
      <c r="AL26" s="355"/>
      <c r="AM26" s="355"/>
      <c r="AN26" s="355"/>
      <c r="AO26" s="169"/>
      <c r="AX26" s="371"/>
    </row>
    <row r="27" spans="1:83" ht="12" customHeight="1" x14ac:dyDescent="0.2">
      <c r="A27" s="916" t="s">
        <v>80</v>
      </c>
      <c r="B27" s="916"/>
      <c r="C27" s="916"/>
      <c r="D27" s="916"/>
      <c r="E27" s="916"/>
      <c r="F27" s="916"/>
      <c r="G27" s="916"/>
      <c r="H27" s="916"/>
      <c r="I27" s="916"/>
      <c r="J27" s="916"/>
      <c r="K27" s="916"/>
      <c r="L27" s="916"/>
      <c r="M27" s="916"/>
      <c r="N27" s="169"/>
      <c r="O27" s="169"/>
      <c r="P27" s="169"/>
      <c r="Q27" s="169"/>
      <c r="R27" s="169"/>
      <c r="S27" s="169"/>
      <c r="T27" s="169"/>
      <c r="U27" s="169"/>
      <c r="V27" s="169"/>
      <c r="W27" s="169"/>
      <c r="X27" s="169"/>
      <c r="Y27" s="169"/>
      <c r="Z27" s="169"/>
      <c r="AA27" s="169"/>
      <c r="AB27" s="169"/>
      <c r="AC27" s="261"/>
      <c r="AD27" s="261"/>
      <c r="AE27" s="261"/>
      <c r="AF27" s="277"/>
      <c r="AG27" s="277"/>
      <c r="AH27" s="277"/>
      <c r="AI27" s="313"/>
      <c r="AJ27" s="313"/>
      <c r="AK27" s="313"/>
      <c r="AL27" s="355"/>
      <c r="AM27" s="355"/>
      <c r="AN27" s="355"/>
      <c r="AO27" s="169"/>
      <c r="AX27" s="371"/>
    </row>
    <row r="28" spans="1:83" ht="12" customHeight="1" x14ac:dyDescent="0.2">
      <c r="A28" s="916" t="s">
        <v>2731</v>
      </c>
      <c r="B28" s="916"/>
      <c r="C28" s="916"/>
      <c r="D28" s="916"/>
      <c r="E28" s="916"/>
      <c r="F28" s="916"/>
      <c r="G28" s="916"/>
      <c r="H28" s="916"/>
      <c r="I28" s="916"/>
      <c r="J28" s="916"/>
      <c r="K28" s="916"/>
      <c r="L28" s="916"/>
      <c r="M28" s="916"/>
      <c r="N28" s="169"/>
      <c r="O28" s="169"/>
      <c r="P28" s="169"/>
      <c r="Q28" s="169"/>
      <c r="R28" s="169"/>
      <c r="S28" s="169"/>
      <c r="T28" s="169"/>
      <c r="U28" s="169"/>
      <c r="V28" s="169"/>
      <c r="W28" s="169"/>
      <c r="X28" s="169"/>
      <c r="Y28" s="169"/>
      <c r="Z28" s="169"/>
      <c r="AA28" s="169"/>
      <c r="AB28" s="169"/>
      <c r="AC28" s="261"/>
      <c r="AD28" s="261"/>
      <c r="AE28" s="261"/>
      <c r="AF28" s="277"/>
      <c r="AG28" s="277"/>
      <c r="AH28" s="277"/>
      <c r="AI28" s="313"/>
      <c r="AJ28" s="313"/>
      <c r="AK28" s="313"/>
      <c r="AL28" s="355"/>
      <c r="AM28" s="355"/>
      <c r="AN28" s="355"/>
      <c r="AO28" s="169"/>
      <c r="AX28" s="371"/>
    </row>
    <row r="29" spans="1:83" ht="12" customHeight="1" x14ac:dyDescent="0.2">
      <c r="A29" s="771" t="str">
        <f>CONCATENATE("6) Figures are for deaths occurring between 1st March 2020 and ",Contents!A40," 2021. Figures only include deaths that were registered by ",Contents!A41,". More information on registration delays can be found on the NRS website.")</f>
        <v>6) Figures are for deaths occurring between 1st March 2020 and 30th June 2021. Figures only include deaths that were registered by 7th July. More information on registration delays can be found on the NRS website.</v>
      </c>
      <c r="B29" s="771"/>
      <c r="C29" s="771"/>
      <c r="D29" s="771"/>
      <c r="E29" s="771"/>
      <c r="F29" s="771"/>
      <c r="G29" s="771"/>
      <c r="H29" s="771"/>
      <c r="I29" s="771"/>
      <c r="J29" s="771"/>
      <c r="K29" s="771"/>
      <c r="L29" s="771"/>
      <c r="M29" s="771"/>
      <c r="N29" s="160"/>
      <c r="O29" s="160"/>
      <c r="P29" s="160"/>
      <c r="Q29" s="160"/>
      <c r="R29" s="160"/>
      <c r="S29" s="160"/>
      <c r="T29" s="160"/>
      <c r="U29" s="160"/>
      <c r="V29" s="160"/>
      <c r="W29" s="160"/>
      <c r="X29" s="160"/>
      <c r="Y29" s="160"/>
      <c r="Z29" s="160"/>
      <c r="AA29" s="160"/>
      <c r="AB29" s="160"/>
      <c r="AC29" s="260"/>
      <c r="AD29" s="260"/>
      <c r="AE29" s="260"/>
      <c r="AF29" s="275"/>
      <c r="AG29" s="275"/>
      <c r="AH29" s="275"/>
      <c r="AI29" s="317"/>
      <c r="AJ29" s="317"/>
      <c r="AK29" s="317"/>
      <c r="AL29" s="356"/>
      <c r="AM29" s="356"/>
      <c r="AN29" s="356"/>
      <c r="AO29" s="160"/>
      <c r="AP29" s="91"/>
      <c r="AQ29" s="91"/>
      <c r="AR29" s="91"/>
      <c r="AS29" s="91"/>
      <c r="AT29" s="91"/>
      <c r="AU29" s="91"/>
      <c r="AV29" s="91"/>
      <c r="AW29" s="91"/>
      <c r="AX29" s="372"/>
      <c r="AY29" s="91"/>
      <c r="AZ29" s="91"/>
    </row>
    <row r="30" spans="1:83" ht="12" customHeight="1" x14ac:dyDescent="0.2">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260"/>
      <c r="AD30" s="260"/>
      <c r="AE30" s="260"/>
      <c r="AF30" s="275"/>
      <c r="AG30" s="275"/>
      <c r="AH30" s="275"/>
      <c r="AI30" s="317"/>
      <c r="AJ30" s="317"/>
      <c r="AK30" s="317"/>
      <c r="AL30" s="356"/>
      <c r="AM30" s="356"/>
      <c r="AN30" s="356"/>
      <c r="AO30" s="160"/>
      <c r="AP30" s="91"/>
      <c r="AQ30" s="91"/>
      <c r="AR30" s="91"/>
      <c r="AS30" s="91"/>
      <c r="AT30" s="91"/>
      <c r="AU30" s="91"/>
      <c r="AV30" s="91"/>
      <c r="AW30" s="91"/>
      <c r="AX30" s="372"/>
      <c r="AY30" s="91"/>
      <c r="AZ30" s="91"/>
    </row>
    <row r="31" spans="1:83" ht="12" customHeight="1" x14ac:dyDescent="0.2">
      <c r="A31" s="164" t="s">
        <v>3007</v>
      </c>
      <c r="B31" s="117"/>
      <c r="C31" s="117"/>
      <c r="D31" s="117"/>
      <c r="E31" s="117"/>
      <c r="F31" s="117"/>
      <c r="G31" s="117"/>
      <c r="H31" s="9"/>
      <c r="I31" s="9"/>
      <c r="J31" s="117"/>
      <c r="K31" s="9"/>
      <c r="L31" s="9"/>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X31" s="117"/>
    </row>
    <row r="33" spans="1:10" x14ac:dyDescent="0.2">
      <c r="A33" s="17" t="str">
        <f>CONCATENATE("Figure 5a: Age standardised rates for deaths involving COVID-19 by sex, between 1st March 2020 and ",Contents!A40, " 2021")</f>
        <v>Figure 5a: Age standardised rates for deaths involving COVID-19 by sex, between 1st March 2020 and 30th June 2021</v>
      </c>
      <c r="B33" s="17"/>
      <c r="C33" s="17"/>
      <c r="D33" s="17"/>
      <c r="E33" s="17"/>
      <c r="F33" s="17"/>
      <c r="G33" s="17"/>
      <c r="J33" s="17"/>
    </row>
    <row r="34" spans="1:10" x14ac:dyDescent="0.2">
      <c r="A34" s="17" t="str">
        <f>CONCATENATE("Figure 5b: Age standardised rates for deaths where COVID-19 was the underlying cause by sex, between 1st March 2020 and ",Contents!A40, " 2021")</f>
        <v>Figure 5b: Age standardised rates for deaths where COVID-19 was the underlying cause by sex, between 1st March 2020 and 30th June 2021</v>
      </c>
      <c r="B34" s="17"/>
      <c r="C34" s="17"/>
      <c r="D34" s="17"/>
      <c r="E34" s="17"/>
      <c r="F34" s="17"/>
      <c r="G34" s="17"/>
      <c r="J34" s="17"/>
    </row>
  </sheetData>
  <mergeCells count="76">
    <mergeCell ref="AX4:AX6"/>
    <mergeCell ref="AY4:AY6"/>
    <mergeCell ref="AZ4:AZ6"/>
    <mergeCell ref="AM4:AM6"/>
    <mergeCell ref="AN4:AN6"/>
    <mergeCell ref="AP4:AP6"/>
    <mergeCell ref="AQ4:AQ6"/>
    <mergeCell ref="AR4:AR6"/>
    <mergeCell ref="AS4:AS6"/>
    <mergeCell ref="AT4:AT6"/>
    <mergeCell ref="AU4:AU6"/>
    <mergeCell ref="AV4:AV6"/>
    <mergeCell ref="AW4:AW6"/>
    <mergeCell ref="A1:K1"/>
    <mergeCell ref="M1:N1"/>
    <mergeCell ref="AJ4:AJ6"/>
    <mergeCell ref="AK4:AK6"/>
    <mergeCell ref="A13:A15"/>
    <mergeCell ref="N4:N6"/>
    <mergeCell ref="O4:O6"/>
    <mergeCell ref="P4:P6"/>
    <mergeCell ref="Q4:Q6"/>
    <mergeCell ref="Y4:Y6"/>
    <mergeCell ref="AE4:AE6"/>
    <mergeCell ref="S4:S6"/>
    <mergeCell ref="W4:W6"/>
    <mergeCell ref="X4:X6"/>
    <mergeCell ref="AF4:AF6"/>
    <mergeCell ref="AG4:AG6"/>
    <mergeCell ref="A29:M29"/>
    <mergeCell ref="AO4:AO6"/>
    <mergeCell ref="T4:T6"/>
    <mergeCell ref="U4:U6"/>
    <mergeCell ref="V4:V6"/>
    <mergeCell ref="Z4:Z6"/>
    <mergeCell ref="AA4:AA6"/>
    <mergeCell ref="AB4:AB6"/>
    <mergeCell ref="AC4:AC6"/>
    <mergeCell ref="AD4:AD6"/>
    <mergeCell ref="R4:R6"/>
    <mergeCell ref="K4:K6"/>
    <mergeCell ref="L4:L6"/>
    <mergeCell ref="M4:M6"/>
    <mergeCell ref="A21:M22"/>
    <mergeCell ref="A23:M25"/>
    <mergeCell ref="AH4:AH6"/>
    <mergeCell ref="AI4:AI6"/>
    <mergeCell ref="AL4:AL6"/>
    <mergeCell ref="A27:M27"/>
    <mergeCell ref="A28:M28"/>
    <mergeCell ref="A26:M26"/>
    <mergeCell ref="G4:G6"/>
    <mergeCell ref="H4:H6"/>
    <mergeCell ref="I4:I6"/>
    <mergeCell ref="J4:J6"/>
    <mergeCell ref="A7:A9"/>
    <mergeCell ref="B4:B6"/>
    <mergeCell ref="C4:C6"/>
    <mergeCell ref="D4:D6"/>
    <mergeCell ref="E4:E6"/>
    <mergeCell ref="F4:F6"/>
    <mergeCell ref="BC3:BH3"/>
    <mergeCell ref="BT5:BU5"/>
    <mergeCell ref="BV5:BW5"/>
    <mergeCell ref="BX5:BY5"/>
    <mergeCell ref="BZ5:CA5"/>
    <mergeCell ref="BP5:BQ5"/>
    <mergeCell ref="BR5:BS5"/>
    <mergeCell ref="BI5:BJ5"/>
    <mergeCell ref="BK5:BL5"/>
    <mergeCell ref="BM5:BN5"/>
    <mergeCell ref="CD5:CE5"/>
    <mergeCell ref="BC5:BD5"/>
    <mergeCell ref="BE5:BF5"/>
    <mergeCell ref="BG5:BH5"/>
    <mergeCell ref="CB5:CC5"/>
  </mergeCells>
  <hyperlinks>
    <hyperlink ref="M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zoomScaleNormal="100" workbookViewId="0">
      <selection sqref="A1:E1"/>
    </sheetView>
  </sheetViews>
  <sheetFormatPr defaultColWidth="9.140625" defaultRowHeight="12.75" x14ac:dyDescent="0.2"/>
  <cols>
    <col min="1" max="1" width="10.85546875" style="39" customWidth="1"/>
    <col min="2" max="2" width="7.5703125" style="39" customWidth="1"/>
    <col min="3" max="3" width="54.5703125" style="39" customWidth="1"/>
    <col min="4" max="4" width="14.85546875" style="39" customWidth="1"/>
    <col min="5" max="5" width="9.42578125" style="39" bestFit="1" customWidth="1"/>
    <col min="6" max="6" width="13.140625" style="39" customWidth="1"/>
    <col min="7" max="7" width="9.140625" style="39"/>
    <col min="8" max="8" width="9.140625" style="318"/>
    <col min="9" max="16384" width="9.140625" style="39"/>
  </cols>
  <sheetData>
    <row r="1" spans="1:9" ht="18" customHeight="1" x14ac:dyDescent="0.25">
      <c r="A1" s="770" t="s">
        <v>3183</v>
      </c>
      <c r="B1" s="770"/>
      <c r="C1" s="770"/>
      <c r="D1" s="770"/>
      <c r="E1" s="770"/>
      <c r="G1" s="838" t="s">
        <v>69</v>
      </c>
      <c r="H1" s="838"/>
    </row>
    <row r="2" spans="1:9" ht="15" customHeight="1" x14ac:dyDescent="0.2"/>
    <row r="3" spans="1:9" ht="13.5" customHeight="1" x14ac:dyDescent="0.2">
      <c r="A3" s="925" t="s">
        <v>49</v>
      </c>
      <c r="B3" s="865" t="s">
        <v>84</v>
      </c>
      <c r="C3" s="928" t="s">
        <v>53</v>
      </c>
      <c r="D3" s="928" t="s">
        <v>50</v>
      </c>
      <c r="E3" s="928" t="s">
        <v>151</v>
      </c>
      <c r="F3" s="923" t="s">
        <v>54</v>
      </c>
    </row>
    <row r="4" spans="1:9" ht="13.5" customHeight="1" x14ac:dyDescent="0.2">
      <c r="A4" s="926"/>
      <c r="B4" s="927"/>
      <c r="C4" s="929"/>
      <c r="D4" s="929"/>
      <c r="E4" s="929"/>
      <c r="F4" s="924"/>
    </row>
    <row r="5" spans="1:9" ht="12" customHeight="1" x14ac:dyDescent="0.25">
      <c r="A5" s="930" t="s">
        <v>24</v>
      </c>
      <c r="B5" s="557">
        <v>1</v>
      </c>
      <c r="C5" s="192" t="s">
        <v>3096</v>
      </c>
      <c r="D5" s="193" t="s">
        <v>2734</v>
      </c>
      <c r="E5" s="346">
        <v>656</v>
      </c>
      <c r="F5" s="195">
        <f>G5/100</f>
        <v>0.11599999999999999</v>
      </c>
      <c r="G5" s="9">
        <v>11.6</v>
      </c>
      <c r="H5" s="328"/>
      <c r="I5" s="329"/>
    </row>
    <row r="6" spans="1:9" ht="12" customHeight="1" x14ac:dyDescent="0.25">
      <c r="A6" s="931"/>
      <c r="B6" s="558">
        <v>2</v>
      </c>
      <c r="C6" s="339" t="s">
        <v>56</v>
      </c>
      <c r="D6" s="194" t="s">
        <v>2733</v>
      </c>
      <c r="E6" s="347">
        <v>596</v>
      </c>
      <c r="F6" s="195">
        <f t="shared" ref="F6:F74" si="0">G6/100</f>
        <v>0.106</v>
      </c>
      <c r="G6" s="9">
        <v>10.6</v>
      </c>
      <c r="H6" s="328"/>
      <c r="I6" s="329"/>
    </row>
    <row r="7" spans="1:9" ht="12" customHeight="1" x14ac:dyDescent="0.25">
      <c r="A7" s="931"/>
      <c r="B7" s="558">
        <v>3</v>
      </c>
      <c r="C7" s="339" t="s">
        <v>59</v>
      </c>
      <c r="D7" s="194" t="s">
        <v>2735</v>
      </c>
      <c r="E7" s="347">
        <v>379</v>
      </c>
      <c r="F7" s="195">
        <f t="shared" si="0"/>
        <v>6.7000000000000004E-2</v>
      </c>
      <c r="G7" s="9">
        <v>6.7</v>
      </c>
      <c r="H7" s="328"/>
      <c r="I7" s="329"/>
    </row>
    <row r="8" spans="1:9" ht="12" customHeight="1" x14ac:dyDescent="0.25">
      <c r="A8" s="931"/>
      <c r="B8" s="558">
        <v>4</v>
      </c>
      <c r="C8" s="339" t="s">
        <v>57</v>
      </c>
      <c r="D8" s="194" t="s">
        <v>2736</v>
      </c>
      <c r="E8" s="347">
        <v>365</v>
      </c>
      <c r="F8" s="195">
        <f t="shared" si="0"/>
        <v>6.5000000000000002E-2</v>
      </c>
      <c r="G8" s="9">
        <v>6.5</v>
      </c>
      <c r="H8" s="328"/>
      <c r="I8" s="329"/>
    </row>
    <row r="9" spans="1:9" ht="12" customHeight="1" x14ac:dyDescent="0.25">
      <c r="A9" s="931"/>
      <c r="B9" s="558">
        <v>5</v>
      </c>
      <c r="C9" s="339" t="s">
        <v>58</v>
      </c>
      <c r="D9" s="194" t="s">
        <v>2906</v>
      </c>
      <c r="E9" s="347">
        <v>279</v>
      </c>
      <c r="F9" s="196">
        <f t="shared" si="0"/>
        <v>4.9000000000000002E-2</v>
      </c>
      <c r="G9" s="9">
        <v>4.9000000000000004</v>
      </c>
      <c r="H9" s="328"/>
      <c r="I9" s="329"/>
    </row>
    <row r="10" spans="1:9" ht="12" customHeight="1" x14ac:dyDescent="0.25">
      <c r="A10" s="936" t="s">
        <v>25</v>
      </c>
      <c r="B10" s="557">
        <v>1</v>
      </c>
      <c r="C10" s="192" t="s">
        <v>3097</v>
      </c>
      <c r="D10" s="193" t="s">
        <v>2732</v>
      </c>
      <c r="E10" s="346">
        <v>2413</v>
      </c>
      <c r="F10" s="195">
        <f t="shared" si="0"/>
        <v>0.314</v>
      </c>
      <c r="G10" s="9">
        <v>31.4</v>
      </c>
      <c r="H10" s="328"/>
      <c r="I10" s="329"/>
    </row>
    <row r="11" spans="1:9" ht="12" customHeight="1" x14ac:dyDescent="0.25">
      <c r="A11" s="937"/>
      <c r="B11" s="558">
        <v>2</v>
      </c>
      <c r="C11" s="339" t="s">
        <v>3096</v>
      </c>
      <c r="D11" s="194" t="s">
        <v>2734</v>
      </c>
      <c r="E11" s="347">
        <v>784</v>
      </c>
      <c r="F11" s="195">
        <f t="shared" si="0"/>
        <v>0.10199999999999999</v>
      </c>
      <c r="G11" s="9">
        <v>10.199999999999999</v>
      </c>
      <c r="H11" s="328"/>
      <c r="I11" s="329"/>
    </row>
    <row r="12" spans="1:9" ht="12" customHeight="1" x14ac:dyDescent="0.25">
      <c r="A12" s="937"/>
      <c r="B12" s="558">
        <v>3</v>
      </c>
      <c r="C12" s="339" t="s">
        <v>56</v>
      </c>
      <c r="D12" s="194" t="s">
        <v>2733</v>
      </c>
      <c r="E12" s="347">
        <v>577</v>
      </c>
      <c r="F12" s="195">
        <f t="shared" si="0"/>
        <v>7.4999999999999997E-2</v>
      </c>
      <c r="G12" s="9">
        <v>7.5</v>
      </c>
      <c r="H12" s="328"/>
      <c r="I12" s="329"/>
    </row>
    <row r="13" spans="1:9" ht="12" customHeight="1" x14ac:dyDescent="0.25">
      <c r="A13" s="937"/>
      <c r="B13" s="558">
        <v>4</v>
      </c>
      <c r="C13" s="339" t="s">
        <v>59</v>
      </c>
      <c r="D13" s="194" t="s">
        <v>2735</v>
      </c>
      <c r="E13" s="347">
        <v>375</v>
      </c>
      <c r="F13" s="195">
        <f t="shared" si="0"/>
        <v>4.9000000000000002E-2</v>
      </c>
      <c r="G13" s="9">
        <v>4.9000000000000004</v>
      </c>
      <c r="H13" s="328"/>
      <c r="I13" s="329"/>
    </row>
    <row r="14" spans="1:9" ht="12" customHeight="1" x14ac:dyDescent="0.25">
      <c r="A14" s="937"/>
      <c r="B14" s="558">
        <v>5</v>
      </c>
      <c r="C14" s="339" t="s">
        <v>57</v>
      </c>
      <c r="D14" s="194" t="s">
        <v>2736</v>
      </c>
      <c r="E14" s="347">
        <v>331</v>
      </c>
      <c r="F14" s="196">
        <f t="shared" si="0"/>
        <v>4.2999999999999997E-2</v>
      </c>
      <c r="G14" s="9">
        <v>4.3</v>
      </c>
      <c r="H14" s="328"/>
      <c r="I14" s="329"/>
    </row>
    <row r="15" spans="1:9" ht="12" customHeight="1" x14ac:dyDescent="0.25">
      <c r="A15" s="936" t="s">
        <v>97</v>
      </c>
      <c r="B15" s="557">
        <v>1</v>
      </c>
      <c r="C15" s="192" t="s">
        <v>3097</v>
      </c>
      <c r="D15" s="193" t="s">
        <v>2732</v>
      </c>
      <c r="E15" s="346">
        <v>1065</v>
      </c>
      <c r="F15" s="195">
        <f t="shared" si="0"/>
        <v>0.184</v>
      </c>
      <c r="G15" s="9">
        <v>18.399999999999999</v>
      </c>
      <c r="H15" s="328"/>
      <c r="I15" s="329"/>
    </row>
    <row r="16" spans="1:9" ht="12" customHeight="1" x14ac:dyDescent="0.25">
      <c r="A16" s="937"/>
      <c r="B16" s="558">
        <v>2</v>
      </c>
      <c r="C16" s="339" t="s">
        <v>56</v>
      </c>
      <c r="D16" s="194" t="s">
        <v>2733</v>
      </c>
      <c r="E16" s="347">
        <v>563</v>
      </c>
      <c r="F16" s="195">
        <f t="shared" si="0"/>
        <v>9.6999999999999989E-2</v>
      </c>
      <c r="G16" s="9">
        <v>9.6999999999999993</v>
      </c>
      <c r="H16" s="328"/>
      <c r="I16" s="329"/>
    </row>
    <row r="17" spans="1:9" ht="12" customHeight="1" x14ac:dyDescent="0.25">
      <c r="A17" s="937"/>
      <c r="B17" s="558">
        <v>3</v>
      </c>
      <c r="C17" s="339" t="s">
        <v>3096</v>
      </c>
      <c r="D17" s="194" t="s">
        <v>2734</v>
      </c>
      <c r="E17" s="347">
        <v>501</v>
      </c>
      <c r="F17" s="195">
        <f t="shared" si="0"/>
        <v>8.6999999999999994E-2</v>
      </c>
      <c r="G17" s="9">
        <v>8.6999999999999993</v>
      </c>
      <c r="H17" s="328"/>
      <c r="I17" s="329"/>
    </row>
    <row r="18" spans="1:9" ht="12" customHeight="1" x14ac:dyDescent="0.25">
      <c r="A18" s="937"/>
      <c r="B18" s="558">
        <v>4</v>
      </c>
      <c r="C18" s="339" t="s">
        <v>59</v>
      </c>
      <c r="D18" s="194" t="s">
        <v>2735</v>
      </c>
      <c r="E18" s="347">
        <v>319</v>
      </c>
      <c r="F18" s="195">
        <f t="shared" si="0"/>
        <v>5.5E-2</v>
      </c>
      <c r="G18" s="9">
        <v>5.5</v>
      </c>
      <c r="H18" s="328"/>
      <c r="I18" s="329"/>
    </row>
    <row r="19" spans="1:9" ht="12" customHeight="1" x14ac:dyDescent="0.25">
      <c r="A19" s="937"/>
      <c r="B19" s="558">
        <v>5</v>
      </c>
      <c r="C19" s="194" t="s">
        <v>57</v>
      </c>
      <c r="D19" s="194" t="s">
        <v>2736</v>
      </c>
      <c r="E19" s="347">
        <v>286</v>
      </c>
      <c r="F19" s="196">
        <f t="shared" si="0"/>
        <v>4.9000000000000002E-2</v>
      </c>
      <c r="G19" s="9">
        <v>4.9000000000000004</v>
      </c>
      <c r="H19" s="328"/>
      <c r="I19" s="329"/>
    </row>
    <row r="20" spans="1:9" ht="12" customHeight="1" x14ac:dyDescent="0.25">
      <c r="A20" s="930" t="s">
        <v>2748</v>
      </c>
      <c r="B20" s="557">
        <v>1</v>
      </c>
      <c r="C20" s="192" t="s">
        <v>56</v>
      </c>
      <c r="D20" s="193" t="s">
        <v>2733</v>
      </c>
      <c r="E20" s="346">
        <v>481</v>
      </c>
      <c r="F20" s="195">
        <f t="shared" si="0"/>
        <v>0.10800000000000001</v>
      </c>
      <c r="G20" s="9">
        <v>10.8</v>
      </c>
      <c r="H20" s="328"/>
      <c r="I20" s="329"/>
    </row>
    <row r="21" spans="1:9" ht="12" customHeight="1" x14ac:dyDescent="0.25">
      <c r="A21" s="931"/>
      <c r="B21" s="558">
        <v>2</v>
      </c>
      <c r="C21" s="339" t="s">
        <v>3096</v>
      </c>
      <c r="D21" s="194" t="s">
        <v>2734</v>
      </c>
      <c r="E21" s="347">
        <v>393</v>
      </c>
      <c r="F21" s="195">
        <f t="shared" si="0"/>
        <v>8.8000000000000009E-2</v>
      </c>
      <c r="G21" s="9">
        <v>8.8000000000000007</v>
      </c>
      <c r="H21" s="328"/>
      <c r="I21" s="329"/>
    </row>
    <row r="22" spans="1:9" ht="12" customHeight="1" x14ac:dyDescent="0.25">
      <c r="A22" s="931"/>
      <c r="B22" s="558">
        <v>3</v>
      </c>
      <c r="C22" s="339" t="s">
        <v>57</v>
      </c>
      <c r="D22" s="194" t="s">
        <v>2736</v>
      </c>
      <c r="E22" s="347">
        <v>287</v>
      </c>
      <c r="F22" s="195">
        <f t="shared" si="0"/>
        <v>6.5000000000000002E-2</v>
      </c>
      <c r="G22" s="9">
        <v>6.5</v>
      </c>
      <c r="H22" s="328"/>
      <c r="I22" s="329"/>
    </row>
    <row r="23" spans="1:9" ht="12" customHeight="1" x14ac:dyDescent="0.25">
      <c r="A23" s="931"/>
      <c r="B23" s="558">
        <v>4</v>
      </c>
      <c r="C23" s="339" t="s">
        <v>59</v>
      </c>
      <c r="D23" s="194" t="s">
        <v>2735</v>
      </c>
      <c r="E23" s="347">
        <v>277</v>
      </c>
      <c r="F23" s="195">
        <f t="shared" si="0"/>
        <v>6.2E-2</v>
      </c>
      <c r="G23" s="9">
        <v>6.2</v>
      </c>
      <c r="H23" s="328"/>
      <c r="I23" s="329"/>
    </row>
    <row r="24" spans="1:9" ht="12" customHeight="1" x14ac:dyDescent="0.25">
      <c r="A24" s="931"/>
      <c r="B24" s="558">
        <v>5</v>
      </c>
      <c r="C24" s="194" t="s">
        <v>58</v>
      </c>
      <c r="D24" t="s">
        <v>2906</v>
      </c>
      <c r="E24" s="347">
        <v>205</v>
      </c>
      <c r="F24" s="196">
        <f t="shared" si="0"/>
        <v>4.5999999999999999E-2</v>
      </c>
      <c r="G24" s="9">
        <v>4.5999999999999996</v>
      </c>
      <c r="H24" s="328"/>
      <c r="I24" s="329"/>
    </row>
    <row r="25" spans="1:9" ht="12" customHeight="1" x14ac:dyDescent="0.25">
      <c r="A25" s="930" t="s">
        <v>2751</v>
      </c>
      <c r="B25" s="557">
        <v>1</v>
      </c>
      <c r="C25" s="192" t="s">
        <v>56</v>
      </c>
      <c r="D25" s="193" t="s">
        <v>2733</v>
      </c>
      <c r="E25" s="346">
        <v>534</v>
      </c>
      <c r="F25" s="195">
        <f t="shared" si="0"/>
        <v>0.11900000000000001</v>
      </c>
      <c r="G25" s="9">
        <v>11.9</v>
      </c>
      <c r="H25" s="328"/>
      <c r="I25" s="329"/>
    </row>
    <row r="26" spans="1:9" ht="12" customHeight="1" x14ac:dyDescent="0.25">
      <c r="A26" s="931"/>
      <c r="B26" s="558">
        <v>2</v>
      </c>
      <c r="C26" s="339" t="s">
        <v>3096</v>
      </c>
      <c r="D26" s="194" t="s">
        <v>2734</v>
      </c>
      <c r="E26" s="347">
        <v>416</v>
      </c>
      <c r="F26" s="195">
        <f t="shared" si="0"/>
        <v>9.1999999999999998E-2</v>
      </c>
      <c r="G26" s="9">
        <v>9.1999999999999993</v>
      </c>
      <c r="H26" s="328"/>
      <c r="I26" s="329"/>
    </row>
    <row r="27" spans="1:9" ht="12" customHeight="1" x14ac:dyDescent="0.25">
      <c r="A27" s="931"/>
      <c r="B27" s="558">
        <v>3</v>
      </c>
      <c r="C27" s="339" t="s">
        <v>59</v>
      </c>
      <c r="D27" s="194" t="s">
        <v>2735</v>
      </c>
      <c r="E27" s="347">
        <v>315</v>
      </c>
      <c r="F27" s="195">
        <f t="shared" si="0"/>
        <v>7.0000000000000007E-2</v>
      </c>
      <c r="G27" s="9">
        <v>7</v>
      </c>
      <c r="H27" s="328"/>
      <c r="I27" s="329"/>
    </row>
    <row r="28" spans="1:9" ht="12" customHeight="1" x14ac:dyDescent="0.25">
      <c r="A28" s="931"/>
      <c r="B28" s="558">
        <v>4</v>
      </c>
      <c r="C28" s="339" t="s">
        <v>57</v>
      </c>
      <c r="D28" s="194" t="s">
        <v>2736</v>
      </c>
      <c r="E28" s="347">
        <v>313</v>
      </c>
      <c r="F28" s="195">
        <f t="shared" si="0"/>
        <v>7.0000000000000007E-2</v>
      </c>
      <c r="G28" s="9">
        <v>7</v>
      </c>
      <c r="H28" s="328"/>
      <c r="I28" s="329"/>
    </row>
    <row r="29" spans="1:9" ht="12" customHeight="1" x14ac:dyDescent="0.25">
      <c r="A29" s="931"/>
      <c r="B29" s="558">
        <v>5</v>
      </c>
      <c r="C29" s="339" t="s">
        <v>58</v>
      </c>
      <c r="D29" s="194" t="s">
        <v>2906</v>
      </c>
      <c r="E29" s="347">
        <v>162</v>
      </c>
      <c r="F29" s="196">
        <f t="shared" si="0"/>
        <v>3.6000000000000004E-2</v>
      </c>
      <c r="G29" s="9">
        <v>3.6</v>
      </c>
      <c r="H29" s="328"/>
      <c r="I29" s="329"/>
    </row>
    <row r="30" spans="1:9" ht="12" customHeight="1" x14ac:dyDescent="0.25">
      <c r="A30" s="930" t="s">
        <v>2755</v>
      </c>
      <c r="B30" s="557">
        <v>1</v>
      </c>
      <c r="C30" s="192" t="s">
        <v>56</v>
      </c>
      <c r="D30" s="193" t="s">
        <v>2733</v>
      </c>
      <c r="E30" s="346">
        <v>506</v>
      </c>
      <c r="F30" s="195">
        <f t="shared" si="0"/>
        <v>0.114</v>
      </c>
      <c r="G30" s="9">
        <v>11.4</v>
      </c>
      <c r="H30" s="328"/>
      <c r="I30" s="329"/>
    </row>
    <row r="31" spans="1:9" ht="12" customHeight="1" x14ac:dyDescent="0.25">
      <c r="A31" s="931"/>
      <c r="B31" s="558">
        <v>2</v>
      </c>
      <c r="C31" s="339" t="s">
        <v>3096</v>
      </c>
      <c r="D31" s="194" t="s">
        <v>2734</v>
      </c>
      <c r="E31" s="347">
        <v>415</v>
      </c>
      <c r="F31" s="195">
        <f>G31/100</f>
        <v>9.4E-2</v>
      </c>
      <c r="G31" s="9">
        <v>9.4</v>
      </c>
      <c r="H31" s="328"/>
      <c r="I31" s="329"/>
    </row>
    <row r="32" spans="1:9" ht="12" customHeight="1" x14ac:dyDescent="0.25">
      <c r="A32" s="931"/>
      <c r="B32" s="558">
        <v>3</v>
      </c>
      <c r="C32" s="339" t="s">
        <v>57</v>
      </c>
      <c r="D32" s="194" t="s">
        <v>2736</v>
      </c>
      <c r="E32" s="347">
        <v>326</v>
      </c>
      <c r="F32" s="195">
        <f t="shared" si="0"/>
        <v>7.400000000000001E-2</v>
      </c>
      <c r="G32" s="9">
        <v>7.4</v>
      </c>
      <c r="H32" s="328"/>
      <c r="I32" s="329"/>
    </row>
    <row r="33" spans="1:9" ht="12" customHeight="1" x14ac:dyDescent="0.25">
      <c r="A33" s="931"/>
      <c r="B33" s="558">
        <v>4</v>
      </c>
      <c r="C33" s="339" t="s">
        <v>59</v>
      </c>
      <c r="D33" s="194" t="s">
        <v>2735</v>
      </c>
      <c r="E33" s="347">
        <v>273</v>
      </c>
      <c r="F33" s="195">
        <f t="shared" si="0"/>
        <v>6.2E-2</v>
      </c>
      <c r="G33" s="9">
        <v>6.2</v>
      </c>
      <c r="H33" s="328"/>
      <c r="I33" s="329"/>
    </row>
    <row r="34" spans="1:9" ht="12" customHeight="1" x14ac:dyDescent="0.25">
      <c r="A34" s="931"/>
      <c r="B34" s="558">
        <v>5</v>
      </c>
      <c r="C34" s="194" t="s">
        <v>58</v>
      </c>
      <c r="D34" t="s">
        <v>2906</v>
      </c>
      <c r="E34" s="347">
        <v>191</v>
      </c>
      <c r="F34" s="196">
        <f t="shared" si="0"/>
        <v>4.2999999999999997E-2</v>
      </c>
      <c r="G34" s="9">
        <v>4.3</v>
      </c>
      <c r="H34" s="328"/>
      <c r="I34" s="329"/>
    </row>
    <row r="35" spans="1:9" ht="12" customHeight="1" x14ac:dyDescent="0.25">
      <c r="A35" s="930" t="s">
        <v>2904</v>
      </c>
      <c r="B35" s="557">
        <v>1</v>
      </c>
      <c r="C35" s="192" t="s">
        <v>56</v>
      </c>
      <c r="D35" s="193" t="s">
        <v>2733</v>
      </c>
      <c r="E35" s="346">
        <v>514</v>
      </c>
      <c r="F35" s="195">
        <f t="shared" si="0"/>
        <v>0.115</v>
      </c>
      <c r="G35" s="9">
        <v>11.5</v>
      </c>
      <c r="H35" s="328"/>
      <c r="I35" s="329"/>
    </row>
    <row r="36" spans="1:9" ht="12" customHeight="1" x14ac:dyDescent="0.25">
      <c r="A36" s="931"/>
      <c r="B36" s="558">
        <v>2</v>
      </c>
      <c r="C36" s="339" t="s">
        <v>3096</v>
      </c>
      <c r="D36" s="194" t="s">
        <v>2734</v>
      </c>
      <c r="E36" s="347">
        <v>440</v>
      </c>
      <c r="F36" s="195">
        <f t="shared" si="0"/>
        <v>9.8000000000000004E-2</v>
      </c>
      <c r="G36" s="9">
        <v>9.8000000000000007</v>
      </c>
      <c r="H36" s="328"/>
      <c r="I36" s="329"/>
    </row>
    <row r="37" spans="1:9" ht="12" customHeight="1" x14ac:dyDescent="0.25">
      <c r="A37" s="931"/>
      <c r="B37" s="558">
        <v>3</v>
      </c>
      <c r="C37" s="339" t="s">
        <v>57</v>
      </c>
      <c r="D37" s="194" t="s">
        <v>2736</v>
      </c>
      <c r="E37" s="347">
        <v>321</v>
      </c>
      <c r="F37" s="195">
        <f t="shared" si="0"/>
        <v>7.2000000000000008E-2</v>
      </c>
      <c r="G37" s="9">
        <v>7.2</v>
      </c>
      <c r="H37" s="328"/>
      <c r="I37" s="329"/>
    </row>
    <row r="38" spans="1:9" ht="12" customHeight="1" x14ac:dyDescent="0.25">
      <c r="A38" s="931"/>
      <c r="B38" s="558">
        <v>4</v>
      </c>
      <c r="C38" s="339" t="s">
        <v>59</v>
      </c>
      <c r="D38" s="194" t="s">
        <v>2735</v>
      </c>
      <c r="E38" s="347">
        <v>307</v>
      </c>
      <c r="F38" s="195">
        <f t="shared" si="0"/>
        <v>6.8000000000000005E-2</v>
      </c>
      <c r="G38" s="9">
        <v>6.8</v>
      </c>
      <c r="H38" s="328"/>
      <c r="I38" s="329"/>
    </row>
    <row r="39" spans="1:9" ht="12" customHeight="1" x14ac:dyDescent="0.25">
      <c r="A39" s="931"/>
      <c r="B39" s="558">
        <v>5</v>
      </c>
      <c r="C39" s="339" t="s">
        <v>58</v>
      </c>
      <c r="D39" s="194" t="s">
        <v>2906</v>
      </c>
      <c r="E39" s="347">
        <v>215</v>
      </c>
      <c r="F39" s="196">
        <f t="shared" si="0"/>
        <v>4.8000000000000001E-2</v>
      </c>
      <c r="G39" s="9">
        <v>4.8</v>
      </c>
      <c r="H39" s="328"/>
      <c r="I39" s="329"/>
    </row>
    <row r="40" spans="1:9" ht="12" customHeight="1" x14ac:dyDescent="0.25">
      <c r="A40" s="930" t="s">
        <v>2922</v>
      </c>
      <c r="B40" s="557">
        <v>1</v>
      </c>
      <c r="C40" s="192" t="s">
        <v>56</v>
      </c>
      <c r="D40" s="193" t="s">
        <v>2733</v>
      </c>
      <c r="E40" s="346">
        <v>584</v>
      </c>
      <c r="F40" s="195">
        <f t="shared" si="0"/>
        <v>0.11199999999999999</v>
      </c>
      <c r="G40" s="9">
        <v>11.2</v>
      </c>
      <c r="H40" s="328"/>
      <c r="I40" s="329"/>
    </row>
    <row r="41" spans="1:9" ht="12" customHeight="1" x14ac:dyDescent="0.25">
      <c r="A41" s="931"/>
      <c r="B41" s="558">
        <v>2</v>
      </c>
      <c r="C41" s="339" t="s">
        <v>3096</v>
      </c>
      <c r="D41" s="194" t="s">
        <v>2734</v>
      </c>
      <c r="E41" s="347">
        <v>497</v>
      </c>
      <c r="F41" s="195">
        <f t="shared" si="0"/>
        <v>9.5000000000000001E-2</v>
      </c>
      <c r="G41" s="9">
        <v>9.5</v>
      </c>
      <c r="H41" s="328"/>
      <c r="I41" s="329"/>
    </row>
    <row r="42" spans="1:9" ht="12" customHeight="1" x14ac:dyDescent="0.25">
      <c r="A42" s="931"/>
      <c r="B42" s="558">
        <v>3</v>
      </c>
      <c r="C42" s="339" t="s">
        <v>3097</v>
      </c>
      <c r="D42" s="194" t="s">
        <v>2732</v>
      </c>
      <c r="E42" s="347">
        <v>440</v>
      </c>
      <c r="F42" s="195">
        <f t="shared" si="0"/>
        <v>8.4000000000000005E-2</v>
      </c>
      <c r="G42" s="9">
        <v>8.4</v>
      </c>
      <c r="H42" s="328"/>
      <c r="I42" s="329"/>
    </row>
    <row r="43" spans="1:9" ht="12" customHeight="1" x14ac:dyDescent="0.25">
      <c r="A43" s="931"/>
      <c r="B43" s="558">
        <v>4</v>
      </c>
      <c r="C43" s="339" t="s">
        <v>59</v>
      </c>
      <c r="D43" s="194" t="s">
        <v>2735</v>
      </c>
      <c r="E43" s="347">
        <v>330</v>
      </c>
      <c r="F43" s="195">
        <f t="shared" si="0"/>
        <v>6.3E-2</v>
      </c>
      <c r="G43" s="9">
        <v>6.3</v>
      </c>
      <c r="H43" s="328"/>
      <c r="I43" s="329"/>
    </row>
    <row r="44" spans="1:9" ht="12" customHeight="1" x14ac:dyDescent="0.25">
      <c r="A44" s="931"/>
      <c r="B44" s="558">
        <v>5</v>
      </c>
      <c r="C44" s="339" t="s">
        <v>57</v>
      </c>
      <c r="D44" s="194" t="s">
        <v>2736</v>
      </c>
      <c r="E44" s="347">
        <v>316</v>
      </c>
      <c r="F44" s="196">
        <f t="shared" si="0"/>
        <v>6.0999999999999999E-2</v>
      </c>
      <c r="G44" s="9">
        <v>6.1</v>
      </c>
      <c r="H44" s="328"/>
      <c r="I44" s="329"/>
    </row>
    <row r="45" spans="1:9" ht="12" customHeight="1" x14ac:dyDescent="0.25">
      <c r="A45" s="932" t="s">
        <v>3000</v>
      </c>
      <c r="B45" s="557">
        <v>1</v>
      </c>
      <c r="C45" s="192" t="s">
        <v>3097</v>
      </c>
      <c r="D45" s="193" t="s">
        <v>2732</v>
      </c>
      <c r="E45" s="346">
        <v>934</v>
      </c>
      <c r="F45" s="195">
        <f t="shared" si="0"/>
        <v>0.16500000000000001</v>
      </c>
      <c r="G45" s="9">
        <v>16.5</v>
      </c>
      <c r="H45" s="328"/>
      <c r="I45" s="329"/>
    </row>
    <row r="46" spans="1:9" ht="12" customHeight="1" x14ac:dyDescent="0.25">
      <c r="A46" s="933"/>
      <c r="B46" s="558">
        <v>2</v>
      </c>
      <c r="C46" s="339" t="s">
        <v>56</v>
      </c>
      <c r="D46" s="194" t="s">
        <v>2733</v>
      </c>
      <c r="E46" s="347">
        <v>571</v>
      </c>
      <c r="F46" s="195">
        <f t="shared" si="0"/>
        <v>0.10099999999999999</v>
      </c>
      <c r="G46" s="9">
        <v>10.1</v>
      </c>
      <c r="H46" s="328"/>
      <c r="I46" s="329"/>
    </row>
    <row r="47" spans="1:9" ht="12" customHeight="1" x14ac:dyDescent="0.25">
      <c r="A47" s="933"/>
      <c r="B47" s="558">
        <v>3</v>
      </c>
      <c r="C47" s="339" t="s">
        <v>3096</v>
      </c>
      <c r="D47" s="194" t="s">
        <v>2734</v>
      </c>
      <c r="E47" s="347">
        <v>503</v>
      </c>
      <c r="F47" s="195">
        <f t="shared" si="0"/>
        <v>8.900000000000001E-2</v>
      </c>
      <c r="G47" s="9">
        <v>8.9</v>
      </c>
      <c r="H47" s="328"/>
      <c r="I47" s="329"/>
    </row>
    <row r="48" spans="1:9" ht="12" customHeight="1" x14ac:dyDescent="0.25">
      <c r="A48" s="933"/>
      <c r="B48" s="558">
        <v>4</v>
      </c>
      <c r="C48" s="339" t="s">
        <v>59</v>
      </c>
      <c r="D48" s="194" t="s">
        <v>2735</v>
      </c>
      <c r="E48" s="347">
        <v>311</v>
      </c>
      <c r="F48" s="195">
        <f t="shared" si="0"/>
        <v>5.5E-2</v>
      </c>
      <c r="G48" s="9">
        <v>5.5</v>
      </c>
      <c r="H48" s="328"/>
      <c r="I48" s="329"/>
    </row>
    <row r="49" spans="1:9" ht="12" customHeight="1" x14ac:dyDescent="0.25">
      <c r="A49" s="934"/>
      <c r="B49" s="558">
        <v>5</v>
      </c>
      <c r="C49" s="339" t="s">
        <v>57</v>
      </c>
      <c r="D49" s="194" t="s">
        <v>2736</v>
      </c>
      <c r="E49" s="348">
        <v>295</v>
      </c>
      <c r="F49" s="196">
        <f t="shared" si="0"/>
        <v>5.2000000000000005E-2</v>
      </c>
      <c r="G49" s="9">
        <v>5.2</v>
      </c>
      <c r="H49" s="328"/>
      <c r="I49" s="329"/>
    </row>
    <row r="50" spans="1:9" ht="12" customHeight="1" x14ac:dyDescent="0.25">
      <c r="A50" s="932" t="s">
        <v>3008</v>
      </c>
      <c r="B50" s="557">
        <v>1</v>
      </c>
      <c r="C50" s="192" t="s">
        <v>3097</v>
      </c>
      <c r="D50" s="193" t="s">
        <v>2732</v>
      </c>
      <c r="E50" s="346">
        <v>846</v>
      </c>
      <c r="F50" s="195">
        <f t="shared" si="0"/>
        <v>0.13900000000000001</v>
      </c>
      <c r="G50" s="9">
        <v>13.9</v>
      </c>
      <c r="H50" s="328"/>
      <c r="I50" s="329"/>
    </row>
    <row r="51" spans="1:9" ht="12" customHeight="1" x14ac:dyDescent="0.25">
      <c r="A51" s="933"/>
      <c r="B51" s="558">
        <v>2</v>
      </c>
      <c r="C51" s="339" t="s">
        <v>56</v>
      </c>
      <c r="D51" s="194" t="s">
        <v>2733</v>
      </c>
      <c r="E51" s="347">
        <v>643</v>
      </c>
      <c r="F51" s="195">
        <f t="shared" si="0"/>
        <v>0.106</v>
      </c>
      <c r="G51" s="9">
        <v>10.6</v>
      </c>
      <c r="H51" s="328"/>
      <c r="I51" s="329"/>
    </row>
    <row r="52" spans="1:9" ht="12" customHeight="1" x14ac:dyDescent="0.25">
      <c r="A52" s="933"/>
      <c r="B52" s="558">
        <v>3</v>
      </c>
      <c r="C52" s="339" t="s">
        <v>3096</v>
      </c>
      <c r="D52" s="194" t="s">
        <v>2734</v>
      </c>
      <c r="E52" s="347">
        <v>518</v>
      </c>
      <c r="F52" s="195">
        <f t="shared" si="0"/>
        <v>8.5000000000000006E-2</v>
      </c>
      <c r="G52" s="9">
        <v>8.5</v>
      </c>
      <c r="H52" s="328"/>
      <c r="I52" s="329"/>
    </row>
    <row r="53" spans="1:9" ht="12" customHeight="1" x14ac:dyDescent="0.25">
      <c r="A53" s="933"/>
      <c r="B53" s="558">
        <v>4</v>
      </c>
      <c r="C53" s="339" t="s">
        <v>59</v>
      </c>
      <c r="D53" s="194" t="s">
        <v>2735</v>
      </c>
      <c r="E53" s="347">
        <v>362</v>
      </c>
      <c r="F53" s="195">
        <f t="shared" si="0"/>
        <v>5.9000000000000004E-2</v>
      </c>
      <c r="G53" s="9">
        <v>5.9</v>
      </c>
      <c r="H53" s="328"/>
      <c r="I53" s="329"/>
    </row>
    <row r="54" spans="1:9" ht="12" customHeight="1" x14ac:dyDescent="0.25">
      <c r="A54" s="934"/>
      <c r="B54" s="558">
        <v>5</v>
      </c>
      <c r="C54" s="280" t="s">
        <v>57</v>
      </c>
      <c r="D54" s="194" t="s">
        <v>2736</v>
      </c>
      <c r="E54" s="348">
        <v>358</v>
      </c>
      <c r="F54" s="196">
        <f t="shared" si="0"/>
        <v>5.9000000000000004E-2</v>
      </c>
      <c r="G54" s="9">
        <v>5.9</v>
      </c>
      <c r="H54" s="328"/>
      <c r="I54" s="329"/>
    </row>
    <row r="55" spans="1:9" ht="12" customHeight="1" x14ac:dyDescent="0.25">
      <c r="A55" s="932" t="s">
        <v>3051</v>
      </c>
      <c r="B55" s="557">
        <v>1</v>
      </c>
      <c r="C55" s="192" t="s">
        <v>3097</v>
      </c>
      <c r="D55" s="193" t="s">
        <v>2732</v>
      </c>
      <c r="E55" s="346">
        <v>1538</v>
      </c>
      <c r="F55" s="195">
        <f t="shared" si="0"/>
        <v>0.23</v>
      </c>
      <c r="G55" s="9">
        <v>23</v>
      </c>
      <c r="H55" s="328"/>
      <c r="I55" s="329"/>
    </row>
    <row r="56" spans="1:9" ht="12" customHeight="1" x14ac:dyDescent="0.25">
      <c r="A56" s="933"/>
      <c r="B56" s="558">
        <v>2</v>
      </c>
      <c r="C56" s="559" t="s">
        <v>56</v>
      </c>
      <c r="D56" s="194" t="s">
        <v>2733</v>
      </c>
      <c r="E56" s="347">
        <v>620</v>
      </c>
      <c r="F56" s="195">
        <f t="shared" si="0"/>
        <v>9.3000000000000013E-2</v>
      </c>
      <c r="G56" s="9">
        <v>9.3000000000000007</v>
      </c>
      <c r="H56" s="328"/>
      <c r="I56" s="329"/>
    </row>
    <row r="57" spans="1:9" ht="12" customHeight="1" x14ac:dyDescent="0.25">
      <c r="A57" s="933"/>
      <c r="B57" s="558">
        <v>3</v>
      </c>
      <c r="C57" s="339" t="s">
        <v>3096</v>
      </c>
      <c r="D57" s="194" t="s">
        <v>2734</v>
      </c>
      <c r="E57" s="347">
        <v>517</v>
      </c>
      <c r="F57" s="195">
        <f t="shared" si="0"/>
        <v>7.6999999999999999E-2</v>
      </c>
      <c r="G57" s="9">
        <v>7.7</v>
      </c>
      <c r="H57" s="328"/>
      <c r="I57" s="329"/>
    </row>
    <row r="58" spans="1:9" ht="12" customHeight="1" x14ac:dyDescent="0.25">
      <c r="A58" s="933"/>
      <c r="B58" s="558">
        <v>4</v>
      </c>
      <c r="C58" s="559" t="s">
        <v>59</v>
      </c>
      <c r="D58" s="194" t="s">
        <v>2735</v>
      </c>
      <c r="E58" s="347">
        <v>344</v>
      </c>
      <c r="F58" s="195">
        <f t="shared" si="0"/>
        <v>5.0999999999999997E-2</v>
      </c>
      <c r="G58" s="9">
        <v>5.0999999999999996</v>
      </c>
      <c r="H58" s="328"/>
      <c r="I58" s="329"/>
    </row>
    <row r="59" spans="1:9" ht="12" customHeight="1" x14ac:dyDescent="0.25">
      <c r="A59" s="934"/>
      <c r="B59" s="558">
        <v>5</v>
      </c>
      <c r="C59" s="560" t="s">
        <v>57</v>
      </c>
      <c r="D59" s="294" t="s">
        <v>2736</v>
      </c>
      <c r="E59" s="348">
        <v>338</v>
      </c>
      <c r="F59" s="196">
        <f t="shared" si="0"/>
        <v>5.0999999999999997E-2</v>
      </c>
      <c r="G59" s="9">
        <v>5.0999999999999996</v>
      </c>
      <c r="H59" s="328"/>
      <c r="I59" s="329"/>
    </row>
    <row r="60" spans="1:9" ht="12" customHeight="1" x14ac:dyDescent="0.25">
      <c r="A60" s="932" t="s">
        <v>3089</v>
      </c>
      <c r="B60" s="557">
        <v>1</v>
      </c>
      <c r="C60" s="561" t="s">
        <v>3097</v>
      </c>
      <c r="D60" s="297" t="s">
        <v>2732</v>
      </c>
      <c r="E60" s="347">
        <v>887</v>
      </c>
      <c r="F60" s="195">
        <f t="shared" si="0"/>
        <v>0.16300000000000001</v>
      </c>
      <c r="G60" s="9">
        <v>16.3</v>
      </c>
      <c r="H60" s="328"/>
      <c r="I60" s="329"/>
    </row>
    <row r="61" spans="1:9" ht="12" customHeight="1" x14ac:dyDescent="0.25">
      <c r="A61" s="933"/>
      <c r="B61" s="558">
        <v>2</v>
      </c>
      <c r="C61" s="561" t="s">
        <v>56</v>
      </c>
      <c r="D61" s="297" t="s">
        <v>2733</v>
      </c>
      <c r="E61" s="347">
        <v>549</v>
      </c>
      <c r="F61" s="195">
        <f t="shared" si="0"/>
        <v>0.10099999999999999</v>
      </c>
      <c r="G61" s="9">
        <v>10.1</v>
      </c>
      <c r="H61" s="328"/>
      <c r="I61" s="329"/>
    </row>
    <row r="62" spans="1:9" ht="12" customHeight="1" x14ac:dyDescent="0.25">
      <c r="A62" s="933"/>
      <c r="B62" s="558">
        <v>3</v>
      </c>
      <c r="C62" s="339" t="s">
        <v>3096</v>
      </c>
      <c r="D62" s="297" t="s">
        <v>2734</v>
      </c>
      <c r="E62" s="347">
        <v>484</v>
      </c>
      <c r="F62" s="195">
        <f t="shared" si="0"/>
        <v>8.900000000000001E-2</v>
      </c>
      <c r="G62" s="9">
        <v>8.9</v>
      </c>
      <c r="H62" s="328"/>
      <c r="I62" s="329"/>
    </row>
    <row r="63" spans="1:9" ht="12" customHeight="1" x14ac:dyDescent="0.25">
      <c r="A63" s="933"/>
      <c r="B63" s="558">
        <v>4</v>
      </c>
      <c r="C63" s="561" t="s">
        <v>59</v>
      </c>
      <c r="D63" s="297" t="s">
        <v>2735</v>
      </c>
      <c r="E63" s="347">
        <v>321</v>
      </c>
      <c r="F63" s="195">
        <f t="shared" si="0"/>
        <v>5.9000000000000004E-2</v>
      </c>
      <c r="G63" s="9">
        <v>5.9</v>
      </c>
      <c r="H63" s="328"/>
      <c r="I63" s="329"/>
    </row>
    <row r="64" spans="1:9" ht="12" customHeight="1" x14ac:dyDescent="0.25">
      <c r="A64" s="934"/>
      <c r="B64" s="558">
        <v>5</v>
      </c>
      <c r="C64" s="561" t="s">
        <v>57</v>
      </c>
      <c r="D64" s="297" t="s">
        <v>2736</v>
      </c>
      <c r="E64" s="348">
        <v>297</v>
      </c>
      <c r="F64" s="196">
        <f t="shared" si="0"/>
        <v>5.5E-2</v>
      </c>
      <c r="G64" s="9">
        <v>5.5</v>
      </c>
      <c r="H64" s="328"/>
      <c r="I64" s="329"/>
    </row>
    <row r="65" spans="1:9" ht="12" customHeight="1" x14ac:dyDescent="0.25">
      <c r="A65" s="930" t="s">
        <v>3095</v>
      </c>
      <c r="B65" s="557">
        <v>1</v>
      </c>
      <c r="C65" s="192" t="s">
        <v>56</v>
      </c>
      <c r="D65" s="193" t="s">
        <v>2733</v>
      </c>
      <c r="E65" s="349">
        <v>575</v>
      </c>
      <c r="F65" s="195">
        <f t="shared" si="0"/>
        <v>0.11599999999999999</v>
      </c>
      <c r="G65" s="9">
        <v>11.6</v>
      </c>
      <c r="H65" s="328"/>
      <c r="I65" s="329"/>
    </row>
    <row r="66" spans="1:9" ht="12" customHeight="1" x14ac:dyDescent="0.25">
      <c r="A66" s="931"/>
      <c r="B66" s="558">
        <v>2</v>
      </c>
      <c r="C66" s="559" t="s">
        <v>3096</v>
      </c>
      <c r="D66" s="194" t="s">
        <v>2734</v>
      </c>
      <c r="E66" s="349">
        <v>461</v>
      </c>
      <c r="F66" s="195">
        <f t="shared" si="0"/>
        <v>9.3000000000000013E-2</v>
      </c>
      <c r="G66" s="9">
        <v>9.3000000000000007</v>
      </c>
      <c r="H66" s="328"/>
      <c r="I66" s="329"/>
    </row>
    <row r="67" spans="1:9" ht="12" customHeight="1" x14ac:dyDescent="0.25">
      <c r="A67" s="931"/>
      <c r="B67" s="558">
        <v>3</v>
      </c>
      <c r="C67" s="339" t="s">
        <v>57</v>
      </c>
      <c r="D67" s="194" t="s">
        <v>2736</v>
      </c>
      <c r="E67" s="349">
        <v>342</v>
      </c>
      <c r="F67" s="195">
        <f t="shared" si="0"/>
        <v>6.9000000000000006E-2</v>
      </c>
      <c r="G67" s="9">
        <v>6.9</v>
      </c>
      <c r="H67" s="328"/>
      <c r="I67" s="329"/>
    </row>
    <row r="68" spans="1:9" ht="12" customHeight="1" x14ac:dyDescent="0.25">
      <c r="A68" s="931"/>
      <c r="B68" s="558">
        <v>4</v>
      </c>
      <c r="C68" s="559" t="s">
        <v>59</v>
      </c>
      <c r="D68" s="194" t="s">
        <v>2735</v>
      </c>
      <c r="E68" s="349">
        <v>315</v>
      </c>
      <c r="F68" s="195">
        <f>G68/100</f>
        <v>6.4000000000000001E-2</v>
      </c>
      <c r="G68" s="9">
        <v>6.4</v>
      </c>
      <c r="H68" s="328"/>
      <c r="I68" s="329"/>
    </row>
    <row r="69" spans="1:9" ht="12" customHeight="1" x14ac:dyDescent="0.25">
      <c r="A69" s="931"/>
      <c r="B69" s="558">
        <v>5</v>
      </c>
      <c r="C69" s="559" t="s">
        <v>3097</v>
      </c>
      <c r="D69" s="194" t="s">
        <v>2732</v>
      </c>
      <c r="E69" s="349">
        <v>238</v>
      </c>
      <c r="F69" s="196">
        <f t="shared" si="0"/>
        <v>4.8000000000000001E-2</v>
      </c>
      <c r="G69" s="9">
        <v>4.8</v>
      </c>
      <c r="H69" s="328"/>
      <c r="I69" s="329"/>
    </row>
    <row r="70" spans="1:9" ht="12" customHeight="1" x14ac:dyDescent="0.25">
      <c r="A70" s="932" t="s">
        <v>3130</v>
      </c>
      <c r="B70" s="557">
        <v>1</v>
      </c>
      <c r="C70" s="562" t="s">
        <v>56</v>
      </c>
      <c r="D70" s="193" t="s">
        <v>2733</v>
      </c>
      <c r="E70" s="373">
        <v>516</v>
      </c>
      <c r="F70" s="195">
        <f t="shared" si="0"/>
        <v>0.11599999999999999</v>
      </c>
      <c r="G70" s="9">
        <v>11.6</v>
      </c>
      <c r="H70" s="328"/>
      <c r="I70" s="329"/>
    </row>
    <row r="71" spans="1:9" ht="12" customHeight="1" x14ac:dyDescent="0.25">
      <c r="A71" s="933"/>
      <c r="B71" s="558">
        <v>2</v>
      </c>
      <c r="C71" s="559" t="s">
        <v>3096</v>
      </c>
      <c r="D71" s="194" t="s">
        <v>2734</v>
      </c>
      <c r="E71" s="349">
        <v>418</v>
      </c>
      <c r="F71" s="195">
        <f t="shared" si="0"/>
        <v>9.4E-2</v>
      </c>
      <c r="G71" s="9">
        <v>9.4</v>
      </c>
      <c r="H71" s="328"/>
      <c r="I71" s="329"/>
    </row>
    <row r="72" spans="1:9" ht="12" customHeight="1" x14ac:dyDescent="0.25">
      <c r="A72" s="933"/>
      <c r="B72" s="558">
        <v>3</v>
      </c>
      <c r="C72" s="559" t="s">
        <v>57</v>
      </c>
      <c r="D72" s="194" t="s">
        <v>2736</v>
      </c>
      <c r="E72" s="349">
        <v>329</v>
      </c>
      <c r="F72" s="195">
        <f t="shared" si="0"/>
        <v>7.400000000000001E-2</v>
      </c>
      <c r="G72" s="9">
        <v>7.4</v>
      </c>
      <c r="H72" s="328"/>
      <c r="I72" s="329"/>
    </row>
    <row r="73" spans="1:9" ht="12" customHeight="1" x14ac:dyDescent="0.25">
      <c r="A73" s="933"/>
      <c r="B73" s="558">
        <v>4</v>
      </c>
      <c r="C73" s="559" t="s">
        <v>59</v>
      </c>
      <c r="D73" s="194" t="s">
        <v>2735</v>
      </c>
      <c r="E73" s="349">
        <v>281</v>
      </c>
      <c r="F73" s="195">
        <f t="shared" si="0"/>
        <v>6.3E-2</v>
      </c>
      <c r="G73" s="9">
        <v>6.3</v>
      </c>
      <c r="H73" s="328"/>
      <c r="I73" s="329"/>
    </row>
    <row r="74" spans="1:9" ht="12" customHeight="1" x14ac:dyDescent="0.25">
      <c r="A74" s="934"/>
      <c r="B74" s="558">
        <v>5</v>
      </c>
      <c r="C74" s="560" t="s">
        <v>2737</v>
      </c>
      <c r="D74" s="294" t="s">
        <v>3134</v>
      </c>
      <c r="E74" s="468">
        <v>205</v>
      </c>
      <c r="F74" s="196">
        <f t="shared" si="0"/>
        <v>4.5999999999999999E-2</v>
      </c>
      <c r="G74" s="9">
        <v>4.5999999999999996</v>
      </c>
      <c r="H74" s="328"/>
      <c r="I74" s="329"/>
    </row>
    <row r="75" spans="1:9" ht="12" customHeight="1" x14ac:dyDescent="0.25">
      <c r="A75" s="932" t="s">
        <v>3144</v>
      </c>
      <c r="B75" s="557">
        <v>1</v>
      </c>
      <c r="C75" s="562" t="s">
        <v>56</v>
      </c>
      <c r="D75" s="193" t="s">
        <v>2733</v>
      </c>
      <c r="E75" s="349">
        <v>600</v>
      </c>
      <c r="F75" s="195">
        <f t="shared" ref="F75:F89" si="1">G75/100</f>
        <v>0.127</v>
      </c>
      <c r="G75" s="9">
        <v>12.7</v>
      </c>
      <c r="H75" s="328"/>
      <c r="I75" s="329"/>
    </row>
    <row r="76" spans="1:9" ht="12" customHeight="1" x14ac:dyDescent="0.25">
      <c r="A76" s="933"/>
      <c r="B76" s="558">
        <v>2</v>
      </c>
      <c r="C76" s="559" t="s">
        <v>3096</v>
      </c>
      <c r="D76" s="194" t="s">
        <v>2734</v>
      </c>
      <c r="E76" s="349">
        <v>424</v>
      </c>
      <c r="F76" s="195">
        <f t="shared" si="1"/>
        <v>0.09</v>
      </c>
      <c r="G76" s="9">
        <v>9</v>
      </c>
      <c r="H76" s="328"/>
      <c r="I76" s="329"/>
    </row>
    <row r="77" spans="1:9" ht="12" customHeight="1" x14ac:dyDescent="0.25">
      <c r="A77" s="933"/>
      <c r="B77" s="558">
        <v>3</v>
      </c>
      <c r="C77" s="563" t="s">
        <v>57</v>
      </c>
      <c r="D77" s="481" t="s">
        <v>2736</v>
      </c>
      <c r="E77" s="349">
        <v>330</v>
      </c>
      <c r="F77" s="195">
        <f t="shared" si="1"/>
        <v>7.0000000000000007E-2</v>
      </c>
      <c r="G77" s="9">
        <v>7</v>
      </c>
      <c r="H77" s="328"/>
      <c r="I77" s="329"/>
    </row>
    <row r="78" spans="1:9" ht="12" customHeight="1" x14ac:dyDescent="0.25">
      <c r="A78" s="933"/>
      <c r="B78" s="558">
        <v>4</v>
      </c>
      <c r="C78" s="563" t="s">
        <v>59</v>
      </c>
      <c r="D78" s="481" t="s">
        <v>2735</v>
      </c>
      <c r="E78" s="349">
        <v>280</v>
      </c>
      <c r="F78" s="195">
        <f t="shared" si="1"/>
        <v>5.9000000000000004E-2</v>
      </c>
      <c r="G78" s="9">
        <v>5.9</v>
      </c>
      <c r="H78" s="328"/>
      <c r="I78" s="329"/>
    </row>
    <row r="79" spans="1:9" ht="12" customHeight="1" x14ac:dyDescent="0.25">
      <c r="A79" s="934"/>
      <c r="B79" s="558">
        <v>5</v>
      </c>
      <c r="C79" s="563" t="s">
        <v>2737</v>
      </c>
      <c r="D79" s="481" t="s">
        <v>3134</v>
      </c>
      <c r="E79" s="349">
        <v>258</v>
      </c>
      <c r="F79" s="196">
        <f t="shared" si="1"/>
        <v>5.5E-2</v>
      </c>
      <c r="G79" s="9">
        <v>5.5</v>
      </c>
      <c r="H79" s="328"/>
      <c r="I79" s="329"/>
    </row>
    <row r="80" spans="1:9" ht="12" customHeight="1" x14ac:dyDescent="0.25">
      <c r="A80" s="935" t="s">
        <v>3159</v>
      </c>
      <c r="B80" s="557">
        <v>1</v>
      </c>
      <c r="C80" s="192" t="s">
        <v>56</v>
      </c>
      <c r="D80" s="193" t="s">
        <v>2733</v>
      </c>
      <c r="E80" s="343">
        <v>473</v>
      </c>
      <c r="F80" s="195">
        <f t="shared" si="1"/>
        <v>0.106</v>
      </c>
      <c r="G80" s="9">
        <v>10.6</v>
      </c>
      <c r="H80" s="328"/>
      <c r="I80" s="329"/>
    </row>
    <row r="81" spans="1:13" ht="12" customHeight="1" x14ac:dyDescent="0.25">
      <c r="A81" s="931"/>
      <c r="B81" s="558">
        <v>2</v>
      </c>
      <c r="C81" s="559" t="s">
        <v>3096</v>
      </c>
      <c r="D81" s="194" t="s">
        <v>2734</v>
      </c>
      <c r="E81" s="344">
        <v>416</v>
      </c>
      <c r="F81" s="195">
        <f t="shared" si="1"/>
        <v>9.3000000000000013E-2</v>
      </c>
      <c r="G81" s="9">
        <v>9.3000000000000007</v>
      </c>
      <c r="H81" s="328"/>
      <c r="I81" s="329"/>
    </row>
    <row r="82" spans="1:13" ht="12" customHeight="1" x14ac:dyDescent="0.25">
      <c r="A82" s="931"/>
      <c r="B82" s="558">
        <v>3</v>
      </c>
      <c r="C82" s="339" t="s">
        <v>57</v>
      </c>
      <c r="D82" s="194" t="s">
        <v>2736</v>
      </c>
      <c r="E82" s="345">
        <v>338</v>
      </c>
      <c r="F82" s="195">
        <f t="shared" si="1"/>
        <v>7.5999999999999998E-2</v>
      </c>
      <c r="G82" s="9">
        <v>7.6</v>
      </c>
      <c r="H82" s="328"/>
      <c r="I82" s="329"/>
    </row>
    <row r="83" spans="1:13" ht="12" customHeight="1" x14ac:dyDescent="0.25">
      <c r="A83" s="931"/>
      <c r="B83" s="558">
        <v>4</v>
      </c>
      <c r="C83" s="559" t="s">
        <v>59</v>
      </c>
      <c r="D83" s="194" t="s">
        <v>2735</v>
      </c>
      <c r="E83" s="345">
        <v>286</v>
      </c>
      <c r="F83" s="195">
        <f t="shared" si="1"/>
        <v>6.4000000000000001E-2</v>
      </c>
      <c r="G83" s="9">
        <v>6.4</v>
      </c>
      <c r="H83" s="328"/>
      <c r="I83" s="329"/>
    </row>
    <row r="84" spans="1:13" ht="12" customHeight="1" x14ac:dyDescent="0.25">
      <c r="A84" s="931"/>
      <c r="B84" s="558">
        <v>5</v>
      </c>
      <c r="C84" s="559" t="s">
        <v>58</v>
      </c>
      <c r="D84" s="194" t="s">
        <v>2906</v>
      </c>
      <c r="E84" s="345">
        <v>201</v>
      </c>
      <c r="F84" s="196">
        <f t="shared" si="1"/>
        <v>4.4999999999999998E-2</v>
      </c>
      <c r="G84" s="9">
        <v>4.5</v>
      </c>
      <c r="H84" s="328"/>
      <c r="I84" s="329"/>
    </row>
    <row r="85" spans="1:13" ht="12" customHeight="1" x14ac:dyDescent="0.25">
      <c r="A85" s="935" t="s">
        <v>3165</v>
      </c>
      <c r="B85" s="557">
        <v>1</v>
      </c>
      <c r="C85" s="192" t="s">
        <v>3097</v>
      </c>
      <c r="D85" s="193" t="s">
        <v>2732</v>
      </c>
      <c r="E85" s="343">
        <v>8962</v>
      </c>
      <c r="F85" s="195">
        <f t="shared" si="1"/>
        <v>0.106</v>
      </c>
      <c r="G85" s="9">
        <v>10.6</v>
      </c>
      <c r="H85" s="328"/>
      <c r="I85" s="329"/>
    </row>
    <row r="86" spans="1:13" ht="12" customHeight="1" x14ac:dyDescent="0.25">
      <c r="A86" s="931"/>
      <c r="B86" s="558">
        <v>2</v>
      </c>
      <c r="C86" s="559" t="s">
        <v>56</v>
      </c>
      <c r="D86" s="194" t="s">
        <v>2733</v>
      </c>
      <c r="E86" s="344">
        <v>8902</v>
      </c>
      <c r="F86" s="195">
        <f t="shared" si="1"/>
        <v>0.105</v>
      </c>
      <c r="G86" s="9">
        <v>10.5</v>
      </c>
      <c r="H86" s="328"/>
      <c r="I86" s="329"/>
    </row>
    <row r="87" spans="1:13" ht="12" customHeight="1" x14ac:dyDescent="0.25">
      <c r="A87" s="931"/>
      <c r="B87" s="558">
        <v>3</v>
      </c>
      <c r="C87" s="339" t="s">
        <v>3096</v>
      </c>
      <c r="D87" s="194" t="s">
        <v>2734</v>
      </c>
      <c r="E87" s="345">
        <v>7843</v>
      </c>
      <c r="F87" s="195">
        <f t="shared" si="1"/>
        <v>9.3000000000000013E-2</v>
      </c>
      <c r="G87" s="9">
        <v>9.3000000000000007</v>
      </c>
      <c r="H87" s="328"/>
      <c r="I87" s="329"/>
    </row>
    <row r="88" spans="1:13" ht="12" customHeight="1" x14ac:dyDescent="0.25">
      <c r="A88" s="931"/>
      <c r="B88" s="558">
        <v>4</v>
      </c>
      <c r="C88" s="559" t="s">
        <v>57</v>
      </c>
      <c r="D88" s="194" t="s">
        <v>2736</v>
      </c>
      <c r="E88" s="345">
        <v>5172</v>
      </c>
      <c r="F88" s="195">
        <f t="shared" si="1"/>
        <v>6.0999999999999999E-2</v>
      </c>
      <c r="G88" s="9">
        <v>6.1</v>
      </c>
      <c r="H88" s="328"/>
      <c r="I88" s="329"/>
    </row>
    <row r="89" spans="1:13" ht="12" customHeight="1" x14ac:dyDescent="0.25">
      <c r="A89" s="931"/>
      <c r="B89" s="558">
        <v>5</v>
      </c>
      <c r="C89" s="559" t="s">
        <v>59</v>
      </c>
      <c r="D89" s="194" t="s">
        <v>2735</v>
      </c>
      <c r="E89" s="345">
        <v>5075</v>
      </c>
      <c r="F89" s="195">
        <f t="shared" si="1"/>
        <v>0.06</v>
      </c>
      <c r="G89" s="9">
        <v>6</v>
      </c>
      <c r="H89" s="328"/>
      <c r="I89" s="329"/>
    </row>
    <row r="90" spans="1:13" ht="12" customHeight="1" x14ac:dyDescent="0.25">
      <c r="A90" s="538"/>
      <c r="B90" s="556"/>
      <c r="C90" s="293"/>
      <c r="D90" s="194"/>
      <c r="E90" s="345"/>
      <c r="F90" s="195"/>
      <c r="G90" s="9"/>
      <c r="H90" s="328"/>
      <c r="I90" s="329"/>
    </row>
    <row r="91" spans="1:13" ht="12" customHeight="1" x14ac:dyDescent="0.25">
      <c r="H91" s="328"/>
      <c r="I91" s="329"/>
    </row>
    <row r="92" spans="1:13" ht="12" customHeight="1" x14ac:dyDescent="0.25">
      <c r="A92" s="16" t="s">
        <v>55</v>
      </c>
      <c r="H92" s="328"/>
      <c r="I92" s="329"/>
    </row>
    <row r="93" spans="1:13" ht="12" customHeight="1" x14ac:dyDescent="0.25">
      <c r="A93" s="813" t="s">
        <v>85</v>
      </c>
      <c r="B93" s="813"/>
      <c r="C93" s="813"/>
      <c r="D93" s="813"/>
      <c r="E93" s="813"/>
      <c r="F93" s="813"/>
      <c r="H93" s="328"/>
      <c r="I93" s="329"/>
    </row>
    <row r="94" spans="1:13" s="117" customFormat="1" ht="12" customHeight="1" x14ac:dyDescent="0.25">
      <c r="A94" s="922"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30th June 2021. Figures only include deaths that were registered by 7th July. More information on registration delays can be found on the NRS website.</v>
      </c>
      <c r="B94" s="922"/>
      <c r="C94" s="922"/>
      <c r="D94" s="922"/>
      <c r="E94" s="922"/>
      <c r="F94" s="922"/>
      <c r="G94" s="91"/>
      <c r="H94" s="328"/>
      <c r="I94" s="329"/>
      <c r="J94" s="91"/>
      <c r="K94" s="91"/>
      <c r="L94" s="91"/>
      <c r="M94" s="91"/>
    </row>
    <row r="95" spans="1:13" ht="12" customHeight="1" x14ac:dyDescent="0.25">
      <c r="A95" s="922"/>
      <c r="B95" s="922"/>
      <c r="C95" s="922"/>
      <c r="D95" s="922"/>
      <c r="E95" s="922"/>
      <c r="F95" s="922"/>
      <c r="H95" s="328"/>
      <c r="I95" s="329"/>
    </row>
    <row r="96" spans="1:13" ht="12" customHeight="1" x14ac:dyDescent="0.25">
      <c r="A96" s="91"/>
      <c r="B96" s="91"/>
      <c r="C96" s="91"/>
      <c r="D96" s="91"/>
      <c r="E96" s="91"/>
      <c r="F96" s="91"/>
      <c r="H96" s="328"/>
      <c r="I96" s="329"/>
    </row>
    <row r="97" spans="1:9" ht="12" customHeight="1" x14ac:dyDescent="0.25">
      <c r="A97" s="813" t="s">
        <v>3007</v>
      </c>
      <c r="B97" s="813"/>
      <c r="H97" s="328"/>
      <c r="I97" s="329"/>
    </row>
    <row r="98" spans="1:9" ht="12" customHeight="1" x14ac:dyDescent="0.25">
      <c r="H98" s="328"/>
      <c r="I98" s="329"/>
    </row>
    <row r="99" spans="1:9" ht="15" x14ac:dyDescent="0.25">
      <c r="B99" s="40"/>
      <c r="C99" s="40"/>
      <c r="H99" s="328"/>
      <c r="I99" s="329"/>
    </row>
    <row r="100" spans="1:9" ht="15" x14ac:dyDescent="0.25">
      <c r="B100" s="40"/>
      <c r="C100" s="40"/>
      <c r="H100" s="328"/>
      <c r="I100" s="329"/>
    </row>
    <row r="101" spans="1:9" ht="15" x14ac:dyDescent="0.25">
      <c r="B101" s="40"/>
      <c r="C101" s="40"/>
      <c r="H101" s="328"/>
      <c r="I101" s="329"/>
    </row>
    <row r="102" spans="1:9" ht="15" x14ac:dyDescent="0.25">
      <c r="B102" s="40"/>
      <c r="C102" s="40"/>
      <c r="H102" s="328"/>
      <c r="I102" s="329"/>
    </row>
    <row r="103" spans="1:9" ht="15" x14ac:dyDescent="0.25">
      <c r="B103" s="40"/>
      <c r="C103" s="40"/>
      <c r="H103" s="328"/>
      <c r="I103" s="329"/>
    </row>
    <row r="104" spans="1:9" ht="15" x14ac:dyDescent="0.25">
      <c r="B104" s="40"/>
      <c r="C104" s="40"/>
      <c r="H104" s="328"/>
      <c r="I104" s="329"/>
    </row>
    <row r="105" spans="1:9" ht="15" x14ac:dyDescent="0.25">
      <c r="B105" s="40"/>
      <c r="C105" s="40"/>
      <c r="H105" s="328"/>
      <c r="I105" s="329"/>
    </row>
    <row r="106" spans="1:9" ht="15" x14ac:dyDescent="0.25">
      <c r="H106" s="328"/>
      <c r="I106" s="329"/>
    </row>
    <row r="107" spans="1:9" ht="15" x14ac:dyDescent="0.25">
      <c r="H107" s="328"/>
      <c r="I107" s="329"/>
    </row>
  </sheetData>
  <sortState ref="A22:E26">
    <sortCondition descending="1" ref="A10:A14"/>
  </sortState>
  <mergeCells count="28">
    <mergeCell ref="A97:B97"/>
    <mergeCell ref="A10:A14"/>
    <mergeCell ref="A15:A19"/>
    <mergeCell ref="A5:A9"/>
    <mergeCell ref="A20:A24"/>
    <mergeCell ref="A65:A69"/>
    <mergeCell ref="A30:A34"/>
    <mergeCell ref="A35:A39"/>
    <mergeCell ref="A45:A49"/>
    <mergeCell ref="A70:A74"/>
    <mergeCell ref="A75:A79"/>
    <mergeCell ref="A85:A89"/>
    <mergeCell ref="G1:H1"/>
    <mergeCell ref="A93:F93"/>
    <mergeCell ref="A94:F95"/>
    <mergeCell ref="F3:F4"/>
    <mergeCell ref="A3:A4"/>
    <mergeCell ref="B3:B4"/>
    <mergeCell ref="C3:C4"/>
    <mergeCell ref="D3:D4"/>
    <mergeCell ref="E3:E4"/>
    <mergeCell ref="A25:A29"/>
    <mergeCell ref="A40:A44"/>
    <mergeCell ref="A50:A54"/>
    <mergeCell ref="A1:E1"/>
    <mergeCell ref="A80:A84"/>
    <mergeCell ref="A60:A64"/>
    <mergeCell ref="A55:A59"/>
  </mergeCells>
  <hyperlinks>
    <hyperlink ref="G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showGridLines="0" zoomScaleNormal="100" workbookViewId="0">
      <selection sqref="A1:H1"/>
    </sheetView>
  </sheetViews>
  <sheetFormatPr defaultColWidth="9.140625" defaultRowHeight="12.75" x14ac:dyDescent="0.2"/>
  <cols>
    <col min="1" max="1" width="9.5703125" style="117" customWidth="1"/>
    <col min="2" max="2" width="54.5703125" style="118" bestFit="1" customWidth="1"/>
    <col min="3" max="4" width="16.140625" style="117" customWidth="1"/>
    <col min="5" max="7" width="9.140625" style="117"/>
    <col min="8" max="8" width="26.140625" style="117" customWidth="1"/>
    <col min="9" max="16384" width="9.140625" style="117"/>
  </cols>
  <sheetData>
    <row r="1" spans="1:11" ht="18" customHeight="1" x14ac:dyDescent="0.25">
      <c r="A1" s="702" t="s">
        <v>3184</v>
      </c>
      <c r="B1" s="702"/>
      <c r="C1" s="702"/>
      <c r="D1" s="702"/>
      <c r="E1" s="702"/>
      <c r="F1" s="702"/>
      <c r="G1" s="702"/>
      <c r="H1" s="702"/>
      <c r="J1" s="765" t="s">
        <v>69</v>
      </c>
      <c r="K1" s="765"/>
    </row>
    <row r="2" spans="1:11" ht="15" customHeight="1" x14ac:dyDescent="0.25">
      <c r="A2" s="155"/>
      <c r="B2" s="155"/>
      <c r="C2" s="155"/>
      <c r="D2" s="155"/>
      <c r="F2" s="158"/>
      <c r="G2" s="158"/>
    </row>
    <row r="3" spans="1:11" ht="15" customHeight="1" x14ac:dyDescent="0.2">
      <c r="A3" s="945" t="s">
        <v>49</v>
      </c>
      <c r="B3" s="943" t="s">
        <v>60</v>
      </c>
      <c r="C3" s="941" t="s">
        <v>86</v>
      </c>
      <c r="D3" s="941" t="s">
        <v>87</v>
      </c>
    </row>
    <row r="4" spans="1:11" x14ac:dyDescent="0.2">
      <c r="A4" s="904"/>
      <c r="B4" s="944"/>
      <c r="C4" s="942"/>
      <c r="D4" s="942"/>
    </row>
    <row r="5" spans="1:11" x14ac:dyDescent="0.2">
      <c r="A5" s="946" t="s">
        <v>51</v>
      </c>
      <c r="B5" s="326" t="s">
        <v>61</v>
      </c>
      <c r="C5" s="330">
        <v>26</v>
      </c>
      <c r="D5" s="183">
        <f>C5/C$11</f>
        <v>8.7542087542087546E-2</v>
      </c>
    </row>
    <row r="6" spans="1:11" x14ac:dyDescent="0.2">
      <c r="A6" s="947"/>
      <c r="B6" s="150" t="s">
        <v>63</v>
      </c>
      <c r="C6" s="330">
        <v>20</v>
      </c>
      <c r="D6" s="184">
        <f t="shared" ref="D6:D10" si="0">C6/C$11</f>
        <v>6.7340067340067339E-2</v>
      </c>
    </row>
    <row r="7" spans="1:11" x14ac:dyDescent="0.2">
      <c r="A7" s="947"/>
      <c r="B7" s="150" t="s">
        <v>64</v>
      </c>
      <c r="C7" s="330">
        <v>21</v>
      </c>
      <c r="D7" s="184">
        <f t="shared" si="0"/>
        <v>7.0707070707070704E-2</v>
      </c>
    </row>
    <row r="8" spans="1:11" x14ac:dyDescent="0.2">
      <c r="A8" s="947"/>
      <c r="B8" s="351" t="s">
        <v>3096</v>
      </c>
      <c r="C8" s="330">
        <v>30</v>
      </c>
      <c r="D8" s="184">
        <f t="shared" si="0"/>
        <v>0.10101010101010101</v>
      </c>
    </row>
    <row r="9" spans="1:11" x14ac:dyDescent="0.2">
      <c r="A9" s="947"/>
      <c r="B9" s="150" t="s">
        <v>56</v>
      </c>
      <c r="C9" s="330">
        <v>51</v>
      </c>
      <c r="D9" s="184">
        <f t="shared" si="0"/>
        <v>0.17171717171717171</v>
      </c>
    </row>
    <row r="10" spans="1:11" x14ac:dyDescent="0.2">
      <c r="A10" s="947"/>
      <c r="B10" s="150" t="s">
        <v>58</v>
      </c>
      <c r="C10" s="330">
        <v>53</v>
      </c>
      <c r="D10" s="184">
        <f t="shared" si="0"/>
        <v>0.17845117845117844</v>
      </c>
    </row>
    <row r="11" spans="1:11" x14ac:dyDescent="0.2">
      <c r="A11" s="947"/>
      <c r="B11" s="150" t="s">
        <v>62</v>
      </c>
      <c r="C11" s="331">
        <v>297</v>
      </c>
      <c r="D11" s="185"/>
    </row>
    <row r="12" spans="1:11" x14ac:dyDescent="0.2">
      <c r="A12" s="938" t="s">
        <v>52</v>
      </c>
      <c r="B12" s="326" t="s">
        <v>61</v>
      </c>
      <c r="C12" s="330">
        <v>216</v>
      </c>
      <c r="D12" s="183">
        <f>C12/C$18</f>
        <v>8.6193136472466084E-2</v>
      </c>
      <c r="F12" s="266"/>
    </row>
    <row r="13" spans="1:11" x14ac:dyDescent="0.2">
      <c r="A13" s="939"/>
      <c r="B13" s="150" t="s">
        <v>65</v>
      </c>
      <c r="C13" s="330">
        <v>110</v>
      </c>
      <c r="D13" s="184">
        <f t="shared" ref="D13:D17" si="1">C13/C$18</f>
        <v>4.3894652833200321E-2</v>
      </c>
    </row>
    <row r="14" spans="1:11" x14ac:dyDescent="0.2">
      <c r="A14" s="939"/>
      <c r="B14" s="150" t="s">
        <v>59</v>
      </c>
      <c r="C14" s="330">
        <v>152</v>
      </c>
      <c r="D14" s="184">
        <f t="shared" si="1"/>
        <v>6.0654429369513166E-2</v>
      </c>
    </row>
    <row r="15" spans="1:11" x14ac:dyDescent="0.2">
      <c r="A15" s="939"/>
      <c r="B15" s="150" t="s">
        <v>58</v>
      </c>
      <c r="C15" s="330">
        <v>279</v>
      </c>
      <c r="D15" s="184">
        <f t="shared" si="1"/>
        <v>0.11133280127693536</v>
      </c>
    </row>
    <row r="16" spans="1:11" x14ac:dyDescent="0.2">
      <c r="A16" s="939"/>
      <c r="B16" s="150" t="s">
        <v>56</v>
      </c>
      <c r="C16" s="330">
        <v>317</v>
      </c>
      <c r="D16" s="184">
        <f t="shared" si="1"/>
        <v>0.12649640861931366</v>
      </c>
    </row>
    <row r="17" spans="1:4" x14ac:dyDescent="0.2">
      <c r="A17" s="939"/>
      <c r="B17" s="351" t="s">
        <v>3096</v>
      </c>
      <c r="C17" s="330">
        <v>782</v>
      </c>
      <c r="D17" s="184">
        <f t="shared" si="1"/>
        <v>0.3120510774142059</v>
      </c>
    </row>
    <row r="18" spans="1:4" x14ac:dyDescent="0.2">
      <c r="A18" s="939"/>
      <c r="B18" s="150" t="s">
        <v>62</v>
      </c>
      <c r="C18" s="331">
        <v>2506</v>
      </c>
      <c r="D18" s="184"/>
    </row>
    <row r="19" spans="1:4" x14ac:dyDescent="0.2">
      <c r="A19" s="938" t="s">
        <v>150</v>
      </c>
      <c r="B19" s="326" t="s">
        <v>61</v>
      </c>
      <c r="C19" s="330">
        <v>88</v>
      </c>
      <c r="D19" s="183">
        <f>C19/C$25</f>
        <v>7.4829931972789115E-2</v>
      </c>
    </row>
    <row r="20" spans="1:4" x14ac:dyDescent="0.2">
      <c r="A20" s="939"/>
      <c r="B20" s="566" t="s">
        <v>2737</v>
      </c>
      <c r="C20" s="330">
        <v>55</v>
      </c>
      <c r="D20" s="184">
        <f t="shared" ref="D20:D23" si="2">C20/C$25</f>
        <v>4.6768707482993201E-2</v>
      </c>
    </row>
    <row r="21" spans="1:4" x14ac:dyDescent="0.2">
      <c r="A21" s="939"/>
      <c r="B21" s="150" t="s">
        <v>59</v>
      </c>
      <c r="C21" s="330">
        <v>65</v>
      </c>
      <c r="D21" s="184">
        <f t="shared" si="2"/>
        <v>5.5272108843537414E-2</v>
      </c>
    </row>
    <row r="22" spans="1:4" x14ac:dyDescent="0.2">
      <c r="A22" s="939"/>
      <c r="B22" s="150" t="s">
        <v>58</v>
      </c>
      <c r="C22" s="330">
        <v>89</v>
      </c>
      <c r="D22" s="184">
        <f t="shared" si="2"/>
        <v>7.5680272108843538E-2</v>
      </c>
    </row>
    <row r="23" spans="1:4" x14ac:dyDescent="0.2">
      <c r="A23" s="939"/>
      <c r="B23" s="150" t="s">
        <v>56</v>
      </c>
      <c r="C23" s="330">
        <v>135</v>
      </c>
      <c r="D23" s="184">
        <f t="shared" si="2"/>
        <v>0.11479591836734694</v>
      </c>
    </row>
    <row r="24" spans="1:4" x14ac:dyDescent="0.2">
      <c r="A24" s="939"/>
      <c r="B24" s="351" t="s">
        <v>3096</v>
      </c>
      <c r="C24" s="330">
        <v>442</v>
      </c>
      <c r="D24" s="184">
        <f>C24/C$25</f>
        <v>0.37585034013605439</v>
      </c>
    </row>
    <row r="25" spans="1:4" x14ac:dyDescent="0.2">
      <c r="A25" s="940"/>
      <c r="B25" s="151" t="s">
        <v>62</v>
      </c>
      <c r="C25" s="331">
        <v>1176</v>
      </c>
      <c r="D25" s="190"/>
    </row>
    <row r="26" spans="1:4" x14ac:dyDescent="0.2">
      <c r="A26" s="938" t="s">
        <v>2747</v>
      </c>
      <c r="B26" s="326" t="s">
        <v>61</v>
      </c>
      <c r="C26" s="330">
        <v>14</v>
      </c>
      <c r="D26" s="183">
        <f>C26/C$32</f>
        <v>7.1065989847715741E-2</v>
      </c>
    </row>
    <row r="27" spans="1:4" x14ac:dyDescent="0.2">
      <c r="A27" s="939"/>
      <c r="B27" s="150" t="s">
        <v>64</v>
      </c>
      <c r="C27" s="330">
        <v>11</v>
      </c>
      <c r="D27" s="184">
        <f>C27/C$32</f>
        <v>5.5837563451776651E-2</v>
      </c>
    </row>
    <row r="28" spans="1:4" x14ac:dyDescent="0.2">
      <c r="A28" s="939"/>
      <c r="B28" s="150" t="s">
        <v>59</v>
      </c>
      <c r="C28" s="330">
        <v>12</v>
      </c>
      <c r="D28" s="184">
        <f t="shared" ref="D28:D31" si="3">C28/C$32</f>
        <v>6.0913705583756347E-2</v>
      </c>
    </row>
    <row r="29" spans="1:4" x14ac:dyDescent="0.2">
      <c r="A29" s="939"/>
      <c r="B29" s="150" t="s">
        <v>58</v>
      </c>
      <c r="C29" s="330">
        <v>18</v>
      </c>
      <c r="D29" s="184">
        <f t="shared" si="3"/>
        <v>9.1370558375634514E-2</v>
      </c>
    </row>
    <row r="30" spans="1:4" x14ac:dyDescent="0.2">
      <c r="A30" s="939"/>
      <c r="B30" s="150" t="s">
        <v>56</v>
      </c>
      <c r="C30" s="330">
        <v>25</v>
      </c>
      <c r="D30" s="184">
        <f t="shared" si="3"/>
        <v>0.12690355329949238</v>
      </c>
    </row>
    <row r="31" spans="1:4" x14ac:dyDescent="0.2">
      <c r="A31" s="939"/>
      <c r="B31" s="351" t="s">
        <v>3096</v>
      </c>
      <c r="C31" s="330">
        <v>56</v>
      </c>
      <c r="D31" s="184">
        <f t="shared" si="3"/>
        <v>0.28426395939086296</v>
      </c>
    </row>
    <row r="32" spans="1:4" x14ac:dyDescent="0.2">
      <c r="A32" s="940"/>
      <c r="B32" s="151" t="s">
        <v>62</v>
      </c>
      <c r="C32" s="331">
        <v>197</v>
      </c>
      <c r="D32" s="190"/>
    </row>
    <row r="33" spans="1:4" x14ac:dyDescent="0.2">
      <c r="A33" s="938" t="s">
        <v>2752</v>
      </c>
      <c r="B33" s="326" t="s">
        <v>61</v>
      </c>
      <c r="C33" s="330">
        <v>1</v>
      </c>
      <c r="D33" s="183">
        <f>C33/C$39</f>
        <v>2.7027027027027029E-2</v>
      </c>
    </row>
    <row r="34" spans="1:4" x14ac:dyDescent="0.2">
      <c r="A34" s="939"/>
      <c r="B34" s="150" t="s">
        <v>2754</v>
      </c>
      <c r="C34" s="330">
        <v>2</v>
      </c>
      <c r="D34" s="184">
        <f t="shared" ref="D34:D38" si="4">C34/C$39</f>
        <v>5.4054054054054057E-2</v>
      </c>
    </row>
    <row r="35" spans="1:4" x14ac:dyDescent="0.2">
      <c r="A35" s="939"/>
      <c r="B35" s="150" t="s">
        <v>59</v>
      </c>
      <c r="C35" s="330">
        <v>3</v>
      </c>
      <c r="D35" s="184">
        <f t="shared" si="4"/>
        <v>8.1081081081081086E-2</v>
      </c>
    </row>
    <row r="36" spans="1:4" x14ac:dyDescent="0.2">
      <c r="A36" s="939"/>
      <c r="B36" s="150" t="s">
        <v>58</v>
      </c>
      <c r="C36" s="330">
        <v>4</v>
      </c>
      <c r="D36" s="184">
        <f t="shared" si="4"/>
        <v>0.10810810810810811</v>
      </c>
    </row>
    <row r="37" spans="1:4" x14ac:dyDescent="0.2">
      <c r="A37" s="939"/>
      <c r="B37" s="351" t="s">
        <v>3096</v>
      </c>
      <c r="C37" s="330">
        <v>9</v>
      </c>
      <c r="D37" s="184">
        <f t="shared" si="4"/>
        <v>0.24324324324324326</v>
      </c>
    </row>
    <row r="38" spans="1:4" x14ac:dyDescent="0.2">
      <c r="A38" s="939"/>
      <c r="B38" s="150" t="s">
        <v>56</v>
      </c>
      <c r="C38" s="330">
        <v>10</v>
      </c>
      <c r="D38" s="184">
        <f t="shared" si="4"/>
        <v>0.27027027027027029</v>
      </c>
    </row>
    <row r="39" spans="1:4" x14ac:dyDescent="0.2">
      <c r="A39" s="940"/>
      <c r="B39" s="151" t="s">
        <v>62</v>
      </c>
      <c r="C39" s="331">
        <v>37</v>
      </c>
      <c r="D39" s="190"/>
    </row>
    <row r="40" spans="1:4" x14ac:dyDescent="0.2">
      <c r="A40" s="938" t="s">
        <v>2760</v>
      </c>
      <c r="B40" s="326" t="s">
        <v>61</v>
      </c>
      <c r="C40" s="330">
        <v>1</v>
      </c>
      <c r="D40" s="183">
        <f>C40/C$39</f>
        <v>2.7027027027027029E-2</v>
      </c>
    </row>
    <row r="41" spans="1:4" x14ac:dyDescent="0.2">
      <c r="A41" s="939"/>
      <c r="B41" s="150" t="s">
        <v>58</v>
      </c>
      <c r="C41" s="330">
        <v>2</v>
      </c>
      <c r="D41" s="184">
        <f t="shared" ref="D41:D45" si="5">C41/C$39</f>
        <v>5.4054054054054057E-2</v>
      </c>
    </row>
    <row r="42" spans="1:4" x14ac:dyDescent="0.2">
      <c r="A42" s="939"/>
      <c r="B42" s="150" t="s">
        <v>64</v>
      </c>
      <c r="C42" s="330">
        <v>2</v>
      </c>
      <c r="D42" s="184">
        <f t="shared" si="5"/>
        <v>5.4054054054054057E-2</v>
      </c>
    </row>
    <row r="43" spans="1:4" x14ac:dyDescent="0.2">
      <c r="A43" s="939"/>
      <c r="B43" s="150" t="s">
        <v>59</v>
      </c>
      <c r="C43" s="330">
        <v>2</v>
      </c>
      <c r="D43" s="184">
        <f t="shared" si="5"/>
        <v>5.4054054054054057E-2</v>
      </c>
    </row>
    <row r="44" spans="1:4" x14ac:dyDescent="0.2">
      <c r="A44" s="939"/>
      <c r="B44" s="150" t="s">
        <v>56</v>
      </c>
      <c r="C44" s="330">
        <v>3</v>
      </c>
      <c r="D44" s="184">
        <f t="shared" si="5"/>
        <v>8.1081081081081086E-2</v>
      </c>
    </row>
    <row r="45" spans="1:4" x14ac:dyDescent="0.2">
      <c r="A45" s="939"/>
      <c r="B45" s="351" t="s">
        <v>3096</v>
      </c>
      <c r="C45" s="330">
        <v>7</v>
      </c>
      <c r="D45" s="184">
        <f t="shared" si="5"/>
        <v>0.1891891891891892</v>
      </c>
    </row>
    <row r="46" spans="1:4" x14ac:dyDescent="0.2">
      <c r="A46" s="940"/>
      <c r="B46" s="151" t="s">
        <v>62</v>
      </c>
      <c r="C46" s="331">
        <v>19</v>
      </c>
      <c r="D46" s="190"/>
    </row>
    <row r="47" spans="1:4" x14ac:dyDescent="0.2">
      <c r="A47" s="938" t="s">
        <v>2905</v>
      </c>
      <c r="B47" s="326" t="s">
        <v>61</v>
      </c>
      <c r="C47" s="330">
        <v>4</v>
      </c>
      <c r="D47" s="183">
        <f>C47/C$53</f>
        <v>9.0909090909090912E-2</v>
      </c>
    </row>
    <row r="48" spans="1:4" x14ac:dyDescent="0.2">
      <c r="A48" s="939"/>
      <c r="B48" s="150" t="s">
        <v>2737</v>
      </c>
      <c r="C48" s="330">
        <v>3</v>
      </c>
      <c r="D48" s="184">
        <f t="shared" ref="D48:D52" si="6">C48/C$53</f>
        <v>6.8181818181818177E-2</v>
      </c>
    </row>
    <row r="49" spans="1:4" x14ac:dyDescent="0.2">
      <c r="A49" s="939"/>
      <c r="B49" s="150" t="s">
        <v>63</v>
      </c>
      <c r="C49" s="330">
        <v>3</v>
      </c>
      <c r="D49" s="184">
        <f t="shared" si="6"/>
        <v>6.8181818181818177E-2</v>
      </c>
    </row>
    <row r="50" spans="1:4" x14ac:dyDescent="0.2">
      <c r="A50" s="939"/>
      <c r="B50" s="150" t="s">
        <v>58</v>
      </c>
      <c r="C50" s="330">
        <v>5</v>
      </c>
      <c r="D50" s="184">
        <f t="shared" si="6"/>
        <v>0.11363636363636363</v>
      </c>
    </row>
    <row r="51" spans="1:4" x14ac:dyDescent="0.2">
      <c r="A51" s="939"/>
      <c r="B51" s="150" t="s">
        <v>56</v>
      </c>
      <c r="C51" s="330">
        <v>7</v>
      </c>
      <c r="D51" s="184">
        <f t="shared" si="6"/>
        <v>0.15909090909090909</v>
      </c>
    </row>
    <row r="52" spans="1:4" x14ac:dyDescent="0.2">
      <c r="A52" s="939"/>
      <c r="B52" s="351" t="s">
        <v>3096</v>
      </c>
      <c r="C52" s="330">
        <v>10</v>
      </c>
      <c r="D52" s="184">
        <f t="shared" si="6"/>
        <v>0.22727272727272727</v>
      </c>
    </row>
    <row r="53" spans="1:4" x14ac:dyDescent="0.2">
      <c r="A53" s="940"/>
      <c r="B53" s="151" t="s">
        <v>62</v>
      </c>
      <c r="C53" s="331">
        <v>44</v>
      </c>
      <c r="D53" s="190"/>
    </row>
    <row r="54" spans="1:4" x14ac:dyDescent="0.2">
      <c r="A54" s="938" t="s">
        <v>2923</v>
      </c>
      <c r="B54" s="326" t="s">
        <v>61</v>
      </c>
      <c r="C54" s="330">
        <v>29</v>
      </c>
      <c r="D54" s="183">
        <f>C54/C$60</f>
        <v>5.9548254620123205E-2</v>
      </c>
    </row>
    <row r="55" spans="1:4" x14ac:dyDescent="0.2">
      <c r="A55" s="939"/>
      <c r="B55" s="150" t="s">
        <v>63</v>
      </c>
      <c r="C55" s="330">
        <v>32</v>
      </c>
      <c r="D55" s="184">
        <f t="shared" ref="D55:D59" si="7">C55/C$60</f>
        <v>6.5708418891170434E-2</v>
      </c>
    </row>
    <row r="56" spans="1:4" x14ac:dyDescent="0.2">
      <c r="A56" s="939"/>
      <c r="B56" s="150" t="s">
        <v>59</v>
      </c>
      <c r="C56" s="330">
        <v>38</v>
      </c>
      <c r="D56" s="184">
        <f t="shared" si="7"/>
        <v>7.8028747433264892E-2</v>
      </c>
    </row>
    <row r="57" spans="1:4" x14ac:dyDescent="0.2">
      <c r="A57" s="939"/>
      <c r="B57" s="150" t="s">
        <v>58</v>
      </c>
      <c r="C57" s="330">
        <v>69</v>
      </c>
      <c r="D57" s="184">
        <f t="shared" si="7"/>
        <v>0.14168377823408623</v>
      </c>
    </row>
    <row r="58" spans="1:4" x14ac:dyDescent="0.2">
      <c r="A58" s="939"/>
      <c r="B58" s="150" t="s">
        <v>56</v>
      </c>
      <c r="C58" s="330">
        <v>69</v>
      </c>
      <c r="D58" s="184">
        <f t="shared" si="7"/>
        <v>0.14168377823408623</v>
      </c>
    </row>
    <row r="59" spans="1:4" x14ac:dyDescent="0.2">
      <c r="A59" s="939"/>
      <c r="B59" s="351" t="s">
        <v>3096</v>
      </c>
      <c r="C59" s="330">
        <v>92</v>
      </c>
      <c r="D59" s="184">
        <f t="shared" si="7"/>
        <v>0.18891170431211499</v>
      </c>
    </row>
    <row r="60" spans="1:4" x14ac:dyDescent="0.2">
      <c r="A60" s="940"/>
      <c r="B60" s="151" t="s">
        <v>62</v>
      </c>
      <c r="C60" s="331">
        <v>487</v>
      </c>
      <c r="D60" s="190"/>
    </row>
    <row r="61" spans="1:4" x14ac:dyDescent="0.2">
      <c r="A61" s="938" t="s">
        <v>3001</v>
      </c>
      <c r="B61" s="326" t="s">
        <v>61</v>
      </c>
      <c r="C61" s="330">
        <v>42</v>
      </c>
      <c r="D61" s="184">
        <f>C61/C$67</f>
        <v>3.9033457249070633E-2</v>
      </c>
    </row>
    <row r="62" spans="1:4" x14ac:dyDescent="0.2">
      <c r="A62" s="939"/>
      <c r="B62" s="150" t="s">
        <v>59</v>
      </c>
      <c r="C62" s="330">
        <v>82</v>
      </c>
      <c r="D62" s="184">
        <f t="shared" ref="D62:D66" si="8">C62/C$67</f>
        <v>7.6208178438661706E-2</v>
      </c>
    </row>
    <row r="63" spans="1:4" x14ac:dyDescent="0.2">
      <c r="A63" s="939"/>
      <c r="B63" s="150" t="s">
        <v>64</v>
      </c>
      <c r="C63" s="330">
        <v>91</v>
      </c>
      <c r="D63" s="184">
        <f t="shared" si="8"/>
        <v>8.4572490706319697E-2</v>
      </c>
    </row>
    <row r="64" spans="1:4" x14ac:dyDescent="0.2">
      <c r="A64" s="939"/>
      <c r="B64" s="150" t="s">
        <v>58</v>
      </c>
      <c r="C64" s="330">
        <v>127</v>
      </c>
      <c r="D64" s="184">
        <f t="shared" si="8"/>
        <v>0.11802973977695168</v>
      </c>
    </row>
    <row r="65" spans="1:4" x14ac:dyDescent="0.2">
      <c r="A65" s="939"/>
      <c r="B65" s="150" t="s">
        <v>56</v>
      </c>
      <c r="C65" s="330">
        <v>182</v>
      </c>
      <c r="D65" s="184">
        <f t="shared" si="8"/>
        <v>0.16914498141263939</v>
      </c>
    </row>
    <row r="66" spans="1:4" x14ac:dyDescent="0.2">
      <c r="A66" s="939"/>
      <c r="B66" s="351" t="s">
        <v>3096</v>
      </c>
      <c r="C66" s="330">
        <v>225</v>
      </c>
      <c r="D66" s="184">
        <f t="shared" si="8"/>
        <v>0.20910780669144982</v>
      </c>
    </row>
    <row r="67" spans="1:4" x14ac:dyDescent="0.2">
      <c r="A67" s="940"/>
      <c r="B67" s="151" t="s">
        <v>62</v>
      </c>
      <c r="C67" s="331">
        <v>1076</v>
      </c>
      <c r="D67" s="190"/>
    </row>
    <row r="68" spans="1:4" x14ac:dyDescent="0.2">
      <c r="A68" s="938" t="s">
        <v>3009</v>
      </c>
      <c r="B68" s="326" t="s">
        <v>61</v>
      </c>
      <c r="C68" s="330">
        <v>47</v>
      </c>
      <c r="D68" s="184">
        <f>C68/C$74</f>
        <v>4.6351084812623275E-2</v>
      </c>
    </row>
    <row r="69" spans="1:4" x14ac:dyDescent="0.2">
      <c r="A69" s="939"/>
      <c r="B69" s="322" t="s">
        <v>59</v>
      </c>
      <c r="C69" s="330">
        <v>63</v>
      </c>
      <c r="D69" s="184">
        <f t="shared" ref="D69:D73" si="9">C69/C$74</f>
        <v>6.2130177514792898E-2</v>
      </c>
    </row>
    <row r="70" spans="1:4" x14ac:dyDescent="0.2">
      <c r="A70" s="939"/>
      <c r="B70" s="150" t="s">
        <v>58</v>
      </c>
      <c r="C70" s="330">
        <v>96</v>
      </c>
      <c r="D70" s="184">
        <f t="shared" si="9"/>
        <v>9.4674556213017749E-2</v>
      </c>
    </row>
    <row r="71" spans="1:4" x14ac:dyDescent="0.2">
      <c r="A71" s="939"/>
      <c r="B71" s="150" t="s">
        <v>64</v>
      </c>
      <c r="C71" s="330">
        <v>107</v>
      </c>
      <c r="D71" s="184">
        <f t="shared" si="9"/>
        <v>0.10552268244575937</v>
      </c>
    </row>
    <row r="72" spans="1:4" x14ac:dyDescent="0.2">
      <c r="A72" s="939"/>
      <c r="B72" s="150" t="s">
        <v>56</v>
      </c>
      <c r="C72" s="330">
        <v>155</v>
      </c>
      <c r="D72" s="184">
        <f t="shared" si="9"/>
        <v>0.15285996055226825</v>
      </c>
    </row>
    <row r="73" spans="1:4" x14ac:dyDescent="0.2">
      <c r="A73" s="939"/>
      <c r="B73" s="351" t="s">
        <v>3096</v>
      </c>
      <c r="C73" s="330">
        <v>268</v>
      </c>
      <c r="D73" s="184">
        <f t="shared" si="9"/>
        <v>0.26429980276134124</v>
      </c>
    </row>
    <row r="74" spans="1:4" x14ac:dyDescent="0.2">
      <c r="A74" s="940"/>
      <c r="B74" s="151" t="s">
        <v>62</v>
      </c>
      <c r="C74" s="331">
        <v>1014</v>
      </c>
      <c r="D74" s="190"/>
    </row>
    <row r="75" spans="1:4" x14ac:dyDescent="0.2">
      <c r="A75" s="281"/>
      <c r="B75" s="326" t="s">
        <v>61</v>
      </c>
      <c r="C75" s="330">
        <v>130</v>
      </c>
      <c r="D75" s="184">
        <f>C75/C81</f>
        <v>7.3612684031710077E-2</v>
      </c>
    </row>
    <row r="76" spans="1:4" x14ac:dyDescent="0.2">
      <c r="A76" s="281"/>
      <c r="B76" s="150" t="s">
        <v>59</v>
      </c>
      <c r="C76" s="330">
        <v>127</v>
      </c>
      <c r="D76" s="184">
        <f>C76/C81</f>
        <v>7.1913929784824457E-2</v>
      </c>
    </row>
    <row r="77" spans="1:4" x14ac:dyDescent="0.2">
      <c r="A77" s="281"/>
      <c r="B77" s="150" t="s">
        <v>64</v>
      </c>
      <c r="C77" s="330">
        <v>168</v>
      </c>
      <c r="D77" s="184">
        <f>C77/C81</f>
        <v>9.5130237825594557E-2</v>
      </c>
    </row>
    <row r="78" spans="1:4" x14ac:dyDescent="0.2">
      <c r="A78" s="287" t="s">
        <v>3056</v>
      </c>
      <c r="B78" s="150" t="s">
        <v>56</v>
      </c>
      <c r="C78" s="330">
        <v>213</v>
      </c>
      <c r="D78" s="184">
        <f>C78/C81</f>
        <v>0.12061155152887883</v>
      </c>
    </row>
    <row r="79" spans="1:4" x14ac:dyDescent="0.2">
      <c r="A79" s="281"/>
      <c r="B79" s="150" t="s">
        <v>58</v>
      </c>
      <c r="C79" s="330">
        <v>221</v>
      </c>
      <c r="D79" s="184">
        <f>C79/C81</f>
        <v>0.12514156285390712</v>
      </c>
    </row>
    <row r="80" spans="1:4" x14ac:dyDescent="0.2">
      <c r="A80" s="281"/>
      <c r="B80" s="351" t="s">
        <v>3096</v>
      </c>
      <c r="C80" s="330">
        <v>374</v>
      </c>
      <c r="D80" s="184">
        <f>C80/C81</f>
        <v>0.21177802944507362</v>
      </c>
    </row>
    <row r="81" spans="1:8" x14ac:dyDescent="0.2">
      <c r="A81" s="316"/>
      <c r="B81" s="151" t="s">
        <v>62</v>
      </c>
      <c r="C81" s="331">
        <v>1766</v>
      </c>
      <c r="D81" s="190"/>
      <c r="H81" s="266"/>
    </row>
    <row r="82" spans="1:8" x14ac:dyDescent="0.2">
      <c r="A82" s="315"/>
      <c r="B82" s="325" t="s">
        <v>61</v>
      </c>
      <c r="C82" s="330">
        <v>60</v>
      </c>
      <c r="D82" s="184">
        <f>C82/$C$88</f>
        <v>5.6285178236397747E-2</v>
      </c>
      <c r="H82" s="266"/>
    </row>
    <row r="83" spans="1:8" x14ac:dyDescent="0.2">
      <c r="A83" s="315"/>
      <c r="B83" s="320" t="s">
        <v>59</v>
      </c>
      <c r="C83" s="330">
        <v>87</v>
      </c>
      <c r="D83" s="184">
        <f t="shared" ref="D83:D87" si="10">C83/$C$88</f>
        <v>8.1613508442776733E-2</v>
      </c>
      <c r="H83" s="266"/>
    </row>
    <row r="84" spans="1:8" x14ac:dyDescent="0.2">
      <c r="A84" s="315"/>
      <c r="B84" s="320" t="s">
        <v>58</v>
      </c>
      <c r="C84" s="330">
        <v>147</v>
      </c>
      <c r="D84" s="184">
        <f t="shared" si="10"/>
        <v>0.13789868667917449</v>
      </c>
      <c r="H84" s="266"/>
    </row>
    <row r="85" spans="1:8" x14ac:dyDescent="0.2">
      <c r="A85" s="319" t="s">
        <v>3091</v>
      </c>
      <c r="B85" s="320" t="s">
        <v>64</v>
      </c>
      <c r="C85" s="330">
        <v>148</v>
      </c>
      <c r="D85" s="184">
        <f>C85/$C$88</f>
        <v>0.13883677298311445</v>
      </c>
      <c r="H85" s="266"/>
    </row>
    <row r="86" spans="1:8" x14ac:dyDescent="0.2">
      <c r="A86" s="315"/>
      <c r="B86" s="351" t="s">
        <v>3096</v>
      </c>
      <c r="C86" s="330">
        <v>159</v>
      </c>
      <c r="D86" s="184">
        <f t="shared" si="10"/>
        <v>0.14915572232645402</v>
      </c>
      <c r="H86" s="266"/>
    </row>
    <row r="87" spans="1:8" x14ac:dyDescent="0.2">
      <c r="A87" s="315"/>
      <c r="B87" s="320" t="s">
        <v>56</v>
      </c>
      <c r="C87" s="330">
        <v>169</v>
      </c>
      <c r="D87" s="184">
        <f t="shared" si="10"/>
        <v>0.15853658536585366</v>
      </c>
      <c r="H87" s="266"/>
    </row>
    <row r="88" spans="1:8" x14ac:dyDescent="0.2">
      <c r="A88" s="315"/>
      <c r="B88" s="324" t="s">
        <v>62</v>
      </c>
      <c r="C88" s="331">
        <v>1066</v>
      </c>
      <c r="D88" s="190"/>
      <c r="H88" s="266"/>
    </row>
    <row r="89" spans="1:8" x14ac:dyDescent="0.2">
      <c r="A89" s="340"/>
      <c r="B89" s="325" t="s">
        <v>61</v>
      </c>
      <c r="C89" s="330">
        <v>24</v>
      </c>
      <c r="D89" s="184">
        <f>C89/$C$95</f>
        <v>7.4303405572755415E-2</v>
      </c>
      <c r="H89" s="266"/>
    </row>
    <row r="90" spans="1:8" x14ac:dyDescent="0.2">
      <c r="A90" s="341"/>
      <c r="B90" s="320" t="s">
        <v>59</v>
      </c>
      <c r="C90" s="330">
        <v>26</v>
      </c>
      <c r="D90" s="184">
        <f t="shared" ref="D90:D94" si="11">C90/$C$95</f>
        <v>8.0495356037151702E-2</v>
      </c>
      <c r="H90" s="266"/>
    </row>
    <row r="91" spans="1:8" x14ac:dyDescent="0.2">
      <c r="A91" s="341"/>
      <c r="B91" s="320" t="s">
        <v>58</v>
      </c>
      <c r="C91" s="330">
        <v>38</v>
      </c>
      <c r="D91" s="184">
        <f t="shared" si="11"/>
        <v>0.11764705882352941</v>
      </c>
      <c r="H91" s="266"/>
    </row>
    <row r="92" spans="1:8" x14ac:dyDescent="0.2">
      <c r="A92" s="350" t="s">
        <v>3098</v>
      </c>
      <c r="B92" s="351" t="s">
        <v>56</v>
      </c>
      <c r="C92" s="330">
        <v>43</v>
      </c>
      <c r="D92" s="184">
        <f t="shared" si="11"/>
        <v>0.13312693498452013</v>
      </c>
      <c r="H92" s="266"/>
    </row>
    <row r="93" spans="1:8" x14ac:dyDescent="0.2">
      <c r="A93" s="341"/>
      <c r="B93" s="150" t="s">
        <v>3096</v>
      </c>
      <c r="C93" s="330">
        <v>43</v>
      </c>
      <c r="D93" s="184">
        <f t="shared" si="11"/>
        <v>0.13312693498452013</v>
      </c>
      <c r="H93" s="266"/>
    </row>
    <row r="94" spans="1:8" x14ac:dyDescent="0.2">
      <c r="A94" s="341"/>
      <c r="B94" s="320" t="s">
        <v>64</v>
      </c>
      <c r="C94" s="330">
        <v>48</v>
      </c>
      <c r="D94" s="184">
        <f t="shared" si="11"/>
        <v>0.14860681114551083</v>
      </c>
      <c r="H94" s="266"/>
    </row>
    <row r="95" spans="1:8" x14ac:dyDescent="0.2">
      <c r="A95" s="366"/>
      <c r="B95" s="324" t="s">
        <v>62</v>
      </c>
      <c r="C95" s="331">
        <v>323</v>
      </c>
      <c r="D95" s="190"/>
      <c r="H95" s="266"/>
    </row>
    <row r="96" spans="1:8" x14ac:dyDescent="0.2">
      <c r="A96" s="938" t="s">
        <v>52</v>
      </c>
      <c r="B96" s="325" t="s">
        <v>61</v>
      </c>
      <c r="C96" s="330">
        <v>6</v>
      </c>
      <c r="D96" s="184">
        <f>C96/C102</f>
        <v>6.5934065934065936E-2</v>
      </c>
      <c r="H96" s="266"/>
    </row>
    <row r="97" spans="1:8" x14ac:dyDescent="0.2">
      <c r="A97" s="939"/>
      <c r="B97" s="325" t="s">
        <v>64</v>
      </c>
      <c r="C97" s="330">
        <v>9</v>
      </c>
      <c r="D97" s="184">
        <f>C97/C102</f>
        <v>9.8901098901098897E-2</v>
      </c>
      <c r="H97" s="266"/>
    </row>
    <row r="98" spans="1:8" x14ac:dyDescent="0.2">
      <c r="A98" s="939"/>
      <c r="B98" s="325" t="s">
        <v>59</v>
      </c>
      <c r="C98" s="330">
        <v>10</v>
      </c>
      <c r="D98" s="184">
        <f>C98/C102</f>
        <v>0.10989010989010989</v>
      </c>
      <c r="H98" s="266"/>
    </row>
    <row r="99" spans="1:8" x14ac:dyDescent="0.2">
      <c r="A99" s="939"/>
      <c r="B99" s="325" t="s">
        <v>56</v>
      </c>
      <c r="C99" s="330">
        <v>11</v>
      </c>
      <c r="D99" s="184">
        <f>C99/C102</f>
        <v>0.12087912087912088</v>
      </c>
      <c r="H99" s="266"/>
    </row>
    <row r="100" spans="1:8" x14ac:dyDescent="0.2">
      <c r="A100" s="939"/>
      <c r="B100" s="325" t="s">
        <v>58</v>
      </c>
      <c r="C100" s="330">
        <v>13</v>
      </c>
      <c r="D100" s="184">
        <f>C100/C102</f>
        <v>0.14285714285714285</v>
      </c>
      <c r="H100" s="266"/>
    </row>
    <row r="101" spans="1:8" x14ac:dyDescent="0.2">
      <c r="A101" s="939"/>
      <c r="B101" s="325" t="s">
        <v>3096</v>
      </c>
      <c r="C101" s="330">
        <v>14</v>
      </c>
      <c r="D101" s="184">
        <f>C101/C102</f>
        <v>0.15384615384615385</v>
      </c>
      <c r="H101" s="266"/>
    </row>
    <row r="102" spans="1:8" x14ac:dyDescent="0.2">
      <c r="A102" s="940"/>
      <c r="B102" s="324" t="s">
        <v>62</v>
      </c>
      <c r="C102" s="331">
        <v>91</v>
      </c>
      <c r="D102" s="190"/>
      <c r="H102" s="266"/>
    </row>
    <row r="103" spans="1:8" x14ac:dyDescent="0.2">
      <c r="A103" s="952" t="s">
        <v>150</v>
      </c>
      <c r="B103" s="479" t="s">
        <v>61</v>
      </c>
      <c r="C103" s="330">
        <v>3</v>
      </c>
      <c r="D103" s="184">
        <f>C103/C109</f>
        <v>0.10714285714285714</v>
      </c>
      <c r="H103" s="266"/>
    </row>
    <row r="104" spans="1:8" x14ac:dyDescent="0.2">
      <c r="A104" s="939"/>
      <c r="B104" s="481" t="s">
        <v>64</v>
      </c>
      <c r="C104" s="330">
        <v>2</v>
      </c>
      <c r="D104" s="184">
        <f>C104/C109</f>
        <v>7.1428571428571425E-2</v>
      </c>
      <c r="H104" s="266"/>
    </row>
    <row r="105" spans="1:8" x14ac:dyDescent="0.2">
      <c r="A105" s="939"/>
      <c r="B105" s="481" t="s">
        <v>58</v>
      </c>
      <c r="C105" s="330">
        <v>3</v>
      </c>
      <c r="D105" s="184">
        <f>C105/C109</f>
        <v>0.10714285714285714</v>
      </c>
      <c r="H105" s="266"/>
    </row>
    <row r="106" spans="1:8" x14ac:dyDescent="0.2">
      <c r="A106" s="939"/>
      <c r="B106" s="481" t="s">
        <v>3096</v>
      </c>
      <c r="C106" s="330">
        <v>3</v>
      </c>
      <c r="D106" s="184">
        <f>C106/C109</f>
        <v>0.10714285714285714</v>
      </c>
      <c r="H106" s="266"/>
    </row>
    <row r="107" spans="1:8" x14ac:dyDescent="0.2">
      <c r="A107" s="939"/>
      <c r="B107" s="481" t="s">
        <v>63</v>
      </c>
      <c r="C107" s="330">
        <v>3</v>
      </c>
      <c r="D107" s="184">
        <f>C107/C109</f>
        <v>0.10714285714285714</v>
      </c>
      <c r="H107" s="266"/>
    </row>
    <row r="108" spans="1:8" x14ac:dyDescent="0.2">
      <c r="A108" s="939"/>
      <c r="B108" s="481" t="s">
        <v>56</v>
      </c>
      <c r="C108" s="330">
        <v>8</v>
      </c>
      <c r="D108" s="184">
        <f>C108/C109</f>
        <v>0.2857142857142857</v>
      </c>
      <c r="H108" s="266"/>
    </row>
    <row r="109" spans="1:8" x14ac:dyDescent="0.2">
      <c r="A109" s="940"/>
      <c r="B109" s="480" t="s">
        <v>62</v>
      </c>
      <c r="C109" s="331">
        <v>28</v>
      </c>
      <c r="D109" s="190"/>
      <c r="H109" s="266"/>
    </row>
    <row r="110" spans="1:8" x14ac:dyDescent="0.2">
      <c r="A110" s="953" t="s">
        <v>2747</v>
      </c>
      <c r="B110" s="567" t="s">
        <v>61</v>
      </c>
      <c r="C110" s="330">
        <v>1</v>
      </c>
      <c r="D110" s="568">
        <f>C110/$C$116</f>
        <v>1.5151515151515152E-2</v>
      </c>
      <c r="H110" s="266"/>
    </row>
    <row r="111" spans="1:8" x14ac:dyDescent="0.2">
      <c r="A111" s="939"/>
      <c r="B111" s="479" t="s">
        <v>57</v>
      </c>
      <c r="C111" s="330">
        <v>4</v>
      </c>
      <c r="D111" s="568">
        <f t="shared" ref="D111:D115" si="12">C111/$C$116</f>
        <v>6.0606060606060608E-2</v>
      </c>
      <c r="H111" s="266"/>
    </row>
    <row r="112" spans="1:8" x14ac:dyDescent="0.2">
      <c r="A112" s="939"/>
      <c r="B112" s="479" t="s">
        <v>64</v>
      </c>
      <c r="C112" s="330">
        <v>7</v>
      </c>
      <c r="D112" s="568">
        <f t="shared" si="12"/>
        <v>0.10606060606060606</v>
      </c>
      <c r="H112" s="266"/>
    </row>
    <row r="113" spans="1:13" x14ac:dyDescent="0.2">
      <c r="A113" s="939"/>
      <c r="B113" s="479" t="s">
        <v>3096</v>
      </c>
      <c r="C113" s="330">
        <v>7</v>
      </c>
      <c r="D113" s="568">
        <f t="shared" si="12"/>
        <v>0.10606060606060606</v>
      </c>
      <c r="H113" s="266"/>
    </row>
    <row r="114" spans="1:13" x14ac:dyDescent="0.2">
      <c r="A114" s="939"/>
      <c r="B114" s="479" t="s">
        <v>58</v>
      </c>
      <c r="C114" s="330">
        <v>10</v>
      </c>
      <c r="D114" s="568">
        <f t="shared" si="12"/>
        <v>0.15151515151515152</v>
      </c>
      <c r="H114" s="266"/>
    </row>
    <row r="115" spans="1:13" x14ac:dyDescent="0.2">
      <c r="A115" s="939"/>
      <c r="B115" s="479" t="s">
        <v>56</v>
      </c>
      <c r="C115" s="330">
        <v>11</v>
      </c>
      <c r="D115" s="568">
        <f t="shared" si="12"/>
        <v>0.16666666666666666</v>
      </c>
      <c r="H115" s="266"/>
    </row>
    <row r="116" spans="1:13" x14ac:dyDescent="0.2">
      <c r="A116" s="940"/>
      <c r="B116" s="567" t="s">
        <v>62</v>
      </c>
      <c r="C116" s="330">
        <v>66</v>
      </c>
      <c r="D116" s="184"/>
      <c r="H116" s="266"/>
    </row>
    <row r="117" spans="1:13" ht="12.75" customHeight="1" x14ac:dyDescent="0.2">
      <c r="A117" s="948" t="s">
        <v>3166</v>
      </c>
      <c r="B117" s="326" t="s">
        <v>61</v>
      </c>
      <c r="C117" s="564">
        <v>692</v>
      </c>
      <c r="D117" s="183">
        <f>C117/C123</f>
        <v>6.7889728244873937E-2</v>
      </c>
      <c r="E117" s="266"/>
      <c r="F117" s="266"/>
    </row>
    <row r="118" spans="1:13" x14ac:dyDescent="0.2">
      <c r="A118" s="949"/>
      <c r="B118" s="565" t="s">
        <v>59</v>
      </c>
      <c r="C118" s="330">
        <v>689</v>
      </c>
      <c r="D118" s="184">
        <f>C118/C123</f>
        <v>6.7595408613754543E-2</v>
      </c>
    </row>
    <row r="119" spans="1:13" x14ac:dyDescent="0.2">
      <c r="A119" s="949"/>
      <c r="B119" s="297" t="s">
        <v>64</v>
      </c>
      <c r="C119" s="330">
        <v>747</v>
      </c>
      <c r="D119" s="184">
        <f>C119/C123</f>
        <v>7.3285588148729514E-2</v>
      </c>
    </row>
    <row r="120" spans="1:13" x14ac:dyDescent="0.2">
      <c r="A120" s="949"/>
      <c r="B120" s="297" t="s">
        <v>58</v>
      </c>
      <c r="C120" s="330">
        <v>1174</v>
      </c>
      <c r="D120" s="184">
        <f>C120/C123</f>
        <v>0.11517708231139016</v>
      </c>
    </row>
    <row r="121" spans="1:13" x14ac:dyDescent="0.2">
      <c r="A121" s="949"/>
      <c r="B121" s="297" t="s">
        <v>56</v>
      </c>
      <c r="C121" s="330">
        <v>1409</v>
      </c>
      <c r="D121" s="184">
        <f>C121/C123</f>
        <v>0.13823212008240951</v>
      </c>
      <c r="E121" s="266"/>
    </row>
    <row r="122" spans="1:13" x14ac:dyDescent="0.2">
      <c r="A122" s="949"/>
      <c r="B122" s="351" t="s">
        <v>3096</v>
      </c>
      <c r="C122" s="330">
        <v>2521</v>
      </c>
      <c r="D122" s="184">
        <f>C122/C123</f>
        <v>0.24732659668399881</v>
      </c>
    </row>
    <row r="123" spans="1:13" x14ac:dyDescent="0.2">
      <c r="A123" s="950"/>
      <c r="B123" s="323" t="s">
        <v>62</v>
      </c>
      <c r="C123" s="331">
        <v>10193</v>
      </c>
      <c r="D123" s="190"/>
    </row>
    <row r="124" spans="1:13" ht="12" customHeight="1" x14ac:dyDescent="0.2">
      <c r="A124" s="186"/>
      <c r="B124" s="149"/>
      <c r="C124" s="191"/>
      <c r="D124" s="184"/>
    </row>
    <row r="125" spans="1:13" ht="12" customHeight="1" x14ac:dyDescent="0.2">
      <c r="A125" s="3" t="s">
        <v>92</v>
      </c>
    </row>
    <row r="126" spans="1:13" ht="12" customHeight="1" x14ac:dyDescent="0.2">
      <c r="A126" s="951" t="s">
        <v>2921</v>
      </c>
      <c r="B126" s="951"/>
      <c r="C126" s="951"/>
      <c r="D126" s="951"/>
      <c r="E126" s="951"/>
    </row>
    <row r="127" spans="1:13" ht="12" customHeight="1" x14ac:dyDescent="0.2">
      <c r="A127" s="701" t="s">
        <v>26</v>
      </c>
      <c r="B127" s="700"/>
      <c r="C127" s="700"/>
      <c r="D127" s="700"/>
      <c r="E127" s="700"/>
    </row>
    <row r="128" spans="1:13" ht="12" customHeight="1" x14ac:dyDescent="0.2">
      <c r="A128" s="771" t="str">
        <f>CONCATENATE("1) Figures are for deaths occurring between 1st March 2020 and ",Contents!A40," 2021. Figures only include deaths that were registered by ",Contents!A41,". More information on registration delays can be found on the NRS website.")</f>
        <v>1) Figures are for deaths occurring between 1st March 2020 and 30th June 2021. Figures only include deaths that were registered by 7th July. More information on registration delays can be found on the NRS website.</v>
      </c>
      <c r="B128" s="771"/>
      <c r="C128" s="771"/>
      <c r="D128" s="771"/>
      <c r="E128" s="771"/>
      <c r="F128" s="160"/>
      <c r="G128" s="160"/>
      <c r="H128" s="160"/>
      <c r="I128" s="160"/>
      <c r="J128" s="160"/>
      <c r="K128" s="160"/>
      <c r="L128" s="160"/>
      <c r="M128" s="160"/>
    </row>
    <row r="129" spans="1:13" ht="12" customHeight="1" x14ac:dyDescent="0.2">
      <c r="A129" s="771"/>
      <c r="B129" s="771"/>
      <c r="C129" s="771"/>
      <c r="D129" s="771"/>
      <c r="E129" s="771"/>
      <c r="F129" s="160"/>
      <c r="G129" s="160"/>
      <c r="H129" s="160"/>
      <c r="I129" s="160"/>
      <c r="J129" s="160"/>
      <c r="K129" s="160"/>
      <c r="L129" s="160"/>
      <c r="M129" s="160"/>
    </row>
    <row r="130" spans="1:13" ht="12" customHeight="1" x14ac:dyDescent="0.2">
      <c r="A130" s="951" t="s">
        <v>2999</v>
      </c>
      <c r="B130" s="951"/>
      <c r="C130" s="951"/>
      <c r="D130" s="951"/>
      <c r="E130" s="951"/>
      <c r="F130" s="160"/>
      <c r="G130" s="160"/>
      <c r="H130" s="160"/>
      <c r="I130" s="160"/>
      <c r="J130" s="160"/>
      <c r="K130" s="160"/>
      <c r="L130" s="160"/>
      <c r="M130" s="160"/>
    </row>
    <row r="131" spans="1:13" ht="12" customHeight="1" x14ac:dyDescent="0.2">
      <c r="A131" s="164"/>
    </row>
    <row r="132" spans="1:13" ht="12" customHeight="1" x14ac:dyDescent="0.2">
      <c r="A132" s="825" t="s">
        <v>3007</v>
      </c>
      <c r="B132" s="825"/>
    </row>
    <row r="133" spans="1:13" ht="12" customHeight="1" x14ac:dyDescent="0.2">
      <c r="A133" s="164"/>
    </row>
    <row r="134" spans="1:13" ht="12" customHeight="1" x14ac:dyDescent="0.2">
      <c r="A134" s="310" t="str">
        <f>CONCATENATE("Figure 7: Main pre-existing medical condition in deaths involving COVID-19, between 1st March 2020 and ",Contents!A40, " 2021")</f>
        <v>Figure 7: Main pre-existing medical condition in deaths involving COVID-19, between 1st March 2020 and 30th June 2021</v>
      </c>
    </row>
    <row r="135" spans="1:13" ht="12" customHeight="1" x14ac:dyDescent="0.2"/>
    <row r="136" spans="1:13" ht="12" customHeight="1" x14ac:dyDescent="0.2"/>
    <row r="137" spans="1:13" x14ac:dyDescent="0.2">
      <c r="B137" s="117"/>
    </row>
    <row r="138" spans="1:13" x14ac:dyDescent="0.2">
      <c r="B138" s="117"/>
    </row>
    <row r="139" spans="1:13" x14ac:dyDescent="0.2">
      <c r="B139" s="117"/>
    </row>
    <row r="140" spans="1:13" x14ac:dyDescent="0.2">
      <c r="B140" s="117"/>
    </row>
    <row r="141" spans="1:13" x14ac:dyDescent="0.2">
      <c r="B141" s="117"/>
    </row>
  </sheetData>
  <mergeCells count="24">
    <mergeCell ref="A132:B132"/>
    <mergeCell ref="A5:A11"/>
    <mergeCell ref="A12:A18"/>
    <mergeCell ref="A19:A25"/>
    <mergeCell ref="A117:A123"/>
    <mergeCell ref="A40:A46"/>
    <mergeCell ref="A47:A53"/>
    <mergeCell ref="A54:A60"/>
    <mergeCell ref="A130:E130"/>
    <mergeCell ref="A128:E129"/>
    <mergeCell ref="A126:E126"/>
    <mergeCell ref="A61:A67"/>
    <mergeCell ref="A68:A74"/>
    <mergeCell ref="A96:A102"/>
    <mergeCell ref="A103:A109"/>
    <mergeCell ref="A110:A116"/>
    <mergeCell ref="J1:K1"/>
    <mergeCell ref="A33:A39"/>
    <mergeCell ref="C3:C4"/>
    <mergeCell ref="D3:D4"/>
    <mergeCell ref="B3:B4"/>
    <mergeCell ref="A3:A4"/>
    <mergeCell ref="A26:A32"/>
    <mergeCell ref="A1:H1"/>
  </mergeCells>
  <hyperlinks>
    <hyperlink ref="J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zoomScaleNormal="100" workbookViewId="0">
      <selection sqref="A1:J1"/>
    </sheetView>
  </sheetViews>
  <sheetFormatPr defaultColWidth="9.140625" defaultRowHeight="12.75" x14ac:dyDescent="0.2"/>
  <cols>
    <col min="1" max="1" width="15.85546875" style="117" bestFit="1" customWidth="1"/>
    <col min="2" max="2" width="42.5703125" style="118" customWidth="1"/>
    <col min="3" max="4" width="16.140625" style="117" customWidth="1"/>
    <col min="5" max="9" width="9.140625" style="117"/>
    <col min="10" max="10" width="22.28515625" style="117" customWidth="1"/>
    <col min="11" max="11" width="7.42578125" style="117" customWidth="1"/>
    <col min="12" max="16384" width="9.140625" style="117"/>
  </cols>
  <sheetData>
    <row r="1" spans="1:13" ht="18" customHeight="1" x14ac:dyDescent="0.25">
      <c r="A1" s="702" t="s">
        <v>3185</v>
      </c>
      <c r="B1" s="702"/>
      <c r="C1" s="702"/>
      <c r="D1" s="702"/>
      <c r="E1" s="702"/>
      <c r="F1" s="702"/>
      <c r="G1" s="702"/>
      <c r="H1" s="702"/>
      <c r="I1" s="702"/>
      <c r="J1" s="702"/>
      <c r="L1" s="765" t="s">
        <v>69</v>
      </c>
      <c r="M1" s="765"/>
    </row>
    <row r="2" spans="1:13" ht="15" customHeight="1" x14ac:dyDescent="0.25">
      <c r="A2" s="155"/>
      <c r="B2" s="155"/>
      <c r="C2" s="155"/>
      <c r="D2" s="155"/>
      <c r="F2" s="158"/>
      <c r="G2" s="158"/>
      <c r="H2" s="38"/>
    </row>
    <row r="3" spans="1:13" ht="15" customHeight="1" x14ac:dyDescent="0.2">
      <c r="A3" s="945"/>
      <c r="B3" s="943" t="s">
        <v>60</v>
      </c>
      <c r="C3" s="941" t="s">
        <v>86</v>
      </c>
      <c r="D3" s="941" t="s">
        <v>87</v>
      </c>
    </row>
    <row r="4" spans="1:13" x14ac:dyDescent="0.2">
      <c r="A4" s="904"/>
      <c r="B4" s="944"/>
      <c r="C4" s="942"/>
      <c r="D4" s="942"/>
    </row>
    <row r="5" spans="1:13" x14ac:dyDescent="0.2">
      <c r="A5" s="938" t="s">
        <v>2916</v>
      </c>
      <c r="B5" s="327" t="s">
        <v>61</v>
      </c>
      <c r="C5" s="182">
        <v>100</v>
      </c>
      <c r="D5" s="183">
        <f>C5/C$11</f>
        <v>0.14492753623188406</v>
      </c>
    </row>
    <row r="6" spans="1:13" x14ac:dyDescent="0.2">
      <c r="A6" s="939"/>
      <c r="B6" s="152" t="s">
        <v>64</v>
      </c>
      <c r="C6" s="182">
        <v>56</v>
      </c>
      <c r="D6" s="184">
        <f t="shared" ref="D6:D10" si="0">C6/C$11</f>
        <v>8.1159420289855067E-2</v>
      </c>
    </row>
    <row r="7" spans="1:13" x14ac:dyDescent="0.2">
      <c r="A7" s="939"/>
      <c r="B7" s="152" t="s">
        <v>2920</v>
      </c>
      <c r="C7" s="182">
        <v>60</v>
      </c>
      <c r="D7" s="184">
        <f t="shared" si="0"/>
        <v>8.6956521739130432E-2</v>
      </c>
    </row>
    <row r="8" spans="1:13" x14ac:dyDescent="0.2">
      <c r="A8" s="939"/>
      <c r="B8" s="153" t="s">
        <v>58</v>
      </c>
      <c r="C8" s="182">
        <v>69</v>
      </c>
      <c r="D8" s="184">
        <f t="shared" si="0"/>
        <v>0.1</v>
      </c>
    </row>
    <row r="9" spans="1:13" x14ac:dyDescent="0.2">
      <c r="A9" s="947"/>
      <c r="B9" s="150" t="s">
        <v>56</v>
      </c>
      <c r="C9" s="182">
        <v>84</v>
      </c>
      <c r="D9" s="184">
        <f t="shared" si="0"/>
        <v>0.12173913043478261</v>
      </c>
    </row>
    <row r="10" spans="1:13" x14ac:dyDescent="0.2">
      <c r="A10" s="939"/>
      <c r="B10" s="149" t="s">
        <v>63</v>
      </c>
      <c r="C10" s="182">
        <v>91</v>
      </c>
      <c r="D10" s="184">
        <f t="shared" si="0"/>
        <v>0.13188405797101449</v>
      </c>
    </row>
    <row r="11" spans="1:13" x14ac:dyDescent="0.2">
      <c r="A11" s="939"/>
      <c r="B11" s="321" t="s">
        <v>62</v>
      </c>
      <c r="C11" s="182">
        <v>690</v>
      </c>
      <c r="D11" s="185"/>
    </row>
    <row r="12" spans="1:13" ht="5.45" customHeight="1" x14ac:dyDescent="0.2">
      <c r="A12" s="186"/>
      <c r="B12" s="150"/>
      <c r="C12" s="187"/>
      <c r="D12" s="185"/>
    </row>
    <row r="13" spans="1:13" x14ac:dyDescent="0.2">
      <c r="A13" s="938" t="s">
        <v>2917</v>
      </c>
      <c r="B13" s="326" t="s">
        <v>61</v>
      </c>
      <c r="C13" s="182">
        <v>269</v>
      </c>
      <c r="D13" s="183">
        <f>C13/C$19</f>
        <v>5.9777777777777777E-2</v>
      </c>
    </row>
    <row r="14" spans="1:13" x14ac:dyDescent="0.2">
      <c r="A14" s="939"/>
      <c r="B14" s="152" t="s">
        <v>64</v>
      </c>
      <c r="C14" s="182">
        <v>317</v>
      </c>
      <c r="D14" s="184">
        <f>C14/C$19</f>
        <v>7.0444444444444448E-2</v>
      </c>
    </row>
    <row r="15" spans="1:13" x14ac:dyDescent="0.2">
      <c r="A15" s="939"/>
      <c r="B15" s="150" t="s">
        <v>59</v>
      </c>
      <c r="C15" s="182">
        <v>348</v>
      </c>
      <c r="D15" s="184">
        <f t="shared" ref="D15:D18" si="1">C15/C$19</f>
        <v>7.7333333333333337E-2</v>
      </c>
    </row>
    <row r="16" spans="1:13" x14ac:dyDescent="0.2">
      <c r="A16" s="939"/>
      <c r="B16" s="150" t="s">
        <v>58</v>
      </c>
      <c r="C16" s="182">
        <v>427</v>
      </c>
      <c r="D16" s="184">
        <f t="shared" si="1"/>
        <v>9.4888888888888884E-2</v>
      </c>
    </row>
    <row r="17" spans="1:4" x14ac:dyDescent="0.2">
      <c r="A17" s="939"/>
      <c r="B17" s="150" t="s">
        <v>56</v>
      </c>
      <c r="C17" s="182">
        <v>908</v>
      </c>
      <c r="D17" s="184">
        <f t="shared" si="1"/>
        <v>0.20177777777777778</v>
      </c>
    </row>
    <row r="18" spans="1:4" x14ac:dyDescent="0.2">
      <c r="A18" s="939"/>
      <c r="B18" s="351" t="s">
        <v>3096</v>
      </c>
      <c r="C18" s="182">
        <v>964</v>
      </c>
      <c r="D18" s="184">
        <f t="shared" si="1"/>
        <v>0.21422222222222223</v>
      </c>
    </row>
    <row r="19" spans="1:4" x14ac:dyDescent="0.2">
      <c r="A19" s="939"/>
      <c r="B19" s="322" t="s">
        <v>62</v>
      </c>
      <c r="C19" s="182">
        <v>4500</v>
      </c>
      <c r="D19" s="184"/>
    </row>
    <row r="20" spans="1:4" ht="4.3499999999999996" customHeight="1" x14ac:dyDescent="0.2">
      <c r="A20" s="188"/>
      <c r="B20" s="150"/>
      <c r="C20" s="187"/>
      <c r="D20" s="184"/>
    </row>
    <row r="21" spans="1:4" x14ac:dyDescent="0.2">
      <c r="A21" s="938" t="s">
        <v>2918</v>
      </c>
      <c r="B21" s="326" t="s">
        <v>61</v>
      </c>
      <c r="C21" s="182">
        <v>52</v>
      </c>
      <c r="D21" s="183">
        <f>C21/$C$27</f>
        <v>0.11453744493392071</v>
      </c>
    </row>
    <row r="22" spans="1:4" x14ac:dyDescent="0.2">
      <c r="A22" s="939"/>
      <c r="B22" s="150" t="s">
        <v>2920</v>
      </c>
      <c r="C22" s="182">
        <v>29</v>
      </c>
      <c r="D22" s="184">
        <f>C22/C$27</f>
        <v>6.3876651982378851E-2</v>
      </c>
    </row>
    <row r="23" spans="1:4" x14ac:dyDescent="0.2">
      <c r="A23" s="939"/>
      <c r="B23" s="566" t="s">
        <v>64</v>
      </c>
      <c r="C23" s="182">
        <v>36</v>
      </c>
      <c r="D23" s="184">
        <f t="shared" ref="D23:D26" si="2">C23/C$27</f>
        <v>7.9295154185022032E-2</v>
      </c>
    </row>
    <row r="24" spans="1:4" x14ac:dyDescent="0.2">
      <c r="A24" s="939"/>
      <c r="B24" s="150" t="s">
        <v>63</v>
      </c>
      <c r="C24" s="182">
        <v>44</v>
      </c>
      <c r="D24" s="184">
        <f t="shared" si="2"/>
        <v>9.6916299559471369E-2</v>
      </c>
    </row>
    <row r="25" spans="1:4" x14ac:dyDescent="0.2">
      <c r="A25" s="939"/>
      <c r="B25" s="150" t="s">
        <v>56</v>
      </c>
      <c r="C25" s="182">
        <v>46</v>
      </c>
      <c r="D25" s="184">
        <f t="shared" si="2"/>
        <v>0.1013215859030837</v>
      </c>
    </row>
    <row r="26" spans="1:4" x14ac:dyDescent="0.2">
      <c r="A26" s="939"/>
      <c r="B26" s="150" t="s">
        <v>58</v>
      </c>
      <c r="C26" s="182">
        <v>97</v>
      </c>
      <c r="D26" s="184">
        <f t="shared" si="2"/>
        <v>0.21365638766519823</v>
      </c>
    </row>
    <row r="27" spans="1:4" x14ac:dyDescent="0.2">
      <c r="A27" s="939"/>
      <c r="B27" s="322" t="s">
        <v>62</v>
      </c>
      <c r="C27" s="182">
        <v>454</v>
      </c>
      <c r="D27" s="184"/>
    </row>
    <row r="28" spans="1:4" ht="5.0999999999999996" customHeight="1" x14ac:dyDescent="0.2">
      <c r="A28" s="189"/>
      <c r="B28" s="151"/>
      <c r="C28" s="187"/>
      <c r="D28" s="190"/>
    </row>
    <row r="29" spans="1:4" x14ac:dyDescent="0.2">
      <c r="A29" s="939" t="s">
        <v>2919</v>
      </c>
      <c r="B29" s="322" t="s">
        <v>61</v>
      </c>
      <c r="C29" s="182">
        <v>271</v>
      </c>
      <c r="D29" s="184">
        <f>C29/$C$35</f>
        <v>5.9573532644537262E-2</v>
      </c>
    </row>
    <row r="30" spans="1:4" x14ac:dyDescent="0.2">
      <c r="A30" s="939"/>
      <c r="B30" s="150" t="s">
        <v>59</v>
      </c>
      <c r="C30" s="182">
        <v>293</v>
      </c>
      <c r="D30" s="184">
        <f>C30/C$35</f>
        <v>6.4409760386898218E-2</v>
      </c>
    </row>
    <row r="31" spans="1:4" x14ac:dyDescent="0.2">
      <c r="A31" s="939"/>
      <c r="B31" s="332" t="s">
        <v>64</v>
      </c>
      <c r="C31" s="182">
        <v>338</v>
      </c>
      <c r="D31" s="184">
        <f t="shared" ref="D31:D34" si="3">C31/C$35</f>
        <v>7.430204440536381E-2</v>
      </c>
    </row>
    <row r="32" spans="1:4" x14ac:dyDescent="0.2">
      <c r="A32" s="939"/>
      <c r="B32" s="150" t="s">
        <v>56</v>
      </c>
      <c r="C32" s="182">
        <v>371</v>
      </c>
      <c r="D32" s="184">
        <f t="shared" si="3"/>
        <v>8.1556386018905247E-2</v>
      </c>
    </row>
    <row r="33" spans="1:15" x14ac:dyDescent="0.2">
      <c r="A33" s="939"/>
      <c r="B33" s="150" t="s">
        <v>58</v>
      </c>
      <c r="C33" s="182">
        <v>581</v>
      </c>
      <c r="D33" s="184">
        <f t="shared" si="3"/>
        <v>0.12772037810507805</v>
      </c>
    </row>
    <row r="34" spans="1:15" x14ac:dyDescent="0.2">
      <c r="A34" s="939"/>
      <c r="B34" s="351" t="s">
        <v>3096</v>
      </c>
      <c r="C34" s="182">
        <v>1552</v>
      </c>
      <c r="D34" s="184">
        <f t="shared" si="3"/>
        <v>0.34117388437019125</v>
      </c>
    </row>
    <row r="35" spans="1:15" x14ac:dyDescent="0.2">
      <c r="A35" s="940"/>
      <c r="B35" s="323" t="s">
        <v>62</v>
      </c>
      <c r="C35" s="187">
        <v>4549</v>
      </c>
      <c r="D35" s="190"/>
    </row>
    <row r="36" spans="1:15" ht="12" customHeight="1" x14ac:dyDescent="0.2">
      <c r="A36" s="186"/>
      <c r="B36" s="149"/>
      <c r="C36" s="191"/>
      <c r="D36" s="184"/>
    </row>
    <row r="37" spans="1:15" ht="12" customHeight="1" x14ac:dyDescent="0.2">
      <c r="A37" s="3" t="s">
        <v>92</v>
      </c>
    </row>
    <row r="38" spans="1:15" ht="12" customHeight="1" x14ac:dyDescent="0.2">
      <c r="A38" s="951" t="s">
        <v>2921</v>
      </c>
      <c r="B38" s="951"/>
      <c r="C38" s="951"/>
      <c r="D38" s="951"/>
    </row>
    <row r="39" spans="1:15" ht="12" customHeight="1" x14ac:dyDescent="0.2">
      <c r="A39" s="701" t="s">
        <v>26</v>
      </c>
      <c r="B39" s="700"/>
      <c r="C39" s="700"/>
      <c r="D39" s="700"/>
    </row>
    <row r="40" spans="1:15" ht="12" customHeight="1" x14ac:dyDescent="0.2">
      <c r="A40" s="771" t="str">
        <f>CONCATENATE("1) Figures are for deaths occurring between 1st March 2020 and ",Contents!A40," 2021. Figures only include deaths that were registered by ",Contents!A41,". More information on registration delays can be found on the NRS website.")</f>
        <v>1) Figures are for deaths occurring between 1st March 2020 and 30th June 2021. Figures only include deaths that were registered by 7th July. More information on registration delays can be found on the NRS website.</v>
      </c>
      <c r="B40" s="771"/>
      <c r="C40" s="771"/>
      <c r="D40" s="771"/>
      <c r="E40" s="160"/>
      <c r="F40" s="160"/>
      <c r="G40" s="160"/>
      <c r="H40" s="160"/>
      <c r="I40" s="160"/>
      <c r="J40" s="160"/>
      <c r="K40" s="160"/>
      <c r="L40" s="160"/>
      <c r="M40" s="160"/>
      <c r="N40" s="160"/>
      <c r="O40" s="160"/>
    </row>
    <row r="41" spans="1:15" ht="12" customHeight="1" x14ac:dyDescent="0.2">
      <c r="A41" s="771"/>
      <c r="B41" s="771"/>
      <c r="C41" s="771"/>
      <c r="D41" s="771"/>
      <c r="E41" s="160"/>
      <c r="F41" s="160"/>
      <c r="G41" s="160"/>
      <c r="H41" s="160"/>
      <c r="I41" s="160"/>
      <c r="J41" s="160"/>
      <c r="K41" s="160"/>
      <c r="L41" s="160"/>
      <c r="M41" s="160"/>
      <c r="N41" s="160"/>
      <c r="O41" s="160"/>
    </row>
    <row r="42" spans="1:15" ht="12" customHeight="1" x14ac:dyDescent="0.2">
      <c r="A42" s="951" t="s">
        <v>2999</v>
      </c>
      <c r="B42" s="951"/>
      <c r="C42" s="951"/>
      <c r="D42" s="951"/>
    </row>
    <row r="43" spans="1:15" ht="12" customHeight="1" x14ac:dyDescent="0.2">
      <c r="A43" s="164"/>
    </row>
    <row r="44" spans="1:15" ht="12" customHeight="1" x14ac:dyDescent="0.2">
      <c r="A44" s="825" t="s">
        <v>3007</v>
      </c>
      <c r="B44" s="825"/>
    </row>
    <row r="45" spans="1:15" ht="12" customHeight="1" x14ac:dyDescent="0.2">
      <c r="A45" s="164"/>
    </row>
    <row r="46" spans="1:15" ht="12" customHeight="1" x14ac:dyDescent="0.2">
      <c r="A46" s="310" t="str">
        <f>CONCATENATE("Figure 8: Main pre-existing medical condition by age and sex, between 1st March 2020 and ",Contents!A40, " 2021")</f>
        <v>Figure 8: Main pre-existing medical condition by age and sex, between 1st March 2020 and 30th June 2021</v>
      </c>
    </row>
    <row r="47" spans="1:15" ht="12" customHeight="1" x14ac:dyDescent="0.2"/>
    <row r="48" spans="1:15" ht="12" customHeight="1" x14ac:dyDescent="0.2"/>
    <row r="49" spans="2:2" ht="12" customHeight="1" x14ac:dyDescent="0.2">
      <c r="B49" s="117"/>
    </row>
    <row r="50" spans="2:2" x14ac:dyDescent="0.2">
      <c r="B50" s="117"/>
    </row>
    <row r="51" spans="2:2" x14ac:dyDescent="0.2">
      <c r="B51" s="117"/>
    </row>
    <row r="52" spans="2:2" x14ac:dyDescent="0.2">
      <c r="B52" s="117"/>
    </row>
    <row r="53" spans="2:2" x14ac:dyDescent="0.2">
      <c r="B53" s="117"/>
    </row>
  </sheetData>
  <mergeCells count="14">
    <mergeCell ref="A38:D38"/>
    <mergeCell ref="A40:D41"/>
    <mergeCell ref="A44:B44"/>
    <mergeCell ref="A5:A11"/>
    <mergeCell ref="A13:A19"/>
    <mergeCell ref="A21:A27"/>
    <mergeCell ref="A29:A35"/>
    <mergeCell ref="A42:D42"/>
    <mergeCell ref="L1:M1"/>
    <mergeCell ref="A3:A4"/>
    <mergeCell ref="B3:B4"/>
    <mergeCell ref="C3:C4"/>
    <mergeCell ref="D3:D4"/>
    <mergeCell ref="A1:J1"/>
  </mergeCells>
  <hyperlinks>
    <hyperlink ref="L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Normal="100" workbookViewId="0">
      <selection sqref="A1:L1"/>
    </sheetView>
  </sheetViews>
  <sheetFormatPr defaultColWidth="9.140625" defaultRowHeight="12.75" x14ac:dyDescent="0.2"/>
  <cols>
    <col min="1" max="1" width="15.85546875" style="117" customWidth="1"/>
    <col min="2" max="2" width="18.140625" style="117" customWidth="1"/>
    <col min="3" max="5" width="9.140625" style="117"/>
    <col min="6" max="6" width="4.5703125" style="117" bestFit="1" customWidth="1"/>
    <col min="7" max="11" width="9.140625" style="117"/>
    <col min="12" max="12" width="4.85546875" style="117" customWidth="1"/>
    <col min="13" max="16384" width="9.140625" style="117"/>
  </cols>
  <sheetData>
    <row r="1" spans="1:15" ht="18" customHeight="1" x14ac:dyDescent="0.25">
      <c r="A1" s="702" t="s">
        <v>3186</v>
      </c>
      <c r="B1" s="702"/>
      <c r="C1" s="702"/>
      <c r="D1" s="702"/>
      <c r="E1" s="702"/>
      <c r="F1" s="702"/>
      <c r="G1" s="702"/>
      <c r="H1" s="702"/>
      <c r="I1" s="702"/>
      <c r="J1" s="702"/>
      <c r="K1" s="702"/>
      <c r="L1" s="702"/>
      <c r="N1" s="765" t="s">
        <v>69</v>
      </c>
      <c r="O1" s="765"/>
    </row>
    <row r="2" spans="1:15" ht="15" customHeight="1" x14ac:dyDescent="0.2">
      <c r="A2" s="10"/>
    </row>
    <row r="3" spans="1:15" x14ac:dyDescent="0.2">
      <c r="B3" s="11" t="s">
        <v>32</v>
      </c>
      <c r="C3" s="4" t="s">
        <v>35</v>
      </c>
      <c r="D3" s="4" t="s">
        <v>36</v>
      </c>
      <c r="E3" s="4" t="s">
        <v>37</v>
      </c>
    </row>
    <row r="4" spans="1:15" x14ac:dyDescent="0.2">
      <c r="A4" s="955" t="s">
        <v>38</v>
      </c>
      <c r="B4" s="177" t="s">
        <v>39</v>
      </c>
      <c r="C4" s="178">
        <f>'Table 6'!D6</f>
        <v>1698.4</v>
      </c>
      <c r="D4" s="178">
        <f>'Table 6'!E6</f>
        <v>1676</v>
      </c>
      <c r="E4" s="178">
        <f>'Table 6'!F6</f>
        <v>1720.9</v>
      </c>
      <c r="F4" s="18">
        <f>C4-D4</f>
        <v>22.400000000000091</v>
      </c>
    </row>
    <row r="5" spans="1:15" x14ac:dyDescent="0.2">
      <c r="A5" s="943"/>
      <c r="B5" s="179">
        <v>2</v>
      </c>
      <c r="C5" s="180">
        <f>'Table 6'!D7</f>
        <v>1373.6</v>
      </c>
      <c r="D5" s="180">
        <f>'Table 6'!E7</f>
        <v>1354.7</v>
      </c>
      <c r="E5" s="180">
        <f>'Table 6'!F7</f>
        <v>1392.6</v>
      </c>
      <c r="F5" s="18">
        <f t="shared" ref="F5:F13" si="0">C5-D5</f>
        <v>18.899999999999864</v>
      </c>
    </row>
    <row r="6" spans="1:15" x14ac:dyDescent="0.2">
      <c r="A6" s="943"/>
      <c r="B6" s="179">
        <v>3</v>
      </c>
      <c r="C6" s="180">
        <f>'Table 6'!D8</f>
        <v>1172.7</v>
      </c>
      <c r="D6" s="180">
        <f>'Table 6'!E8</f>
        <v>1156</v>
      </c>
      <c r="E6" s="180">
        <f>'Table 6'!F8</f>
        <v>1189.4000000000001</v>
      </c>
      <c r="F6" s="18">
        <f t="shared" si="0"/>
        <v>16.700000000000045</v>
      </c>
    </row>
    <row r="7" spans="1:15" x14ac:dyDescent="0.2">
      <c r="A7" s="943"/>
      <c r="B7" s="179">
        <v>4</v>
      </c>
      <c r="C7" s="180">
        <f>'Table 6'!D9</f>
        <v>1027.5</v>
      </c>
      <c r="D7" s="180">
        <f>'Table 6'!E9</f>
        <v>1012</v>
      </c>
      <c r="E7" s="180">
        <f>'Table 6'!F9</f>
        <v>1043</v>
      </c>
      <c r="F7" s="18">
        <f t="shared" si="0"/>
        <v>15.5</v>
      </c>
    </row>
    <row r="8" spans="1:15" x14ac:dyDescent="0.2">
      <c r="A8" s="943"/>
      <c r="B8" s="179" t="s">
        <v>40</v>
      </c>
      <c r="C8" s="180">
        <f>'Table 6'!D10</f>
        <v>894.4</v>
      </c>
      <c r="D8" s="180">
        <f>'Table 6'!E10</f>
        <v>879.9</v>
      </c>
      <c r="E8" s="180">
        <f>'Table 6'!F10</f>
        <v>908.8</v>
      </c>
      <c r="F8" s="18">
        <f t="shared" si="0"/>
        <v>14.5</v>
      </c>
    </row>
    <row r="9" spans="1:15" x14ac:dyDescent="0.2">
      <c r="A9" s="955" t="s">
        <v>41</v>
      </c>
      <c r="B9" s="177" t="s">
        <v>39</v>
      </c>
      <c r="C9" s="178">
        <f>'Table 6'!D11</f>
        <v>239.9</v>
      </c>
      <c r="D9" s="178">
        <f>'Table 6'!E11</f>
        <v>231</v>
      </c>
      <c r="E9" s="178">
        <f>'Table 6'!F11</f>
        <v>248.7</v>
      </c>
      <c r="F9" s="18">
        <f t="shared" si="0"/>
        <v>8.9000000000000057</v>
      </c>
    </row>
    <row r="10" spans="1:15" x14ac:dyDescent="0.2">
      <c r="A10" s="943"/>
      <c r="B10" s="179">
        <v>2</v>
      </c>
      <c r="C10" s="180">
        <f>'Table 6'!D12</f>
        <v>170.8</v>
      </c>
      <c r="D10" s="180">
        <f>'Table 6'!E12</f>
        <v>163.80000000000001</v>
      </c>
      <c r="E10" s="180">
        <f>'Table 6'!F12</f>
        <v>177.8</v>
      </c>
      <c r="F10" s="18">
        <f t="shared" si="0"/>
        <v>7</v>
      </c>
    </row>
    <row r="11" spans="1:15" x14ac:dyDescent="0.2">
      <c r="A11" s="943"/>
      <c r="B11" s="179">
        <v>3</v>
      </c>
      <c r="C11" s="180">
        <f>'Table 6'!D13</f>
        <v>127.6</v>
      </c>
      <c r="D11" s="180">
        <f>'Table 6'!E13</f>
        <v>121.8</v>
      </c>
      <c r="E11" s="180">
        <f>'Table 6'!F13</f>
        <v>133.4</v>
      </c>
      <c r="F11" s="18">
        <f t="shared" si="0"/>
        <v>5.7999999999999972</v>
      </c>
    </row>
    <row r="12" spans="1:15" x14ac:dyDescent="0.2">
      <c r="A12" s="943"/>
      <c r="B12" s="179">
        <v>4</v>
      </c>
      <c r="C12" s="180">
        <f>'Table 6'!D14</f>
        <v>117.1</v>
      </c>
      <c r="D12" s="180">
        <f>'Table 6'!E14</f>
        <v>111.6</v>
      </c>
      <c r="E12" s="180">
        <f>'Table 6'!F14</f>
        <v>122.6</v>
      </c>
      <c r="F12" s="18">
        <f t="shared" si="0"/>
        <v>5.5</v>
      </c>
    </row>
    <row r="13" spans="1:15" x14ac:dyDescent="0.2">
      <c r="A13" s="943"/>
      <c r="B13" s="179" t="s">
        <v>40</v>
      </c>
      <c r="C13" s="180">
        <f>'Table 6'!D15</f>
        <v>101.2</v>
      </c>
      <c r="D13" s="180">
        <f>'Table 6'!E15</f>
        <v>96.1</v>
      </c>
      <c r="E13" s="180">
        <f>'Table 6'!F15</f>
        <v>106.3</v>
      </c>
      <c r="F13" s="18">
        <f t="shared" si="0"/>
        <v>5.1000000000000085</v>
      </c>
    </row>
    <row r="15" spans="1:15" ht="12" customHeight="1" x14ac:dyDescent="0.2">
      <c r="A15" s="3" t="s">
        <v>26</v>
      </c>
      <c r="C15" s="181"/>
      <c r="L15" s="176"/>
      <c r="M15" s="176"/>
      <c r="N15" s="176"/>
      <c r="O15" s="5"/>
    </row>
    <row r="16" spans="1:15" ht="12" customHeight="1" x14ac:dyDescent="0.2">
      <c r="A16" s="861" t="s">
        <v>77</v>
      </c>
      <c r="B16" s="861"/>
      <c r="C16" s="861"/>
      <c r="D16" s="861"/>
      <c r="E16" s="861"/>
      <c r="F16" s="861"/>
      <c r="G16" s="861"/>
      <c r="H16" s="861"/>
      <c r="I16" s="861"/>
      <c r="J16" s="861"/>
      <c r="K16" s="861"/>
      <c r="L16" s="861"/>
      <c r="M16" s="861"/>
      <c r="N16" s="861"/>
      <c r="O16" s="861"/>
    </row>
    <row r="17" spans="1:15" ht="12" customHeight="1" x14ac:dyDescent="0.2">
      <c r="A17" s="861"/>
      <c r="B17" s="861"/>
      <c r="C17" s="861"/>
      <c r="D17" s="861"/>
      <c r="E17" s="861"/>
      <c r="F17" s="861"/>
      <c r="G17" s="861"/>
      <c r="H17" s="861"/>
      <c r="I17" s="861"/>
      <c r="J17" s="861"/>
      <c r="K17" s="861"/>
      <c r="L17" s="861"/>
      <c r="M17" s="861"/>
      <c r="N17" s="861"/>
      <c r="O17" s="861"/>
    </row>
    <row r="18" spans="1:15" ht="12" customHeight="1" x14ac:dyDescent="0.2">
      <c r="A18" s="919" t="s">
        <v>78</v>
      </c>
      <c r="B18" s="919"/>
      <c r="C18" s="919"/>
      <c r="D18" s="919"/>
      <c r="E18" s="919"/>
      <c r="F18" s="919"/>
      <c r="G18" s="919"/>
      <c r="H18" s="919"/>
      <c r="I18" s="919"/>
      <c r="J18" s="919"/>
      <c r="K18" s="919"/>
      <c r="L18" s="919"/>
      <c r="M18" s="919"/>
      <c r="N18" s="919"/>
      <c r="O18" s="919"/>
    </row>
    <row r="19" spans="1:15" ht="12" customHeight="1" x14ac:dyDescent="0.2">
      <c r="A19" s="919"/>
      <c r="B19" s="919"/>
      <c r="C19" s="919"/>
      <c r="D19" s="919"/>
      <c r="E19" s="919"/>
      <c r="F19" s="919"/>
      <c r="G19" s="919"/>
      <c r="H19" s="919"/>
      <c r="I19" s="919"/>
      <c r="J19" s="919"/>
      <c r="K19" s="919"/>
      <c r="L19" s="919"/>
      <c r="M19" s="919"/>
      <c r="N19" s="919"/>
      <c r="O19" s="919"/>
    </row>
    <row r="20" spans="1:15" ht="12" customHeight="1" x14ac:dyDescent="0.2">
      <c r="A20" s="919"/>
      <c r="B20" s="919"/>
      <c r="C20" s="919"/>
      <c r="D20" s="919"/>
      <c r="E20" s="919"/>
      <c r="F20" s="919"/>
      <c r="G20" s="919"/>
      <c r="H20" s="919"/>
      <c r="I20" s="919"/>
      <c r="J20" s="919"/>
      <c r="K20" s="919"/>
      <c r="L20" s="919"/>
      <c r="M20" s="919"/>
      <c r="N20" s="919"/>
      <c r="O20" s="919"/>
    </row>
    <row r="21" spans="1:15" ht="12" customHeight="1" x14ac:dyDescent="0.2">
      <c r="A21" s="957" t="s">
        <v>2756</v>
      </c>
      <c r="B21" s="957"/>
      <c r="C21" s="957"/>
      <c r="D21" s="957"/>
      <c r="E21" s="957"/>
      <c r="F21" s="957"/>
      <c r="G21" s="957"/>
      <c r="H21" s="957"/>
      <c r="I21" s="957"/>
      <c r="J21" s="957"/>
      <c r="K21" s="957"/>
      <c r="L21" s="957"/>
      <c r="M21" s="957"/>
      <c r="N21" s="957"/>
      <c r="O21" s="957"/>
    </row>
    <row r="22" spans="1:15" ht="12" customHeight="1" x14ac:dyDescent="0.2">
      <c r="A22" s="956" t="s">
        <v>81</v>
      </c>
      <c r="B22" s="956"/>
      <c r="C22" s="956"/>
      <c r="D22" s="956"/>
      <c r="E22" s="956"/>
      <c r="F22" s="956"/>
      <c r="G22" s="956"/>
      <c r="H22" s="956"/>
      <c r="I22" s="956"/>
      <c r="J22" s="956"/>
      <c r="K22" s="956"/>
      <c r="L22" s="956"/>
      <c r="M22" s="956"/>
      <c r="N22" s="956"/>
      <c r="O22" s="956"/>
    </row>
    <row r="23" spans="1:15" ht="12" customHeight="1" x14ac:dyDescent="0.2">
      <c r="A23" s="956"/>
      <c r="B23" s="956"/>
      <c r="C23" s="956"/>
      <c r="D23" s="956"/>
      <c r="E23" s="956"/>
      <c r="F23" s="956"/>
      <c r="G23" s="956"/>
      <c r="H23" s="956"/>
      <c r="I23" s="956"/>
      <c r="J23" s="956"/>
      <c r="K23" s="956"/>
      <c r="L23" s="956"/>
      <c r="M23" s="956"/>
      <c r="N23" s="956"/>
      <c r="O23" s="956"/>
    </row>
    <row r="24" spans="1:15" ht="12" customHeight="1" x14ac:dyDescent="0.2">
      <c r="A24" s="861" t="s">
        <v>88</v>
      </c>
      <c r="B24" s="861"/>
      <c r="C24" s="861"/>
      <c r="D24" s="861"/>
      <c r="E24" s="861"/>
      <c r="F24" s="861"/>
      <c r="G24" s="861"/>
      <c r="H24" s="861"/>
      <c r="I24" s="861"/>
      <c r="J24" s="861"/>
      <c r="K24" s="861"/>
      <c r="L24" s="861"/>
      <c r="M24" s="861"/>
      <c r="N24" s="861"/>
      <c r="O24" s="861"/>
    </row>
    <row r="25" spans="1:15" ht="12" customHeight="1" x14ac:dyDescent="0.2">
      <c r="A25" s="861"/>
      <c r="B25" s="861"/>
      <c r="C25" s="861"/>
      <c r="D25" s="861"/>
      <c r="E25" s="861"/>
      <c r="F25" s="861"/>
      <c r="G25" s="861"/>
      <c r="H25" s="861"/>
      <c r="I25" s="861"/>
      <c r="J25" s="861"/>
      <c r="K25" s="861"/>
      <c r="L25" s="861"/>
      <c r="M25" s="861"/>
      <c r="N25" s="861"/>
      <c r="O25" s="861"/>
    </row>
    <row r="26" spans="1:15" ht="12" customHeight="1" x14ac:dyDescent="0.2">
      <c r="A26" s="954" t="s">
        <v>83</v>
      </c>
      <c r="B26" s="954"/>
      <c r="C26" s="954"/>
      <c r="D26" s="954"/>
      <c r="E26" s="954"/>
      <c r="F26" s="954"/>
      <c r="G26" s="954"/>
      <c r="H26" s="954"/>
      <c r="I26" s="954"/>
      <c r="J26" s="954"/>
      <c r="K26" s="954"/>
      <c r="L26" s="954"/>
      <c r="M26" s="954"/>
      <c r="N26" s="954"/>
      <c r="O26" s="954"/>
    </row>
    <row r="27" spans="1:15" ht="12" customHeight="1" x14ac:dyDescent="0.2">
      <c r="A27" s="815" t="s">
        <v>96</v>
      </c>
      <c r="B27" s="815"/>
      <c r="C27" s="815"/>
      <c r="D27" s="815"/>
      <c r="E27" s="815"/>
      <c r="F27" s="815"/>
      <c r="G27" s="815"/>
      <c r="H27" s="815"/>
      <c r="I27" s="815"/>
      <c r="J27" s="815"/>
      <c r="K27" s="815"/>
      <c r="L27" s="815"/>
      <c r="M27" s="815"/>
      <c r="N27" s="815"/>
      <c r="O27" s="815"/>
    </row>
    <row r="28" spans="1:15" ht="12" customHeight="1" x14ac:dyDescent="0.2">
      <c r="A28" s="816" t="s">
        <v>95</v>
      </c>
      <c r="B28" s="816"/>
      <c r="C28" s="816"/>
      <c r="D28" s="816"/>
      <c r="E28" s="816"/>
      <c r="F28" s="816"/>
      <c r="G28" s="816"/>
      <c r="H28" s="816"/>
      <c r="I28" s="816"/>
      <c r="J28" s="816"/>
      <c r="K28" s="816"/>
      <c r="L28" s="816"/>
      <c r="M28" s="816"/>
      <c r="N28" s="816"/>
      <c r="O28" s="816"/>
    </row>
    <row r="29" spans="1:15" ht="12" customHeight="1" x14ac:dyDescent="0.2">
      <c r="A29" s="771"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30th June 2021. Figures only include deaths that were registered by 7th July. More information on registration delays can be found on the NRS website.</v>
      </c>
      <c r="B29" s="771"/>
      <c r="C29" s="771"/>
      <c r="D29" s="771"/>
      <c r="E29" s="771"/>
      <c r="F29" s="771"/>
      <c r="G29" s="771"/>
      <c r="H29" s="771"/>
      <c r="I29" s="771"/>
      <c r="J29" s="771"/>
      <c r="K29" s="771"/>
      <c r="L29" s="771"/>
      <c r="M29" s="771"/>
      <c r="N29" s="771"/>
      <c r="O29" s="771"/>
    </row>
    <row r="30" spans="1:15" ht="12" customHeight="1" x14ac:dyDescent="0.2">
      <c r="A30" s="771"/>
      <c r="B30" s="771"/>
      <c r="C30" s="771"/>
      <c r="D30" s="771"/>
      <c r="E30" s="771"/>
      <c r="F30" s="771"/>
      <c r="G30" s="771"/>
      <c r="H30" s="771"/>
      <c r="I30" s="771"/>
      <c r="J30" s="771"/>
      <c r="K30" s="771"/>
      <c r="L30" s="771"/>
      <c r="M30" s="771"/>
      <c r="N30" s="771"/>
      <c r="O30" s="771"/>
    </row>
    <row r="31" spans="1:15" ht="12" customHeight="1" x14ac:dyDescent="0.2">
      <c r="A31" s="814"/>
      <c r="B31" s="814"/>
      <c r="C31" s="814"/>
      <c r="D31" s="814"/>
      <c r="E31" s="814"/>
      <c r="F31" s="814"/>
      <c r="G31" s="814"/>
      <c r="H31" s="814"/>
      <c r="I31" s="814"/>
      <c r="J31" s="814"/>
      <c r="K31" s="814"/>
      <c r="L31" s="814"/>
      <c r="M31" s="814"/>
      <c r="N31" s="814"/>
      <c r="O31" s="814"/>
    </row>
    <row r="32" spans="1:15" ht="12" customHeight="1" x14ac:dyDescent="0.2">
      <c r="A32" s="825" t="s">
        <v>3007</v>
      </c>
      <c r="B32" s="825"/>
      <c r="L32" s="176"/>
      <c r="M32" s="176"/>
      <c r="N32" s="176"/>
      <c r="O32" s="5"/>
    </row>
    <row r="34" spans="1:1" x14ac:dyDescent="0.2">
      <c r="A34" s="9" t="str">
        <f>CONCATENATE("Figure 9: COVID-19 death rate by SIMD quintile between 1st March 2020 and ",Contents!A40, " 2021")</f>
        <v>Figure 9: COVID-19 death rate by SIMD quintile between 1st March 2020 and 30th June 2021</v>
      </c>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selection sqref="A1:L1"/>
    </sheetView>
  </sheetViews>
  <sheetFormatPr defaultColWidth="9.140625" defaultRowHeight="14.25" x14ac:dyDescent="0.2"/>
  <cols>
    <col min="1" max="1" width="18.5703125" style="5" customWidth="1"/>
    <col min="2" max="2" width="25" style="5" customWidth="1"/>
    <col min="3" max="11" width="9.140625" style="5"/>
    <col min="12" max="12" width="9.5703125" style="5" customWidth="1"/>
    <col min="13" max="16384" width="9.140625" style="5"/>
  </cols>
  <sheetData>
    <row r="1" spans="1:15" ht="18" customHeight="1" x14ac:dyDescent="0.25">
      <c r="A1" s="702" t="s">
        <v>3187</v>
      </c>
      <c r="B1" s="702"/>
      <c r="C1" s="702"/>
      <c r="D1" s="702"/>
      <c r="E1" s="702"/>
      <c r="F1" s="702"/>
      <c r="G1" s="702"/>
      <c r="H1" s="702"/>
      <c r="I1" s="702"/>
      <c r="J1" s="702"/>
      <c r="K1" s="702"/>
      <c r="L1" s="702"/>
      <c r="N1" s="838" t="s">
        <v>69</v>
      </c>
      <c r="O1" s="838"/>
    </row>
    <row r="2" spans="1:15" ht="15" customHeight="1" x14ac:dyDescent="0.2"/>
    <row r="3" spans="1:15" x14ac:dyDescent="0.2">
      <c r="A3" s="8"/>
      <c r="B3" s="12" t="s">
        <v>93</v>
      </c>
      <c r="C3" s="13" t="s">
        <v>35</v>
      </c>
      <c r="D3" s="13" t="s">
        <v>36</v>
      </c>
      <c r="E3" s="13" t="s">
        <v>37</v>
      </c>
    </row>
    <row r="4" spans="1:15" x14ac:dyDescent="0.2">
      <c r="A4" s="959" t="s">
        <v>38</v>
      </c>
      <c r="B4" s="175" t="s">
        <v>43</v>
      </c>
      <c r="C4" s="375">
        <f>'Table 7'!D5</f>
        <v>1292.21</v>
      </c>
      <c r="D4" s="375">
        <f>'Table 7'!E5</f>
        <v>1277.6300000000001</v>
      </c>
      <c r="E4" s="375">
        <f>'Table 7'!F5</f>
        <v>1306.8</v>
      </c>
      <c r="F4" s="6">
        <f>C4-D4</f>
        <v>14.579999999999927</v>
      </c>
    </row>
    <row r="5" spans="1:15" x14ac:dyDescent="0.2">
      <c r="A5" s="960"/>
      <c r="B5" s="145" t="s">
        <v>44</v>
      </c>
      <c r="C5" s="375">
        <f>'Table 7'!D6</f>
        <v>1275.3499999999999</v>
      </c>
      <c r="D5" s="375">
        <f>'Table 7'!E6</f>
        <v>1262.0899999999999</v>
      </c>
      <c r="E5" s="375">
        <f>'Table 7'!F6</f>
        <v>1288.5999999999999</v>
      </c>
      <c r="F5" s="6">
        <f t="shared" ref="F5:F15" si="0">C5-D5</f>
        <v>13.259999999999991</v>
      </c>
    </row>
    <row r="6" spans="1:15" x14ac:dyDescent="0.2">
      <c r="A6" s="960"/>
      <c r="B6" s="145" t="s">
        <v>45</v>
      </c>
      <c r="C6" s="375">
        <f>'Table 7'!D7</f>
        <v>1129.27</v>
      </c>
      <c r="D6" s="375">
        <f>'Table 7'!E7</f>
        <v>1104.4000000000001</v>
      </c>
      <c r="E6" s="375">
        <f>'Table 7'!F7</f>
        <v>1154.0999999999999</v>
      </c>
      <c r="F6" s="6">
        <f t="shared" si="0"/>
        <v>24.869999999999891</v>
      </c>
    </row>
    <row r="7" spans="1:15" x14ac:dyDescent="0.2">
      <c r="A7" s="960"/>
      <c r="B7" s="145" t="s">
        <v>46</v>
      </c>
      <c r="C7" s="375">
        <f>'Table 7'!D8</f>
        <v>1190.1500000000001</v>
      </c>
      <c r="D7" s="375">
        <f>'Table 7'!E8</f>
        <v>1153.44</v>
      </c>
      <c r="E7" s="375">
        <f>'Table 7'!F8</f>
        <v>1226.9000000000001</v>
      </c>
      <c r="F7" s="6">
        <f t="shared" si="0"/>
        <v>36.710000000000036</v>
      </c>
    </row>
    <row r="8" spans="1:15" x14ac:dyDescent="0.2">
      <c r="A8" s="960"/>
      <c r="B8" s="145" t="s">
        <v>47</v>
      </c>
      <c r="C8" s="375">
        <f>'Table 7'!D9</f>
        <v>1040.5</v>
      </c>
      <c r="D8" s="375">
        <f>'Table 7'!E9</f>
        <v>1019.15</v>
      </c>
      <c r="E8" s="375">
        <f>'Table 7'!F9</f>
        <v>1061.8</v>
      </c>
      <c r="F8" s="6">
        <f t="shared" si="0"/>
        <v>21.350000000000023</v>
      </c>
    </row>
    <row r="9" spans="1:15" ht="12.75" customHeight="1" x14ac:dyDescent="0.2">
      <c r="A9" s="960"/>
      <c r="B9" s="145" t="s">
        <v>48</v>
      </c>
      <c r="C9" s="375">
        <f>'Table 7'!D10</f>
        <v>988.22</v>
      </c>
      <c r="D9" s="375">
        <f>'Table 7'!E10</f>
        <v>961.76</v>
      </c>
      <c r="E9" s="375">
        <f>'Table 7'!F10</f>
        <v>1014.7</v>
      </c>
      <c r="F9" s="6">
        <f t="shared" si="0"/>
        <v>26.460000000000036</v>
      </c>
    </row>
    <row r="10" spans="1:15" ht="21.75" customHeight="1" x14ac:dyDescent="0.2">
      <c r="A10" s="960" t="s">
        <v>41</v>
      </c>
      <c r="B10" s="145" t="s">
        <v>43</v>
      </c>
      <c r="C10" s="375">
        <f>'Table 7'!D11</f>
        <v>193.22</v>
      </c>
      <c r="D10" s="375">
        <f>'Table 7'!E11</f>
        <v>187.33</v>
      </c>
      <c r="E10" s="375">
        <f>'Table 7'!F11</f>
        <v>199.1</v>
      </c>
      <c r="F10" s="292"/>
    </row>
    <row r="11" spans="1:15" x14ac:dyDescent="0.2">
      <c r="A11" s="960"/>
      <c r="B11" s="145" t="s">
        <v>44</v>
      </c>
      <c r="C11" s="375">
        <f>'Table 7'!D12</f>
        <v>161.47999999999999</v>
      </c>
      <c r="D11" s="375">
        <f>'Table 7'!E12</f>
        <v>156.54</v>
      </c>
      <c r="E11" s="375">
        <f>'Table 7'!F12</f>
        <v>166.4</v>
      </c>
      <c r="F11" s="6">
        <f t="shared" si="0"/>
        <v>4.9399999999999977</v>
      </c>
    </row>
    <row r="12" spans="1:15" x14ac:dyDescent="0.2">
      <c r="A12" s="960"/>
      <c r="B12" s="145" t="s">
        <v>45</v>
      </c>
      <c r="C12" s="375">
        <f>'Table 7'!D13</f>
        <v>114.49</v>
      </c>
      <c r="D12" s="375">
        <f>'Table 7'!E13</f>
        <v>106.17</v>
      </c>
      <c r="E12" s="375">
        <f>'Table 7'!F13</f>
        <v>122.8</v>
      </c>
      <c r="F12" s="6">
        <f t="shared" si="0"/>
        <v>8.3199999999999932</v>
      </c>
    </row>
    <row r="13" spans="1:15" x14ac:dyDescent="0.2">
      <c r="A13" s="960"/>
      <c r="B13" s="145" t="s">
        <v>46</v>
      </c>
      <c r="C13" s="375">
        <f>'Table 7'!D14</f>
        <v>74.739999999999995</v>
      </c>
      <c r="D13" s="375">
        <f>'Table 7'!E14</f>
        <v>65.28</v>
      </c>
      <c r="E13" s="375">
        <f>'Table 7'!F14</f>
        <v>84.2</v>
      </c>
      <c r="F13" s="6">
        <f t="shared" si="0"/>
        <v>9.4599999999999937</v>
      </c>
    </row>
    <row r="14" spans="1:15" x14ac:dyDescent="0.2">
      <c r="A14" s="960"/>
      <c r="B14" s="145" t="s">
        <v>47</v>
      </c>
      <c r="C14" s="375">
        <f>'Table 7'!D15</f>
        <v>94.66</v>
      </c>
      <c r="D14" s="375">
        <f>'Table 7'!E15</f>
        <v>87.85</v>
      </c>
      <c r="E14" s="375">
        <f>'Table 7'!F15</f>
        <v>101.5</v>
      </c>
      <c r="F14" s="6">
        <f t="shared" si="0"/>
        <v>6.8100000000000023</v>
      </c>
    </row>
    <row r="15" spans="1:15" x14ac:dyDescent="0.2">
      <c r="A15" s="960"/>
      <c r="B15" s="145" t="s">
        <v>48</v>
      </c>
      <c r="C15" s="375">
        <f>'Table 7'!D16</f>
        <v>52.2</v>
      </c>
      <c r="D15" s="375">
        <f>'Table 7'!E16</f>
        <v>45.81</v>
      </c>
      <c r="E15" s="375">
        <f>'Table 7'!F16</f>
        <v>58.6</v>
      </c>
      <c r="F15" s="6">
        <f t="shared" si="0"/>
        <v>6.3900000000000006</v>
      </c>
    </row>
    <row r="17" spans="1:15" ht="12" customHeight="1" x14ac:dyDescent="0.2">
      <c r="A17" s="3" t="s">
        <v>26</v>
      </c>
      <c r="B17" s="117"/>
      <c r="C17" s="117"/>
      <c r="D17" s="117"/>
      <c r="E17" s="117"/>
      <c r="F17" s="117"/>
      <c r="G17" s="117"/>
      <c r="H17" s="117"/>
      <c r="I17" s="117"/>
      <c r="J17" s="117"/>
      <c r="K17" s="117"/>
      <c r="L17" s="176"/>
      <c r="M17" s="176"/>
      <c r="N17" s="176"/>
    </row>
    <row r="18" spans="1:15" ht="12" customHeight="1" x14ac:dyDescent="0.2">
      <c r="A18" s="822" t="s">
        <v>89</v>
      </c>
      <c r="B18" s="822"/>
      <c r="C18" s="822"/>
      <c r="D18" s="822"/>
      <c r="E18" s="822"/>
      <c r="F18" s="822"/>
      <c r="G18" s="822"/>
      <c r="H18" s="822"/>
      <c r="I18" s="822"/>
      <c r="J18" s="822"/>
      <c r="K18" s="822"/>
      <c r="L18" s="822"/>
      <c r="M18" s="822"/>
      <c r="N18" s="822"/>
      <c r="O18" s="165"/>
    </row>
    <row r="19" spans="1:15" ht="12" customHeight="1" x14ac:dyDescent="0.2">
      <c r="A19" s="822"/>
      <c r="B19" s="822"/>
      <c r="C19" s="822"/>
      <c r="D19" s="822"/>
      <c r="E19" s="822"/>
      <c r="F19" s="822"/>
      <c r="G19" s="822"/>
      <c r="H19" s="822"/>
      <c r="I19" s="822"/>
      <c r="J19" s="822"/>
      <c r="K19" s="822"/>
      <c r="L19" s="822"/>
      <c r="M19" s="822"/>
      <c r="N19" s="822"/>
      <c r="O19" s="165"/>
    </row>
    <row r="20" spans="1:15" ht="12" customHeight="1" x14ac:dyDescent="0.2">
      <c r="A20" s="822" t="s">
        <v>90</v>
      </c>
      <c r="B20" s="822"/>
      <c r="C20" s="822"/>
      <c r="D20" s="822"/>
      <c r="E20" s="822"/>
      <c r="F20" s="822"/>
      <c r="G20" s="822"/>
      <c r="H20" s="822"/>
      <c r="I20" s="822"/>
      <c r="J20" s="822"/>
      <c r="K20" s="822"/>
      <c r="L20" s="822"/>
      <c r="M20" s="822"/>
      <c r="N20" s="822"/>
      <c r="O20" s="31"/>
    </row>
    <row r="21" spans="1:15" ht="12" customHeight="1" x14ac:dyDescent="0.2">
      <c r="A21" s="822"/>
      <c r="B21" s="822"/>
      <c r="C21" s="822"/>
      <c r="D21" s="822"/>
      <c r="E21" s="822"/>
      <c r="F21" s="822"/>
      <c r="G21" s="822"/>
      <c r="H21" s="822"/>
      <c r="I21" s="822"/>
      <c r="J21" s="822"/>
      <c r="K21" s="822"/>
      <c r="L21" s="822"/>
      <c r="M21" s="822"/>
      <c r="N21" s="822"/>
      <c r="O21" s="31"/>
    </row>
    <row r="22" spans="1:15" ht="12" customHeight="1" x14ac:dyDescent="0.2">
      <c r="A22" s="822"/>
      <c r="B22" s="822"/>
      <c r="C22" s="822"/>
      <c r="D22" s="822"/>
      <c r="E22" s="822"/>
      <c r="F22" s="822"/>
      <c r="G22" s="822"/>
      <c r="H22" s="822"/>
      <c r="I22" s="822"/>
      <c r="J22" s="822"/>
      <c r="K22" s="822"/>
      <c r="L22" s="822"/>
      <c r="M22" s="822"/>
      <c r="N22" s="822"/>
      <c r="O22" s="31"/>
    </row>
    <row r="23" spans="1:15" ht="12" customHeight="1" x14ac:dyDescent="0.2">
      <c r="A23" s="825" t="s">
        <v>2924</v>
      </c>
      <c r="B23" s="825"/>
      <c r="C23" s="825"/>
      <c r="D23" s="825"/>
      <c r="E23" s="825"/>
      <c r="F23" s="825"/>
      <c r="G23" s="825"/>
      <c r="H23" s="825"/>
      <c r="I23" s="825"/>
      <c r="J23" s="825"/>
      <c r="K23" s="825"/>
      <c r="L23" s="825"/>
      <c r="M23" s="825"/>
      <c r="N23" s="825"/>
      <c r="O23" s="164"/>
    </row>
    <row r="24" spans="1:15" ht="12" customHeight="1" x14ac:dyDescent="0.2">
      <c r="A24" s="822" t="s">
        <v>91</v>
      </c>
      <c r="B24" s="822"/>
      <c r="C24" s="822"/>
      <c r="D24" s="822"/>
      <c r="E24" s="822"/>
      <c r="F24" s="822"/>
      <c r="G24" s="822"/>
      <c r="H24" s="822"/>
      <c r="I24" s="822"/>
      <c r="J24" s="822"/>
      <c r="K24" s="822"/>
      <c r="L24" s="822"/>
      <c r="M24" s="822"/>
      <c r="N24" s="822"/>
      <c r="O24" s="32"/>
    </row>
    <row r="25" spans="1:15" ht="12" customHeight="1" x14ac:dyDescent="0.2">
      <c r="A25" s="822"/>
      <c r="B25" s="822"/>
      <c r="C25" s="822"/>
      <c r="D25" s="822"/>
      <c r="E25" s="822"/>
      <c r="F25" s="822"/>
      <c r="G25" s="822"/>
      <c r="H25" s="822"/>
      <c r="I25" s="822"/>
      <c r="J25" s="822"/>
      <c r="K25" s="822"/>
      <c r="L25" s="822"/>
      <c r="M25" s="822"/>
      <c r="N25" s="822"/>
      <c r="O25" s="32"/>
    </row>
    <row r="26" spans="1:15" ht="12" customHeight="1" x14ac:dyDescent="0.2">
      <c r="A26" s="84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26" s="847"/>
      <c r="C26" s="847"/>
      <c r="D26" s="847"/>
      <c r="E26" s="847"/>
      <c r="F26" s="847"/>
      <c r="G26" s="847"/>
      <c r="H26" s="847"/>
      <c r="I26" s="847"/>
      <c r="J26" s="847"/>
      <c r="K26" s="847"/>
      <c r="L26" s="847"/>
      <c r="M26" s="847"/>
      <c r="N26" s="847"/>
      <c r="O26" s="32"/>
    </row>
    <row r="27" spans="1:15" ht="12" customHeight="1" x14ac:dyDescent="0.2">
      <c r="A27" s="836" t="s">
        <v>2729</v>
      </c>
      <c r="B27" s="836"/>
      <c r="C27" s="836"/>
      <c r="D27" s="836"/>
      <c r="E27" s="836"/>
      <c r="F27" s="836"/>
      <c r="G27" s="836"/>
      <c r="H27" s="836"/>
      <c r="I27" s="836"/>
      <c r="J27" s="836"/>
      <c r="K27" s="836"/>
      <c r="L27" s="836"/>
      <c r="M27" s="836"/>
      <c r="N27" s="836"/>
      <c r="O27" s="165"/>
    </row>
    <row r="28" spans="1:15" ht="12" customHeight="1" x14ac:dyDescent="0.2">
      <c r="A28" s="958"/>
      <c r="B28" s="958"/>
      <c r="C28" s="958"/>
      <c r="D28" s="958"/>
      <c r="E28" s="958"/>
      <c r="F28" s="958"/>
      <c r="G28" s="958"/>
      <c r="H28" s="958"/>
      <c r="I28" s="958"/>
      <c r="J28" s="958"/>
      <c r="K28" s="958"/>
      <c r="L28" s="958"/>
      <c r="M28" s="958"/>
      <c r="N28" s="958"/>
      <c r="O28" s="91"/>
    </row>
    <row r="29" spans="1:15" ht="12" customHeight="1" x14ac:dyDescent="0.2">
      <c r="A29" s="164" t="s">
        <v>3007</v>
      </c>
      <c r="B29" s="117"/>
      <c r="C29" s="117"/>
      <c r="D29" s="117"/>
      <c r="E29" s="117"/>
      <c r="F29" s="117"/>
      <c r="G29" s="117"/>
      <c r="H29" s="117"/>
      <c r="I29" s="117"/>
      <c r="J29" s="117"/>
      <c r="K29" s="117"/>
      <c r="L29" s="176"/>
      <c r="M29" s="176"/>
      <c r="N29" s="176"/>
    </row>
    <row r="31" spans="1:15" x14ac:dyDescent="0.2">
      <c r="A31" s="17" t="str">
        <f>CONCATENATE("Figure 10: Age standardised death rates by urban rural classification between 1st March 2020 and ",Contents!A40, " 2021")</f>
        <v>Figure 10: Age standardised death rates by urban rural classification between 1st March 2020 and 30th June 2021</v>
      </c>
    </row>
  </sheetData>
  <mergeCells count="11">
    <mergeCell ref="N1:O1"/>
    <mergeCell ref="A23:N23"/>
    <mergeCell ref="A24:N25"/>
    <mergeCell ref="A27:N27"/>
    <mergeCell ref="A28:N28"/>
    <mergeCell ref="A26:N26"/>
    <mergeCell ref="A4:A9"/>
    <mergeCell ref="A10:A15"/>
    <mergeCell ref="A18:N19"/>
    <mergeCell ref="A20:N22"/>
    <mergeCell ref="A1:L1"/>
  </mergeCells>
  <conditionalFormatting sqref="B8:B9">
    <cfRule type="duplicateValues" dxfId="1" priority="2"/>
  </conditionalFormatting>
  <conditionalFormatting sqref="B14:B15">
    <cfRule type="duplicateValues" dxfId="0" priority="1"/>
  </conditionalFormatting>
  <hyperlinks>
    <hyperlink ref="A27:N27"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Normal="100" workbookViewId="0">
      <selection sqref="A1:O1"/>
    </sheetView>
  </sheetViews>
  <sheetFormatPr defaultColWidth="9.140625" defaultRowHeight="14.25" x14ac:dyDescent="0.2"/>
  <cols>
    <col min="1" max="1" width="25.42578125" style="5" customWidth="1"/>
    <col min="2" max="2" width="9.140625" style="5"/>
    <col min="3" max="3" width="12.42578125" style="5" customWidth="1"/>
    <col min="4" max="4" width="13.85546875" style="5" customWidth="1"/>
    <col min="5" max="5" width="5.7109375" style="17" customWidth="1"/>
    <col min="6" max="14" width="9.140625" style="5"/>
    <col min="15" max="15" width="9.85546875" style="5" customWidth="1"/>
    <col min="16" max="16" width="8.7109375" style="5" customWidth="1"/>
    <col min="17" max="16384" width="9.140625" style="5"/>
  </cols>
  <sheetData>
    <row r="1" spans="1:18" ht="18" customHeight="1" x14ac:dyDescent="0.25">
      <c r="A1" s="702" t="s">
        <v>3188</v>
      </c>
      <c r="B1" s="702"/>
      <c r="C1" s="702"/>
      <c r="D1" s="702"/>
      <c r="E1" s="702"/>
      <c r="F1" s="702"/>
      <c r="G1" s="702"/>
      <c r="H1" s="702"/>
      <c r="I1" s="702"/>
      <c r="J1" s="702"/>
      <c r="K1" s="702"/>
      <c r="L1" s="702"/>
      <c r="M1" s="702"/>
      <c r="N1" s="702"/>
      <c r="O1" s="702"/>
      <c r="Q1" s="838" t="s">
        <v>69</v>
      </c>
      <c r="R1" s="838"/>
    </row>
    <row r="2" spans="1:18" ht="15" customHeight="1" x14ac:dyDescent="0.25">
      <c r="A2" s="155"/>
    </row>
    <row r="3" spans="1:18" ht="13.5" customHeight="1" x14ac:dyDescent="0.2">
      <c r="A3" s="945" t="s">
        <v>146</v>
      </c>
      <c r="B3" s="941" t="s">
        <v>23</v>
      </c>
      <c r="C3" s="941" t="s">
        <v>28</v>
      </c>
      <c r="D3" s="941" t="s">
        <v>30</v>
      </c>
    </row>
    <row r="4" spans="1:18" ht="13.5" customHeight="1" x14ac:dyDescent="0.2">
      <c r="A4" s="945"/>
      <c r="B4" s="941"/>
      <c r="C4" s="941"/>
      <c r="D4" s="941"/>
      <c r="F4" s="87"/>
      <c r="G4" s="87"/>
      <c r="H4" s="87"/>
    </row>
    <row r="5" spans="1:18" ht="13.5" customHeight="1" x14ac:dyDescent="0.2">
      <c r="A5" s="904"/>
      <c r="B5" s="942"/>
      <c r="C5" s="942"/>
      <c r="D5" s="942"/>
      <c r="F5" s="87"/>
      <c r="G5" s="87"/>
      <c r="H5" s="87"/>
    </row>
    <row r="6" spans="1:18" ht="13.5" customHeight="1" x14ac:dyDescent="0.2">
      <c r="A6" s="117" t="s">
        <v>147</v>
      </c>
      <c r="B6" s="172">
        <f>'Table 8'!B7</f>
        <v>166.6</v>
      </c>
      <c r="C6" s="173">
        <f>'Table 8'!C7</f>
        <v>155.80000000000001</v>
      </c>
      <c r="D6" s="173">
        <f>'Table 8'!D7</f>
        <v>177.3</v>
      </c>
      <c r="E6" s="6">
        <f>B6-C6</f>
        <v>10.799999999999983</v>
      </c>
      <c r="F6" s="87"/>
      <c r="G6" s="87"/>
      <c r="H6" s="87"/>
    </row>
    <row r="7" spans="1:18" ht="13.5" customHeight="1" x14ac:dyDescent="0.2">
      <c r="A7" s="117" t="s">
        <v>99</v>
      </c>
      <c r="B7" s="172">
        <f>'Table 8'!B8</f>
        <v>82</v>
      </c>
      <c r="C7" s="173">
        <f>'Table 8'!C8</f>
        <v>68.8</v>
      </c>
      <c r="D7" s="173">
        <f>'Table 8'!D8</f>
        <v>95.2</v>
      </c>
      <c r="E7" s="6">
        <f t="shared" ref="E7:E17" si="0">B7-C7</f>
        <v>13.200000000000003</v>
      </c>
      <c r="F7" s="87"/>
      <c r="G7" s="87"/>
      <c r="H7" s="87"/>
    </row>
    <row r="8" spans="1:18" ht="13.5" customHeight="1" x14ac:dyDescent="0.2">
      <c r="A8" s="117" t="s">
        <v>148</v>
      </c>
      <c r="B8" s="172">
        <f>'Table 8'!B9</f>
        <v>66</v>
      </c>
      <c r="C8" s="173">
        <f>'Table 8'!C9</f>
        <v>55.9</v>
      </c>
      <c r="D8" s="173">
        <f>'Table 8'!D9</f>
        <v>76</v>
      </c>
      <c r="E8" s="6">
        <f t="shared" si="0"/>
        <v>10.100000000000001</v>
      </c>
      <c r="F8" s="87"/>
      <c r="G8" s="87"/>
      <c r="H8" s="87"/>
    </row>
    <row r="9" spans="1:18" ht="13.5" customHeight="1" x14ac:dyDescent="0.2">
      <c r="A9" s="117" t="s">
        <v>108</v>
      </c>
      <c r="B9" s="172">
        <f>'Table 8'!B10</f>
        <v>98.4</v>
      </c>
      <c r="C9" s="173">
        <f>'Table 8'!C10</f>
        <v>89.8</v>
      </c>
      <c r="D9" s="173">
        <f>'Table 8'!D10</f>
        <v>107</v>
      </c>
      <c r="E9" s="6">
        <f t="shared" si="0"/>
        <v>8.6000000000000085</v>
      </c>
      <c r="F9" s="87"/>
      <c r="G9" s="87"/>
      <c r="H9" s="87"/>
    </row>
    <row r="10" spans="1:18" ht="13.5" customHeight="1" x14ac:dyDescent="0.2">
      <c r="A10" s="117" t="s">
        <v>100</v>
      </c>
      <c r="B10" s="172">
        <f>'Table 8'!B11</f>
        <v>154.80000000000001</v>
      </c>
      <c r="C10" s="173">
        <f>'Table 8'!C11</f>
        <v>142.4</v>
      </c>
      <c r="D10" s="173">
        <f>'Table 8'!D11</f>
        <v>167.1</v>
      </c>
      <c r="E10" s="6">
        <f t="shared" si="0"/>
        <v>12.400000000000006</v>
      </c>
      <c r="F10" s="87"/>
      <c r="G10" s="87"/>
      <c r="H10" s="87"/>
    </row>
    <row r="11" spans="1:18" ht="13.5" customHeight="1" x14ac:dyDescent="0.2">
      <c r="A11" s="117" t="s">
        <v>101</v>
      </c>
      <c r="B11" s="172">
        <f>'Table 8'!B12</f>
        <v>84.8</v>
      </c>
      <c r="C11" s="173">
        <f>'Table 8'!C12</f>
        <v>78.099999999999994</v>
      </c>
      <c r="D11" s="173">
        <f>'Table 8'!D12</f>
        <v>91.5</v>
      </c>
      <c r="E11" s="6">
        <f t="shared" si="0"/>
        <v>6.7000000000000028</v>
      </c>
      <c r="F11" s="87"/>
      <c r="G11" s="87"/>
      <c r="H11" s="87"/>
    </row>
    <row r="12" spans="1:18" ht="13.5" customHeight="1" x14ac:dyDescent="0.2">
      <c r="A12" s="117" t="s">
        <v>149</v>
      </c>
      <c r="B12" s="172">
        <f>'Table 8'!B13</f>
        <v>223.6</v>
      </c>
      <c r="C12" s="173">
        <f>'Table 8'!C13</f>
        <v>215.7</v>
      </c>
      <c r="D12" s="173">
        <f>'Table 8'!D13</f>
        <v>231.5</v>
      </c>
      <c r="E12" s="6">
        <f t="shared" si="0"/>
        <v>7.9000000000000057</v>
      </c>
      <c r="F12" s="87"/>
      <c r="G12" s="87"/>
      <c r="H12" s="87"/>
    </row>
    <row r="13" spans="1:18" ht="13.5" customHeight="1" x14ac:dyDescent="0.2">
      <c r="A13" s="117" t="s">
        <v>111</v>
      </c>
      <c r="B13" s="172">
        <f>'Table 8'!B14</f>
        <v>47.3</v>
      </c>
      <c r="C13" s="173">
        <f>'Table 8'!C14</f>
        <v>41.2</v>
      </c>
      <c r="D13" s="173">
        <f>'Table 8'!D14</f>
        <v>53.3</v>
      </c>
      <c r="E13" s="6">
        <f t="shared" si="0"/>
        <v>6.0999999999999943</v>
      </c>
      <c r="F13" s="87"/>
      <c r="G13" s="87"/>
      <c r="H13" s="87"/>
    </row>
    <row r="14" spans="1:18" ht="13.5" customHeight="1" x14ac:dyDescent="0.2">
      <c r="A14" s="117" t="s">
        <v>102</v>
      </c>
      <c r="B14" s="172">
        <f>'Table 8'!B15</f>
        <v>215.6</v>
      </c>
      <c r="C14" s="173">
        <f>'Table 8'!C15</f>
        <v>205.3</v>
      </c>
      <c r="D14" s="173">
        <f>'Table 8'!D15</f>
        <v>225.9</v>
      </c>
      <c r="E14" s="6">
        <f t="shared" si="0"/>
        <v>10.299999999999983</v>
      </c>
      <c r="F14" s="87"/>
      <c r="G14" s="87"/>
      <c r="H14" s="87"/>
    </row>
    <row r="15" spans="1:18" ht="13.5" customHeight="1" x14ac:dyDescent="0.2">
      <c r="A15" s="117" t="s">
        <v>103</v>
      </c>
      <c r="B15" s="172">
        <f>'Table 8'!B16</f>
        <v>142.30000000000001</v>
      </c>
      <c r="C15" s="173">
        <f>'Table 8'!C16</f>
        <v>135</v>
      </c>
      <c r="D15" s="173">
        <f>'Table 8'!D16</f>
        <v>149.5</v>
      </c>
      <c r="E15" s="6">
        <f t="shared" si="0"/>
        <v>7.3000000000000114</v>
      </c>
      <c r="F15" s="87"/>
      <c r="G15" s="87"/>
      <c r="H15" s="87"/>
    </row>
    <row r="16" spans="1:18" ht="13.5" customHeight="1" x14ac:dyDescent="0.2">
      <c r="A16" s="273" t="s">
        <v>2773</v>
      </c>
      <c r="B16" s="172">
        <f>'Table 8'!B18</f>
        <v>37</v>
      </c>
      <c r="C16" s="173">
        <f>'Table 8'!C18</f>
        <v>14.9</v>
      </c>
      <c r="D16" s="173">
        <f>'Table 8'!D18</f>
        <v>59.2</v>
      </c>
      <c r="E16" s="6">
        <f t="shared" si="0"/>
        <v>22.1</v>
      </c>
      <c r="F16" s="282"/>
      <c r="G16" s="87"/>
      <c r="H16" s="87"/>
    </row>
    <row r="17" spans="1:14" ht="13.5" customHeight="1" x14ac:dyDescent="0.2">
      <c r="A17" s="117" t="s">
        <v>104</v>
      </c>
      <c r="B17" s="172">
        <f>'Table 8'!B19</f>
        <v>118.5</v>
      </c>
      <c r="C17" s="173">
        <f>'Table 8'!C19</f>
        <v>110</v>
      </c>
      <c r="D17" s="173">
        <f>'Table 8'!D19</f>
        <v>127</v>
      </c>
      <c r="E17" s="6">
        <f t="shared" si="0"/>
        <v>8.5</v>
      </c>
      <c r="F17" s="87"/>
      <c r="G17" s="87"/>
      <c r="H17" s="87"/>
    </row>
    <row r="18" spans="1:14" ht="13.5" customHeight="1" x14ac:dyDescent="0.2">
      <c r="A18" s="119"/>
      <c r="B18" s="173"/>
      <c r="C18" s="173"/>
      <c r="D18" s="173"/>
    </row>
    <row r="19" spans="1:14" ht="12" customHeight="1" x14ac:dyDescent="0.2">
      <c r="A19" s="3" t="s">
        <v>26</v>
      </c>
      <c r="E19" s="5"/>
    </row>
    <row r="20" spans="1:14" ht="12" customHeight="1" x14ac:dyDescent="0.2">
      <c r="A20" s="822" t="s">
        <v>89</v>
      </c>
      <c r="B20" s="822"/>
      <c r="C20" s="822"/>
      <c r="D20" s="822"/>
      <c r="E20" s="822"/>
      <c r="F20" s="822"/>
      <c r="G20" s="822"/>
      <c r="H20" s="822"/>
      <c r="I20" s="822"/>
      <c r="J20" s="822"/>
      <c r="K20" s="822"/>
      <c r="L20" s="822"/>
      <c r="M20" s="822"/>
      <c r="N20" s="822"/>
    </row>
    <row r="21" spans="1:14" ht="12" customHeight="1" x14ac:dyDescent="0.2">
      <c r="A21" s="822"/>
      <c r="B21" s="822"/>
      <c r="C21" s="822"/>
      <c r="D21" s="822"/>
      <c r="E21" s="822"/>
      <c r="F21" s="822"/>
      <c r="G21" s="822"/>
      <c r="H21" s="822"/>
      <c r="I21" s="822"/>
      <c r="J21" s="822"/>
      <c r="K21" s="822"/>
      <c r="L21" s="822"/>
      <c r="M21" s="822"/>
      <c r="N21" s="822"/>
    </row>
    <row r="22" spans="1:14" ht="12" customHeight="1" x14ac:dyDescent="0.2">
      <c r="A22" s="822" t="s">
        <v>90</v>
      </c>
      <c r="B22" s="822"/>
      <c r="C22" s="822"/>
      <c r="D22" s="822"/>
      <c r="E22" s="822"/>
      <c r="F22" s="822"/>
      <c r="G22" s="822"/>
      <c r="H22" s="822"/>
      <c r="I22" s="822"/>
      <c r="J22" s="822"/>
      <c r="K22" s="822"/>
      <c r="L22" s="822"/>
      <c r="M22" s="822"/>
      <c r="N22" s="822"/>
    </row>
    <row r="23" spans="1:14" ht="12" customHeight="1" x14ac:dyDescent="0.2">
      <c r="A23" s="822"/>
      <c r="B23" s="822"/>
      <c r="C23" s="822"/>
      <c r="D23" s="822"/>
      <c r="E23" s="822"/>
      <c r="F23" s="822"/>
      <c r="G23" s="822"/>
      <c r="H23" s="822"/>
      <c r="I23" s="822"/>
      <c r="J23" s="822"/>
      <c r="K23" s="822"/>
      <c r="L23" s="822"/>
      <c r="M23" s="822"/>
      <c r="N23" s="822"/>
    </row>
    <row r="24" spans="1:14" ht="12" customHeight="1" x14ac:dyDescent="0.2">
      <c r="A24" s="822"/>
      <c r="B24" s="822"/>
      <c r="C24" s="822"/>
      <c r="D24" s="822"/>
      <c r="E24" s="822"/>
      <c r="F24" s="822"/>
      <c r="G24" s="822"/>
      <c r="H24" s="822"/>
      <c r="I24" s="822"/>
      <c r="J24" s="822"/>
      <c r="K24" s="822"/>
      <c r="L24" s="822"/>
      <c r="M24" s="822"/>
      <c r="N24" s="822"/>
    </row>
    <row r="25" spans="1:14" x14ac:dyDescent="0.2">
      <c r="A25" s="862" t="s">
        <v>3168</v>
      </c>
      <c r="B25" s="862"/>
      <c r="C25" s="862"/>
      <c r="D25" s="862"/>
      <c r="E25" s="862"/>
      <c r="F25" s="862"/>
      <c r="G25" s="862"/>
      <c r="H25" s="862"/>
      <c r="I25" s="862"/>
      <c r="J25" s="862"/>
      <c r="K25" s="862"/>
      <c r="L25" s="862"/>
      <c r="M25" s="862"/>
      <c r="N25" s="862"/>
    </row>
    <row r="26" spans="1:14" x14ac:dyDescent="0.2">
      <c r="A26" s="862"/>
      <c r="B26" s="862"/>
      <c r="C26" s="862"/>
      <c r="D26" s="862"/>
      <c r="E26" s="862"/>
      <c r="F26" s="862"/>
      <c r="G26" s="862"/>
      <c r="H26" s="862"/>
      <c r="I26" s="862"/>
      <c r="J26" s="862"/>
      <c r="K26" s="862"/>
      <c r="L26" s="862"/>
      <c r="M26" s="862"/>
      <c r="N26" s="862"/>
    </row>
    <row r="27" spans="1:14" ht="12" customHeight="1" x14ac:dyDescent="0.2">
      <c r="A27" s="822" t="s">
        <v>91</v>
      </c>
      <c r="B27" s="822"/>
      <c r="C27" s="822"/>
      <c r="D27" s="822"/>
      <c r="E27" s="822"/>
      <c r="F27" s="822"/>
      <c r="G27" s="822"/>
      <c r="H27" s="822"/>
      <c r="I27" s="822"/>
      <c r="J27" s="822"/>
      <c r="K27" s="822"/>
      <c r="L27" s="822"/>
      <c r="M27" s="822"/>
      <c r="N27" s="822"/>
    </row>
    <row r="28" spans="1:14" ht="12" customHeight="1" x14ac:dyDescent="0.2">
      <c r="A28" s="822"/>
      <c r="B28" s="822"/>
      <c r="C28" s="822"/>
      <c r="D28" s="822"/>
      <c r="E28" s="822"/>
      <c r="F28" s="822"/>
      <c r="G28" s="822"/>
      <c r="H28" s="822"/>
      <c r="I28" s="822"/>
      <c r="J28" s="822"/>
      <c r="K28" s="822"/>
      <c r="L28" s="822"/>
      <c r="M28" s="822"/>
      <c r="N28" s="822"/>
    </row>
    <row r="29" spans="1:14" ht="12" customHeight="1" x14ac:dyDescent="0.2">
      <c r="A29" s="84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29" s="847"/>
      <c r="C29" s="847"/>
      <c r="D29" s="847"/>
      <c r="E29" s="847"/>
      <c r="F29" s="847"/>
      <c r="G29" s="847"/>
      <c r="H29" s="847"/>
      <c r="I29" s="847"/>
      <c r="J29" s="847"/>
      <c r="K29" s="847"/>
      <c r="L29" s="847"/>
      <c r="M29" s="847"/>
      <c r="N29" s="847"/>
    </row>
    <row r="30" spans="1:14" ht="12" customHeight="1" x14ac:dyDescent="0.2">
      <c r="A30" s="847"/>
      <c r="B30" s="847"/>
      <c r="C30" s="847"/>
      <c r="D30" s="847"/>
      <c r="E30" s="847"/>
      <c r="F30" s="847"/>
      <c r="G30" s="847"/>
      <c r="H30" s="847"/>
      <c r="I30" s="847"/>
      <c r="J30" s="847"/>
      <c r="K30" s="847"/>
      <c r="L30" s="847"/>
      <c r="M30" s="847"/>
      <c r="N30" s="847"/>
    </row>
    <row r="31" spans="1:14" ht="12" customHeight="1" x14ac:dyDescent="0.2">
      <c r="A31" s="836" t="s">
        <v>2739</v>
      </c>
      <c r="B31" s="836"/>
      <c r="C31" s="836"/>
      <c r="D31" s="836"/>
      <c r="E31" s="836"/>
      <c r="F31" s="836"/>
      <c r="G31" s="836"/>
      <c r="H31" s="836"/>
      <c r="I31" s="836"/>
      <c r="J31" s="836"/>
      <c r="K31" s="836"/>
      <c r="L31" s="836"/>
      <c r="M31" s="836"/>
      <c r="N31" s="836"/>
    </row>
    <row r="32" spans="1:14" ht="12" customHeight="1" x14ac:dyDescent="0.2">
      <c r="A32" s="164"/>
      <c r="B32" s="164"/>
      <c r="C32" s="164"/>
      <c r="E32" s="5"/>
    </row>
    <row r="33" spans="1:5" ht="12" customHeight="1" x14ac:dyDescent="0.2">
      <c r="A33" s="825" t="s">
        <v>3007</v>
      </c>
      <c r="B33" s="825"/>
      <c r="E33" s="5"/>
    </row>
    <row r="34" spans="1:5" ht="13.5" customHeight="1" x14ac:dyDescent="0.2"/>
    <row r="35" spans="1:5" ht="13.5" customHeight="1" x14ac:dyDescent="0.2">
      <c r="A35" s="17" t="str">
        <f>CONCATENATE("Figure 11: Age standardised rates for deaths involving COVID-19 between 1st March 2020 and ",Contents!A40, " 2021 in NHS health boards")</f>
        <v>Figure 11: Age standardised rates for deaths involving COVID-19 between 1st March 2020 and 30th June 2021 in NHS health boards</v>
      </c>
    </row>
    <row r="36" spans="1:5" ht="13.5" customHeight="1" x14ac:dyDescent="0.2"/>
    <row r="37" spans="1:5" ht="13.5" customHeight="1" x14ac:dyDescent="0.2"/>
  </sheetData>
  <mergeCells count="13">
    <mergeCell ref="Q1:R1"/>
    <mergeCell ref="A33:B33"/>
    <mergeCell ref="A20:N21"/>
    <mergeCell ref="A22:N24"/>
    <mergeCell ref="A27:N28"/>
    <mergeCell ref="A31:N31"/>
    <mergeCell ref="A29:N30"/>
    <mergeCell ref="A3:A5"/>
    <mergeCell ref="B3:B5"/>
    <mergeCell ref="C3:C5"/>
    <mergeCell ref="D3:D5"/>
    <mergeCell ref="A1:O1"/>
    <mergeCell ref="A25:N26"/>
  </mergeCells>
  <hyperlinks>
    <hyperlink ref="Q1:R1" location="Content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zoomScaleNormal="100" workbookViewId="0">
      <selection sqref="A1:O1"/>
    </sheetView>
  </sheetViews>
  <sheetFormatPr defaultColWidth="9.140625" defaultRowHeight="12.75" x14ac:dyDescent="0.2"/>
  <cols>
    <col min="1" max="1" width="23.85546875" style="117" customWidth="1"/>
    <col min="2" max="2" width="9.140625" style="117"/>
    <col min="3" max="3" width="11.85546875" style="117" customWidth="1"/>
    <col min="4" max="4" width="11.140625" style="117" customWidth="1"/>
    <col min="5" max="5" width="6.28515625" style="117" customWidth="1"/>
    <col min="6" max="14" width="9.140625" style="117"/>
    <col min="15" max="15" width="10.42578125" style="117" customWidth="1"/>
    <col min="16" max="16" width="7.7109375" style="117" customWidth="1"/>
    <col min="17" max="16384" width="9.140625" style="117"/>
  </cols>
  <sheetData>
    <row r="1" spans="1:18" ht="18" customHeight="1" x14ac:dyDescent="0.25">
      <c r="A1" s="702" t="s">
        <v>3189</v>
      </c>
      <c r="B1" s="702"/>
      <c r="C1" s="702"/>
      <c r="D1" s="702"/>
      <c r="E1" s="702"/>
      <c r="F1" s="702"/>
      <c r="G1" s="702"/>
      <c r="H1" s="702"/>
      <c r="I1" s="702"/>
      <c r="J1" s="702"/>
      <c r="K1" s="702"/>
      <c r="L1" s="702"/>
      <c r="M1" s="702"/>
      <c r="N1" s="702"/>
      <c r="O1" s="702"/>
      <c r="Q1" s="838" t="s">
        <v>69</v>
      </c>
      <c r="R1" s="838"/>
    </row>
    <row r="2" spans="1:18" ht="15" customHeight="1" x14ac:dyDescent="0.2"/>
    <row r="3" spans="1:18" ht="13.5" customHeight="1" x14ac:dyDescent="0.2">
      <c r="A3" s="945" t="s">
        <v>114</v>
      </c>
      <c r="B3" s="941" t="s">
        <v>23</v>
      </c>
      <c r="C3" s="941" t="s">
        <v>28</v>
      </c>
      <c r="D3" s="941" t="s">
        <v>30</v>
      </c>
    </row>
    <row r="4" spans="1:18" ht="13.5" customHeight="1" x14ac:dyDescent="0.2">
      <c r="A4" s="945"/>
      <c r="B4" s="941"/>
      <c r="C4" s="941"/>
      <c r="D4" s="941"/>
    </row>
    <row r="5" spans="1:18" ht="13.5" customHeight="1" x14ac:dyDescent="0.2">
      <c r="A5" s="904"/>
      <c r="B5" s="942"/>
      <c r="C5" s="942"/>
      <c r="D5" s="942"/>
      <c r="E5" s="171"/>
    </row>
    <row r="6" spans="1:18" ht="13.5" customHeight="1" x14ac:dyDescent="0.2">
      <c r="A6" s="117" t="s">
        <v>115</v>
      </c>
      <c r="B6" s="172">
        <f>VLOOKUP($A6,'Table 9'!$A$7:$E$38,2,)</f>
        <v>126.8</v>
      </c>
      <c r="C6" s="173">
        <f>VLOOKUP($A6,'Table 9'!$A$7:$E$38,3,)</f>
        <v>112.9</v>
      </c>
      <c r="D6" s="173">
        <f>VLOOKUP($A6,'Table 9'!$A$7:$E$38,4,)</f>
        <v>140.80000000000001</v>
      </c>
      <c r="E6" s="33">
        <f>B6-C6</f>
        <v>13.899999999999991</v>
      </c>
    </row>
    <row r="7" spans="1:18" ht="13.5" customHeight="1" x14ac:dyDescent="0.2">
      <c r="A7" s="117" t="s">
        <v>116</v>
      </c>
      <c r="B7" s="172">
        <f>VLOOKUP($A7,'Table 9'!$A$7:$E$38,2,)</f>
        <v>76.8</v>
      </c>
      <c r="C7" s="173">
        <f>VLOOKUP($A7,'Table 9'!$A$7:$E$38,3,)</f>
        <v>67.3</v>
      </c>
      <c r="D7" s="173">
        <f>VLOOKUP($A7,'Table 9'!$A$7:$E$38,4,)</f>
        <v>86.3</v>
      </c>
      <c r="E7" s="33">
        <f t="shared" ref="E7:E35" si="0">B7-C7</f>
        <v>9.5</v>
      </c>
    </row>
    <row r="8" spans="1:18" ht="13.5" customHeight="1" x14ac:dyDescent="0.2">
      <c r="A8" s="117" t="s">
        <v>117</v>
      </c>
      <c r="B8" s="172">
        <f>VLOOKUP($A8,'Table 9'!$A$7:$E$38,2,)</f>
        <v>93.6</v>
      </c>
      <c r="C8" s="173">
        <f>VLOOKUP($A8,'Table 9'!$A$7:$E$38,3,)</f>
        <v>79.8</v>
      </c>
      <c r="D8" s="173">
        <f>VLOOKUP($A8,'Table 9'!$A$7:$E$38,4,)</f>
        <v>107.3</v>
      </c>
      <c r="E8" s="33">
        <f t="shared" si="0"/>
        <v>13.799999999999997</v>
      </c>
    </row>
    <row r="9" spans="1:18" ht="13.5" customHeight="1" x14ac:dyDescent="0.2">
      <c r="A9" s="117" t="s">
        <v>143</v>
      </c>
      <c r="B9" s="172">
        <f>VLOOKUP($A9,'Table 9'!$A$7:$E$38,2,)</f>
        <v>73.099999999999994</v>
      </c>
      <c r="C9" s="173">
        <f>VLOOKUP($A9,'Table 9'!$A$7:$E$38,3,)</f>
        <v>59.1</v>
      </c>
      <c r="D9" s="173">
        <f>VLOOKUP($A9,'Table 9'!$A$7:$E$38,4,)</f>
        <v>87.2</v>
      </c>
      <c r="E9" s="33">
        <f t="shared" si="0"/>
        <v>13.999999999999993</v>
      </c>
    </row>
    <row r="10" spans="1:18" ht="13.5" customHeight="1" x14ac:dyDescent="0.2">
      <c r="A10" s="117" t="s">
        <v>118</v>
      </c>
      <c r="B10" s="172">
        <f>VLOOKUP($A10,'Table 9'!$A$7:$E$38,2,)</f>
        <v>141.30000000000001</v>
      </c>
      <c r="C10" s="173">
        <f>VLOOKUP($A10,'Table 9'!$A$7:$E$38,3,)</f>
        <v>131.6</v>
      </c>
      <c r="D10" s="173">
        <f>VLOOKUP($A10,'Table 9'!$A$7:$E$38,4,)</f>
        <v>151</v>
      </c>
      <c r="E10" s="33">
        <f t="shared" si="0"/>
        <v>9.7000000000000171</v>
      </c>
    </row>
    <row r="11" spans="1:18" ht="13.5" customHeight="1" x14ac:dyDescent="0.2">
      <c r="A11" s="117" t="s">
        <v>119</v>
      </c>
      <c r="B11" s="172">
        <f>VLOOKUP($A11,'Table 9'!$A$7:$E$38,2,)</f>
        <v>176.6</v>
      </c>
      <c r="C11" s="173">
        <f>VLOOKUP($A11,'Table 9'!$A$7:$E$38,3,)</f>
        <v>144.30000000000001</v>
      </c>
      <c r="D11" s="173">
        <f>VLOOKUP($A11,'Table 9'!$A$7:$E$38,4,)</f>
        <v>208.9</v>
      </c>
      <c r="E11" s="33">
        <f t="shared" si="0"/>
        <v>32.299999999999983</v>
      </c>
    </row>
    <row r="12" spans="1:18" ht="13.5" customHeight="1" x14ac:dyDescent="0.2">
      <c r="A12" s="117" t="s">
        <v>144</v>
      </c>
      <c r="B12" s="172">
        <f>VLOOKUP($A12,'Table 9'!$A$7:$E$38,2,)</f>
        <v>66</v>
      </c>
      <c r="C12" s="173">
        <f>VLOOKUP($A12,'Table 9'!$A$7:$E$38,3,)</f>
        <v>55.9</v>
      </c>
      <c r="D12" s="173">
        <f>VLOOKUP($A12,'Table 9'!$A$7:$E$38,4,)</f>
        <v>76</v>
      </c>
      <c r="E12" s="33">
        <f t="shared" si="0"/>
        <v>10.100000000000001</v>
      </c>
    </row>
    <row r="13" spans="1:18" ht="13.5" customHeight="1" x14ac:dyDescent="0.2">
      <c r="A13" s="117" t="s">
        <v>120</v>
      </c>
      <c r="B13" s="172">
        <f>VLOOKUP($A13,'Table 9'!$A$7:$E$38,2,)</f>
        <v>167.9</v>
      </c>
      <c r="C13" s="173">
        <f>VLOOKUP($A13,'Table 9'!$A$7:$E$38,3,)</f>
        <v>149.19999999999999</v>
      </c>
      <c r="D13" s="173">
        <f>VLOOKUP($A13,'Table 9'!$A$7:$E$38,4,)</f>
        <v>186.6</v>
      </c>
      <c r="E13" s="33">
        <f t="shared" si="0"/>
        <v>18.700000000000017</v>
      </c>
    </row>
    <row r="14" spans="1:18" ht="13.5" customHeight="1" x14ac:dyDescent="0.2">
      <c r="A14" s="117" t="s">
        <v>121</v>
      </c>
      <c r="B14" s="172">
        <f>VLOOKUP($A14,'Table 9'!$A$7:$E$38,2,)</f>
        <v>167.9</v>
      </c>
      <c r="C14" s="173">
        <f>VLOOKUP($A14,'Table 9'!$A$7:$E$38,3,)</f>
        <v>148</v>
      </c>
      <c r="D14" s="173">
        <f>VLOOKUP($A14,'Table 9'!$A$7:$E$38,4,)</f>
        <v>187.7</v>
      </c>
      <c r="E14" s="33">
        <f t="shared" si="0"/>
        <v>19.900000000000006</v>
      </c>
    </row>
    <row r="15" spans="1:18" ht="13.5" customHeight="1" x14ac:dyDescent="0.2">
      <c r="A15" s="117" t="s">
        <v>122</v>
      </c>
      <c r="B15" s="172">
        <f>VLOOKUP($A15,'Table 9'!$A$7:$E$38,2,)</f>
        <v>160.9</v>
      </c>
      <c r="C15" s="173">
        <f>VLOOKUP($A15,'Table 9'!$A$7:$E$38,3,)</f>
        <v>142.30000000000001</v>
      </c>
      <c r="D15" s="173">
        <f>VLOOKUP($A15,'Table 9'!$A$7:$E$38,4,)</f>
        <v>179.5</v>
      </c>
      <c r="E15" s="33">
        <f t="shared" si="0"/>
        <v>18.599999999999994</v>
      </c>
    </row>
    <row r="16" spans="1:18" ht="13.5" customHeight="1" x14ac:dyDescent="0.2">
      <c r="A16" s="117" t="s">
        <v>123</v>
      </c>
      <c r="B16" s="172">
        <f>VLOOKUP($A16,'Table 9'!$A$7:$E$38,2,)</f>
        <v>97</v>
      </c>
      <c r="C16" s="173">
        <f>VLOOKUP($A16,'Table 9'!$A$7:$E$38,3,)</f>
        <v>81</v>
      </c>
      <c r="D16" s="173">
        <f>VLOOKUP($A16,'Table 9'!$A$7:$E$38,4,)</f>
        <v>113</v>
      </c>
      <c r="E16" s="33">
        <f t="shared" si="0"/>
        <v>16</v>
      </c>
    </row>
    <row r="17" spans="1:5" ht="13.5" customHeight="1" x14ac:dyDescent="0.2">
      <c r="A17" s="117" t="s">
        <v>124</v>
      </c>
      <c r="B17" s="172">
        <f>VLOOKUP($A17,'Table 9'!$A$7:$E$38,2,)</f>
        <v>159.80000000000001</v>
      </c>
      <c r="C17" s="173">
        <f>VLOOKUP($A17,'Table 9'!$A$7:$E$38,3,)</f>
        <v>139.1</v>
      </c>
      <c r="D17" s="173">
        <f>VLOOKUP($A17,'Table 9'!$A$7:$E$38,4,)</f>
        <v>180.5</v>
      </c>
      <c r="E17" s="33">
        <f t="shared" si="0"/>
        <v>20.700000000000017</v>
      </c>
    </row>
    <row r="18" spans="1:5" ht="13.5" customHeight="1" x14ac:dyDescent="0.2">
      <c r="A18" s="117" t="s">
        <v>125</v>
      </c>
      <c r="B18" s="172">
        <f>VLOOKUP($A18,'Table 9'!$A$7:$E$38,2,)</f>
        <v>162.1</v>
      </c>
      <c r="C18" s="173">
        <f>VLOOKUP($A18,'Table 9'!$A$7:$E$38,3,)</f>
        <v>144.4</v>
      </c>
      <c r="D18" s="173">
        <f>VLOOKUP($A18,'Table 9'!$A$7:$E$38,4,)</f>
        <v>179.8</v>
      </c>
      <c r="E18" s="33">
        <f t="shared" si="0"/>
        <v>17.699999999999989</v>
      </c>
    </row>
    <row r="19" spans="1:5" ht="13.5" customHeight="1" x14ac:dyDescent="0.2">
      <c r="A19" s="117" t="s">
        <v>126</v>
      </c>
      <c r="B19" s="172">
        <f>VLOOKUP($A19,'Table 9'!$A$7:$E$38,2,)</f>
        <v>98.4</v>
      </c>
      <c r="C19" s="173">
        <f>VLOOKUP($A19,'Table 9'!$A$7:$E$38,3,)</f>
        <v>89.8</v>
      </c>
      <c r="D19" s="173">
        <f>VLOOKUP($A19,'Table 9'!$A$7:$E$38,4,)</f>
        <v>107</v>
      </c>
      <c r="E19" s="33">
        <f t="shared" si="0"/>
        <v>8.6000000000000085</v>
      </c>
    </row>
    <row r="20" spans="1:5" ht="13.5" customHeight="1" x14ac:dyDescent="0.2">
      <c r="A20" s="117" t="s">
        <v>127</v>
      </c>
      <c r="B20" s="172">
        <f>VLOOKUP($A20,'Table 9'!$A$7:$E$38,2,)</f>
        <v>260.39999999999998</v>
      </c>
      <c r="C20" s="173">
        <f>VLOOKUP($A20,'Table 9'!$A$7:$E$38,3,)</f>
        <v>247.5</v>
      </c>
      <c r="D20" s="173">
        <f>VLOOKUP($A20,'Table 9'!$A$7:$E$38,4,)</f>
        <v>273.2</v>
      </c>
      <c r="E20" s="33">
        <f t="shared" si="0"/>
        <v>12.899999999999977</v>
      </c>
    </row>
    <row r="21" spans="1:5" ht="13.5" customHeight="1" x14ac:dyDescent="0.2">
      <c r="A21" s="117" t="s">
        <v>111</v>
      </c>
      <c r="B21" s="172">
        <f>VLOOKUP($A21,'Table 9'!$A$7:$E$38,2,)</f>
        <v>36.700000000000003</v>
      </c>
      <c r="C21" s="173">
        <f>VLOOKUP($A21,'Table 9'!$A$7:$E$38,3,)</f>
        <v>30.4</v>
      </c>
      <c r="D21" s="173">
        <f>VLOOKUP($A21,'Table 9'!$A$7:$E$38,4,)</f>
        <v>43</v>
      </c>
      <c r="E21" s="33">
        <f t="shared" si="0"/>
        <v>6.3000000000000043</v>
      </c>
    </row>
    <row r="22" spans="1:5" ht="13.5" customHeight="1" x14ac:dyDescent="0.2">
      <c r="A22" s="117" t="s">
        <v>128</v>
      </c>
      <c r="B22" s="172">
        <f>VLOOKUP($A22,'Table 9'!$A$7:$E$38,2,)</f>
        <v>188.9</v>
      </c>
      <c r="C22" s="173">
        <f>VLOOKUP($A22,'Table 9'!$A$7:$E$38,3,)</f>
        <v>163.80000000000001</v>
      </c>
      <c r="D22" s="173">
        <f>VLOOKUP($A22,'Table 9'!$A$7:$E$38,4,)</f>
        <v>214.1</v>
      </c>
      <c r="E22" s="33">
        <f t="shared" si="0"/>
        <v>25.099999999999994</v>
      </c>
    </row>
    <row r="23" spans="1:5" ht="13.5" customHeight="1" x14ac:dyDescent="0.2">
      <c r="A23" s="117" t="s">
        <v>129</v>
      </c>
      <c r="B23" s="172">
        <f>VLOOKUP($A23,'Table 9'!$A$7:$E$38,2,)</f>
        <v>188.4</v>
      </c>
      <c r="C23" s="173">
        <f>VLOOKUP($A23,'Table 9'!$A$7:$E$38,3,)</f>
        <v>162.5</v>
      </c>
      <c r="D23" s="173">
        <f>VLOOKUP($A23,'Table 9'!$A$7:$E$38,4,)</f>
        <v>214.2</v>
      </c>
      <c r="E23" s="33">
        <f t="shared" si="0"/>
        <v>25.900000000000006</v>
      </c>
    </row>
    <row r="24" spans="1:5" ht="13.5" customHeight="1" x14ac:dyDescent="0.2">
      <c r="A24" s="117" t="s">
        <v>130</v>
      </c>
      <c r="B24" s="172">
        <f>VLOOKUP($A24,'Table 9'!$A$7:$E$38,2,)</f>
        <v>28.8</v>
      </c>
      <c r="C24" s="173">
        <f>VLOOKUP($A24,'Table 9'!$A$7:$E$38,3,)</f>
        <v>19.8</v>
      </c>
      <c r="D24" s="173">
        <f>VLOOKUP($A24,'Table 9'!$A$7:$E$38,4,)</f>
        <v>37.700000000000003</v>
      </c>
      <c r="E24" s="33">
        <f t="shared" si="0"/>
        <v>9</v>
      </c>
    </row>
    <row r="25" spans="1:5" ht="13.5" customHeight="1" x14ac:dyDescent="0.2">
      <c r="A25" s="117" t="s">
        <v>131</v>
      </c>
      <c r="B25" s="172">
        <f>VLOOKUP($A25,'Table 9'!$A$7:$E$38,2,)</f>
        <v>182.3</v>
      </c>
      <c r="C25" s="173">
        <f>VLOOKUP($A25,'Table 9'!$A$7:$E$38,3,)</f>
        <v>163.4</v>
      </c>
      <c r="D25" s="173">
        <f>VLOOKUP($A25,'Table 9'!$A$7:$E$38,4,)</f>
        <v>201.3</v>
      </c>
      <c r="E25" s="33">
        <f t="shared" si="0"/>
        <v>18.900000000000006</v>
      </c>
    </row>
    <row r="26" spans="1:5" ht="13.5" customHeight="1" x14ac:dyDescent="0.2">
      <c r="A26" s="117" t="s">
        <v>132</v>
      </c>
      <c r="B26" s="172">
        <f>VLOOKUP($A26,'Table 9'!$A$7:$E$38,2,)</f>
        <v>226.1</v>
      </c>
      <c r="C26" s="173">
        <f>VLOOKUP($A26,'Table 9'!$A$7:$E$38,3,)</f>
        <v>210.8</v>
      </c>
      <c r="D26" s="173">
        <f>VLOOKUP($A26,'Table 9'!$A$7:$E$38,4,)</f>
        <v>241.4</v>
      </c>
      <c r="E26" s="33">
        <f t="shared" si="0"/>
        <v>15.299999999999983</v>
      </c>
    </row>
    <row r="27" spans="1:5" ht="13.5" customHeight="1" x14ac:dyDescent="0.2">
      <c r="A27" s="117" t="s">
        <v>145</v>
      </c>
      <c r="B27" s="172">
        <f>VLOOKUP($A27,'Table 9'!$A$7:$E$38,2,)</f>
        <v>101.6</v>
      </c>
      <c r="C27" s="173">
        <f>VLOOKUP($A27,'Table 9'!$A$7:$E$38,3,)</f>
        <v>89.2</v>
      </c>
      <c r="D27" s="173">
        <f>VLOOKUP($A27,'Table 9'!$A$7:$E$38,4,)</f>
        <v>114</v>
      </c>
      <c r="E27" s="33">
        <f t="shared" si="0"/>
        <v>12.399999999999991</v>
      </c>
    </row>
    <row r="28" spans="1:5" ht="13.5" customHeight="1" x14ac:dyDescent="0.2">
      <c r="A28" s="117" t="s">
        <v>134</v>
      </c>
      <c r="B28" s="172">
        <f>VLOOKUP($A28,'Table 9'!$A$7:$E$38,2,)</f>
        <v>227</v>
      </c>
      <c r="C28" s="173">
        <f>VLOOKUP($A28,'Table 9'!$A$7:$E$38,3,)</f>
        <v>207.7</v>
      </c>
      <c r="D28" s="173">
        <f>VLOOKUP($A28,'Table 9'!$A$7:$E$38,4,)</f>
        <v>246.3</v>
      </c>
      <c r="E28" s="33">
        <f t="shared" si="0"/>
        <v>19.300000000000011</v>
      </c>
    </row>
    <row r="29" spans="1:5" ht="13.5" customHeight="1" x14ac:dyDescent="0.2">
      <c r="A29" s="117" t="s">
        <v>135</v>
      </c>
      <c r="B29" s="172">
        <f>VLOOKUP($A29,'Table 9'!$A$7:$E$38,2,)</f>
        <v>82</v>
      </c>
      <c r="C29" s="173">
        <f>VLOOKUP($A29,'Table 9'!$A$7:$E$38,3,)</f>
        <v>68.8</v>
      </c>
      <c r="D29" s="173">
        <f>VLOOKUP($A29,'Table 9'!$A$7:$E$38,4,)</f>
        <v>95.2</v>
      </c>
      <c r="E29" s="33">
        <f t="shared" si="0"/>
        <v>13.200000000000003</v>
      </c>
    </row>
    <row r="30" spans="1:5" ht="13.5" customHeight="1" x14ac:dyDescent="0.2">
      <c r="A30" s="273" t="s">
        <v>136</v>
      </c>
      <c r="B30" s="172">
        <f>VLOOKUP($A30,'Table 9'!$A$7:$E$38,2,)</f>
        <v>37</v>
      </c>
      <c r="C30" s="173">
        <f>VLOOKUP($A30,'Table 9'!$A$7:$E$38,3,)</f>
        <v>14.9</v>
      </c>
      <c r="D30" s="173">
        <f>VLOOKUP($A30,'Table 9'!$A$7:$E$38,4,)</f>
        <v>59.2</v>
      </c>
      <c r="E30" s="33">
        <f t="shared" si="0"/>
        <v>22.1</v>
      </c>
    </row>
    <row r="31" spans="1:5" ht="13.5" customHeight="1" x14ac:dyDescent="0.2">
      <c r="A31" s="117" t="s">
        <v>137</v>
      </c>
      <c r="B31" s="172">
        <f>VLOOKUP($A31,'Table 9'!$A$7:$E$38,2,)</f>
        <v>147.30000000000001</v>
      </c>
      <c r="C31" s="173">
        <f>VLOOKUP($A31,'Table 9'!$A$7:$E$38,3,)</f>
        <v>130.19999999999999</v>
      </c>
      <c r="D31" s="173">
        <f>VLOOKUP($A31,'Table 9'!$A$7:$E$38,4,)</f>
        <v>164.3</v>
      </c>
      <c r="E31" s="33">
        <f t="shared" si="0"/>
        <v>17.100000000000023</v>
      </c>
    </row>
    <row r="32" spans="1:5" ht="13.5" customHeight="1" x14ac:dyDescent="0.2">
      <c r="A32" s="117" t="s">
        <v>138</v>
      </c>
      <c r="B32" s="172">
        <f>VLOOKUP($A32,'Table 9'!$A$7:$E$38,2,)</f>
        <v>204.5</v>
      </c>
      <c r="C32" s="173">
        <f>VLOOKUP($A32,'Table 9'!$A$7:$E$38,3,)</f>
        <v>190.7</v>
      </c>
      <c r="D32" s="173">
        <f>VLOOKUP($A32,'Table 9'!$A$7:$E$38,4,)</f>
        <v>218.3</v>
      </c>
      <c r="E32" s="33">
        <f t="shared" si="0"/>
        <v>13.800000000000011</v>
      </c>
    </row>
    <row r="33" spans="1:14" ht="12" customHeight="1" x14ac:dyDescent="0.2">
      <c r="A33" s="117" t="s">
        <v>139</v>
      </c>
      <c r="B33" s="172">
        <f>VLOOKUP($A33,'Table 9'!$A$7:$E$38,2,)</f>
        <v>131.30000000000001</v>
      </c>
      <c r="C33" s="173">
        <f>VLOOKUP($A33,'Table 9'!$A$7:$E$38,3,)</f>
        <v>111.3</v>
      </c>
      <c r="D33" s="173">
        <f>VLOOKUP($A33,'Table 9'!$A$7:$E$38,4,)</f>
        <v>151.4</v>
      </c>
      <c r="E33" s="33">
        <f t="shared" si="0"/>
        <v>20.000000000000014</v>
      </c>
    </row>
    <row r="34" spans="1:14" ht="13.5" customHeight="1" x14ac:dyDescent="0.2">
      <c r="A34" s="117" t="s">
        <v>140</v>
      </c>
      <c r="B34" s="172">
        <f>VLOOKUP($A34,'Table 9'!$A$7:$E$38,2,)</f>
        <v>226.3</v>
      </c>
      <c r="C34" s="173">
        <f>VLOOKUP($A34,'Table 9'!$A$7:$E$38,3,)</f>
        <v>197.7</v>
      </c>
      <c r="D34" s="173">
        <f>VLOOKUP($A34,'Table 9'!$A$7:$E$38,4,)</f>
        <v>255</v>
      </c>
      <c r="E34" s="33">
        <f t="shared" si="0"/>
        <v>28.600000000000023</v>
      </c>
    </row>
    <row r="35" spans="1:14" ht="13.5" customHeight="1" x14ac:dyDescent="0.2">
      <c r="A35" s="117" t="s">
        <v>141</v>
      </c>
      <c r="B35" s="172">
        <f>VLOOKUP($A35,'Table 9'!$A$7:$E$38,2,)</f>
        <v>153.4</v>
      </c>
      <c r="C35" s="173">
        <f>VLOOKUP($A35,'Table 9'!$A$7:$E$38,3,)</f>
        <v>135.80000000000001</v>
      </c>
      <c r="D35" s="173">
        <f>VLOOKUP($A35,'Table 9'!$A$7:$E$38,4,)</f>
        <v>171.1</v>
      </c>
      <c r="E35" s="33">
        <f t="shared" si="0"/>
        <v>17.599999999999994</v>
      </c>
    </row>
    <row r="36" spans="1:14" ht="13.5" customHeight="1" x14ac:dyDescent="0.2"/>
    <row r="37" spans="1:14" ht="12" customHeight="1" x14ac:dyDescent="0.2">
      <c r="A37" s="3" t="s">
        <v>26</v>
      </c>
      <c r="B37" s="5"/>
      <c r="C37" s="5"/>
      <c r="D37" s="5"/>
      <c r="E37" s="5"/>
      <c r="F37" s="5"/>
      <c r="G37" s="5"/>
      <c r="H37" s="5"/>
      <c r="I37" s="5"/>
      <c r="J37" s="5"/>
      <c r="K37" s="5"/>
      <c r="L37" s="5"/>
      <c r="M37" s="5"/>
      <c r="N37" s="5"/>
    </row>
    <row r="38" spans="1:14" ht="12" customHeight="1" x14ac:dyDescent="0.2">
      <c r="A38" s="822" t="s">
        <v>89</v>
      </c>
      <c r="B38" s="822"/>
      <c r="C38" s="822"/>
      <c r="D38" s="822"/>
      <c r="E38" s="822"/>
      <c r="F38" s="822"/>
      <c r="G38" s="822"/>
      <c r="H38" s="822"/>
      <c r="I38" s="822"/>
      <c r="J38" s="822"/>
      <c r="K38" s="822"/>
      <c r="L38" s="822"/>
      <c r="M38" s="822"/>
      <c r="N38" s="822"/>
    </row>
    <row r="39" spans="1:14" ht="12" customHeight="1" x14ac:dyDescent="0.2">
      <c r="A39" s="822"/>
      <c r="B39" s="822"/>
      <c r="C39" s="822"/>
      <c r="D39" s="822"/>
      <c r="E39" s="822"/>
      <c r="F39" s="822"/>
      <c r="G39" s="822"/>
      <c r="H39" s="822"/>
      <c r="I39" s="822"/>
      <c r="J39" s="822"/>
      <c r="K39" s="822"/>
      <c r="L39" s="822"/>
      <c r="M39" s="822"/>
      <c r="N39" s="822"/>
    </row>
    <row r="40" spans="1:14" ht="12" customHeight="1" x14ac:dyDescent="0.2">
      <c r="A40" s="822" t="s">
        <v>90</v>
      </c>
      <c r="B40" s="822"/>
      <c r="C40" s="822"/>
      <c r="D40" s="822"/>
      <c r="E40" s="822"/>
      <c r="F40" s="822"/>
      <c r="G40" s="822"/>
      <c r="H40" s="822"/>
      <c r="I40" s="822"/>
      <c r="J40" s="822"/>
      <c r="K40" s="822"/>
      <c r="L40" s="822"/>
      <c r="M40" s="822"/>
      <c r="N40" s="822"/>
    </row>
    <row r="41" spans="1:14" ht="12" customHeight="1" x14ac:dyDescent="0.2">
      <c r="A41" s="822"/>
      <c r="B41" s="822"/>
      <c r="C41" s="822"/>
      <c r="D41" s="822"/>
      <c r="E41" s="822"/>
      <c r="F41" s="822"/>
      <c r="G41" s="822"/>
      <c r="H41" s="822"/>
      <c r="I41" s="822"/>
      <c r="J41" s="822"/>
      <c r="K41" s="822"/>
      <c r="L41" s="822"/>
      <c r="M41" s="822"/>
      <c r="N41" s="822"/>
    </row>
    <row r="42" spans="1:14" ht="12" customHeight="1" x14ac:dyDescent="0.2">
      <c r="A42" s="822"/>
      <c r="B42" s="822"/>
      <c r="C42" s="822"/>
      <c r="D42" s="822"/>
      <c r="E42" s="822"/>
      <c r="F42" s="822"/>
      <c r="G42" s="822"/>
      <c r="H42" s="822"/>
      <c r="I42" s="822"/>
      <c r="J42" s="822"/>
      <c r="K42" s="822"/>
      <c r="L42" s="822"/>
      <c r="M42" s="822"/>
      <c r="N42" s="822"/>
    </row>
    <row r="43" spans="1:14" x14ac:dyDescent="0.2">
      <c r="A43" s="862" t="s">
        <v>3168</v>
      </c>
      <c r="B43" s="862"/>
      <c r="C43" s="862"/>
      <c r="D43" s="862"/>
      <c r="E43" s="862"/>
      <c r="F43" s="862"/>
      <c r="G43" s="862"/>
      <c r="H43" s="862"/>
      <c r="I43" s="862"/>
      <c r="J43" s="862"/>
      <c r="K43" s="862"/>
      <c r="L43" s="862"/>
      <c r="M43" s="862"/>
      <c r="N43" s="862"/>
    </row>
    <row r="44" spans="1:14" x14ac:dyDescent="0.2">
      <c r="A44" s="862"/>
      <c r="B44" s="862"/>
      <c r="C44" s="862"/>
      <c r="D44" s="862"/>
      <c r="E44" s="862"/>
      <c r="F44" s="862"/>
      <c r="G44" s="862"/>
      <c r="H44" s="862"/>
      <c r="I44" s="862"/>
      <c r="J44" s="862"/>
      <c r="K44" s="862"/>
      <c r="L44" s="862"/>
      <c r="M44" s="862"/>
      <c r="N44" s="862"/>
    </row>
    <row r="45" spans="1:14" ht="12" customHeight="1" x14ac:dyDescent="0.2">
      <c r="A45" s="822" t="s">
        <v>2758</v>
      </c>
      <c r="B45" s="822"/>
      <c r="C45" s="822"/>
      <c r="D45" s="822"/>
      <c r="E45" s="822"/>
      <c r="F45" s="822"/>
      <c r="G45" s="822"/>
      <c r="H45" s="822"/>
      <c r="I45" s="822"/>
      <c r="J45" s="822"/>
      <c r="K45" s="822"/>
      <c r="L45" s="822"/>
      <c r="M45" s="822"/>
      <c r="N45" s="822"/>
    </row>
    <row r="46" spans="1:14" ht="12" customHeight="1" x14ac:dyDescent="0.2">
      <c r="A46" s="822"/>
      <c r="B46" s="822"/>
      <c r="C46" s="822"/>
      <c r="D46" s="822"/>
      <c r="E46" s="822"/>
      <c r="F46" s="822"/>
      <c r="G46" s="822"/>
      <c r="H46" s="822"/>
      <c r="I46" s="822"/>
      <c r="J46" s="822"/>
      <c r="K46" s="822"/>
      <c r="L46" s="822"/>
      <c r="M46" s="822"/>
      <c r="N46" s="822"/>
    </row>
    <row r="47" spans="1:14" s="166" customFormat="1" ht="12" customHeight="1" x14ac:dyDescent="0.2">
      <c r="A47" s="823"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47" s="824"/>
      <c r="C47" s="824"/>
      <c r="D47" s="824"/>
      <c r="E47" s="824"/>
      <c r="F47" s="824"/>
      <c r="G47" s="824"/>
      <c r="H47" s="824"/>
      <c r="I47" s="824"/>
      <c r="J47" s="824"/>
      <c r="K47" s="824"/>
      <c r="L47" s="824"/>
      <c r="M47" s="824"/>
      <c r="N47" s="824"/>
    </row>
    <row r="48" spans="1:14" s="166" customFormat="1" ht="12" customHeight="1" x14ac:dyDescent="0.2">
      <c r="A48" s="824"/>
      <c r="B48" s="824"/>
      <c r="C48" s="824"/>
      <c r="D48" s="824"/>
      <c r="E48" s="824"/>
      <c r="F48" s="824"/>
      <c r="G48" s="824"/>
      <c r="H48" s="824"/>
      <c r="I48" s="824"/>
      <c r="J48" s="824"/>
      <c r="K48" s="824"/>
      <c r="L48" s="824"/>
      <c r="M48" s="824"/>
      <c r="N48" s="824"/>
    </row>
    <row r="49" spans="1:14" ht="12" customHeight="1" x14ac:dyDescent="0.2">
      <c r="A49" s="836" t="s">
        <v>2740</v>
      </c>
      <c r="B49" s="836"/>
      <c r="C49" s="836"/>
      <c r="D49" s="836"/>
      <c r="E49" s="836"/>
      <c r="F49" s="836"/>
      <c r="G49" s="836"/>
      <c r="H49" s="836"/>
      <c r="I49" s="836"/>
      <c r="J49" s="836"/>
      <c r="K49" s="836"/>
      <c r="L49" s="836"/>
      <c r="M49" s="836"/>
      <c r="N49" s="836"/>
    </row>
    <row r="50" spans="1:14" ht="12" customHeight="1" x14ac:dyDescent="0.2">
      <c r="A50" s="164"/>
      <c r="B50" s="164"/>
      <c r="C50" s="164"/>
      <c r="D50" s="5"/>
      <c r="E50" s="5"/>
      <c r="F50" s="5"/>
      <c r="G50" s="5"/>
      <c r="H50" s="5"/>
      <c r="I50" s="5"/>
      <c r="J50" s="5"/>
      <c r="K50" s="5"/>
      <c r="L50" s="5"/>
      <c r="M50" s="5"/>
      <c r="N50" s="5"/>
    </row>
    <row r="51" spans="1:14" ht="12" customHeight="1" x14ac:dyDescent="0.2">
      <c r="A51" s="825" t="s">
        <v>3007</v>
      </c>
      <c r="B51" s="825"/>
      <c r="C51" s="5"/>
      <c r="D51" s="5"/>
      <c r="E51" s="5"/>
      <c r="F51" s="5"/>
      <c r="G51" s="5"/>
      <c r="H51" s="5"/>
      <c r="I51" s="5"/>
      <c r="J51" s="5"/>
      <c r="K51" s="5"/>
      <c r="L51" s="5"/>
      <c r="M51" s="5"/>
      <c r="N51" s="5"/>
    </row>
    <row r="52" spans="1:14" ht="12" customHeight="1" x14ac:dyDescent="0.2"/>
    <row r="53" spans="1:14" ht="12" customHeight="1" x14ac:dyDescent="0.2">
      <c r="A53" s="9" t="str">
        <f>CONCATENATE("Figure 12: Age standardised rates for deaths involving COVID-19 between 1st March 2020 and ",Contents!A40, " 2021 in council areas")</f>
        <v>Figure 12: Age standardised rates for deaths involving COVID-19 between 1st March 2020 and 30th June 2021 in council areas</v>
      </c>
    </row>
  </sheetData>
  <mergeCells count="13">
    <mergeCell ref="Q1:R1"/>
    <mergeCell ref="A51:B51"/>
    <mergeCell ref="A38:N39"/>
    <mergeCell ref="A40:N42"/>
    <mergeCell ref="A45:N46"/>
    <mergeCell ref="A49:N49"/>
    <mergeCell ref="A47:N48"/>
    <mergeCell ref="A3:A5"/>
    <mergeCell ref="B3:B5"/>
    <mergeCell ref="C3:C5"/>
    <mergeCell ref="D3:D5"/>
    <mergeCell ref="A1:O1"/>
    <mergeCell ref="A43:N44"/>
  </mergeCells>
  <hyperlinks>
    <hyperlink ref="A47:N48"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7"/>
  <sheetViews>
    <sheetView showGridLines="0" zoomScaleNormal="100" workbookViewId="0">
      <selection sqref="A1:M1"/>
    </sheetView>
  </sheetViews>
  <sheetFormatPr defaultColWidth="9.140625" defaultRowHeight="12.75" x14ac:dyDescent="0.2"/>
  <cols>
    <col min="1" max="1" width="9.5703125" style="570" customWidth="1"/>
    <col min="2" max="2" width="40.28515625" style="570" customWidth="1"/>
    <col min="3" max="29" width="11.28515625" style="570" customWidth="1"/>
    <col min="30" max="30" width="5.5703125" style="570" customWidth="1"/>
    <col min="31" max="31" width="9.42578125" style="570" bestFit="1" customWidth="1"/>
    <col min="32" max="32" width="10.28515625" style="570" bestFit="1" customWidth="1"/>
    <col min="33" max="34" width="16.85546875" style="570" customWidth="1"/>
    <col min="35" max="16384" width="9.140625" style="570"/>
  </cols>
  <sheetData>
    <row r="1" spans="1:35" ht="18" customHeight="1" x14ac:dyDescent="0.25">
      <c r="A1" s="703" t="s">
        <v>3018</v>
      </c>
      <c r="B1" s="703"/>
      <c r="C1" s="703"/>
      <c r="D1" s="703"/>
      <c r="E1" s="703"/>
      <c r="F1" s="703"/>
      <c r="G1" s="703"/>
      <c r="H1" s="703"/>
      <c r="I1" s="703"/>
      <c r="J1" s="703"/>
      <c r="K1" s="703"/>
      <c r="L1" s="703"/>
      <c r="M1" s="703"/>
      <c r="N1" s="694"/>
      <c r="O1" s="704" t="s">
        <v>69</v>
      </c>
      <c r="P1" s="704"/>
      <c r="R1" s="484"/>
      <c r="S1" s="484"/>
      <c r="AI1" s="484"/>
    </row>
    <row r="2" spans="1:35" ht="15" customHeight="1" x14ac:dyDescent="0.2">
      <c r="A2" s="709"/>
      <c r="B2" s="709"/>
      <c r="C2" s="709"/>
      <c r="D2" s="709"/>
      <c r="E2" s="709"/>
      <c r="F2" s="709"/>
      <c r="G2" s="709"/>
      <c r="H2" s="709"/>
      <c r="I2" s="709"/>
      <c r="J2" s="709"/>
      <c r="K2" s="709"/>
      <c r="L2" s="571"/>
      <c r="M2" s="571"/>
      <c r="N2" s="571"/>
      <c r="O2" s="571"/>
      <c r="P2" s="571"/>
      <c r="Q2" s="571"/>
      <c r="R2" s="571"/>
      <c r="S2" s="571"/>
      <c r="T2" s="571"/>
      <c r="U2" s="571"/>
      <c r="V2" s="571"/>
      <c r="W2" s="571"/>
      <c r="X2" s="571"/>
      <c r="Y2" s="571"/>
      <c r="Z2" s="571"/>
      <c r="AA2" s="571"/>
      <c r="AB2" s="571"/>
      <c r="AC2" s="571"/>
    </row>
    <row r="3" spans="1:35" ht="14.1" customHeight="1" x14ac:dyDescent="0.2">
      <c r="A3" s="714" t="s">
        <v>2762</v>
      </c>
      <c r="B3" s="714"/>
      <c r="C3" s="572">
        <v>1</v>
      </c>
      <c r="D3" s="572">
        <v>2</v>
      </c>
      <c r="E3" s="572">
        <v>3</v>
      </c>
      <c r="F3" s="572">
        <v>4</v>
      </c>
      <c r="G3" s="572">
        <v>5</v>
      </c>
      <c r="H3" s="572">
        <v>6</v>
      </c>
      <c r="I3" s="572">
        <v>7</v>
      </c>
      <c r="J3" s="572">
        <v>8</v>
      </c>
      <c r="K3" s="572">
        <v>9</v>
      </c>
      <c r="L3" s="572">
        <v>10</v>
      </c>
      <c r="M3" s="572">
        <v>11</v>
      </c>
      <c r="N3" s="572">
        <v>12</v>
      </c>
      <c r="O3" s="572">
        <v>13</v>
      </c>
      <c r="P3" s="573">
        <v>14</v>
      </c>
      <c r="Q3" s="573">
        <v>15</v>
      </c>
      <c r="R3" s="572">
        <v>16</v>
      </c>
      <c r="S3" s="573">
        <v>17</v>
      </c>
      <c r="T3" s="573">
        <v>18</v>
      </c>
      <c r="U3" s="573">
        <v>19</v>
      </c>
      <c r="V3" s="573">
        <v>20</v>
      </c>
      <c r="W3" s="573">
        <v>21</v>
      </c>
      <c r="X3" s="573">
        <v>22</v>
      </c>
      <c r="Y3" s="573">
        <v>23</v>
      </c>
      <c r="Z3" s="573">
        <v>24</v>
      </c>
      <c r="AA3" s="573">
        <v>25</v>
      </c>
      <c r="AB3" s="573">
        <v>26</v>
      </c>
      <c r="AC3" s="573">
        <v>27</v>
      </c>
      <c r="AD3" s="721"/>
      <c r="AE3" s="721"/>
      <c r="AG3" s="716" t="s">
        <v>3062</v>
      </c>
      <c r="AH3" s="718" t="s">
        <v>3050</v>
      </c>
    </row>
    <row r="4" spans="1:35" ht="14.1" customHeight="1" x14ac:dyDescent="0.2">
      <c r="A4" s="715" t="s">
        <v>2763</v>
      </c>
      <c r="B4" s="715"/>
      <c r="C4" s="574">
        <v>44200</v>
      </c>
      <c r="D4" s="574">
        <v>44207</v>
      </c>
      <c r="E4" s="574">
        <v>44214</v>
      </c>
      <c r="F4" s="574">
        <v>44221</v>
      </c>
      <c r="G4" s="574">
        <v>44228</v>
      </c>
      <c r="H4" s="574">
        <v>44235</v>
      </c>
      <c r="I4" s="574">
        <v>44242</v>
      </c>
      <c r="J4" s="574">
        <v>44249</v>
      </c>
      <c r="K4" s="574">
        <v>44256</v>
      </c>
      <c r="L4" s="574">
        <v>44263</v>
      </c>
      <c r="M4" s="574">
        <v>44270</v>
      </c>
      <c r="N4" s="574">
        <v>44277</v>
      </c>
      <c r="O4" s="574">
        <v>44284</v>
      </c>
      <c r="P4" s="574">
        <v>44291</v>
      </c>
      <c r="Q4" s="574">
        <v>44298</v>
      </c>
      <c r="R4" s="574">
        <v>44305</v>
      </c>
      <c r="S4" s="574">
        <v>44312</v>
      </c>
      <c r="T4" s="574">
        <v>44319</v>
      </c>
      <c r="U4" s="574">
        <v>44326</v>
      </c>
      <c r="V4" s="574">
        <v>44333</v>
      </c>
      <c r="W4" s="574">
        <v>44340</v>
      </c>
      <c r="X4" s="574">
        <v>44347</v>
      </c>
      <c r="Y4" s="574">
        <v>44354</v>
      </c>
      <c r="Z4" s="574">
        <v>44361</v>
      </c>
      <c r="AA4" s="574">
        <v>44368</v>
      </c>
      <c r="AB4" s="574">
        <v>44375</v>
      </c>
      <c r="AC4" s="574">
        <v>44382</v>
      </c>
      <c r="AD4" s="720" t="s">
        <v>3017</v>
      </c>
      <c r="AE4" s="720"/>
      <c r="AG4" s="716"/>
      <c r="AH4" s="718"/>
    </row>
    <row r="5" spans="1:35" ht="14.1" customHeight="1" thickBot="1" x14ac:dyDescent="0.25">
      <c r="A5" s="575"/>
      <c r="B5" s="575"/>
      <c r="C5" s="576"/>
      <c r="D5" s="576"/>
      <c r="E5" s="576"/>
      <c r="F5" s="576"/>
      <c r="G5" s="576"/>
      <c r="H5" s="576"/>
      <c r="I5" s="576"/>
      <c r="J5" s="576"/>
      <c r="K5" s="577"/>
      <c r="L5" s="577"/>
      <c r="M5" s="578"/>
      <c r="N5" s="578"/>
      <c r="O5" s="578"/>
      <c r="P5" s="579"/>
      <c r="Q5" s="579"/>
      <c r="R5" s="579"/>
      <c r="S5" s="579"/>
      <c r="T5" s="579"/>
      <c r="U5" s="579"/>
      <c r="V5" s="579"/>
      <c r="W5" s="579"/>
      <c r="X5" s="579"/>
      <c r="Y5" s="579"/>
      <c r="Z5" s="579"/>
      <c r="AA5" s="579"/>
      <c r="AB5" s="579"/>
      <c r="AC5" s="579"/>
      <c r="AD5" s="579"/>
      <c r="AE5" s="579"/>
      <c r="AG5" s="717"/>
      <c r="AH5" s="719"/>
    </row>
    <row r="6" spans="1:35" ht="14.1" customHeight="1" x14ac:dyDescent="0.2">
      <c r="A6" s="580"/>
      <c r="B6" s="581"/>
      <c r="C6" s="582"/>
      <c r="D6" s="582"/>
      <c r="E6" s="582"/>
      <c r="F6" s="582"/>
      <c r="G6" s="582"/>
      <c r="H6" s="582"/>
      <c r="I6" s="582"/>
      <c r="J6" s="582"/>
      <c r="K6" s="583"/>
      <c r="L6" s="583"/>
      <c r="M6" s="584"/>
      <c r="N6" s="585"/>
      <c r="O6" s="585"/>
      <c r="P6" s="585"/>
      <c r="Q6" s="585"/>
      <c r="R6" s="585"/>
      <c r="S6" s="585"/>
      <c r="T6" s="585"/>
      <c r="U6" s="585"/>
      <c r="V6" s="585"/>
      <c r="W6" s="585"/>
      <c r="X6" s="585"/>
      <c r="Y6" s="585"/>
      <c r="Z6" s="585"/>
      <c r="AA6" s="585"/>
      <c r="AB6" s="585"/>
      <c r="AC6" s="585"/>
    </row>
    <row r="7" spans="1:35" ht="14.1" customHeight="1" x14ac:dyDescent="0.2">
      <c r="A7" s="711" t="s">
        <v>3155</v>
      </c>
      <c r="B7" s="711"/>
      <c r="C7" s="586">
        <f>SUM(C13:C19)</f>
        <v>392</v>
      </c>
      <c r="D7" s="586">
        <f t="shared" ref="D7:AC7" si="0">SUM(D13:D19)</f>
        <v>373</v>
      </c>
      <c r="E7" s="586">
        <f t="shared" si="0"/>
        <v>452</v>
      </c>
      <c r="F7" s="586">
        <f t="shared" si="0"/>
        <v>443</v>
      </c>
      <c r="G7" s="586">
        <f t="shared" si="0"/>
        <v>377</v>
      </c>
      <c r="H7" s="586">
        <f t="shared" si="0"/>
        <v>325</v>
      </c>
      <c r="I7" s="586">
        <f t="shared" si="0"/>
        <v>291</v>
      </c>
      <c r="J7" s="586">
        <f t="shared" si="0"/>
        <v>230</v>
      </c>
      <c r="K7" s="586">
        <f t="shared" si="0"/>
        <v>142</v>
      </c>
      <c r="L7" s="586">
        <f t="shared" si="0"/>
        <v>104</v>
      </c>
      <c r="M7" s="586">
        <f t="shared" si="0"/>
        <v>67</v>
      </c>
      <c r="N7" s="586">
        <f t="shared" si="0"/>
        <v>62</v>
      </c>
      <c r="O7" s="586">
        <f t="shared" si="0"/>
        <v>38</v>
      </c>
      <c r="P7" s="586">
        <f t="shared" si="0"/>
        <v>34</v>
      </c>
      <c r="Q7" s="586">
        <f t="shared" si="0"/>
        <v>24</v>
      </c>
      <c r="R7" s="586">
        <f t="shared" si="0"/>
        <v>23</v>
      </c>
      <c r="S7" s="586">
        <f t="shared" si="0"/>
        <v>19</v>
      </c>
      <c r="T7" s="586">
        <f t="shared" si="0"/>
        <v>7</v>
      </c>
      <c r="U7" s="586">
        <f t="shared" si="0"/>
        <v>6</v>
      </c>
      <c r="V7" s="586">
        <f t="shared" si="0"/>
        <v>4</v>
      </c>
      <c r="W7" s="586">
        <f t="shared" si="0"/>
        <v>8</v>
      </c>
      <c r="X7" s="586">
        <f t="shared" si="0"/>
        <v>8</v>
      </c>
      <c r="Y7" s="586">
        <f t="shared" si="0"/>
        <v>7</v>
      </c>
      <c r="Z7" s="586">
        <f t="shared" si="0"/>
        <v>13</v>
      </c>
      <c r="AA7" s="586">
        <f t="shared" si="0"/>
        <v>17</v>
      </c>
      <c r="AB7" s="586">
        <f t="shared" si="0"/>
        <v>22</v>
      </c>
      <c r="AC7" s="586">
        <f t="shared" si="0"/>
        <v>30</v>
      </c>
      <c r="AD7" s="587"/>
      <c r="AE7" s="588">
        <f>SUM(C7:AC7)</f>
        <v>3518</v>
      </c>
      <c r="AF7" s="589"/>
      <c r="AG7" s="590">
        <v>10220</v>
      </c>
    </row>
    <row r="8" spans="1:35" ht="14.1" customHeight="1" x14ac:dyDescent="0.2">
      <c r="A8" s="711" t="s">
        <v>3156</v>
      </c>
      <c r="B8" s="711"/>
      <c r="C8" s="586">
        <f>SUM(C22:C28)</f>
        <v>173</v>
      </c>
      <c r="D8" s="586">
        <f t="shared" ref="D8:AC8" si="1">SUM(D22:D28)</f>
        <v>176</v>
      </c>
      <c r="E8" s="586">
        <f t="shared" si="1"/>
        <v>229</v>
      </c>
      <c r="F8" s="586">
        <f t="shared" si="1"/>
        <v>230</v>
      </c>
      <c r="G8" s="586">
        <f t="shared" si="1"/>
        <v>192</v>
      </c>
      <c r="H8" s="586">
        <f t="shared" si="1"/>
        <v>163</v>
      </c>
      <c r="I8" s="586">
        <f t="shared" si="1"/>
        <v>150</v>
      </c>
      <c r="J8" s="586">
        <f t="shared" si="1"/>
        <v>115</v>
      </c>
      <c r="K8" s="586">
        <f t="shared" si="1"/>
        <v>69</v>
      </c>
      <c r="L8" s="586">
        <f t="shared" si="1"/>
        <v>49</v>
      </c>
      <c r="M8" s="586">
        <f t="shared" si="1"/>
        <v>33</v>
      </c>
      <c r="N8" s="586">
        <f t="shared" si="1"/>
        <v>32</v>
      </c>
      <c r="O8" s="586">
        <f t="shared" si="1"/>
        <v>18</v>
      </c>
      <c r="P8" s="586">
        <f t="shared" si="1"/>
        <v>14</v>
      </c>
      <c r="Q8" s="586">
        <f t="shared" si="1"/>
        <v>16</v>
      </c>
      <c r="R8" s="586">
        <f t="shared" si="1"/>
        <v>7</v>
      </c>
      <c r="S8" s="586">
        <f t="shared" si="1"/>
        <v>9</v>
      </c>
      <c r="T8" s="586">
        <f t="shared" si="1"/>
        <v>5</v>
      </c>
      <c r="U8" s="586">
        <f t="shared" si="1"/>
        <v>4</v>
      </c>
      <c r="V8" s="586">
        <f t="shared" si="1"/>
        <v>3</v>
      </c>
      <c r="W8" s="586">
        <f t="shared" si="1"/>
        <v>3</v>
      </c>
      <c r="X8" s="586">
        <f t="shared" si="1"/>
        <v>4</v>
      </c>
      <c r="Y8" s="586">
        <f t="shared" si="1"/>
        <v>4</v>
      </c>
      <c r="Z8" s="586">
        <f t="shared" si="1"/>
        <v>5</v>
      </c>
      <c r="AA8" s="586">
        <f t="shared" si="1"/>
        <v>4</v>
      </c>
      <c r="AB8" s="586">
        <f t="shared" si="1"/>
        <v>9</v>
      </c>
      <c r="AC8" s="586">
        <f t="shared" si="1"/>
        <v>9</v>
      </c>
      <c r="AD8" s="588"/>
      <c r="AE8" s="588">
        <f>SUM(AE22:AE28)</f>
        <v>1725</v>
      </c>
      <c r="AF8" s="591"/>
      <c r="AG8" s="590">
        <v>5009</v>
      </c>
      <c r="AH8" s="274">
        <f>AG8/$AG$7</f>
        <v>0.49011741682974558</v>
      </c>
    </row>
    <row r="9" spans="1:35" ht="14.1" customHeight="1" x14ac:dyDescent="0.2">
      <c r="A9" s="711" t="s">
        <v>3157</v>
      </c>
      <c r="B9" s="711"/>
      <c r="C9" s="586">
        <f>SUM(C30:C36)</f>
        <v>219</v>
      </c>
      <c r="D9" s="586">
        <f t="shared" ref="D9:AC9" si="2">SUM(D30:D36)</f>
        <v>197</v>
      </c>
      <c r="E9" s="586">
        <f t="shared" si="2"/>
        <v>223</v>
      </c>
      <c r="F9" s="586">
        <f t="shared" si="2"/>
        <v>213</v>
      </c>
      <c r="G9" s="586">
        <f t="shared" si="2"/>
        <v>185</v>
      </c>
      <c r="H9" s="586">
        <f t="shared" si="2"/>
        <v>162</v>
      </c>
      <c r="I9" s="586">
        <f t="shared" si="2"/>
        <v>141</v>
      </c>
      <c r="J9" s="586">
        <f t="shared" si="2"/>
        <v>115</v>
      </c>
      <c r="K9" s="586">
        <f t="shared" si="2"/>
        <v>73</v>
      </c>
      <c r="L9" s="586">
        <f t="shared" si="2"/>
        <v>55</v>
      </c>
      <c r="M9" s="586">
        <f t="shared" si="2"/>
        <v>34</v>
      </c>
      <c r="N9" s="586">
        <f t="shared" si="2"/>
        <v>30</v>
      </c>
      <c r="O9" s="586">
        <f t="shared" si="2"/>
        <v>20</v>
      </c>
      <c r="P9" s="586">
        <f t="shared" si="2"/>
        <v>20</v>
      </c>
      <c r="Q9" s="586">
        <f t="shared" si="2"/>
        <v>8</v>
      </c>
      <c r="R9" s="586">
        <f t="shared" si="2"/>
        <v>16</v>
      </c>
      <c r="S9" s="586">
        <f t="shared" si="2"/>
        <v>10</v>
      </c>
      <c r="T9" s="586">
        <f t="shared" si="2"/>
        <v>2</v>
      </c>
      <c r="U9" s="586">
        <f t="shared" si="2"/>
        <v>2</v>
      </c>
      <c r="V9" s="586">
        <f t="shared" si="2"/>
        <v>1</v>
      </c>
      <c r="W9" s="586">
        <f t="shared" si="2"/>
        <v>5</v>
      </c>
      <c r="X9" s="586">
        <f t="shared" si="2"/>
        <v>4</v>
      </c>
      <c r="Y9" s="586">
        <f t="shared" si="2"/>
        <v>3</v>
      </c>
      <c r="Z9" s="586">
        <f t="shared" si="2"/>
        <v>8</v>
      </c>
      <c r="AA9" s="586">
        <f t="shared" si="2"/>
        <v>13</v>
      </c>
      <c r="AB9" s="586">
        <f t="shared" si="2"/>
        <v>13</v>
      </c>
      <c r="AC9" s="586">
        <f t="shared" si="2"/>
        <v>21</v>
      </c>
      <c r="AD9" s="588"/>
      <c r="AE9" s="588">
        <f>SUM(AE30:AE36)</f>
        <v>1793</v>
      </c>
      <c r="AF9" s="591"/>
      <c r="AG9" s="590">
        <v>5211</v>
      </c>
      <c r="AH9" s="274">
        <f>AG9/$AG$7</f>
        <v>0.50988258317025437</v>
      </c>
    </row>
    <row r="10" spans="1:35" ht="14.1" customHeight="1" x14ac:dyDescent="0.2">
      <c r="A10" s="542"/>
      <c r="B10" s="592"/>
      <c r="C10" s="588"/>
      <c r="D10" s="588"/>
      <c r="E10" s="588"/>
      <c r="F10" s="588"/>
      <c r="G10" s="588"/>
      <c r="H10" s="588"/>
      <c r="I10" s="588"/>
      <c r="J10" s="588"/>
      <c r="K10" s="588"/>
      <c r="L10" s="588"/>
      <c r="M10" s="588"/>
      <c r="N10" s="588"/>
      <c r="O10" s="588"/>
      <c r="P10" s="593"/>
      <c r="Q10" s="593"/>
      <c r="R10" s="593"/>
      <c r="S10" s="593"/>
      <c r="T10" s="593"/>
      <c r="U10" s="593"/>
      <c r="V10" s="593"/>
      <c r="W10" s="593"/>
      <c r="X10" s="593"/>
      <c r="Y10" s="593"/>
      <c r="Z10" s="593"/>
      <c r="AA10" s="593"/>
      <c r="AB10" s="593"/>
      <c r="AC10" s="593"/>
      <c r="AD10" s="587"/>
      <c r="AE10" s="587"/>
      <c r="AF10" s="591"/>
      <c r="AG10" s="590"/>
      <c r="AH10" s="274"/>
    </row>
    <row r="11" spans="1:35" ht="14.1" customHeight="1" x14ac:dyDescent="0.2">
      <c r="A11" s="713" t="s">
        <v>0</v>
      </c>
      <c r="B11" s="713"/>
      <c r="C11" s="588"/>
      <c r="D11" s="588"/>
      <c r="E11" s="588"/>
      <c r="F11" s="588"/>
      <c r="G11" s="588"/>
      <c r="H11" s="588"/>
      <c r="I11" s="588"/>
      <c r="J11" s="588"/>
      <c r="K11" s="588"/>
      <c r="L11" s="588"/>
      <c r="M11" s="588"/>
      <c r="N11" s="588"/>
      <c r="O11" s="588"/>
      <c r="P11" s="588"/>
      <c r="Q11" s="588"/>
      <c r="R11" s="588"/>
      <c r="S11" s="588"/>
      <c r="T11" s="588"/>
      <c r="U11" s="588"/>
      <c r="V11" s="588"/>
      <c r="W11" s="588"/>
      <c r="X11" s="588"/>
      <c r="Y11" s="588"/>
      <c r="Z11" s="593"/>
      <c r="AA11" s="593"/>
      <c r="AB11" s="593"/>
      <c r="AC11" s="593"/>
      <c r="AD11" s="587"/>
      <c r="AE11" s="587"/>
      <c r="AG11" s="590"/>
      <c r="AH11" s="274"/>
    </row>
    <row r="12" spans="1:35" ht="14.1" customHeight="1" x14ac:dyDescent="0.2">
      <c r="A12" s="592"/>
      <c r="B12" s="41" t="s">
        <v>2764</v>
      </c>
      <c r="C12" s="588"/>
      <c r="D12" s="588"/>
      <c r="E12" s="588"/>
      <c r="F12" s="588"/>
      <c r="G12" s="588"/>
      <c r="H12" s="588"/>
      <c r="I12" s="588"/>
      <c r="J12" s="588"/>
      <c r="K12" s="588"/>
      <c r="L12" s="588"/>
      <c r="M12" s="588"/>
      <c r="N12" s="588"/>
      <c r="O12" s="588"/>
      <c r="P12" s="588"/>
      <c r="Q12" s="588"/>
      <c r="R12" s="588"/>
      <c r="S12" s="588"/>
      <c r="T12" s="588"/>
      <c r="U12" s="588"/>
      <c r="V12" s="588"/>
      <c r="W12" s="588"/>
      <c r="X12" s="588"/>
      <c r="Y12" s="588"/>
      <c r="Z12" s="588"/>
      <c r="AA12" s="588"/>
      <c r="AB12" s="588"/>
      <c r="AC12" s="588"/>
      <c r="AD12" s="587"/>
      <c r="AE12" s="587"/>
      <c r="AG12" s="590"/>
      <c r="AH12" s="274"/>
    </row>
    <row r="13" spans="1:35" ht="14.1" customHeight="1" x14ac:dyDescent="0.2">
      <c r="A13" s="592"/>
      <c r="B13" s="594" t="s">
        <v>1</v>
      </c>
      <c r="C13" s="595">
        <f t="shared" ref="C13:AC19" si="3">C22+C30</f>
        <v>0</v>
      </c>
      <c r="D13" s="595">
        <f t="shared" si="3"/>
        <v>0</v>
      </c>
      <c r="E13" s="595">
        <f t="shared" si="3"/>
        <v>0</v>
      </c>
      <c r="F13" s="595">
        <f t="shared" si="3"/>
        <v>0</v>
      </c>
      <c r="G13" s="595">
        <f t="shared" si="3"/>
        <v>0</v>
      </c>
      <c r="H13" s="595">
        <f t="shared" si="3"/>
        <v>0</v>
      </c>
      <c r="I13" s="595">
        <f t="shared" si="3"/>
        <v>0</v>
      </c>
      <c r="J13" s="595">
        <f t="shared" si="3"/>
        <v>0</v>
      </c>
      <c r="K13" s="595">
        <f t="shared" si="3"/>
        <v>0</v>
      </c>
      <c r="L13" s="595">
        <f t="shared" si="3"/>
        <v>0</v>
      </c>
      <c r="M13" s="595">
        <f t="shared" si="3"/>
        <v>0</v>
      </c>
      <c r="N13" s="595">
        <f t="shared" si="3"/>
        <v>0</v>
      </c>
      <c r="O13" s="595">
        <f t="shared" si="3"/>
        <v>0</v>
      </c>
      <c r="P13" s="595">
        <f t="shared" si="3"/>
        <v>0</v>
      </c>
      <c r="Q13" s="595">
        <f t="shared" si="3"/>
        <v>0</v>
      </c>
      <c r="R13" s="595">
        <f t="shared" si="3"/>
        <v>0</v>
      </c>
      <c r="S13" s="595">
        <f t="shared" si="3"/>
        <v>0</v>
      </c>
      <c r="T13" s="595">
        <f t="shared" si="3"/>
        <v>0</v>
      </c>
      <c r="U13" s="595">
        <f t="shared" si="3"/>
        <v>0</v>
      </c>
      <c r="V13" s="595">
        <f t="shared" si="3"/>
        <v>0</v>
      </c>
      <c r="W13" s="595">
        <f t="shared" si="3"/>
        <v>0</v>
      </c>
      <c r="X13" s="595">
        <f t="shared" si="3"/>
        <v>0</v>
      </c>
      <c r="Y13" s="595">
        <f t="shared" si="3"/>
        <v>0</v>
      </c>
      <c r="Z13" s="595">
        <f t="shared" si="3"/>
        <v>0</v>
      </c>
      <c r="AA13" s="595">
        <f t="shared" si="3"/>
        <v>0</v>
      </c>
      <c r="AB13" s="595">
        <f t="shared" si="3"/>
        <v>0</v>
      </c>
      <c r="AC13" s="595">
        <f t="shared" si="3"/>
        <v>0</v>
      </c>
      <c r="AD13" s="587"/>
      <c r="AE13" s="596">
        <f t="shared" ref="AE13:AE19" si="4">SUM(C13:AC13)</f>
        <v>0</v>
      </c>
      <c r="AF13" s="591"/>
      <c r="AG13" s="590">
        <v>1</v>
      </c>
      <c r="AH13" s="274">
        <f t="shared" ref="AH13:AH76" si="5">AG13/$AG$7</f>
        <v>9.7847358121330727E-5</v>
      </c>
    </row>
    <row r="14" spans="1:35" ht="14.1" customHeight="1" x14ac:dyDescent="0.2">
      <c r="A14" s="592"/>
      <c r="B14" s="597" t="s">
        <v>2765</v>
      </c>
      <c r="C14" s="595">
        <f t="shared" si="3"/>
        <v>0</v>
      </c>
      <c r="D14" s="595">
        <f t="shared" si="3"/>
        <v>0</v>
      </c>
      <c r="E14" s="595">
        <f t="shared" si="3"/>
        <v>0</v>
      </c>
      <c r="F14" s="595">
        <f t="shared" si="3"/>
        <v>0</v>
      </c>
      <c r="G14" s="595">
        <f t="shared" si="3"/>
        <v>0</v>
      </c>
      <c r="H14" s="595">
        <f t="shared" si="3"/>
        <v>1</v>
      </c>
      <c r="I14" s="595">
        <f t="shared" si="3"/>
        <v>0</v>
      </c>
      <c r="J14" s="595">
        <f t="shared" si="3"/>
        <v>0</v>
      </c>
      <c r="K14" s="595">
        <f t="shared" si="3"/>
        <v>1</v>
      </c>
      <c r="L14" s="595">
        <f t="shared" si="3"/>
        <v>0</v>
      </c>
      <c r="M14" s="595">
        <f t="shared" si="3"/>
        <v>0</v>
      </c>
      <c r="N14" s="595">
        <f t="shared" si="3"/>
        <v>0</v>
      </c>
      <c r="O14" s="595">
        <f t="shared" si="3"/>
        <v>0</v>
      </c>
      <c r="P14" s="595">
        <f t="shared" si="3"/>
        <v>0</v>
      </c>
      <c r="Q14" s="595">
        <f t="shared" si="3"/>
        <v>0</v>
      </c>
      <c r="R14" s="595">
        <f t="shared" si="3"/>
        <v>0</v>
      </c>
      <c r="S14" s="595">
        <f t="shared" si="3"/>
        <v>0</v>
      </c>
      <c r="T14" s="595">
        <f t="shared" si="3"/>
        <v>0</v>
      </c>
      <c r="U14" s="595">
        <f t="shared" si="3"/>
        <v>0</v>
      </c>
      <c r="V14" s="595">
        <f t="shared" si="3"/>
        <v>0</v>
      </c>
      <c r="W14" s="595">
        <f t="shared" si="3"/>
        <v>0</v>
      </c>
      <c r="X14" s="595">
        <f t="shared" si="3"/>
        <v>0</v>
      </c>
      <c r="Y14" s="595">
        <f t="shared" si="3"/>
        <v>0</v>
      </c>
      <c r="Z14" s="595">
        <f t="shared" si="3"/>
        <v>0</v>
      </c>
      <c r="AA14" s="595">
        <f t="shared" si="3"/>
        <v>0</v>
      </c>
      <c r="AB14" s="595">
        <f t="shared" si="3"/>
        <v>0</v>
      </c>
      <c r="AC14" s="595">
        <f t="shared" si="3"/>
        <v>0</v>
      </c>
      <c r="AD14" s="587"/>
      <c r="AE14" s="596">
        <f t="shared" si="4"/>
        <v>2</v>
      </c>
      <c r="AF14" s="591"/>
      <c r="AG14" s="590">
        <v>2</v>
      </c>
      <c r="AH14" s="274">
        <f t="shared" si="5"/>
        <v>1.9569471624266145E-4</v>
      </c>
    </row>
    <row r="15" spans="1:35" ht="14.1" customHeight="1" x14ac:dyDescent="0.2">
      <c r="A15" s="592"/>
      <c r="B15" s="597" t="s">
        <v>2766</v>
      </c>
      <c r="C15" s="595">
        <f t="shared" si="3"/>
        <v>4</v>
      </c>
      <c r="D15" s="595">
        <f t="shared" si="3"/>
        <v>1</v>
      </c>
      <c r="E15" s="595">
        <f t="shared" si="3"/>
        <v>5</v>
      </c>
      <c r="F15" s="595">
        <f t="shared" si="3"/>
        <v>5</v>
      </c>
      <c r="G15" s="595">
        <f t="shared" si="3"/>
        <v>1</v>
      </c>
      <c r="H15" s="595">
        <f t="shared" si="3"/>
        <v>3</v>
      </c>
      <c r="I15" s="595">
        <f t="shared" si="3"/>
        <v>5</v>
      </c>
      <c r="J15" s="595">
        <f t="shared" si="3"/>
        <v>4</v>
      </c>
      <c r="K15" s="595">
        <f t="shared" si="3"/>
        <v>2</v>
      </c>
      <c r="L15" s="595">
        <f t="shared" si="3"/>
        <v>3</v>
      </c>
      <c r="M15" s="595">
        <f t="shared" si="3"/>
        <v>2</v>
      </c>
      <c r="N15" s="595">
        <f t="shared" si="3"/>
        <v>2</v>
      </c>
      <c r="O15" s="595">
        <f t="shared" si="3"/>
        <v>2</v>
      </c>
      <c r="P15" s="595">
        <f t="shared" si="3"/>
        <v>1</v>
      </c>
      <c r="Q15" s="595">
        <f t="shared" si="3"/>
        <v>0</v>
      </c>
      <c r="R15" s="595">
        <f t="shared" si="3"/>
        <v>1</v>
      </c>
      <c r="S15" s="595">
        <f t="shared" si="3"/>
        <v>0</v>
      </c>
      <c r="T15" s="595">
        <f t="shared" si="3"/>
        <v>0</v>
      </c>
      <c r="U15" s="595">
        <f t="shared" si="3"/>
        <v>1</v>
      </c>
      <c r="V15" s="595">
        <f t="shared" si="3"/>
        <v>0</v>
      </c>
      <c r="W15" s="595">
        <f t="shared" si="3"/>
        <v>0</v>
      </c>
      <c r="X15" s="595">
        <f t="shared" si="3"/>
        <v>1</v>
      </c>
      <c r="Y15" s="595">
        <f t="shared" si="3"/>
        <v>0</v>
      </c>
      <c r="Z15" s="595">
        <f t="shared" si="3"/>
        <v>0</v>
      </c>
      <c r="AA15" s="595">
        <f t="shared" si="3"/>
        <v>1</v>
      </c>
      <c r="AB15" s="595">
        <f t="shared" si="3"/>
        <v>1</v>
      </c>
      <c r="AC15" s="595">
        <f t="shared" si="3"/>
        <v>2</v>
      </c>
      <c r="AD15" s="587"/>
      <c r="AE15" s="596">
        <f t="shared" si="4"/>
        <v>47</v>
      </c>
      <c r="AF15" s="591"/>
      <c r="AG15" s="590">
        <v>91</v>
      </c>
      <c r="AH15" s="274">
        <f t="shared" si="5"/>
        <v>8.9041095890410957E-3</v>
      </c>
    </row>
    <row r="16" spans="1:35" ht="14.1" customHeight="1" x14ac:dyDescent="0.2">
      <c r="A16" s="592"/>
      <c r="B16" s="597" t="s">
        <v>2767</v>
      </c>
      <c r="C16" s="595">
        <f t="shared" si="3"/>
        <v>34</v>
      </c>
      <c r="D16" s="595">
        <f t="shared" si="3"/>
        <v>37</v>
      </c>
      <c r="E16" s="595">
        <f t="shared" si="3"/>
        <v>58</v>
      </c>
      <c r="F16" s="595">
        <f t="shared" si="3"/>
        <v>58</v>
      </c>
      <c r="G16" s="595">
        <f t="shared" si="3"/>
        <v>43</v>
      </c>
      <c r="H16" s="595">
        <f t="shared" si="3"/>
        <v>33</v>
      </c>
      <c r="I16" s="595">
        <f t="shared" si="3"/>
        <v>38</v>
      </c>
      <c r="J16" s="595">
        <f t="shared" si="3"/>
        <v>28</v>
      </c>
      <c r="K16" s="595">
        <f t="shared" si="3"/>
        <v>33</v>
      </c>
      <c r="L16" s="595">
        <f t="shared" si="3"/>
        <v>18</v>
      </c>
      <c r="M16" s="595">
        <f t="shared" si="3"/>
        <v>11</v>
      </c>
      <c r="N16" s="595">
        <f t="shared" si="3"/>
        <v>12</v>
      </c>
      <c r="O16" s="595">
        <f t="shared" si="3"/>
        <v>6</v>
      </c>
      <c r="P16" s="595">
        <f t="shared" si="3"/>
        <v>7</v>
      </c>
      <c r="Q16" s="595">
        <f t="shared" si="3"/>
        <v>7</v>
      </c>
      <c r="R16" s="595">
        <f t="shared" si="3"/>
        <v>7</v>
      </c>
      <c r="S16" s="595">
        <f t="shared" si="3"/>
        <v>2</v>
      </c>
      <c r="T16" s="595">
        <f t="shared" si="3"/>
        <v>1</v>
      </c>
      <c r="U16" s="595">
        <f t="shared" si="3"/>
        <v>4</v>
      </c>
      <c r="V16" s="595">
        <f t="shared" si="3"/>
        <v>0</v>
      </c>
      <c r="W16" s="595">
        <f t="shared" si="3"/>
        <v>2</v>
      </c>
      <c r="X16" s="595">
        <f t="shared" si="3"/>
        <v>0</v>
      </c>
      <c r="Y16" s="595">
        <f t="shared" si="3"/>
        <v>0</v>
      </c>
      <c r="Z16" s="595">
        <f t="shared" si="3"/>
        <v>3</v>
      </c>
      <c r="AA16" s="595">
        <f t="shared" si="3"/>
        <v>1</v>
      </c>
      <c r="AB16" s="595">
        <f t="shared" si="3"/>
        <v>3</v>
      </c>
      <c r="AC16" s="595">
        <f t="shared" si="3"/>
        <v>3</v>
      </c>
      <c r="AD16" s="587"/>
      <c r="AE16" s="596">
        <f t="shared" si="4"/>
        <v>449</v>
      </c>
      <c r="AF16" s="591"/>
      <c r="AG16" s="590">
        <v>1055</v>
      </c>
      <c r="AH16" s="274">
        <f t="shared" si="5"/>
        <v>0.10322896281800391</v>
      </c>
    </row>
    <row r="17" spans="1:34" ht="14.1" customHeight="1" x14ac:dyDescent="0.2">
      <c r="A17" s="592"/>
      <c r="B17" s="597" t="s">
        <v>2768</v>
      </c>
      <c r="C17" s="595">
        <f t="shared" si="3"/>
        <v>71</v>
      </c>
      <c r="D17" s="595">
        <f t="shared" si="3"/>
        <v>86</v>
      </c>
      <c r="E17" s="595">
        <f t="shared" si="3"/>
        <v>65</v>
      </c>
      <c r="F17" s="595">
        <f t="shared" si="3"/>
        <v>77</v>
      </c>
      <c r="G17" s="595">
        <f t="shared" si="3"/>
        <v>57</v>
      </c>
      <c r="H17" s="595">
        <f t="shared" si="3"/>
        <v>59</v>
      </c>
      <c r="I17" s="595">
        <f t="shared" si="3"/>
        <v>59</v>
      </c>
      <c r="J17" s="595">
        <f t="shared" si="3"/>
        <v>48</v>
      </c>
      <c r="K17" s="595">
        <f t="shared" si="3"/>
        <v>30</v>
      </c>
      <c r="L17" s="595">
        <f t="shared" si="3"/>
        <v>16</v>
      </c>
      <c r="M17" s="595">
        <f t="shared" si="3"/>
        <v>17</v>
      </c>
      <c r="N17" s="595">
        <f t="shared" si="3"/>
        <v>16</v>
      </c>
      <c r="O17" s="595">
        <f t="shared" si="3"/>
        <v>12</v>
      </c>
      <c r="P17" s="595">
        <f t="shared" si="3"/>
        <v>9</v>
      </c>
      <c r="Q17" s="595">
        <f t="shared" si="3"/>
        <v>4</v>
      </c>
      <c r="R17" s="595">
        <f t="shared" si="3"/>
        <v>6</v>
      </c>
      <c r="S17" s="595">
        <f t="shared" si="3"/>
        <v>2</v>
      </c>
      <c r="T17" s="595">
        <f t="shared" si="3"/>
        <v>0</v>
      </c>
      <c r="U17" s="595">
        <f t="shared" si="3"/>
        <v>0</v>
      </c>
      <c r="V17" s="595">
        <f t="shared" si="3"/>
        <v>0</v>
      </c>
      <c r="W17" s="595">
        <f t="shared" si="3"/>
        <v>1</v>
      </c>
      <c r="X17" s="595">
        <f t="shared" si="3"/>
        <v>2</v>
      </c>
      <c r="Y17" s="595">
        <f t="shared" si="3"/>
        <v>2</v>
      </c>
      <c r="Z17" s="595">
        <f t="shared" si="3"/>
        <v>2</v>
      </c>
      <c r="AA17" s="595">
        <f t="shared" si="3"/>
        <v>5</v>
      </c>
      <c r="AB17" s="595">
        <f t="shared" si="3"/>
        <v>6</v>
      </c>
      <c r="AC17" s="595">
        <f t="shared" si="3"/>
        <v>4</v>
      </c>
      <c r="AD17" s="587"/>
      <c r="AE17" s="596">
        <f t="shared" si="4"/>
        <v>656</v>
      </c>
      <c r="AF17" s="591"/>
      <c r="AG17" s="590">
        <v>1687</v>
      </c>
      <c r="AH17" s="274">
        <f t="shared" si="5"/>
        <v>0.16506849315068492</v>
      </c>
    </row>
    <row r="18" spans="1:34" ht="14.1" customHeight="1" x14ac:dyDescent="0.2">
      <c r="A18" s="592"/>
      <c r="B18" s="597" t="s">
        <v>2769</v>
      </c>
      <c r="C18" s="595">
        <f t="shared" si="3"/>
        <v>122</v>
      </c>
      <c r="D18" s="595">
        <f t="shared" si="3"/>
        <v>105</v>
      </c>
      <c r="E18" s="595">
        <f t="shared" si="3"/>
        <v>133</v>
      </c>
      <c r="F18" s="595">
        <f t="shared" si="3"/>
        <v>112</v>
      </c>
      <c r="G18" s="595">
        <f t="shared" si="3"/>
        <v>126</v>
      </c>
      <c r="H18" s="595">
        <f t="shared" si="3"/>
        <v>123</v>
      </c>
      <c r="I18" s="595">
        <f t="shared" si="3"/>
        <v>88</v>
      </c>
      <c r="J18" s="595">
        <f t="shared" si="3"/>
        <v>65</v>
      </c>
      <c r="K18" s="595">
        <f t="shared" si="3"/>
        <v>35</v>
      </c>
      <c r="L18" s="595">
        <f t="shared" si="3"/>
        <v>31</v>
      </c>
      <c r="M18" s="595">
        <f t="shared" si="3"/>
        <v>23</v>
      </c>
      <c r="N18" s="595">
        <f t="shared" si="3"/>
        <v>12</v>
      </c>
      <c r="O18" s="595">
        <f t="shared" si="3"/>
        <v>13</v>
      </c>
      <c r="P18" s="595">
        <f t="shared" si="3"/>
        <v>7</v>
      </c>
      <c r="Q18" s="595">
        <f t="shared" si="3"/>
        <v>2</v>
      </c>
      <c r="R18" s="595">
        <f t="shared" si="3"/>
        <v>4</v>
      </c>
      <c r="S18" s="595">
        <f t="shared" si="3"/>
        <v>9</v>
      </c>
      <c r="T18" s="595">
        <f t="shared" si="3"/>
        <v>4</v>
      </c>
      <c r="U18" s="595">
        <f t="shared" si="3"/>
        <v>1</v>
      </c>
      <c r="V18" s="595">
        <f t="shared" si="3"/>
        <v>2</v>
      </c>
      <c r="W18" s="595">
        <f t="shared" si="3"/>
        <v>4</v>
      </c>
      <c r="X18" s="595">
        <f t="shared" si="3"/>
        <v>2</v>
      </c>
      <c r="Y18" s="595">
        <f t="shared" si="3"/>
        <v>1</v>
      </c>
      <c r="Z18" s="595">
        <f t="shared" si="3"/>
        <v>5</v>
      </c>
      <c r="AA18" s="595">
        <f t="shared" si="3"/>
        <v>8</v>
      </c>
      <c r="AB18" s="595">
        <f t="shared" si="3"/>
        <v>7</v>
      </c>
      <c r="AC18" s="595">
        <f t="shared" si="3"/>
        <v>14</v>
      </c>
      <c r="AD18" s="587"/>
      <c r="AE18" s="596">
        <f t="shared" si="4"/>
        <v>1058</v>
      </c>
      <c r="AF18" s="591"/>
      <c r="AG18" s="590">
        <v>3310</v>
      </c>
      <c r="AH18" s="274">
        <f t="shared" si="5"/>
        <v>0.32387475538160471</v>
      </c>
    </row>
    <row r="19" spans="1:34" ht="14.1" customHeight="1" x14ac:dyDescent="0.2">
      <c r="A19" s="592"/>
      <c r="B19" s="594" t="s">
        <v>2770</v>
      </c>
      <c r="C19" s="595">
        <f t="shared" si="3"/>
        <v>161</v>
      </c>
      <c r="D19" s="595">
        <f t="shared" si="3"/>
        <v>144</v>
      </c>
      <c r="E19" s="595">
        <f t="shared" si="3"/>
        <v>191</v>
      </c>
      <c r="F19" s="595">
        <f t="shared" si="3"/>
        <v>191</v>
      </c>
      <c r="G19" s="595">
        <f t="shared" si="3"/>
        <v>150</v>
      </c>
      <c r="H19" s="595">
        <f t="shared" si="3"/>
        <v>106</v>
      </c>
      <c r="I19" s="595">
        <f t="shared" si="3"/>
        <v>101</v>
      </c>
      <c r="J19" s="595">
        <f t="shared" si="3"/>
        <v>85</v>
      </c>
      <c r="K19" s="595">
        <f t="shared" si="3"/>
        <v>41</v>
      </c>
      <c r="L19" s="595">
        <f t="shared" si="3"/>
        <v>36</v>
      </c>
      <c r="M19" s="595">
        <f t="shared" si="3"/>
        <v>14</v>
      </c>
      <c r="N19" s="595">
        <f t="shared" si="3"/>
        <v>20</v>
      </c>
      <c r="O19" s="595">
        <f t="shared" si="3"/>
        <v>5</v>
      </c>
      <c r="P19" s="595">
        <f t="shared" si="3"/>
        <v>10</v>
      </c>
      <c r="Q19" s="595">
        <f t="shared" si="3"/>
        <v>11</v>
      </c>
      <c r="R19" s="595">
        <f t="shared" si="3"/>
        <v>5</v>
      </c>
      <c r="S19" s="595">
        <f t="shared" si="3"/>
        <v>6</v>
      </c>
      <c r="T19" s="595">
        <f t="shared" si="3"/>
        <v>2</v>
      </c>
      <c r="U19" s="595">
        <f t="shared" si="3"/>
        <v>0</v>
      </c>
      <c r="V19" s="595">
        <f t="shared" si="3"/>
        <v>2</v>
      </c>
      <c r="W19" s="595">
        <f t="shared" si="3"/>
        <v>1</v>
      </c>
      <c r="X19" s="595">
        <f t="shared" si="3"/>
        <v>3</v>
      </c>
      <c r="Y19" s="595">
        <f t="shared" si="3"/>
        <v>4</v>
      </c>
      <c r="Z19" s="595">
        <f t="shared" si="3"/>
        <v>3</v>
      </c>
      <c r="AA19" s="595">
        <f t="shared" si="3"/>
        <v>2</v>
      </c>
      <c r="AB19" s="595">
        <f t="shared" si="3"/>
        <v>5</v>
      </c>
      <c r="AC19" s="595">
        <f t="shared" si="3"/>
        <v>7</v>
      </c>
      <c r="AD19" s="587"/>
      <c r="AE19" s="596">
        <f t="shared" si="4"/>
        <v>1306</v>
      </c>
      <c r="AF19" s="598"/>
      <c r="AG19" s="590">
        <v>4074</v>
      </c>
      <c r="AH19" s="274">
        <f t="shared" si="5"/>
        <v>0.39863013698630134</v>
      </c>
    </row>
    <row r="20" spans="1:34" ht="14.1" customHeight="1" x14ac:dyDescent="0.2">
      <c r="A20" s="592"/>
      <c r="B20" s="41"/>
      <c r="C20" s="595"/>
      <c r="D20" s="595"/>
      <c r="E20" s="595"/>
      <c r="F20" s="595"/>
      <c r="G20" s="595"/>
      <c r="H20" s="595"/>
      <c r="I20" s="595"/>
      <c r="J20" s="595"/>
      <c r="K20" s="595"/>
      <c r="L20" s="595"/>
      <c r="M20" s="595"/>
      <c r="N20" s="596"/>
      <c r="O20" s="596"/>
      <c r="P20" s="596"/>
      <c r="Q20" s="596"/>
      <c r="R20" s="596"/>
      <c r="S20" s="596"/>
      <c r="T20" s="596"/>
      <c r="U20" s="596"/>
      <c r="V20" s="596"/>
      <c r="W20" s="596"/>
      <c r="X20" s="596"/>
      <c r="Y20" s="596"/>
      <c r="Z20" s="596"/>
      <c r="AA20" s="596"/>
      <c r="AB20" s="596"/>
      <c r="AC20" s="596"/>
      <c r="AD20" s="587"/>
      <c r="AE20" s="596"/>
      <c r="AG20" s="590"/>
      <c r="AH20" s="274"/>
    </row>
    <row r="21" spans="1:34" s="96" customFormat="1" ht="3.75" customHeight="1" x14ac:dyDescent="0.2">
      <c r="A21" s="99"/>
      <c r="B21" s="103"/>
      <c r="C21" s="94" t="s">
        <v>2969</v>
      </c>
      <c r="D21" s="94" t="s">
        <v>2968</v>
      </c>
      <c r="E21" s="94" t="s">
        <v>2967</v>
      </c>
      <c r="F21" s="94" t="s">
        <v>2966</v>
      </c>
      <c r="G21" s="94" t="s">
        <v>2965</v>
      </c>
      <c r="H21" s="94" t="s">
        <v>2964</v>
      </c>
      <c r="I21" s="94" t="s">
        <v>2963</v>
      </c>
      <c r="J21" s="94" t="s">
        <v>2962</v>
      </c>
      <c r="K21" s="94" t="s">
        <v>2961</v>
      </c>
      <c r="L21" s="94" t="s">
        <v>2960</v>
      </c>
      <c r="M21" s="94" t="s">
        <v>2959</v>
      </c>
      <c r="N21" s="94" t="s">
        <v>2958</v>
      </c>
      <c r="O21" s="94" t="s">
        <v>2957</v>
      </c>
      <c r="P21" s="94" t="s">
        <v>2956</v>
      </c>
      <c r="Q21" s="94" t="s">
        <v>2955</v>
      </c>
      <c r="R21" s="94" t="s">
        <v>2954</v>
      </c>
      <c r="S21" s="94" t="s">
        <v>2953</v>
      </c>
      <c r="T21" s="94" t="s">
        <v>2952</v>
      </c>
      <c r="U21" s="94" t="s">
        <v>2951</v>
      </c>
      <c r="V21" s="94" t="s">
        <v>2950</v>
      </c>
      <c r="W21" s="94" t="s">
        <v>2949</v>
      </c>
      <c r="X21" s="94" t="s">
        <v>2948</v>
      </c>
      <c r="Y21" s="94" t="s">
        <v>2947</v>
      </c>
      <c r="Z21" s="94" t="s">
        <v>2946</v>
      </c>
      <c r="AA21" s="94" t="s">
        <v>2945</v>
      </c>
      <c r="AB21" s="94" t="s">
        <v>2944</v>
      </c>
      <c r="AC21" s="94" t="s">
        <v>2943</v>
      </c>
      <c r="AD21" s="99"/>
      <c r="AE21" s="98"/>
      <c r="AG21" s="590"/>
      <c r="AH21" s="274"/>
    </row>
    <row r="22" spans="1:34" ht="27.75" customHeight="1" x14ac:dyDescent="0.2">
      <c r="A22" s="712" t="s">
        <v>2</v>
      </c>
      <c r="B22" s="594" t="s">
        <v>1</v>
      </c>
      <c r="C22" s="595">
        <v>0</v>
      </c>
      <c r="D22" s="595">
        <v>0</v>
      </c>
      <c r="E22" s="595">
        <v>0</v>
      </c>
      <c r="F22" s="595">
        <v>0</v>
      </c>
      <c r="G22" s="595">
        <v>0</v>
      </c>
      <c r="H22" s="595">
        <v>0</v>
      </c>
      <c r="I22" s="595">
        <v>0</v>
      </c>
      <c r="J22" s="595">
        <v>0</v>
      </c>
      <c r="K22" s="595">
        <v>0</v>
      </c>
      <c r="L22" s="595">
        <v>0</v>
      </c>
      <c r="M22" s="595">
        <v>0</v>
      </c>
      <c r="N22" s="595">
        <v>0</v>
      </c>
      <c r="O22" s="595">
        <v>0</v>
      </c>
      <c r="P22" s="595">
        <v>0</v>
      </c>
      <c r="Q22" s="595">
        <v>0</v>
      </c>
      <c r="R22" s="595">
        <v>0</v>
      </c>
      <c r="S22" s="595">
        <v>0</v>
      </c>
      <c r="T22" s="595">
        <v>0</v>
      </c>
      <c r="U22" s="595">
        <v>0</v>
      </c>
      <c r="V22" s="595">
        <v>0</v>
      </c>
      <c r="W22" s="595">
        <v>0</v>
      </c>
      <c r="X22" s="595">
        <v>0</v>
      </c>
      <c r="Y22" s="595">
        <v>0</v>
      </c>
      <c r="Z22" s="595">
        <v>0</v>
      </c>
      <c r="AA22" s="595">
        <v>0</v>
      </c>
      <c r="AB22" s="595">
        <v>0</v>
      </c>
      <c r="AC22" s="595">
        <v>0</v>
      </c>
      <c r="AD22" s="587"/>
      <c r="AE22" s="596">
        <f t="shared" ref="AE22:AE28" si="6">SUM(C22:AC22)</f>
        <v>0</v>
      </c>
      <c r="AF22" s="591"/>
      <c r="AG22" s="590">
        <v>1</v>
      </c>
      <c r="AH22" s="274">
        <f t="shared" si="5"/>
        <v>9.7847358121330727E-5</v>
      </c>
    </row>
    <row r="23" spans="1:34" ht="14.1" customHeight="1" x14ac:dyDescent="0.2">
      <c r="A23" s="712"/>
      <c r="B23" s="597" t="s">
        <v>2765</v>
      </c>
      <c r="C23" s="595">
        <v>0</v>
      </c>
      <c r="D23" s="595">
        <v>0</v>
      </c>
      <c r="E23" s="595">
        <v>0</v>
      </c>
      <c r="F23" s="595">
        <v>0</v>
      </c>
      <c r="G23" s="595">
        <v>0</v>
      </c>
      <c r="H23" s="595">
        <v>0</v>
      </c>
      <c r="I23" s="595">
        <v>0</v>
      </c>
      <c r="J23" s="595">
        <v>0</v>
      </c>
      <c r="K23" s="595">
        <v>1</v>
      </c>
      <c r="L23" s="595">
        <v>0</v>
      </c>
      <c r="M23" s="595">
        <v>0</v>
      </c>
      <c r="N23" s="596">
        <v>0</v>
      </c>
      <c r="O23" s="596">
        <v>0</v>
      </c>
      <c r="P23" s="596">
        <v>0</v>
      </c>
      <c r="Q23" s="596">
        <v>0</v>
      </c>
      <c r="R23" s="596">
        <v>0</v>
      </c>
      <c r="S23" s="596">
        <v>0</v>
      </c>
      <c r="T23" s="596">
        <v>0</v>
      </c>
      <c r="U23" s="596">
        <v>0</v>
      </c>
      <c r="V23" s="596">
        <v>0</v>
      </c>
      <c r="W23" s="596">
        <v>0</v>
      </c>
      <c r="X23" s="596">
        <v>0</v>
      </c>
      <c r="Y23" s="596">
        <v>0</v>
      </c>
      <c r="Z23" s="596">
        <v>0</v>
      </c>
      <c r="AA23" s="596">
        <v>0</v>
      </c>
      <c r="AB23" s="596">
        <v>0</v>
      </c>
      <c r="AC23" s="596">
        <v>0</v>
      </c>
      <c r="AD23" s="587"/>
      <c r="AE23" s="596">
        <f t="shared" si="6"/>
        <v>1</v>
      </c>
      <c r="AF23" s="591"/>
      <c r="AG23" s="590">
        <v>1</v>
      </c>
      <c r="AH23" s="274">
        <f t="shared" si="5"/>
        <v>9.7847358121330727E-5</v>
      </c>
    </row>
    <row r="24" spans="1:34" ht="14.1" customHeight="1" x14ac:dyDescent="0.2">
      <c r="A24" s="712"/>
      <c r="B24" s="597" t="s">
        <v>2766</v>
      </c>
      <c r="C24" s="595">
        <v>2</v>
      </c>
      <c r="D24" s="595">
        <v>0</v>
      </c>
      <c r="E24" s="595">
        <v>1</v>
      </c>
      <c r="F24" s="595">
        <v>3</v>
      </c>
      <c r="G24" s="595">
        <v>1</v>
      </c>
      <c r="H24" s="595">
        <v>1</v>
      </c>
      <c r="I24" s="595">
        <v>3</v>
      </c>
      <c r="J24" s="595">
        <v>2</v>
      </c>
      <c r="K24" s="595">
        <v>1</v>
      </c>
      <c r="L24" s="595">
        <v>0</v>
      </c>
      <c r="M24" s="595">
        <v>0</v>
      </c>
      <c r="N24" s="596">
        <v>1</v>
      </c>
      <c r="O24" s="596">
        <v>1</v>
      </c>
      <c r="P24" s="596">
        <v>0</v>
      </c>
      <c r="Q24" s="596">
        <v>0</v>
      </c>
      <c r="R24" s="596">
        <v>0</v>
      </c>
      <c r="S24" s="596">
        <v>0</v>
      </c>
      <c r="T24" s="596">
        <v>0</v>
      </c>
      <c r="U24" s="596">
        <v>1</v>
      </c>
      <c r="V24" s="596">
        <v>0</v>
      </c>
      <c r="W24" s="596">
        <v>0</v>
      </c>
      <c r="X24" s="596">
        <v>1</v>
      </c>
      <c r="Y24" s="596">
        <v>0</v>
      </c>
      <c r="Z24" s="596">
        <v>0</v>
      </c>
      <c r="AA24" s="596">
        <v>1</v>
      </c>
      <c r="AB24" s="596">
        <v>1</v>
      </c>
      <c r="AC24" s="596">
        <v>0</v>
      </c>
      <c r="AD24" s="587"/>
      <c r="AE24" s="596">
        <f t="shared" si="6"/>
        <v>20</v>
      </c>
      <c r="AF24" s="591"/>
      <c r="AG24" s="590">
        <v>40</v>
      </c>
      <c r="AH24" s="274">
        <f t="shared" si="5"/>
        <v>3.9138943248532287E-3</v>
      </c>
    </row>
    <row r="25" spans="1:34" ht="14.1" customHeight="1" x14ac:dyDescent="0.2">
      <c r="A25" s="712"/>
      <c r="B25" s="597" t="s">
        <v>2767</v>
      </c>
      <c r="C25" s="595">
        <v>14</v>
      </c>
      <c r="D25" s="595">
        <v>17</v>
      </c>
      <c r="E25" s="595">
        <v>24</v>
      </c>
      <c r="F25" s="595">
        <v>29</v>
      </c>
      <c r="G25" s="595">
        <v>22</v>
      </c>
      <c r="H25" s="595">
        <v>16</v>
      </c>
      <c r="I25" s="595">
        <v>14</v>
      </c>
      <c r="J25" s="595">
        <v>13</v>
      </c>
      <c r="K25" s="595">
        <v>11</v>
      </c>
      <c r="L25" s="595">
        <v>11</v>
      </c>
      <c r="M25" s="595">
        <v>3</v>
      </c>
      <c r="N25" s="596">
        <v>4</v>
      </c>
      <c r="O25" s="596">
        <v>2</v>
      </c>
      <c r="P25" s="596">
        <v>4</v>
      </c>
      <c r="Q25" s="596">
        <v>3</v>
      </c>
      <c r="R25" s="596">
        <v>4</v>
      </c>
      <c r="S25" s="596">
        <v>2</v>
      </c>
      <c r="T25" s="596">
        <v>1</v>
      </c>
      <c r="U25" s="596">
        <v>3</v>
      </c>
      <c r="V25" s="596">
        <v>0</v>
      </c>
      <c r="W25" s="596">
        <v>1</v>
      </c>
      <c r="X25" s="596">
        <v>0</v>
      </c>
      <c r="Y25" s="596">
        <v>0</v>
      </c>
      <c r="Z25" s="596">
        <v>3</v>
      </c>
      <c r="AA25" s="596">
        <v>0</v>
      </c>
      <c r="AB25" s="596">
        <v>2</v>
      </c>
      <c r="AC25" s="596">
        <v>1</v>
      </c>
      <c r="AD25" s="587"/>
      <c r="AE25" s="596">
        <f t="shared" si="6"/>
        <v>204</v>
      </c>
      <c r="AF25" s="591"/>
      <c r="AG25" s="590">
        <v>413</v>
      </c>
      <c r="AH25" s="274">
        <f t="shared" si="5"/>
        <v>4.041095890410959E-2</v>
      </c>
    </row>
    <row r="26" spans="1:34" ht="14.1" customHeight="1" x14ac:dyDescent="0.2">
      <c r="A26" s="712"/>
      <c r="B26" s="597" t="s">
        <v>2768</v>
      </c>
      <c r="C26" s="595">
        <v>21</v>
      </c>
      <c r="D26" s="595">
        <v>33</v>
      </c>
      <c r="E26" s="595">
        <v>25</v>
      </c>
      <c r="F26" s="595">
        <v>32</v>
      </c>
      <c r="G26" s="595">
        <v>28</v>
      </c>
      <c r="H26" s="595">
        <v>23</v>
      </c>
      <c r="I26" s="595">
        <v>25</v>
      </c>
      <c r="J26" s="595">
        <v>21</v>
      </c>
      <c r="K26" s="595">
        <v>11</v>
      </c>
      <c r="L26" s="595">
        <v>5</v>
      </c>
      <c r="M26" s="595">
        <v>10</v>
      </c>
      <c r="N26" s="596">
        <v>8</v>
      </c>
      <c r="O26" s="596">
        <v>6</v>
      </c>
      <c r="P26" s="596">
        <v>1</v>
      </c>
      <c r="Q26" s="596">
        <v>3</v>
      </c>
      <c r="R26" s="596">
        <v>2</v>
      </c>
      <c r="S26" s="596">
        <v>0</v>
      </c>
      <c r="T26" s="596">
        <v>0</v>
      </c>
      <c r="U26" s="596">
        <v>0</v>
      </c>
      <c r="V26" s="596">
        <v>0</v>
      </c>
      <c r="W26" s="596">
        <v>0</v>
      </c>
      <c r="X26" s="596">
        <v>0</v>
      </c>
      <c r="Y26" s="596">
        <v>2</v>
      </c>
      <c r="Z26" s="596">
        <v>1</v>
      </c>
      <c r="AA26" s="596">
        <v>1</v>
      </c>
      <c r="AB26" s="596">
        <v>1</v>
      </c>
      <c r="AC26" s="596">
        <v>1</v>
      </c>
      <c r="AD26" s="587"/>
      <c r="AE26" s="596">
        <f t="shared" si="6"/>
        <v>260</v>
      </c>
      <c r="AF26" s="591"/>
      <c r="AG26" s="590">
        <v>667</v>
      </c>
      <c r="AH26" s="274">
        <f t="shared" si="5"/>
        <v>6.5264187866927587E-2</v>
      </c>
    </row>
    <row r="27" spans="1:34" ht="14.1" customHeight="1" x14ac:dyDescent="0.2">
      <c r="A27" s="712"/>
      <c r="B27" s="597" t="s">
        <v>2769</v>
      </c>
      <c r="C27" s="595">
        <v>61</v>
      </c>
      <c r="D27" s="595">
        <v>46</v>
      </c>
      <c r="E27" s="595">
        <v>64</v>
      </c>
      <c r="F27" s="595">
        <v>43</v>
      </c>
      <c r="G27" s="595">
        <v>56</v>
      </c>
      <c r="H27" s="595">
        <v>60</v>
      </c>
      <c r="I27" s="595">
        <v>48</v>
      </c>
      <c r="J27" s="595">
        <v>26</v>
      </c>
      <c r="K27" s="595">
        <v>19</v>
      </c>
      <c r="L27" s="595">
        <v>10</v>
      </c>
      <c r="M27" s="595">
        <v>15</v>
      </c>
      <c r="N27" s="596">
        <v>7</v>
      </c>
      <c r="O27" s="596">
        <v>7</v>
      </c>
      <c r="P27" s="596">
        <v>3</v>
      </c>
      <c r="Q27" s="596">
        <v>1</v>
      </c>
      <c r="R27" s="596">
        <v>1</v>
      </c>
      <c r="S27" s="596">
        <v>3</v>
      </c>
      <c r="T27" s="596">
        <v>2</v>
      </c>
      <c r="U27" s="596">
        <v>0</v>
      </c>
      <c r="V27" s="596">
        <v>2</v>
      </c>
      <c r="W27" s="596">
        <v>1</v>
      </c>
      <c r="X27" s="596">
        <v>1</v>
      </c>
      <c r="Y27" s="596">
        <v>1</v>
      </c>
      <c r="Z27" s="596">
        <v>0</v>
      </c>
      <c r="AA27" s="596">
        <v>2</v>
      </c>
      <c r="AB27" s="596">
        <v>4</v>
      </c>
      <c r="AC27" s="596">
        <v>4</v>
      </c>
      <c r="AD27" s="587"/>
      <c r="AE27" s="596">
        <f t="shared" si="6"/>
        <v>487</v>
      </c>
      <c r="AF27" s="591"/>
      <c r="AG27" s="590">
        <v>1483</v>
      </c>
      <c r="AH27" s="274">
        <f t="shared" si="5"/>
        <v>0.14510763209393346</v>
      </c>
    </row>
    <row r="28" spans="1:34" ht="14.1" customHeight="1" x14ac:dyDescent="0.2">
      <c r="A28" s="712"/>
      <c r="B28" s="594" t="s">
        <v>2770</v>
      </c>
      <c r="C28" s="595">
        <v>75</v>
      </c>
      <c r="D28" s="595">
        <v>80</v>
      </c>
      <c r="E28" s="595">
        <v>115</v>
      </c>
      <c r="F28" s="595">
        <v>123</v>
      </c>
      <c r="G28" s="595">
        <v>85</v>
      </c>
      <c r="H28" s="595">
        <v>63</v>
      </c>
      <c r="I28" s="595">
        <v>60</v>
      </c>
      <c r="J28" s="595">
        <v>53</v>
      </c>
      <c r="K28" s="595">
        <v>26</v>
      </c>
      <c r="L28" s="595">
        <v>23</v>
      </c>
      <c r="M28" s="595">
        <v>5</v>
      </c>
      <c r="N28" s="596">
        <v>12</v>
      </c>
      <c r="O28" s="596">
        <v>2</v>
      </c>
      <c r="P28" s="596">
        <v>6</v>
      </c>
      <c r="Q28" s="596">
        <v>9</v>
      </c>
      <c r="R28" s="596">
        <v>0</v>
      </c>
      <c r="S28" s="596">
        <v>4</v>
      </c>
      <c r="T28" s="596">
        <v>2</v>
      </c>
      <c r="U28" s="596">
        <v>0</v>
      </c>
      <c r="V28" s="596">
        <v>1</v>
      </c>
      <c r="W28" s="596">
        <v>1</v>
      </c>
      <c r="X28" s="596">
        <v>2</v>
      </c>
      <c r="Y28" s="596">
        <v>1</v>
      </c>
      <c r="Z28" s="596">
        <v>1</v>
      </c>
      <c r="AA28" s="596">
        <v>0</v>
      </c>
      <c r="AB28" s="596">
        <v>1</v>
      </c>
      <c r="AC28" s="596">
        <v>3</v>
      </c>
      <c r="AD28" s="587"/>
      <c r="AE28" s="596">
        <f t="shared" si="6"/>
        <v>753</v>
      </c>
      <c r="AF28" s="591"/>
      <c r="AG28" s="590">
        <v>2404</v>
      </c>
      <c r="AH28" s="274">
        <f t="shared" si="5"/>
        <v>0.23522504892367907</v>
      </c>
    </row>
    <row r="29" spans="1:34" s="96" customFormat="1" ht="3.75" customHeight="1" x14ac:dyDescent="0.2">
      <c r="A29" s="101"/>
      <c r="B29" s="100"/>
      <c r="C29" s="94" t="s">
        <v>2969</v>
      </c>
      <c r="D29" s="94" t="s">
        <v>2968</v>
      </c>
      <c r="E29" s="94" t="s">
        <v>2967</v>
      </c>
      <c r="F29" s="94" t="s">
        <v>2966</v>
      </c>
      <c r="G29" s="94" t="s">
        <v>2965</v>
      </c>
      <c r="H29" s="94" t="s">
        <v>2964</v>
      </c>
      <c r="I29" s="94" t="s">
        <v>2963</v>
      </c>
      <c r="J29" s="94" t="s">
        <v>2962</v>
      </c>
      <c r="K29" s="94" t="s">
        <v>2961</v>
      </c>
      <c r="L29" s="94" t="s">
        <v>2960</v>
      </c>
      <c r="M29" s="94" t="s">
        <v>2959</v>
      </c>
      <c r="N29" s="94" t="s">
        <v>2958</v>
      </c>
      <c r="O29" s="94" t="s">
        <v>2957</v>
      </c>
      <c r="P29" s="94" t="s">
        <v>2956</v>
      </c>
      <c r="Q29" s="94" t="s">
        <v>2955</v>
      </c>
      <c r="R29" s="94" t="s">
        <v>2954</v>
      </c>
      <c r="S29" s="94" t="s">
        <v>2953</v>
      </c>
      <c r="T29" s="94" t="s">
        <v>2952</v>
      </c>
      <c r="U29" s="94" t="s">
        <v>2951</v>
      </c>
      <c r="V29" s="94" t="s">
        <v>2950</v>
      </c>
      <c r="W29" s="94" t="s">
        <v>2949</v>
      </c>
      <c r="X29" s="94" t="s">
        <v>2948</v>
      </c>
      <c r="Y29" s="94" t="s">
        <v>2947</v>
      </c>
      <c r="Z29" s="94" t="s">
        <v>2946</v>
      </c>
      <c r="AA29" s="94" t="s">
        <v>2945</v>
      </c>
      <c r="AB29" s="94" t="s">
        <v>2944</v>
      </c>
      <c r="AC29" s="94" t="s">
        <v>2943</v>
      </c>
      <c r="AD29" s="99"/>
      <c r="AE29" s="98"/>
      <c r="AF29" s="97"/>
      <c r="AG29" s="590"/>
      <c r="AH29" s="274"/>
    </row>
    <row r="30" spans="1:34" ht="30.75" customHeight="1" x14ac:dyDescent="0.2">
      <c r="A30" s="712" t="s">
        <v>3</v>
      </c>
      <c r="B30" s="594" t="s">
        <v>1</v>
      </c>
      <c r="C30" s="595">
        <v>0</v>
      </c>
      <c r="D30" s="595">
        <v>0</v>
      </c>
      <c r="E30" s="595">
        <v>0</v>
      </c>
      <c r="F30" s="595">
        <v>0</v>
      </c>
      <c r="G30" s="595">
        <v>0</v>
      </c>
      <c r="H30" s="595">
        <v>0</v>
      </c>
      <c r="I30" s="595">
        <v>0</v>
      </c>
      <c r="J30" s="595">
        <v>0</v>
      </c>
      <c r="K30" s="595">
        <v>0</v>
      </c>
      <c r="L30" s="595">
        <v>0</v>
      </c>
      <c r="M30" s="595">
        <v>0</v>
      </c>
      <c r="N30" s="596">
        <v>0</v>
      </c>
      <c r="O30" s="596">
        <v>0</v>
      </c>
      <c r="P30" s="596">
        <v>0</v>
      </c>
      <c r="Q30" s="596">
        <v>0</v>
      </c>
      <c r="R30" s="596">
        <v>0</v>
      </c>
      <c r="S30" s="596">
        <v>0</v>
      </c>
      <c r="T30" s="596">
        <v>0</v>
      </c>
      <c r="U30" s="596">
        <v>0</v>
      </c>
      <c r="V30" s="596">
        <v>0</v>
      </c>
      <c r="W30" s="596">
        <v>0</v>
      </c>
      <c r="X30" s="596">
        <v>0</v>
      </c>
      <c r="Y30" s="596">
        <v>0</v>
      </c>
      <c r="Z30" s="596">
        <v>0</v>
      </c>
      <c r="AA30" s="596">
        <v>0</v>
      </c>
      <c r="AB30" s="596">
        <v>0</v>
      </c>
      <c r="AC30" s="596">
        <v>0</v>
      </c>
      <c r="AD30" s="587"/>
      <c r="AE30" s="596">
        <f t="shared" ref="AE30:AE36" si="7">SUM(C30:AC30)</f>
        <v>0</v>
      </c>
      <c r="AF30" s="591"/>
      <c r="AG30" s="590"/>
      <c r="AH30" s="274"/>
    </row>
    <row r="31" spans="1:34" ht="14.1" customHeight="1" x14ac:dyDescent="0.2">
      <c r="A31" s="712"/>
      <c r="B31" s="597" t="s">
        <v>2765</v>
      </c>
      <c r="C31" s="595">
        <v>0</v>
      </c>
      <c r="D31" s="595">
        <v>0</v>
      </c>
      <c r="E31" s="595">
        <v>0</v>
      </c>
      <c r="F31" s="595">
        <v>0</v>
      </c>
      <c r="G31" s="595">
        <v>0</v>
      </c>
      <c r="H31" s="595">
        <v>1</v>
      </c>
      <c r="I31" s="595">
        <v>0</v>
      </c>
      <c r="J31" s="595">
        <v>0</v>
      </c>
      <c r="K31" s="595">
        <v>0</v>
      </c>
      <c r="L31" s="595">
        <v>0</v>
      </c>
      <c r="M31" s="595">
        <v>0</v>
      </c>
      <c r="N31" s="596">
        <v>0</v>
      </c>
      <c r="O31" s="596">
        <v>0</v>
      </c>
      <c r="P31" s="596">
        <v>0</v>
      </c>
      <c r="Q31" s="596">
        <v>0</v>
      </c>
      <c r="R31" s="596">
        <v>0</v>
      </c>
      <c r="S31" s="596">
        <v>0</v>
      </c>
      <c r="T31" s="596">
        <v>0</v>
      </c>
      <c r="U31" s="596">
        <v>0</v>
      </c>
      <c r="V31" s="596">
        <v>0</v>
      </c>
      <c r="W31" s="596">
        <v>0</v>
      </c>
      <c r="X31" s="596">
        <v>0</v>
      </c>
      <c r="Y31" s="596">
        <v>0</v>
      </c>
      <c r="Z31" s="596">
        <v>0</v>
      </c>
      <c r="AA31" s="596">
        <v>0</v>
      </c>
      <c r="AB31" s="596">
        <v>0</v>
      </c>
      <c r="AC31" s="596">
        <v>0</v>
      </c>
      <c r="AD31" s="587"/>
      <c r="AE31" s="596">
        <f t="shared" si="7"/>
        <v>1</v>
      </c>
      <c r="AF31" s="591"/>
      <c r="AG31" s="590">
        <v>1</v>
      </c>
      <c r="AH31" s="274">
        <f t="shared" si="5"/>
        <v>9.7847358121330727E-5</v>
      </c>
    </row>
    <row r="32" spans="1:34" ht="14.1" customHeight="1" x14ac:dyDescent="0.2">
      <c r="A32" s="712"/>
      <c r="B32" s="597" t="s">
        <v>2766</v>
      </c>
      <c r="C32" s="595">
        <v>2</v>
      </c>
      <c r="D32" s="595">
        <v>1</v>
      </c>
      <c r="E32" s="595">
        <v>4</v>
      </c>
      <c r="F32" s="595">
        <v>2</v>
      </c>
      <c r="G32" s="595">
        <v>0</v>
      </c>
      <c r="H32" s="595">
        <v>2</v>
      </c>
      <c r="I32" s="595">
        <v>2</v>
      </c>
      <c r="J32" s="595">
        <v>2</v>
      </c>
      <c r="K32" s="595">
        <v>1</v>
      </c>
      <c r="L32" s="595">
        <v>3</v>
      </c>
      <c r="M32" s="595">
        <v>2</v>
      </c>
      <c r="N32" s="595">
        <v>1</v>
      </c>
      <c r="O32" s="595">
        <v>1</v>
      </c>
      <c r="P32" s="596">
        <v>1</v>
      </c>
      <c r="Q32" s="596">
        <v>0</v>
      </c>
      <c r="R32" s="596">
        <v>1</v>
      </c>
      <c r="S32" s="596">
        <v>0</v>
      </c>
      <c r="T32" s="596">
        <v>0</v>
      </c>
      <c r="U32" s="596">
        <v>0</v>
      </c>
      <c r="V32" s="596">
        <v>0</v>
      </c>
      <c r="W32" s="596">
        <v>0</v>
      </c>
      <c r="X32" s="596">
        <v>0</v>
      </c>
      <c r="Y32" s="596">
        <v>0</v>
      </c>
      <c r="Z32" s="596">
        <v>0</v>
      </c>
      <c r="AA32" s="596">
        <v>0</v>
      </c>
      <c r="AB32" s="596">
        <v>0</v>
      </c>
      <c r="AC32" s="596">
        <v>2</v>
      </c>
      <c r="AD32" s="587"/>
      <c r="AE32" s="596">
        <f t="shared" si="7"/>
        <v>27</v>
      </c>
      <c r="AF32" s="591"/>
      <c r="AG32" s="590">
        <v>51</v>
      </c>
      <c r="AH32" s="274">
        <f t="shared" si="5"/>
        <v>4.990215264187867E-3</v>
      </c>
    </row>
    <row r="33" spans="1:34" ht="14.1" customHeight="1" x14ac:dyDescent="0.2">
      <c r="A33" s="712"/>
      <c r="B33" s="597" t="s">
        <v>2767</v>
      </c>
      <c r="C33" s="595">
        <v>20</v>
      </c>
      <c r="D33" s="595">
        <v>20</v>
      </c>
      <c r="E33" s="595">
        <v>34</v>
      </c>
      <c r="F33" s="595">
        <v>29</v>
      </c>
      <c r="G33" s="595">
        <v>21</v>
      </c>
      <c r="H33" s="595">
        <v>17</v>
      </c>
      <c r="I33" s="595">
        <v>24</v>
      </c>
      <c r="J33" s="595">
        <v>15</v>
      </c>
      <c r="K33" s="595">
        <v>22</v>
      </c>
      <c r="L33" s="595">
        <v>7</v>
      </c>
      <c r="M33" s="595">
        <v>8</v>
      </c>
      <c r="N33" s="595">
        <v>8</v>
      </c>
      <c r="O33" s="596">
        <v>4</v>
      </c>
      <c r="P33" s="596">
        <v>3</v>
      </c>
      <c r="Q33" s="596">
        <v>4</v>
      </c>
      <c r="R33" s="596">
        <v>3</v>
      </c>
      <c r="S33" s="596">
        <v>0</v>
      </c>
      <c r="T33" s="596">
        <v>0</v>
      </c>
      <c r="U33" s="596">
        <v>1</v>
      </c>
      <c r="V33" s="596">
        <v>0</v>
      </c>
      <c r="W33" s="596">
        <v>1</v>
      </c>
      <c r="X33" s="596">
        <v>0</v>
      </c>
      <c r="Y33" s="596">
        <v>0</v>
      </c>
      <c r="Z33" s="596">
        <v>0</v>
      </c>
      <c r="AA33" s="596">
        <v>1</v>
      </c>
      <c r="AB33" s="596">
        <v>1</v>
      </c>
      <c r="AC33" s="596">
        <v>2</v>
      </c>
      <c r="AD33" s="587"/>
      <c r="AE33" s="596">
        <f t="shared" si="7"/>
        <v>245</v>
      </c>
      <c r="AF33" s="591"/>
      <c r="AG33" s="590">
        <v>642</v>
      </c>
      <c r="AH33" s="274">
        <f t="shared" si="5"/>
        <v>6.2818003913894319E-2</v>
      </c>
    </row>
    <row r="34" spans="1:34" ht="14.1" customHeight="1" x14ac:dyDescent="0.2">
      <c r="A34" s="712"/>
      <c r="B34" s="597" t="s">
        <v>2768</v>
      </c>
      <c r="C34" s="595">
        <v>50</v>
      </c>
      <c r="D34" s="595">
        <v>53</v>
      </c>
      <c r="E34" s="595">
        <v>40</v>
      </c>
      <c r="F34" s="595">
        <v>45</v>
      </c>
      <c r="G34" s="595">
        <v>29</v>
      </c>
      <c r="H34" s="595">
        <v>36</v>
      </c>
      <c r="I34" s="595">
        <v>34</v>
      </c>
      <c r="J34" s="595">
        <v>27</v>
      </c>
      <c r="K34" s="595">
        <v>19</v>
      </c>
      <c r="L34" s="595">
        <v>11</v>
      </c>
      <c r="M34" s="595">
        <v>7</v>
      </c>
      <c r="N34" s="596">
        <v>8</v>
      </c>
      <c r="O34" s="596">
        <v>6</v>
      </c>
      <c r="P34" s="596">
        <v>8</v>
      </c>
      <c r="Q34" s="596">
        <v>1</v>
      </c>
      <c r="R34" s="596">
        <v>4</v>
      </c>
      <c r="S34" s="596">
        <v>2</v>
      </c>
      <c r="T34" s="596">
        <v>0</v>
      </c>
      <c r="U34" s="596">
        <v>0</v>
      </c>
      <c r="V34" s="596">
        <v>0</v>
      </c>
      <c r="W34" s="596">
        <v>1</v>
      </c>
      <c r="X34" s="596">
        <v>2</v>
      </c>
      <c r="Y34" s="596">
        <v>0</v>
      </c>
      <c r="Z34" s="596">
        <v>1</v>
      </c>
      <c r="AA34" s="596">
        <v>4</v>
      </c>
      <c r="AB34" s="596">
        <v>5</v>
      </c>
      <c r="AC34" s="596">
        <v>3</v>
      </c>
      <c r="AD34" s="587"/>
      <c r="AE34" s="596">
        <f t="shared" si="7"/>
        <v>396</v>
      </c>
      <c r="AF34" s="591"/>
      <c r="AG34" s="590">
        <v>1020</v>
      </c>
      <c r="AH34" s="274">
        <f t="shared" si="5"/>
        <v>9.9804305283757333E-2</v>
      </c>
    </row>
    <row r="35" spans="1:34" ht="14.1" customHeight="1" x14ac:dyDescent="0.2">
      <c r="A35" s="712"/>
      <c r="B35" s="597" t="s">
        <v>2769</v>
      </c>
      <c r="C35" s="595">
        <v>61</v>
      </c>
      <c r="D35" s="595">
        <v>59</v>
      </c>
      <c r="E35" s="595">
        <v>69</v>
      </c>
      <c r="F35" s="595">
        <v>69</v>
      </c>
      <c r="G35" s="595">
        <v>70</v>
      </c>
      <c r="H35" s="595">
        <v>63</v>
      </c>
      <c r="I35" s="595">
        <v>40</v>
      </c>
      <c r="J35" s="595">
        <v>39</v>
      </c>
      <c r="K35" s="595">
        <v>16</v>
      </c>
      <c r="L35" s="595">
        <v>21</v>
      </c>
      <c r="M35" s="595">
        <v>8</v>
      </c>
      <c r="N35" s="596">
        <v>5</v>
      </c>
      <c r="O35" s="596">
        <v>6</v>
      </c>
      <c r="P35" s="596">
        <v>4</v>
      </c>
      <c r="Q35" s="596">
        <v>1</v>
      </c>
      <c r="R35" s="596">
        <v>3</v>
      </c>
      <c r="S35" s="596">
        <v>6</v>
      </c>
      <c r="T35" s="596">
        <v>2</v>
      </c>
      <c r="U35" s="596">
        <v>1</v>
      </c>
      <c r="V35" s="596">
        <v>0</v>
      </c>
      <c r="W35" s="596">
        <v>3</v>
      </c>
      <c r="X35" s="596">
        <v>1</v>
      </c>
      <c r="Y35" s="596">
        <v>0</v>
      </c>
      <c r="Z35" s="596">
        <v>5</v>
      </c>
      <c r="AA35" s="596">
        <v>6</v>
      </c>
      <c r="AB35" s="596">
        <v>3</v>
      </c>
      <c r="AC35" s="596">
        <v>10</v>
      </c>
      <c r="AD35" s="587"/>
      <c r="AE35" s="596">
        <f t="shared" si="7"/>
        <v>571</v>
      </c>
      <c r="AF35" s="591"/>
      <c r="AG35" s="590">
        <v>1827</v>
      </c>
      <c r="AH35" s="274">
        <f t="shared" si="5"/>
        <v>0.17876712328767122</v>
      </c>
    </row>
    <row r="36" spans="1:34" ht="14.1" customHeight="1" x14ac:dyDescent="0.2">
      <c r="A36" s="712"/>
      <c r="B36" s="594" t="s">
        <v>2770</v>
      </c>
      <c r="C36" s="595">
        <v>86</v>
      </c>
      <c r="D36" s="595">
        <v>64</v>
      </c>
      <c r="E36" s="595">
        <v>76</v>
      </c>
      <c r="F36" s="595">
        <v>68</v>
      </c>
      <c r="G36" s="595">
        <v>65</v>
      </c>
      <c r="H36" s="595">
        <v>43</v>
      </c>
      <c r="I36" s="595">
        <v>41</v>
      </c>
      <c r="J36" s="595">
        <v>32</v>
      </c>
      <c r="K36" s="595">
        <v>15</v>
      </c>
      <c r="L36" s="595">
        <v>13</v>
      </c>
      <c r="M36" s="595">
        <v>9</v>
      </c>
      <c r="N36" s="596">
        <v>8</v>
      </c>
      <c r="O36" s="596">
        <v>3</v>
      </c>
      <c r="P36" s="596">
        <v>4</v>
      </c>
      <c r="Q36" s="596">
        <v>2</v>
      </c>
      <c r="R36" s="596">
        <v>5</v>
      </c>
      <c r="S36" s="596">
        <v>2</v>
      </c>
      <c r="T36" s="596">
        <v>0</v>
      </c>
      <c r="U36" s="596">
        <v>0</v>
      </c>
      <c r="V36" s="596">
        <v>1</v>
      </c>
      <c r="W36" s="596">
        <v>0</v>
      </c>
      <c r="X36" s="596">
        <v>1</v>
      </c>
      <c r="Y36" s="596">
        <v>3</v>
      </c>
      <c r="Z36" s="596">
        <v>2</v>
      </c>
      <c r="AA36" s="596">
        <v>2</v>
      </c>
      <c r="AB36" s="596">
        <v>4</v>
      </c>
      <c r="AC36" s="596">
        <v>4</v>
      </c>
      <c r="AD36" s="587"/>
      <c r="AE36" s="596">
        <f t="shared" si="7"/>
        <v>553</v>
      </c>
      <c r="AF36" s="591"/>
      <c r="AG36" s="590">
        <v>1670</v>
      </c>
      <c r="AH36" s="274">
        <f t="shared" si="5"/>
        <v>0.1634050880626223</v>
      </c>
    </row>
    <row r="37" spans="1:34" ht="32.25" customHeight="1" x14ac:dyDescent="0.2">
      <c r="A37" s="711" t="s">
        <v>2771</v>
      </c>
      <c r="B37" s="711"/>
      <c r="C37" s="599"/>
      <c r="D37" s="599"/>
      <c r="E37" s="595"/>
      <c r="F37" s="595"/>
      <c r="G37" s="595"/>
      <c r="H37" s="595"/>
      <c r="I37" s="595"/>
      <c r="J37" s="595"/>
      <c r="K37" s="599"/>
      <c r="L37" s="599"/>
      <c r="M37" s="599"/>
      <c r="N37" s="600"/>
      <c r="O37" s="600"/>
      <c r="P37" s="600"/>
      <c r="Q37" s="600"/>
      <c r="R37" s="600"/>
      <c r="S37" s="600"/>
      <c r="T37" s="600"/>
      <c r="U37" s="600"/>
      <c r="V37" s="600"/>
      <c r="W37" s="600"/>
      <c r="X37" s="600"/>
      <c r="Y37" s="600"/>
      <c r="Z37" s="600"/>
      <c r="AA37" s="600"/>
      <c r="AB37" s="600"/>
      <c r="AC37" s="600"/>
      <c r="AD37" s="587"/>
      <c r="AE37" s="596"/>
      <c r="AG37" s="590"/>
      <c r="AH37" s="274"/>
    </row>
    <row r="38" spans="1:34" ht="14.1" customHeight="1" x14ac:dyDescent="0.2">
      <c r="A38" s="592"/>
      <c r="B38" s="601" t="s">
        <v>147</v>
      </c>
      <c r="C38" s="596">
        <f>C74+C81+C62</f>
        <v>36</v>
      </c>
      <c r="D38" s="596">
        <f t="shared" ref="D38:AC38" si="8">D74+D81+D62</f>
        <v>43</v>
      </c>
      <c r="E38" s="596">
        <f t="shared" si="8"/>
        <v>47</v>
      </c>
      <c r="F38" s="596">
        <f t="shared" si="8"/>
        <v>43</v>
      </c>
      <c r="G38" s="596">
        <f t="shared" si="8"/>
        <v>27</v>
      </c>
      <c r="H38" s="596">
        <f t="shared" si="8"/>
        <v>36</v>
      </c>
      <c r="I38" s="596">
        <f t="shared" si="8"/>
        <v>28</v>
      </c>
      <c r="J38" s="596">
        <f t="shared" si="8"/>
        <v>19</v>
      </c>
      <c r="K38" s="596">
        <f t="shared" si="8"/>
        <v>14</v>
      </c>
      <c r="L38" s="596">
        <f t="shared" si="8"/>
        <v>11</v>
      </c>
      <c r="M38" s="596">
        <f t="shared" si="8"/>
        <v>4</v>
      </c>
      <c r="N38" s="596">
        <f t="shared" si="8"/>
        <v>6</v>
      </c>
      <c r="O38" s="596">
        <f t="shared" si="8"/>
        <v>6</v>
      </c>
      <c r="P38" s="596">
        <f t="shared" si="8"/>
        <v>4</v>
      </c>
      <c r="Q38" s="596">
        <f t="shared" si="8"/>
        <v>4</v>
      </c>
      <c r="R38" s="596">
        <f t="shared" si="8"/>
        <v>2</v>
      </c>
      <c r="S38" s="596">
        <f t="shared" si="8"/>
        <v>2</v>
      </c>
      <c r="T38" s="596">
        <f t="shared" si="8"/>
        <v>0</v>
      </c>
      <c r="U38" s="596">
        <f t="shared" si="8"/>
        <v>0</v>
      </c>
      <c r="V38" s="596">
        <f t="shared" si="8"/>
        <v>0</v>
      </c>
      <c r="W38" s="596">
        <f t="shared" si="8"/>
        <v>1</v>
      </c>
      <c r="X38" s="596">
        <f t="shared" si="8"/>
        <v>3</v>
      </c>
      <c r="Y38" s="596">
        <f t="shared" si="8"/>
        <v>1</v>
      </c>
      <c r="Z38" s="596">
        <f t="shared" si="8"/>
        <v>1</v>
      </c>
      <c r="AA38" s="596">
        <f t="shared" si="8"/>
        <v>2</v>
      </c>
      <c r="AB38" s="596">
        <f t="shared" si="8"/>
        <v>3</v>
      </c>
      <c r="AC38" s="596">
        <f t="shared" si="8"/>
        <v>2</v>
      </c>
      <c r="AD38" s="587"/>
      <c r="AE38" s="596">
        <f t="shared" ref="AE38:AE51" si="9">SUM(C38:AC38)</f>
        <v>345</v>
      </c>
      <c r="AF38" s="591"/>
      <c r="AG38" s="590">
        <v>922</v>
      </c>
      <c r="AH38" s="274">
        <f t="shared" si="5"/>
        <v>9.0215264187866934E-2</v>
      </c>
    </row>
    <row r="39" spans="1:34" ht="14.1" customHeight="1" x14ac:dyDescent="0.2">
      <c r="A39" s="592"/>
      <c r="B39" s="601" t="s">
        <v>99</v>
      </c>
      <c r="C39" s="596">
        <f>C79</f>
        <v>3</v>
      </c>
      <c r="D39" s="596">
        <f t="shared" ref="D39:AC39" si="10">D79</f>
        <v>3</v>
      </c>
      <c r="E39" s="596">
        <f t="shared" si="10"/>
        <v>9</v>
      </c>
      <c r="F39" s="596">
        <f t="shared" si="10"/>
        <v>9</v>
      </c>
      <c r="G39" s="596">
        <f t="shared" si="10"/>
        <v>6</v>
      </c>
      <c r="H39" s="596">
        <f t="shared" si="10"/>
        <v>5</v>
      </c>
      <c r="I39" s="596">
        <f t="shared" si="10"/>
        <v>4</v>
      </c>
      <c r="J39" s="596">
        <f t="shared" si="10"/>
        <v>2</v>
      </c>
      <c r="K39" s="596">
        <f t="shared" si="10"/>
        <v>2</v>
      </c>
      <c r="L39" s="596">
        <f t="shared" si="10"/>
        <v>1</v>
      </c>
      <c r="M39" s="596">
        <f t="shared" si="10"/>
        <v>0</v>
      </c>
      <c r="N39" s="596">
        <f t="shared" si="10"/>
        <v>0</v>
      </c>
      <c r="O39" s="596">
        <f t="shared" si="10"/>
        <v>1</v>
      </c>
      <c r="P39" s="596">
        <f t="shared" si="10"/>
        <v>1</v>
      </c>
      <c r="Q39" s="596">
        <f t="shared" si="10"/>
        <v>0</v>
      </c>
      <c r="R39" s="596">
        <f t="shared" si="10"/>
        <v>0</v>
      </c>
      <c r="S39" s="596">
        <f t="shared" si="10"/>
        <v>0</v>
      </c>
      <c r="T39" s="596">
        <f t="shared" si="10"/>
        <v>0</v>
      </c>
      <c r="U39" s="596">
        <f t="shared" si="10"/>
        <v>0</v>
      </c>
      <c r="V39" s="596">
        <f t="shared" si="10"/>
        <v>0</v>
      </c>
      <c r="W39" s="596">
        <f t="shared" si="10"/>
        <v>0</v>
      </c>
      <c r="X39" s="596">
        <f t="shared" si="10"/>
        <v>1</v>
      </c>
      <c r="Y39" s="596">
        <f t="shared" si="10"/>
        <v>0</v>
      </c>
      <c r="Z39" s="596">
        <f t="shared" si="10"/>
        <v>0</v>
      </c>
      <c r="AA39" s="596">
        <f t="shared" si="10"/>
        <v>0</v>
      </c>
      <c r="AB39" s="596">
        <f t="shared" si="10"/>
        <v>0</v>
      </c>
      <c r="AC39" s="596">
        <f t="shared" si="10"/>
        <v>0</v>
      </c>
      <c r="AD39" s="587"/>
      <c r="AE39" s="596">
        <f t="shared" si="9"/>
        <v>47</v>
      </c>
      <c r="AF39" s="591"/>
      <c r="AG39" s="590">
        <v>151</v>
      </c>
      <c r="AH39" s="274">
        <f t="shared" si="5"/>
        <v>1.4774951076320939E-2</v>
      </c>
    </row>
    <row r="40" spans="1:34" ht="14.1" customHeight="1" x14ac:dyDescent="0.2">
      <c r="A40" s="592"/>
      <c r="B40" s="601" t="s">
        <v>144</v>
      </c>
      <c r="C40" s="596">
        <f>C60</f>
        <v>4</v>
      </c>
      <c r="D40" s="596">
        <f t="shared" ref="D40:AC40" si="11">D60</f>
        <v>20</v>
      </c>
      <c r="E40" s="596">
        <f t="shared" si="11"/>
        <v>19</v>
      </c>
      <c r="F40" s="596">
        <f t="shared" si="11"/>
        <v>12</v>
      </c>
      <c r="G40" s="596">
        <f t="shared" si="11"/>
        <v>13</v>
      </c>
      <c r="H40" s="596">
        <f t="shared" si="11"/>
        <v>7</v>
      </c>
      <c r="I40" s="596">
        <f t="shared" si="11"/>
        <v>4</v>
      </c>
      <c r="J40" s="596">
        <f t="shared" si="11"/>
        <v>6</v>
      </c>
      <c r="K40" s="596">
        <f t="shared" si="11"/>
        <v>0</v>
      </c>
      <c r="L40" s="596">
        <f t="shared" si="11"/>
        <v>2</v>
      </c>
      <c r="M40" s="596">
        <f t="shared" si="11"/>
        <v>2</v>
      </c>
      <c r="N40" s="596">
        <f t="shared" si="11"/>
        <v>0</v>
      </c>
      <c r="O40" s="596">
        <f t="shared" si="11"/>
        <v>0</v>
      </c>
      <c r="P40" s="596">
        <f t="shared" si="11"/>
        <v>0</v>
      </c>
      <c r="Q40" s="596">
        <f t="shared" si="11"/>
        <v>0</v>
      </c>
      <c r="R40" s="596">
        <f t="shared" si="11"/>
        <v>0</v>
      </c>
      <c r="S40" s="596">
        <f t="shared" si="11"/>
        <v>0</v>
      </c>
      <c r="T40" s="596">
        <f t="shared" si="11"/>
        <v>0</v>
      </c>
      <c r="U40" s="596">
        <f t="shared" si="11"/>
        <v>0</v>
      </c>
      <c r="V40" s="596">
        <f t="shared" si="11"/>
        <v>0</v>
      </c>
      <c r="W40" s="596">
        <f t="shared" si="11"/>
        <v>0</v>
      </c>
      <c r="X40" s="596">
        <f t="shared" si="11"/>
        <v>0</v>
      </c>
      <c r="Y40" s="596">
        <f t="shared" si="11"/>
        <v>0</v>
      </c>
      <c r="Z40" s="596">
        <f t="shared" si="11"/>
        <v>0</v>
      </c>
      <c r="AA40" s="596">
        <f t="shared" si="11"/>
        <v>0</v>
      </c>
      <c r="AB40" s="596">
        <f t="shared" si="11"/>
        <v>0</v>
      </c>
      <c r="AC40" s="596">
        <f t="shared" si="11"/>
        <v>1</v>
      </c>
      <c r="AD40" s="587"/>
      <c r="AE40" s="596">
        <f t="shared" si="9"/>
        <v>90</v>
      </c>
      <c r="AF40" s="591"/>
      <c r="AG40" s="590">
        <v>169</v>
      </c>
      <c r="AH40" s="274">
        <f t="shared" si="5"/>
        <v>1.6536203522504893E-2</v>
      </c>
    </row>
    <row r="41" spans="1:34" ht="14.1" customHeight="1" x14ac:dyDescent="0.2">
      <c r="A41" s="592"/>
      <c r="B41" s="601" t="s">
        <v>126</v>
      </c>
      <c r="C41" s="596">
        <f>C67</f>
        <v>28</v>
      </c>
      <c r="D41" s="596">
        <f t="shared" ref="D41:AC41" si="12">D67</f>
        <v>34</v>
      </c>
      <c r="E41" s="596">
        <f t="shared" si="12"/>
        <v>33</v>
      </c>
      <c r="F41" s="596">
        <f t="shared" si="12"/>
        <v>27</v>
      </c>
      <c r="G41" s="596">
        <f t="shared" si="12"/>
        <v>17</v>
      </c>
      <c r="H41" s="596">
        <f t="shared" si="12"/>
        <v>12</v>
      </c>
      <c r="I41" s="596">
        <f t="shared" si="12"/>
        <v>11</v>
      </c>
      <c r="J41" s="596">
        <f t="shared" si="12"/>
        <v>9</v>
      </c>
      <c r="K41" s="596">
        <f t="shared" si="12"/>
        <v>3</v>
      </c>
      <c r="L41" s="596">
        <f t="shared" si="12"/>
        <v>3</v>
      </c>
      <c r="M41" s="596">
        <f t="shared" si="12"/>
        <v>4</v>
      </c>
      <c r="N41" s="596">
        <f t="shared" si="12"/>
        <v>4</v>
      </c>
      <c r="O41" s="596">
        <f t="shared" si="12"/>
        <v>1</v>
      </c>
      <c r="P41" s="596">
        <f t="shared" si="12"/>
        <v>4</v>
      </c>
      <c r="Q41" s="596">
        <f t="shared" si="12"/>
        <v>1</v>
      </c>
      <c r="R41" s="596">
        <f t="shared" si="12"/>
        <v>1</v>
      </c>
      <c r="S41" s="596">
        <f t="shared" si="12"/>
        <v>1</v>
      </c>
      <c r="T41" s="596">
        <f t="shared" si="12"/>
        <v>0</v>
      </c>
      <c r="U41" s="596">
        <f t="shared" si="12"/>
        <v>0</v>
      </c>
      <c r="V41" s="596">
        <f t="shared" si="12"/>
        <v>0</v>
      </c>
      <c r="W41" s="596">
        <f t="shared" si="12"/>
        <v>0</v>
      </c>
      <c r="X41" s="596">
        <f t="shared" si="12"/>
        <v>0</v>
      </c>
      <c r="Y41" s="596">
        <f t="shared" si="12"/>
        <v>0</v>
      </c>
      <c r="Z41" s="596">
        <f t="shared" si="12"/>
        <v>0</v>
      </c>
      <c r="AA41" s="596">
        <f t="shared" si="12"/>
        <v>0</v>
      </c>
      <c r="AB41" s="596">
        <f t="shared" si="12"/>
        <v>0</v>
      </c>
      <c r="AC41" s="596">
        <f t="shared" si="12"/>
        <v>1</v>
      </c>
      <c r="AD41" s="587"/>
      <c r="AE41" s="596">
        <f t="shared" si="9"/>
        <v>194</v>
      </c>
      <c r="AF41" s="591"/>
      <c r="AG41" s="590">
        <v>504</v>
      </c>
      <c r="AH41" s="274">
        <f t="shared" si="5"/>
        <v>4.9315068493150684E-2</v>
      </c>
    </row>
    <row r="42" spans="1:34" ht="14.1" customHeight="1" x14ac:dyDescent="0.2">
      <c r="A42" s="592"/>
      <c r="B42" s="601" t="s">
        <v>100</v>
      </c>
      <c r="C42" s="596">
        <f>C59+C66+C83</f>
        <v>17</v>
      </c>
      <c r="D42" s="596">
        <f t="shared" ref="D42:AC42" si="13">D59+D66+D83</f>
        <v>16</v>
      </c>
      <c r="E42" s="596">
        <f t="shared" si="13"/>
        <v>27</v>
      </c>
      <c r="F42" s="596">
        <f t="shared" si="13"/>
        <v>25</v>
      </c>
      <c r="G42" s="596">
        <f t="shared" si="13"/>
        <v>21</v>
      </c>
      <c r="H42" s="596">
        <f t="shared" si="13"/>
        <v>33</v>
      </c>
      <c r="I42" s="596">
        <f t="shared" si="13"/>
        <v>23</v>
      </c>
      <c r="J42" s="596">
        <f t="shared" si="13"/>
        <v>31</v>
      </c>
      <c r="K42" s="596">
        <f t="shared" si="13"/>
        <v>22</v>
      </c>
      <c r="L42" s="596">
        <f t="shared" si="13"/>
        <v>10</v>
      </c>
      <c r="M42" s="596">
        <f t="shared" si="13"/>
        <v>4</v>
      </c>
      <c r="N42" s="596">
        <f t="shared" si="13"/>
        <v>8</v>
      </c>
      <c r="O42" s="596">
        <f t="shared" si="13"/>
        <v>3</v>
      </c>
      <c r="P42" s="596">
        <f t="shared" si="13"/>
        <v>3</v>
      </c>
      <c r="Q42" s="596">
        <f t="shared" si="13"/>
        <v>1</v>
      </c>
      <c r="R42" s="596">
        <f t="shared" si="13"/>
        <v>1</v>
      </c>
      <c r="S42" s="596">
        <f t="shared" si="13"/>
        <v>2</v>
      </c>
      <c r="T42" s="596">
        <f t="shared" si="13"/>
        <v>0</v>
      </c>
      <c r="U42" s="596">
        <f t="shared" si="13"/>
        <v>0</v>
      </c>
      <c r="V42" s="596">
        <f t="shared" si="13"/>
        <v>1</v>
      </c>
      <c r="W42" s="596">
        <f t="shared" si="13"/>
        <v>1</v>
      </c>
      <c r="X42" s="596">
        <f t="shared" si="13"/>
        <v>0</v>
      </c>
      <c r="Y42" s="596">
        <f t="shared" si="13"/>
        <v>0</v>
      </c>
      <c r="Z42" s="596">
        <f t="shared" si="13"/>
        <v>1</v>
      </c>
      <c r="AA42" s="596">
        <f t="shared" si="13"/>
        <v>2</v>
      </c>
      <c r="AB42" s="596">
        <f t="shared" si="13"/>
        <v>6</v>
      </c>
      <c r="AC42" s="596">
        <f t="shared" si="13"/>
        <v>1</v>
      </c>
      <c r="AD42" s="587"/>
      <c r="AE42" s="596">
        <f t="shared" si="9"/>
        <v>259</v>
      </c>
      <c r="AF42" s="591"/>
      <c r="AG42" s="590">
        <v>608</v>
      </c>
      <c r="AH42" s="274">
        <f t="shared" si="5"/>
        <v>5.949119373776908E-2</v>
      </c>
    </row>
    <row r="43" spans="1:34" ht="14.1" customHeight="1" x14ac:dyDescent="0.2">
      <c r="A43" s="592"/>
      <c r="B43" s="601" t="s">
        <v>101</v>
      </c>
      <c r="C43" s="596">
        <f>C54+C55+C72</f>
        <v>37</v>
      </c>
      <c r="D43" s="596">
        <f t="shared" ref="D43:AC43" si="14">D54+D55+D72</f>
        <v>21</v>
      </c>
      <c r="E43" s="596">
        <f t="shared" si="14"/>
        <v>44</v>
      </c>
      <c r="F43" s="596">
        <f t="shared" si="14"/>
        <v>33</v>
      </c>
      <c r="G43" s="596">
        <f t="shared" si="14"/>
        <v>28</v>
      </c>
      <c r="H43" s="596">
        <f t="shared" si="14"/>
        <v>18</v>
      </c>
      <c r="I43" s="596">
        <f t="shared" si="14"/>
        <v>9</v>
      </c>
      <c r="J43" s="596">
        <f t="shared" si="14"/>
        <v>8</v>
      </c>
      <c r="K43" s="596">
        <f t="shared" si="14"/>
        <v>9</v>
      </c>
      <c r="L43" s="596">
        <f t="shared" si="14"/>
        <v>8</v>
      </c>
      <c r="M43" s="596">
        <f t="shared" si="14"/>
        <v>4</v>
      </c>
      <c r="N43" s="596">
        <f t="shared" si="14"/>
        <v>2</v>
      </c>
      <c r="O43" s="596">
        <f t="shared" si="14"/>
        <v>0</v>
      </c>
      <c r="P43" s="596">
        <f t="shared" si="14"/>
        <v>1</v>
      </c>
      <c r="Q43" s="596">
        <f t="shared" si="14"/>
        <v>2</v>
      </c>
      <c r="R43" s="596">
        <f t="shared" si="14"/>
        <v>2</v>
      </c>
      <c r="S43" s="596">
        <f t="shared" si="14"/>
        <v>2</v>
      </c>
      <c r="T43" s="596">
        <f t="shared" si="14"/>
        <v>0</v>
      </c>
      <c r="U43" s="596">
        <f t="shared" si="14"/>
        <v>0</v>
      </c>
      <c r="V43" s="596">
        <f t="shared" si="14"/>
        <v>0</v>
      </c>
      <c r="W43" s="596">
        <f t="shared" si="14"/>
        <v>0</v>
      </c>
      <c r="X43" s="596">
        <f t="shared" si="14"/>
        <v>0</v>
      </c>
      <c r="Y43" s="596">
        <f t="shared" si="14"/>
        <v>1</v>
      </c>
      <c r="Z43" s="596">
        <f t="shared" si="14"/>
        <v>0</v>
      </c>
      <c r="AA43" s="596">
        <f t="shared" si="14"/>
        <v>4</v>
      </c>
      <c r="AB43" s="596">
        <f t="shared" si="14"/>
        <v>1</v>
      </c>
      <c r="AC43" s="596">
        <f t="shared" si="14"/>
        <v>0</v>
      </c>
      <c r="AD43" s="587"/>
      <c r="AE43" s="596">
        <f t="shared" si="9"/>
        <v>234</v>
      </c>
      <c r="AF43" s="591"/>
      <c r="AG43" s="590">
        <v>610</v>
      </c>
      <c r="AH43" s="274">
        <f t="shared" si="5"/>
        <v>5.9686888454011738E-2</v>
      </c>
    </row>
    <row r="44" spans="1:34" ht="14.1" customHeight="1" x14ac:dyDescent="0.2">
      <c r="A44" s="592"/>
      <c r="B44" s="601" t="s">
        <v>149</v>
      </c>
      <c r="C44" s="596">
        <f>C63+C65+C68+C70+C78+C84</f>
        <v>111</v>
      </c>
      <c r="D44" s="596">
        <f t="shared" ref="D44:AC44" si="15">D63+D65+D68+D70+D78+D84</f>
        <v>95</v>
      </c>
      <c r="E44" s="596">
        <f t="shared" si="15"/>
        <v>95</v>
      </c>
      <c r="F44" s="596">
        <f t="shared" si="15"/>
        <v>106</v>
      </c>
      <c r="G44" s="596">
        <f t="shared" si="15"/>
        <v>103</v>
      </c>
      <c r="H44" s="596">
        <f t="shared" si="15"/>
        <v>80</v>
      </c>
      <c r="I44" s="596">
        <f t="shared" si="15"/>
        <v>94</v>
      </c>
      <c r="J44" s="596">
        <f t="shared" si="15"/>
        <v>67</v>
      </c>
      <c r="K44" s="596">
        <f t="shared" si="15"/>
        <v>35</v>
      </c>
      <c r="L44" s="596">
        <f t="shared" si="15"/>
        <v>28</v>
      </c>
      <c r="M44" s="596">
        <f t="shared" si="15"/>
        <v>18</v>
      </c>
      <c r="N44" s="596">
        <f t="shared" si="15"/>
        <v>24</v>
      </c>
      <c r="O44" s="596">
        <f t="shared" si="15"/>
        <v>15</v>
      </c>
      <c r="P44" s="596">
        <f t="shared" si="15"/>
        <v>8</v>
      </c>
      <c r="Q44" s="596">
        <f t="shared" si="15"/>
        <v>7</v>
      </c>
      <c r="R44" s="596">
        <f t="shared" si="15"/>
        <v>7</v>
      </c>
      <c r="S44" s="596">
        <f t="shared" si="15"/>
        <v>8</v>
      </c>
      <c r="T44" s="596">
        <f t="shared" si="15"/>
        <v>2</v>
      </c>
      <c r="U44" s="596">
        <f t="shared" si="15"/>
        <v>2</v>
      </c>
      <c r="V44" s="596">
        <f t="shared" si="15"/>
        <v>1</v>
      </c>
      <c r="W44" s="596">
        <f t="shared" si="15"/>
        <v>2</v>
      </c>
      <c r="X44" s="596">
        <f t="shared" si="15"/>
        <v>2</v>
      </c>
      <c r="Y44" s="596">
        <f t="shared" si="15"/>
        <v>2</v>
      </c>
      <c r="Z44" s="596">
        <f t="shared" si="15"/>
        <v>5</v>
      </c>
      <c r="AA44" s="596">
        <f t="shared" si="15"/>
        <v>3</v>
      </c>
      <c r="AB44" s="596">
        <f t="shared" si="15"/>
        <v>4</v>
      </c>
      <c r="AC44" s="596">
        <f t="shared" si="15"/>
        <v>6</v>
      </c>
      <c r="AD44" s="587"/>
      <c r="AE44" s="596">
        <f t="shared" si="9"/>
        <v>930</v>
      </c>
      <c r="AF44" s="591"/>
      <c r="AG44" s="590">
        <v>3069</v>
      </c>
      <c r="AH44" s="274">
        <f t="shared" si="5"/>
        <v>0.30029354207436398</v>
      </c>
    </row>
    <row r="45" spans="1:34" ht="14.1" customHeight="1" x14ac:dyDescent="0.2">
      <c r="A45" s="592"/>
      <c r="B45" s="601" t="s">
        <v>111</v>
      </c>
      <c r="C45" s="596">
        <f>C57+C69</f>
        <v>1</v>
      </c>
      <c r="D45" s="596">
        <f t="shared" ref="D45:AC45" si="16">D57+D69</f>
        <v>1</v>
      </c>
      <c r="E45" s="596">
        <f t="shared" si="16"/>
        <v>18</v>
      </c>
      <c r="F45" s="596">
        <f t="shared" si="16"/>
        <v>20</v>
      </c>
      <c r="G45" s="596">
        <f t="shared" si="16"/>
        <v>14</v>
      </c>
      <c r="H45" s="596">
        <f t="shared" si="16"/>
        <v>11</v>
      </c>
      <c r="I45" s="596">
        <f t="shared" si="16"/>
        <v>11</v>
      </c>
      <c r="J45" s="596">
        <f t="shared" si="16"/>
        <v>8</v>
      </c>
      <c r="K45" s="596">
        <f t="shared" si="16"/>
        <v>6</v>
      </c>
      <c r="L45" s="596">
        <f t="shared" si="16"/>
        <v>1</v>
      </c>
      <c r="M45" s="596">
        <f t="shared" si="16"/>
        <v>3</v>
      </c>
      <c r="N45" s="596">
        <f t="shared" si="16"/>
        <v>1</v>
      </c>
      <c r="O45" s="596">
        <f t="shared" si="16"/>
        <v>0</v>
      </c>
      <c r="P45" s="596">
        <f t="shared" si="16"/>
        <v>0</v>
      </c>
      <c r="Q45" s="596">
        <f t="shared" si="16"/>
        <v>0</v>
      </c>
      <c r="R45" s="596">
        <f t="shared" si="16"/>
        <v>0</v>
      </c>
      <c r="S45" s="596">
        <f t="shared" si="16"/>
        <v>0</v>
      </c>
      <c r="T45" s="596">
        <f t="shared" si="16"/>
        <v>0</v>
      </c>
      <c r="U45" s="596">
        <f t="shared" si="16"/>
        <v>0</v>
      </c>
      <c r="V45" s="596">
        <f t="shared" si="16"/>
        <v>0</v>
      </c>
      <c r="W45" s="596">
        <f t="shared" si="16"/>
        <v>0</v>
      </c>
      <c r="X45" s="596">
        <f t="shared" si="16"/>
        <v>0</v>
      </c>
      <c r="Y45" s="596">
        <f t="shared" si="16"/>
        <v>0</v>
      </c>
      <c r="Z45" s="596">
        <f t="shared" si="16"/>
        <v>1</v>
      </c>
      <c r="AA45" s="596">
        <f t="shared" si="16"/>
        <v>0</v>
      </c>
      <c r="AB45" s="596">
        <f t="shared" si="16"/>
        <v>0</v>
      </c>
      <c r="AC45" s="596">
        <f t="shared" si="16"/>
        <v>1</v>
      </c>
      <c r="AD45" s="587"/>
      <c r="AE45" s="596">
        <f t="shared" si="9"/>
        <v>97</v>
      </c>
      <c r="AF45" s="591"/>
      <c r="AG45" s="590">
        <v>237</v>
      </c>
      <c r="AH45" s="274">
        <f t="shared" si="5"/>
        <v>2.3189823874755381E-2</v>
      </c>
    </row>
    <row r="46" spans="1:34" ht="14.1" customHeight="1" x14ac:dyDescent="0.2">
      <c r="A46" s="592"/>
      <c r="B46" s="601" t="s">
        <v>102</v>
      </c>
      <c r="C46" s="596">
        <f>C75+C82</f>
        <v>77</v>
      </c>
      <c r="D46" s="596">
        <f t="shared" ref="D46:AC46" si="17">D75+D82</f>
        <v>48</v>
      </c>
      <c r="E46" s="596">
        <f t="shared" si="17"/>
        <v>76</v>
      </c>
      <c r="F46" s="596">
        <f t="shared" si="17"/>
        <v>68</v>
      </c>
      <c r="G46" s="596">
        <f t="shared" si="17"/>
        <v>65</v>
      </c>
      <c r="H46" s="596">
        <f t="shared" si="17"/>
        <v>65</v>
      </c>
      <c r="I46" s="596">
        <f t="shared" si="17"/>
        <v>54</v>
      </c>
      <c r="J46" s="596">
        <f t="shared" si="17"/>
        <v>35</v>
      </c>
      <c r="K46" s="596">
        <f t="shared" si="17"/>
        <v>26</v>
      </c>
      <c r="L46" s="596">
        <f t="shared" si="17"/>
        <v>22</v>
      </c>
      <c r="M46" s="596">
        <f t="shared" si="17"/>
        <v>14</v>
      </c>
      <c r="N46" s="596">
        <f t="shared" si="17"/>
        <v>8</v>
      </c>
      <c r="O46" s="596">
        <f t="shared" si="17"/>
        <v>5</v>
      </c>
      <c r="P46" s="596">
        <f t="shared" si="17"/>
        <v>8</v>
      </c>
      <c r="Q46" s="596">
        <f t="shared" si="17"/>
        <v>5</v>
      </c>
      <c r="R46" s="596">
        <f t="shared" si="17"/>
        <v>4</v>
      </c>
      <c r="S46" s="596">
        <f t="shared" si="17"/>
        <v>3</v>
      </c>
      <c r="T46" s="596">
        <f t="shared" si="17"/>
        <v>3</v>
      </c>
      <c r="U46" s="596">
        <f t="shared" si="17"/>
        <v>3</v>
      </c>
      <c r="V46" s="596">
        <f t="shared" si="17"/>
        <v>2</v>
      </c>
      <c r="W46" s="596">
        <f t="shared" si="17"/>
        <v>3</v>
      </c>
      <c r="X46" s="596">
        <f t="shared" si="17"/>
        <v>2</v>
      </c>
      <c r="Y46" s="596">
        <f t="shared" si="17"/>
        <v>2</v>
      </c>
      <c r="Z46" s="596">
        <f t="shared" si="17"/>
        <v>0</v>
      </c>
      <c r="AA46" s="596">
        <f t="shared" si="17"/>
        <v>1</v>
      </c>
      <c r="AB46" s="596">
        <f t="shared" si="17"/>
        <v>3</v>
      </c>
      <c r="AC46" s="596">
        <f t="shared" si="17"/>
        <v>5</v>
      </c>
      <c r="AD46" s="587"/>
      <c r="AE46" s="596">
        <f t="shared" si="9"/>
        <v>607</v>
      </c>
      <c r="AF46" s="591"/>
      <c r="AG46" s="590">
        <v>1715</v>
      </c>
      <c r="AH46" s="274">
        <f t="shared" si="5"/>
        <v>0.1678082191780822</v>
      </c>
    </row>
    <row r="47" spans="1:34" ht="14.1" customHeight="1" x14ac:dyDescent="0.2">
      <c r="A47" s="592"/>
      <c r="B47" s="601" t="s">
        <v>103</v>
      </c>
      <c r="C47" s="596">
        <f>C58+C64+C71+C85</f>
        <v>52</v>
      </c>
      <c r="D47" s="596">
        <f t="shared" ref="D47:AC47" si="18">D58+D64+D71+D85</f>
        <v>48</v>
      </c>
      <c r="E47" s="596">
        <f t="shared" si="18"/>
        <v>35</v>
      </c>
      <c r="F47" s="596">
        <f t="shared" si="18"/>
        <v>58</v>
      </c>
      <c r="G47" s="596">
        <f t="shared" si="18"/>
        <v>42</v>
      </c>
      <c r="H47" s="596">
        <f t="shared" si="18"/>
        <v>33</v>
      </c>
      <c r="I47" s="596">
        <f t="shared" si="18"/>
        <v>29</v>
      </c>
      <c r="J47" s="596">
        <f t="shared" si="18"/>
        <v>29</v>
      </c>
      <c r="K47" s="596">
        <f t="shared" si="18"/>
        <v>19</v>
      </c>
      <c r="L47" s="596">
        <f t="shared" si="18"/>
        <v>15</v>
      </c>
      <c r="M47" s="596">
        <f t="shared" si="18"/>
        <v>10</v>
      </c>
      <c r="N47" s="596">
        <f t="shared" si="18"/>
        <v>6</v>
      </c>
      <c r="O47" s="596">
        <f t="shared" si="18"/>
        <v>5</v>
      </c>
      <c r="P47" s="596">
        <f t="shared" si="18"/>
        <v>5</v>
      </c>
      <c r="Q47" s="596">
        <f t="shared" si="18"/>
        <v>2</v>
      </c>
      <c r="R47" s="596">
        <f t="shared" si="18"/>
        <v>3</v>
      </c>
      <c r="S47" s="596">
        <f t="shared" si="18"/>
        <v>0</v>
      </c>
      <c r="T47" s="596">
        <f t="shared" si="18"/>
        <v>1</v>
      </c>
      <c r="U47" s="596">
        <f t="shared" si="18"/>
        <v>0</v>
      </c>
      <c r="V47" s="596">
        <f t="shared" si="18"/>
        <v>0</v>
      </c>
      <c r="W47" s="596">
        <f t="shared" si="18"/>
        <v>0</v>
      </c>
      <c r="X47" s="596">
        <f t="shared" si="18"/>
        <v>0</v>
      </c>
      <c r="Y47" s="596">
        <f t="shared" si="18"/>
        <v>1</v>
      </c>
      <c r="Z47" s="596">
        <f t="shared" si="18"/>
        <v>2</v>
      </c>
      <c r="AA47" s="596">
        <f t="shared" si="18"/>
        <v>4</v>
      </c>
      <c r="AB47" s="596">
        <f t="shared" si="18"/>
        <v>1</v>
      </c>
      <c r="AC47" s="596">
        <f t="shared" si="18"/>
        <v>9</v>
      </c>
      <c r="AD47" s="587"/>
      <c r="AE47" s="596">
        <f t="shared" si="9"/>
        <v>409</v>
      </c>
      <c r="AF47" s="591"/>
      <c r="AG47" s="590">
        <v>1464</v>
      </c>
      <c r="AH47" s="274">
        <f t="shared" si="5"/>
        <v>0.14324853228962817</v>
      </c>
    </row>
    <row r="48" spans="1:34" ht="14.1" customHeight="1" x14ac:dyDescent="0.2">
      <c r="A48" s="592"/>
      <c r="B48" s="601" t="s">
        <v>2772</v>
      </c>
      <c r="C48" s="596">
        <f>C76</f>
        <v>0</v>
      </c>
      <c r="D48" s="596">
        <f t="shared" ref="D48:AC48" si="19">D76</f>
        <v>0</v>
      </c>
      <c r="E48" s="596">
        <f t="shared" si="19"/>
        <v>0</v>
      </c>
      <c r="F48" s="596">
        <f t="shared" si="19"/>
        <v>0</v>
      </c>
      <c r="G48" s="596">
        <f t="shared" si="19"/>
        <v>1</v>
      </c>
      <c r="H48" s="596">
        <f t="shared" si="19"/>
        <v>0</v>
      </c>
      <c r="I48" s="596">
        <f t="shared" si="19"/>
        <v>0</v>
      </c>
      <c r="J48" s="596">
        <f t="shared" si="19"/>
        <v>0</v>
      </c>
      <c r="K48" s="596">
        <f t="shared" si="19"/>
        <v>0</v>
      </c>
      <c r="L48" s="596">
        <f t="shared" si="19"/>
        <v>0</v>
      </c>
      <c r="M48" s="596">
        <f t="shared" si="19"/>
        <v>0</v>
      </c>
      <c r="N48" s="596">
        <f t="shared" si="19"/>
        <v>0</v>
      </c>
      <c r="O48" s="596">
        <f t="shared" si="19"/>
        <v>0</v>
      </c>
      <c r="P48" s="596">
        <f t="shared" si="19"/>
        <v>0</v>
      </c>
      <c r="Q48" s="596">
        <f t="shared" si="19"/>
        <v>0</v>
      </c>
      <c r="R48" s="596">
        <f t="shared" si="19"/>
        <v>0</v>
      </c>
      <c r="S48" s="596">
        <f t="shared" si="19"/>
        <v>0</v>
      </c>
      <c r="T48" s="596">
        <f t="shared" si="19"/>
        <v>0</v>
      </c>
      <c r="U48" s="596">
        <f t="shared" si="19"/>
        <v>0</v>
      </c>
      <c r="V48" s="596">
        <f t="shared" si="19"/>
        <v>0</v>
      </c>
      <c r="W48" s="596">
        <f t="shared" si="19"/>
        <v>0</v>
      </c>
      <c r="X48" s="596">
        <f t="shared" si="19"/>
        <v>0</v>
      </c>
      <c r="Y48" s="596">
        <f t="shared" si="19"/>
        <v>0</v>
      </c>
      <c r="Z48" s="596">
        <f t="shared" si="19"/>
        <v>0</v>
      </c>
      <c r="AA48" s="596">
        <f t="shared" si="19"/>
        <v>0</v>
      </c>
      <c r="AB48" s="596">
        <f t="shared" si="19"/>
        <v>0</v>
      </c>
      <c r="AC48" s="596">
        <f t="shared" si="19"/>
        <v>0</v>
      </c>
      <c r="AD48" s="587"/>
      <c r="AE48" s="596">
        <f t="shared" si="9"/>
        <v>1</v>
      </c>
      <c r="AF48" s="591"/>
      <c r="AG48" s="590">
        <v>4</v>
      </c>
      <c r="AH48" s="274">
        <f t="shared" si="5"/>
        <v>3.9138943248532291E-4</v>
      </c>
    </row>
    <row r="49" spans="1:45" ht="14.1" customHeight="1" x14ac:dyDescent="0.2">
      <c r="A49" s="592"/>
      <c r="B49" s="601" t="s">
        <v>2773</v>
      </c>
      <c r="C49" s="596">
        <f>C80</f>
        <v>0</v>
      </c>
      <c r="D49" s="596">
        <f t="shared" ref="D49:AC49" si="20">D80</f>
        <v>2</v>
      </c>
      <c r="E49" s="596">
        <f t="shared" si="20"/>
        <v>1</v>
      </c>
      <c r="F49" s="596">
        <f t="shared" si="20"/>
        <v>0</v>
      </c>
      <c r="G49" s="596">
        <f t="shared" si="20"/>
        <v>0</v>
      </c>
      <c r="H49" s="596">
        <f t="shared" si="20"/>
        <v>0</v>
      </c>
      <c r="I49" s="596">
        <f t="shared" si="20"/>
        <v>0</v>
      </c>
      <c r="J49" s="596">
        <f t="shared" si="20"/>
        <v>0</v>
      </c>
      <c r="K49" s="596">
        <f t="shared" si="20"/>
        <v>0</v>
      </c>
      <c r="L49" s="596">
        <f t="shared" si="20"/>
        <v>0</v>
      </c>
      <c r="M49" s="596">
        <f t="shared" si="20"/>
        <v>0</v>
      </c>
      <c r="N49" s="596">
        <f t="shared" si="20"/>
        <v>0</v>
      </c>
      <c r="O49" s="596">
        <f t="shared" si="20"/>
        <v>0</v>
      </c>
      <c r="P49" s="596">
        <f t="shared" si="20"/>
        <v>0</v>
      </c>
      <c r="Q49" s="596">
        <f t="shared" si="20"/>
        <v>0</v>
      </c>
      <c r="R49" s="596">
        <f t="shared" si="20"/>
        <v>0</v>
      </c>
      <c r="S49" s="596">
        <f t="shared" si="20"/>
        <v>0</v>
      </c>
      <c r="T49" s="596">
        <f t="shared" si="20"/>
        <v>0</v>
      </c>
      <c r="U49" s="596">
        <f t="shared" si="20"/>
        <v>0</v>
      </c>
      <c r="V49" s="596">
        <f t="shared" si="20"/>
        <v>0</v>
      </c>
      <c r="W49" s="596">
        <f t="shared" si="20"/>
        <v>0</v>
      </c>
      <c r="X49" s="596">
        <f t="shared" si="20"/>
        <v>0</v>
      </c>
      <c r="Y49" s="596">
        <f t="shared" si="20"/>
        <v>0</v>
      </c>
      <c r="Z49" s="596">
        <f t="shared" si="20"/>
        <v>0</v>
      </c>
      <c r="AA49" s="596">
        <f t="shared" si="20"/>
        <v>0</v>
      </c>
      <c r="AB49" s="596">
        <f t="shared" si="20"/>
        <v>0</v>
      </c>
      <c r="AC49" s="596">
        <f t="shared" si="20"/>
        <v>0</v>
      </c>
      <c r="AD49" s="587"/>
      <c r="AE49" s="596">
        <f t="shared" si="9"/>
        <v>3</v>
      </c>
      <c r="AF49" s="591"/>
      <c r="AG49" s="590">
        <v>11</v>
      </c>
      <c r="AH49" s="274">
        <f t="shared" si="5"/>
        <v>1.076320939334638E-3</v>
      </c>
    </row>
    <row r="50" spans="1:45" ht="14.1" customHeight="1" x14ac:dyDescent="0.2">
      <c r="A50" s="602"/>
      <c r="B50" s="601" t="s">
        <v>104</v>
      </c>
      <c r="C50" s="596">
        <f>C56+C61+C77</f>
        <v>25</v>
      </c>
      <c r="D50" s="596">
        <f t="shared" ref="D50:AC50" si="21">D56+D61+D77</f>
        <v>42</v>
      </c>
      <c r="E50" s="596">
        <f t="shared" si="21"/>
        <v>48</v>
      </c>
      <c r="F50" s="596">
        <f t="shared" si="21"/>
        <v>42</v>
      </c>
      <c r="G50" s="596">
        <f t="shared" si="21"/>
        <v>39</v>
      </c>
      <c r="H50" s="596">
        <f t="shared" si="21"/>
        <v>24</v>
      </c>
      <c r="I50" s="596">
        <f t="shared" si="21"/>
        <v>23</v>
      </c>
      <c r="J50" s="596">
        <f t="shared" si="21"/>
        <v>15</v>
      </c>
      <c r="K50" s="596">
        <f t="shared" si="21"/>
        <v>6</v>
      </c>
      <c r="L50" s="596">
        <f t="shared" si="21"/>
        <v>3</v>
      </c>
      <c r="M50" s="596">
        <f t="shared" si="21"/>
        <v>4</v>
      </c>
      <c r="N50" s="596">
        <f t="shared" si="21"/>
        <v>3</v>
      </c>
      <c r="O50" s="596">
        <f t="shared" si="21"/>
        <v>0</v>
      </c>
      <c r="P50" s="596">
        <f t="shared" si="21"/>
        <v>0</v>
      </c>
      <c r="Q50" s="596">
        <f t="shared" si="21"/>
        <v>2</v>
      </c>
      <c r="R50" s="596">
        <f t="shared" si="21"/>
        <v>3</v>
      </c>
      <c r="S50" s="596">
        <f t="shared" si="21"/>
        <v>1</v>
      </c>
      <c r="T50" s="596">
        <f t="shared" si="21"/>
        <v>1</v>
      </c>
      <c r="U50" s="596">
        <f t="shared" si="21"/>
        <v>1</v>
      </c>
      <c r="V50" s="596">
        <f t="shared" si="21"/>
        <v>0</v>
      </c>
      <c r="W50" s="596">
        <f t="shared" si="21"/>
        <v>0</v>
      </c>
      <c r="X50" s="596">
        <f t="shared" si="21"/>
        <v>0</v>
      </c>
      <c r="Y50" s="596">
        <f t="shared" si="21"/>
        <v>0</v>
      </c>
      <c r="Z50" s="596">
        <f t="shared" si="21"/>
        <v>3</v>
      </c>
      <c r="AA50" s="596">
        <f t="shared" si="21"/>
        <v>1</v>
      </c>
      <c r="AB50" s="596">
        <f t="shared" si="21"/>
        <v>4</v>
      </c>
      <c r="AC50" s="596">
        <f t="shared" si="21"/>
        <v>4</v>
      </c>
      <c r="AD50" s="587"/>
      <c r="AE50" s="596">
        <f t="shared" si="9"/>
        <v>294</v>
      </c>
      <c r="AF50" s="591"/>
      <c r="AG50" s="590">
        <v>747</v>
      </c>
      <c r="AH50" s="274">
        <f t="shared" si="5"/>
        <v>7.3091976516634044E-2</v>
      </c>
    </row>
    <row r="51" spans="1:45" ht="14.1" customHeight="1" x14ac:dyDescent="0.2">
      <c r="A51" s="602"/>
      <c r="B51" s="601" t="s">
        <v>112</v>
      </c>
      <c r="C51" s="596">
        <f>C73</f>
        <v>1</v>
      </c>
      <c r="D51" s="596">
        <f t="shared" ref="D51:AC51" si="22">D73</f>
        <v>0</v>
      </c>
      <c r="E51" s="596">
        <f t="shared" si="22"/>
        <v>0</v>
      </c>
      <c r="F51" s="596">
        <f t="shared" si="22"/>
        <v>0</v>
      </c>
      <c r="G51" s="596">
        <f t="shared" si="22"/>
        <v>1</v>
      </c>
      <c r="H51" s="596">
        <f t="shared" si="22"/>
        <v>1</v>
      </c>
      <c r="I51" s="596">
        <f t="shared" si="22"/>
        <v>1</v>
      </c>
      <c r="J51" s="596">
        <f t="shared" si="22"/>
        <v>1</v>
      </c>
      <c r="K51" s="596">
        <f t="shared" si="22"/>
        <v>0</v>
      </c>
      <c r="L51" s="596">
        <f t="shared" si="22"/>
        <v>0</v>
      </c>
      <c r="M51" s="596">
        <f t="shared" si="22"/>
        <v>0</v>
      </c>
      <c r="N51" s="596">
        <f t="shared" si="22"/>
        <v>0</v>
      </c>
      <c r="O51" s="596">
        <f t="shared" si="22"/>
        <v>2</v>
      </c>
      <c r="P51" s="596">
        <f t="shared" si="22"/>
        <v>0</v>
      </c>
      <c r="Q51" s="596">
        <f t="shared" si="22"/>
        <v>0</v>
      </c>
      <c r="R51" s="596">
        <f t="shared" si="22"/>
        <v>0</v>
      </c>
      <c r="S51" s="596">
        <f t="shared" si="22"/>
        <v>0</v>
      </c>
      <c r="T51" s="596">
        <f t="shared" si="22"/>
        <v>0</v>
      </c>
      <c r="U51" s="596">
        <f t="shared" si="22"/>
        <v>0</v>
      </c>
      <c r="V51" s="596">
        <f t="shared" si="22"/>
        <v>0</v>
      </c>
      <c r="W51" s="596">
        <f t="shared" si="22"/>
        <v>1</v>
      </c>
      <c r="X51" s="596">
        <f t="shared" si="22"/>
        <v>0</v>
      </c>
      <c r="Y51" s="596">
        <f t="shared" si="22"/>
        <v>0</v>
      </c>
      <c r="Z51" s="596">
        <f t="shared" si="22"/>
        <v>0</v>
      </c>
      <c r="AA51" s="596">
        <f t="shared" si="22"/>
        <v>0</v>
      </c>
      <c r="AB51" s="596">
        <f t="shared" si="22"/>
        <v>0</v>
      </c>
      <c r="AC51" s="596">
        <f t="shared" si="22"/>
        <v>0</v>
      </c>
      <c r="AD51" s="603"/>
      <c r="AE51" s="596">
        <f t="shared" si="9"/>
        <v>8</v>
      </c>
      <c r="AF51" s="591"/>
      <c r="AG51" s="590">
        <v>9</v>
      </c>
      <c r="AH51" s="274">
        <f t="shared" si="5"/>
        <v>8.8062622309197655E-4</v>
      </c>
    </row>
    <row r="52" spans="1:45" ht="14.1" customHeight="1" x14ac:dyDescent="0.2">
      <c r="A52" s="602"/>
      <c r="B52" s="601"/>
      <c r="C52" s="596"/>
      <c r="D52" s="596"/>
      <c r="E52" s="596"/>
      <c r="F52" s="596"/>
      <c r="G52" s="596"/>
      <c r="H52" s="596"/>
      <c r="I52" s="596"/>
      <c r="J52" s="596"/>
      <c r="K52" s="596"/>
      <c r="L52" s="596"/>
      <c r="M52" s="596"/>
      <c r="N52" s="596"/>
      <c r="O52" s="596"/>
      <c r="P52" s="596"/>
      <c r="Q52" s="596"/>
      <c r="R52" s="596"/>
      <c r="S52" s="596"/>
      <c r="T52" s="596"/>
      <c r="U52" s="596"/>
      <c r="V52" s="596"/>
      <c r="W52" s="596"/>
      <c r="X52" s="596"/>
      <c r="Y52" s="596"/>
      <c r="Z52" s="596"/>
      <c r="AA52" s="596"/>
      <c r="AB52" s="596"/>
      <c r="AC52" s="596"/>
      <c r="AD52" s="603"/>
      <c r="AE52" s="596"/>
      <c r="AF52" s="591"/>
      <c r="AG52" s="590"/>
      <c r="AH52" s="274"/>
    </row>
    <row r="53" spans="1:45" ht="32.25" customHeight="1" x14ac:dyDescent="0.2">
      <c r="A53" s="711" t="s">
        <v>2774</v>
      </c>
      <c r="B53" s="711"/>
      <c r="C53" s="95" t="s">
        <v>2969</v>
      </c>
      <c r="D53" s="94" t="s">
        <v>2968</v>
      </c>
      <c r="E53" s="94" t="s">
        <v>2967</v>
      </c>
      <c r="F53" s="94" t="s">
        <v>2966</v>
      </c>
      <c r="G53" s="94" t="s">
        <v>2965</v>
      </c>
      <c r="H53" s="94" t="s">
        <v>2964</v>
      </c>
      <c r="I53" s="94" t="s">
        <v>2963</v>
      </c>
      <c r="J53" s="94" t="s">
        <v>2962</v>
      </c>
      <c r="K53" s="94" t="s">
        <v>2961</v>
      </c>
      <c r="L53" s="94" t="s">
        <v>2960</v>
      </c>
      <c r="M53" s="94" t="s">
        <v>2959</v>
      </c>
      <c r="N53" s="94" t="s">
        <v>2958</v>
      </c>
      <c r="O53" s="94" t="s">
        <v>2957</v>
      </c>
      <c r="P53" s="94" t="s">
        <v>2956</v>
      </c>
      <c r="Q53" s="94" t="s">
        <v>2955</v>
      </c>
      <c r="R53" s="94" t="s">
        <v>2954</v>
      </c>
      <c r="S53" s="94" t="s">
        <v>2953</v>
      </c>
      <c r="T53" s="94" t="s">
        <v>2952</v>
      </c>
      <c r="U53" s="94" t="s">
        <v>2951</v>
      </c>
      <c r="V53" s="94" t="s">
        <v>2950</v>
      </c>
      <c r="W53" s="94" t="s">
        <v>2949</v>
      </c>
      <c r="X53" s="94" t="s">
        <v>2948</v>
      </c>
      <c r="Y53" s="94" t="s">
        <v>2947</v>
      </c>
      <c r="Z53" s="94" t="s">
        <v>2946</v>
      </c>
      <c r="AA53" s="94" t="s">
        <v>2945</v>
      </c>
      <c r="AB53" s="94" t="s">
        <v>2944</v>
      </c>
      <c r="AC53" s="94" t="s">
        <v>2943</v>
      </c>
      <c r="AD53" s="603"/>
      <c r="AE53" s="596"/>
      <c r="AF53" s="591"/>
      <c r="AG53" s="590"/>
      <c r="AH53" s="274"/>
    </row>
    <row r="54" spans="1:45" ht="14.1" customHeight="1" x14ac:dyDescent="0.2">
      <c r="A54" s="602"/>
      <c r="B54" s="604" t="s">
        <v>115</v>
      </c>
      <c r="C54" s="605">
        <v>20</v>
      </c>
      <c r="D54" s="605">
        <v>10</v>
      </c>
      <c r="E54" s="596">
        <v>27</v>
      </c>
      <c r="F54" s="596">
        <v>15</v>
      </c>
      <c r="G54" s="596">
        <v>18</v>
      </c>
      <c r="H54" s="596">
        <v>11</v>
      </c>
      <c r="I54" s="596">
        <v>3</v>
      </c>
      <c r="J54" s="596">
        <v>2</v>
      </c>
      <c r="K54" s="596">
        <v>5</v>
      </c>
      <c r="L54" s="596">
        <v>3</v>
      </c>
      <c r="M54" s="596">
        <v>2</v>
      </c>
      <c r="N54" s="606">
        <v>1</v>
      </c>
      <c r="O54" s="606">
        <v>0</v>
      </c>
      <c r="P54" s="606">
        <v>1</v>
      </c>
      <c r="Q54" s="606">
        <v>1</v>
      </c>
      <c r="R54" s="606">
        <v>1</v>
      </c>
      <c r="S54" s="606">
        <v>1</v>
      </c>
      <c r="T54" s="606">
        <v>0</v>
      </c>
      <c r="U54" s="606">
        <v>0</v>
      </c>
      <c r="V54" s="606">
        <v>0</v>
      </c>
      <c r="W54" s="606">
        <v>0</v>
      </c>
      <c r="X54" s="606">
        <v>0</v>
      </c>
      <c r="Y54" s="606">
        <v>1</v>
      </c>
      <c r="Z54" s="606">
        <v>0</v>
      </c>
      <c r="AA54" s="606">
        <v>2</v>
      </c>
      <c r="AB54" s="606">
        <v>0</v>
      </c>
      <c r="AC54" s="606">
        <v>0</v>
      </c>
      <c r="AD54" s="603"/>
      <c r="AE54" s="596">
        <f t="shared" ref="AE54:AE85" si="23">SUM(C54:AC54)</f>
        <v>124</v>
      </c>
      <c r="AF54" s="591"/>
      <c r="AG54" s="590">
        <v>317</v>
      </c>
      <c r="AH54" s="274">
        <f t="shared" si="5"/>
        <v>3.1017612524461839E-2</v>
      </c>
    </row>
    <row r="55" spans="1:45" ht="14.1" customHeight="1" x14ac:dyDescent="0.2">
      <c r="A55" s="602"/>
      <c r="B55" s="604" t="s">
        <v>116</v>
      </c>
      <c r="C55" s="596">
        <v>16</v>
      </c>
      <c r="D55" s="596">
        <v>11</v>
      </c>
      <c r="E55" s="596">
        <v>14</v>
      </c>
      <c r="F55" s="596">
        <v>16</v>
      </c>
      <c r="G55" s="596">
        <v>7</v>
      </c>
      <c r="H55" s="596">
        <v>6</v>
      </c>
      <c r="I55" s="596">
        <v>4</v>
      </c>
      <c r="J55" s="596">
        <v>5</v>
      </c>
      <c r="K55" s="596">
        <v>2</v>
      </c>
      <c r="L55" s="596">
        <v>4</v>
      </c>
      <c r="M55" s="596">
        <v>2</v>
      </c>
      <c r="N55" s="596">
        <v>0</v>
      </c>
      <c r="O55" s="596">
        <v>0</v>
      </c>
      <c r="P55" s="596">
        <v>0</v>
      </c>
      <c r="Q55" s="596">
        <v>1</v>
      </c>
      <c r="R55" s="596">
        <v>1</v>
      </c>
      <c r="S55" s="596">
        <v>0</v>
      </c>
      <c r="T55" s="596">
        <v>0</v>
      </c>
      <c r="U55" s="596">
        <v>0</v>
      </c>
      <c r="V55" s="596">
        <v>0</v>
      </c>
      <c r="W55" s="596">
        <v>0</v>
      </c>
      <c r="X55" s="596">
        <v>0</v>
      </c>
      <c r="Y55" s="596">
        <v>0</v>
      </c>
      <c r="Z55" s="596">
        <v>0</v>
      </c>
      <c r="AA55" s="596">
        <v>2</v>
      </c>
      <c r="AB55" s="596">
        <v>1</v>
      </c>
      <c r="AC55" s="596">
        <v>0</v>
      </c>
      <c r="AD55" s="596"/>
      <c r="AE55" s="596">
        <f t="shared" si="23"/>
        <v>92</v>
      </c>
      <c r="AF55" s="591"/>
      <c r="AG55" s="590">
        <v>253</v>
      </c>
      <c r="AH55" s="274">
        <f t="shared" si="5"/>
        <v>2.4755381604696675E-2</v>
      </c>
    </row>
    <row r="56" spans="1:45" ht="14.1" customHeight="1" x14ac:dyDescent="0.2">
      <c r="A56" s="602"/>
      <c r="B56" s="604" t="s">
        <v>117</v>
      </c>
      <c r="C56" s="596">
        <v>4</v>
      </c>
      <c r="D56" s="596">
        <v>8</v>
      </c>
      <c r="E56" s="596">
        <v>10</v>
      </c>
      <c r="F56" s="596">
        <v>16</v>
      </c>
      <c r="G56" s="596">
        <v>14</v>
      </c>
      <c r="H56" s="596">
        <v>7</v>
      </c>
      <c r="I56" s="596">
        <v>7</v>
      </c>
      <c r="J56" s="596">
        <v>3</v>
      </c>
      <c r="K56" s="596">
        <v>2</v>
      </c>
      <c r="L56" s="596">
        <v>2</v>
      </c>
      <c r="M56" s="596">
        <v>1</v>
      </c>
      <c r="N56" s="596">
        <v>1</v>
      </c>
      <c r="O56" s="596">
        <v>0</v>
      </c>
      <c r="P56" s="596">
        <v>0</v>
      </c>
      <c r="Q56" s="596">
        <v>1</v>
      </c>
      <c r="R56" s="596">
        <v>0</v>
      </c>
      <c r="S56" s="596">
        <v>0</v>
      </c>
      <c r="T56" s="596">
        <v>1</v>
      </c>
      <c r="U56" s="596">
        <v>0</v>
      </c>
      <c r="V56" s="596">
        <v>0</v>
      </c>
      <c r="W56" s="596">
        <v>0</v>
      </c>
      <c r="X56" s="596">
        <v>0</v>
      </c>
      <c r="Y56" s="596">
        <v>0</v>
      </c>
      <c r="Z56" s="596">
        <v>0</v>
      </c>
      <c r="AA56" s="596">
        <v>0</v>
      </c>
      <c r="AB56" s="596">
        <v>1</v>
      </c>
      <c r="AC56" s="596">
        <v>0</v>
      </c>
      <c r="AD56" s="596"/>
      <c r="AE56" s="596">
        <f t="shared" si="23"/>
        <v>78</v>
      </c>
      <c r="AF56" s="591"/>
      <c r="AG56" s="590">
        <v>177</v>
      </c>
      <c r="AH56" s="274">
        <f t="shared" si="5"/>
        <v>1.7318982387475538E-2</v>
      </c>
      <c r="AI56" s="544"/>
      <c r="AJ56" s="544"/>
      <c r="AK56" s="544"/>
      <c r="AL56" s="544"/>
      <c r="AN56" s="607"/>
      <c r="AO56" s="607"/>
      <c r="AP56" s="607"/>
      <c r="AQ56" s="607"/>
      <c r="AR56" s="607"/>
      <c r="AS56" s="607"/>
    </row>
    <row r="57" spans="1:45" ht="14.1" customHeight="1" x14ac:dyDescent="0.2">
      <c r="A57" s="602"/>
      <c r="B57" s="604" t="s">
        <v>143</v>
      </c>
      <c r="C57" s="596">
        <v>1</v>
      </c>
      <c r="D57" s="596">
        <v>0</v>
      </c>
      <c r="E57" s="596">
        <v>2</v>
      </c>
      <c r="F57" s="596">
        <v>2</v>
      </c>
      <c r="G57" s="596">
        <v>3</v>
      </c>
      <c r="H57" s="596">
        <v>2</v>
      </c>
      <c r="I57" s="596">
        <v>7</v>
      </c>
      <c r="J57" s="596">
        <v>2</v>
      </c>
      <c r="K57" s="596">
        <v>0</v>
      </c>
      <c r="L57" s="596">
        <v>0</v>
      </c>
      <c r="M57" s="596">
        <v>1</v>
      </c>
      <c r="N57" s="596">
        <v>0</v>
      </c>
      <c r="O57" s="596">
        <v>0</v>
      </c>
      <c r="P57" s="596">
        <v>0</v>
      </c>
      <c r="Q57" s="596">
        <v>0</v>
      </c>
      <c r="R57" s="596">
        <v>0</v>
      </c>
      <c r="S57" s="596">
        <v>0</v>
      </c>
      <c r="T57" s="596">
        <v>0</v>
      </c>
      <c r="U57" s="596">
        <v>0</v>
      </c>
      <c r="V57" s="596">
        <v>0</v>
      </c>
      <c r="W57" s="596">
        <v>0</v>
      </c>
      <c r="X57" s="596">
        <v>0</v>
      </c>
      <c r="Y57" s="596">
        <v>0</v>
      </c>
      <c r="Z57" s="596">
        <v>0</v>
      </c>
      <c r="AA57" s="596">
        <v>0</v>
      </c>
      <c r="AB57" s="596">
        <v>0</v>
      </c>
      <c r="AC57" s="596">
        <v>0</v>
      </c>
      <c r="AD57" s="596"/>
      <c r="AE57" s="596">
        <f t="shared" si="23"/>
        <v>20</v>
      </c>
      <c r="AF57" s="591"/>
      <c r="AG57" s="590">
        <v>106</v>
      </c>
      <c r="AH57" s="274">
        <f t="shared" si="5"/>
        <v>1.0371819960861057E-2</v>
      </c>
      <c r="AI57" s="544"/>
      <c r="AJ57" s="544"/>
      <c r="AK57" s="544"/>
      <c r="AL57" s="544"/>
      <c r="AN57" s="607"/>
      <c r="AO57" s="607"/>
      <c r="AP57" s="607"/>
      <c r="AQ57" s="607"/>
      <c r="AR57" s="607"/>
      <c r="AS57" s="607"/>
    </row>
    <row r="58" spans="1:45" ht="14.1" customHeight="1" x14ac:dyDescent="0.2">
      <c r="A58" s="602"/>
      <c r="B58" s="604" t="s">
        <v>118</v>
      </c>
      <c r="C58" s="596">
        <v>34</v>
      </c>
      <c r="D58" s="596">
        <v>39</v>
      </c>
      <c r="E58" s="596">
        <v>23</v>
      </c>
      <c r="F58" s="596">
        <v>40</v>
      </c>
      <c r="G58" s="596">
        <v>26</v>
      </c>
      <c r="H58" s="596">
        <v>20</v>
      </c>
      <c r="I58" s="596">
        <v>17</v>
      </c>
      <c r="J58" s="596">
        <v>15</v>
      </c>
      <c r="K58" s="596">
        <v>11</v>
      </c>
      <c r="L58" s="596">
        <v>8</v>
      </c>
      <c r="M58" s="596">
        <v>7</v>
      </c>
      <c r="N58" s="596">
        <v>0</v>
      </c>
      <c r="O58" s="596">
        <v>3</v>
      </c>
      <c r="P58" s="596">
        <v>3</v>
      </c>
      <c r="Q58" s="596">
        <v>2</v>
      </c>
      <c r="R58" s="596">
        <v>3</v>
      </c>
      <c r="S58" s="596">
        <v>0</v>
      </c>
      <c r="T58" s="596">
        <v>0</v>
      </c>
      <c r="U58" s="596">
        <v>0</v>
      </c>
      <c r="V58" s="596">
        <v>0</v>
      </c>
      <c r="W58" s="596">
        <v>0</v>
      </c>
      <c r="X58" s="596">
        <v>0</v>
      </c>
      <c r="Y58" s="596">
        <v>1</v>
      </c>
      <c r="Z58" s="596">
        <v>0</v>
      </c>
      <c r="AA58" s="596">
        <v>2</v>
      </c>
      <c r="AB58" s="596">
        <v>0</v>
      </c>
      <c r="AC58" s="596">
        <v>5</v>
      </c>
      <c r="AD58" s="596"/>
      <c r="AE58" s="596">
        <f t="shared" si="23"/>
        <v>259</v>
      </c>
      <c r="AF58" s="591"/>
      <c r="AG58" s="590">
        <v>816</v>
      </c>
      <c r="AH58" s="274">
        <f t="shared" si="5"/>
        <v>7.9843444227005872E-2</v>
      </c>
      <c r="AI58" s="544"/>
      <c r="AJ58" s="544"/>
      <c r="AK58" s="544"/>
      <c r="AL58" s="544"/>
      <c r="AN58" s="607"/>
      <c r="AO58" s="607"/>
      <c r="AP58" s="607"/>
      <c r="AQ58" s="607"/>
      <c r="AR58" s="607"/>
      <c r="AS58" s="607"/>
    </row>
    <row r="59" spans="1:45" ht="14.1" customHeight="1" x14ac:dyDescent="0.2">
      <c r="A59" s="602"/>
      <c r="B59" s="604" t="s">
        <v>119</v>
      </c>
      <c r="C59" s="596">
        <v>2</v>
      </c>
      <c r="D59" s="596">
        <v>2</v>
      </c>
      <c r="E59" s="596">
        <v>8</v>
      </c>
      <c r="F59" s="596">
        <v>7</v>
      </c>
      <c r="G59" s="596">
        <v>1</v>
      </c>
      <c r="H59" s="596">
        <v>5</v>
      </c>
      <c r="I59" s="596">
        <v>8</v>
      </c>
      <c r="J59" s="596">
        <v>5</v>
      </c>
      <c r="K59" s="596">
        <v>4</v>
      </c>
      <c r="L59" s="596">
        <v>2</v>
      </c>
      <c r="M59" s="596">
        <v>0</v>
      </c>
      <c r="N59" s="596">
        <v>0</v>
      </c>
      <c r="O59" s="596">
        <v>1</v>
      </c>
      <c r="P59" s="596">
        <v>1</v>
      </c>
      <c r="Q59" s="596">
        <v>0</v>
      </c>
      <c r="R59" s="596">
        <v>0</v>
      </c>
      <c r="S59" s="596">
        <v>0</v>
      </c>
      <c r="T59" s="596">
        <v>0</v>
      </c>
      <c r="U59" s="596">
        <v>0</v>
      </c>
      <c r="V59" s="596">
        <v>0</v>
      </c>
      <c r="W59" s="596">
        <v>0</v>
      </c>
      <c r="X59" s="596">
        <v>0</v>
      </c>
      <c r="Y59" s="596">
        <v>0</v>
      </c>
      <c r="Z59" s="596">
        <v>0</v>
      </c>
      <c r="AA59" s="596">
        <v>2</v>
      </c>
      <c r="AB59" s="596">
        <v>2</v>
      </c>
      <c r="AC59" s="596">
        <v>1</v>
      </c>
      <c r="AD59" s="596"/>
      <c r="AE59" s="596">
        <f t="shared" si="23"/>
        <v>51</v>
      </c>
      <c r="AF59" s="591"/>
      <c r="AG59" s="590">
        <v>117</v>
      </c>
      <c r="AH59" s="274">
        <f t="shared" si="5"/>
        <v>1.1448140900195695E-2</v>
      </c>
      <c r="AI59" s="544"/>
      <c r="AJ59" s="544"/>
      <c r="AK59" s="544"/>
      <c r="AL59" s="544"/>
      <c r="AN59" s="607"/>
      <c r="AO59" s="607"/>
      <c r="AP59" s="607"/>
      <c r="AQ59" s="607"/>
      <c r="AR59" s="607"/>
      <c r="AS59" s="607"/>
    </row>
    <row r="60" spans="1:45" ht="14.1" customHeight="1" x14ac:dyDescent="0.2">
      <c r="A60" s="602"/>
      <c r="B60" s="604" t="s">
        <v>144</v>
      </c>
      <c r="C60" s="596">
        <v>4</v>
      </c>
      <c r="D60" s="596">
        <v>20</v>
      </c>
      <c r="E60" s="596">
        <v>19</v>
      </c>
      <c r="F60" s="596">
        <v>12</v>
      </c>
      <c r="G60" s="596">
        <v>13</v>
      </c>
      <c r="H60" s="596">
        <v>7</v>
      </c>
      <c r="I60" s="596">
        <v>4</v>
      </c>
      <c r="J60" s="596">
        <v>6</v>
      </c>
      <c r="K60" s="596">
        <v>0</v>
      </c>
      <c r="L60" s="596">
        <v>2</v>
      </c>
      <c r="M60" s="596">
        <v>2</v>
      </c>
      <c r="N60" s="596">
        <v>0</v>
      </c>
      <c r="O60" s="596">
        <v>0</v>
      </c>
      <c r="P60" s="596">
        <v>0</v>
      </c>
      <c r="Q60" s="596">
        <v>0</v>
      </c>
      <c r="R60" s="596">
        <v>0</v>
      </c>
      <c r="S60" s="596">
        <v>0</v>
      </c>
      <c r="T60" s="596">
        <v>0</v>
      </c>
      <c r="U60" s="596">
        <v>0</v>
      </c>
      <c r="V60" s="596">
        <v>0</v>
      </c>
      <c r="W60" s="596">
        <v>0</v>
      </c>
      <c r="X60" s="596">
        <v>0</v>
      </c>
      <c r="Y60" s="596">
        <v>0</v>
      </c>
      <c r="Z60" s="596">
        <v>0</v>
      </c>
      <c r="AA60" s="596">
        <v>0</v>
      </c>
      <c r="AB60" s="596">
        <v>0</v>
      </c>
      <c r="AC60" s="596">
        <v>1</v>
      </c>
      <c r="AD60" s="596"/>
      <c r="AE60" s="596">
        <f t="shared" si="23"/>
        <v>90</v>
      </c>
      <c r="AF60" s="591"/>
      <c r="AG60" s="590">
        <v>169</v>
      </c>
      <c r="AH60" s="274">
        <f t="shared" si="5"/>
        <v>1.6536203522504893E-2</v>
      </c>
      <c r="AI60" s="544"/>
      <c r="AJ60" s="544"/>
      <c r="AK60" s="544"/>
      <c r="AL60" s="544"/>
      <c r="AN60" s="607"/>
      <c r="AO60" s="607"/>
      <c r="AP60" s="607"/>
      <c r="AQ60" s="607"/>
      <c r="AR60" s="607"/>
      <c r="AS60" s="607"/>
    </row>
    <row r="61" spans="1:45" ht="14.1" customHeight="1" x14ac:dyDescent="0.2">
      <c r="A61" s="602"/>
      <c r="B61" s="604" t="s">
        <v>120</v>
      </c>
      <c r="C61" s="596">
        <v>8</v>
      </c>
      <c r="D61" s="596">
        <v>16</v>
      </c>
      <c r="E61" s="596">
        <v>9</v>
      </c>
      <c r="F61" s="596">
        <v>10</v>
      </c>
      <c r="G61" s="596">
        <v>13</v>
      </c>
      <c r="H61" s="596">
        <v>8</v>
      </c>
      <c r="I61" s="596">
        <v>6</v>
      </c>
      <c r="J61" s="596">
        <v>6</v>
      </c>
      <c r="K61" s="596">
        <v>3</v>
      </c>
      <c r="L61" s="596">
        <v>0</v>
      </c>
      <c r="M61" s="596">
        <v>3</v>
      </c>
      <c r="N61" s="596">
        <v>1</v>
      </c>
      <c r="O61" s="596">
        <v>0</v>
      </c>
      <c r="P61" s="596">
        <v>0</v>
      </c>
      <c r="Q61" s="596">
        <v>1</v>
      </c>
      <c r="R61" s="596">
        <v>1</v>
      </c>
      <c r="S61" s="596">
        <v>1</v>
      </c>
      <c r="T61" s="596">
        <v>0</v>
      </c>
      <c r="U61" s="596">
        <v>0</v>
      </c>
      <c r="V61" s="596">
        <v>0</v>
      </c>
      <c r="W61" s="596">
        <v>0</v>
      </c>
      <c r="X61" s="596">
        <v>0</v>
      </c>
      <c r="Y61" s="596">
        <v>0</v>
      </c>
      <c r="Z61" s="596">
        <v>1</v>
      </c>
      <c r="AA61" s="596">
        <v>1</v>
      </c>
      <c r="AB61" s="596">
        <v>1</v>
      </c>
      <c r="AC61" s="596">
        <v>2</v>
      </c>
      <c r="AD61" s="596"/>
      <c r="AE61" s="596">
        <f t="shared" si="23"/>
        <v>91</v>
      </c>
      <c r="AF61" s="591"/>
      <c r="AG61" s="590">
        <v>311</v>
      </c>
      <c r="AH61" s="274">
        <f t="shared" si="5"/>
        <v>3.0430528375733856E-2</v>
      </c>
      <c r="AI61" s="544"/>
      <c r="AJ61" s="544"/>
      <c r="AK61" s="544"/>
      <c r="AL61" s="544"/>
      <c r="AN61" s="607"/>
      <c r="AO61" s="607"/>
      <c r="AP61" s="607"/>
      <c r="AQ61" s="607"/>
      <c r="AR61" s="607"/>
      <c r="AS61" s="607"/>
    </row>
    <row r="62" spans="1:45" ht="14.1" customHeight="1" x14ac:dyDescent="0.2">
      <c r="A62" s="602"/>
      <c r="B62" s="604" t="s">
        <v>121</v>
      </c>
      <c r="C62" s="596">
        <v>17</v>
      </c>
      <c r="D62" s="596">
        <v>13</v>
      </c>
      <c r="E62" s="596">
        <v>16</v>
      </c>
      <c r="F62" s="596">
        <v>14</v>
      </c>
      <c r="G62" s="596">
        <v>14</v>
      </c>
      <c r="H62" s="596">
        <v>15</v>
      </c>
      <c r="I62" s="596">
        <v>4</v>
      </c>
      <c r="J62" s="596">
        <v>4</v>
      </c>
      <c r="K62" s="596">
        <v>4</v>
      </c>
      <c r="L62" s="596">
        <v>3</v>
      </c>
      <c r="M62" s="596">
        <v>1</v>
      </c>
      <c r="N62" s="596">
        <v>5</v>
      </c>
      <c r="O62" s="596">
        <v>1</v>
      </c>
      <c r="P62" s="596">
        <v>1</v>
      </c>
      <c r="Q62" s="596">
        <v>1</v>
      </c>
      <c r="R62" s="596">
        <v>1</v>
      </c>
      <c r="S62" s="596">
        <v>0</v>
      </c>
      <c r="T62" s="596">
        <v>0</v>
      </c>
      <c r="U62" s="596">
        <v>0</v>
      </c>
      <c r="V62" s="596">
        <v>0</v>
      </c>
      <c r="W62" s="596">
        <v>1</v>
      </c>
      <c r="X62" s="596">
        <v>0</v>
      </c>
      <c r="Y62" s="596">
        <v>0</v>
      </c>
      <c r="Z62" s="596">
        <v>0</v>
      </c>
      <c r="AA62" s="596">
        <v>2</v>
      </c>
      <c r="AB62" s="596">
        <v>1</v>
      </c>
      <c r="AC62" s="596">
        <v>0</v>
      </c>
      <c r="AD62" s="596"/>
      <c r="AE62" s="596">
        <f t="shared" si="23"/>
        <v>118</v>
      </c>
      <c r="AF62" s="591"/>
      <c r="AG62" s="590">
        <v>277</v>
      </c>
      <c r="AH62" s="274">
        <f t="shared" si="5"/>
        <v>2.710371819960861E-2</v>
      </c>
      <c r="AI62" s="544"/>
      <c r="AJ62" s="544"/>
      <c r="AK62" s="544"/>
      <c r="AL62" s="544"/>
      <c r="AN62" s="607"/>
      <c r="AO62" s="607"/>
      <c r="AP62" s="607"/>
      <c r="AQ62" s="607"/>
      <c r="AR62" s="607"/>
      <c r="AS62" s="607"/>
    </row>
    <row r="63" spans="1:45" ht="14.1" customHeight="1" x14ac:dyDescent="0.2">
      <c r="A63" s="602"/>
      <c r="B63" s="604" t="s">
        <v>122</v>
      </c>
      <c r="C63" s="596">
        <v>6</v>
      </c>
      <c r="D63" s="596">
        <v>9</v>
      </c>
      <c r="E63" s="596">
        <v>6</v>
      </c>
      <c r="F63" s="596">
        <v>9</v>
      </c>
      <c r="G63" s="596">
        <v>13</v>
      </c>
      <c r="H63" s="596">
        <v>4</v>
      </c>
      <c r="I63" s="596">
        <v>12</v>
      </c>
      <c r="J63" s="596">
        <v>4</v>
      </c>
      <c r="K63" s="596">
        <v>2</v>
      </c>
      <c r="L63" s="596">
        <v>1</v>
      </c>
      <c r="M63" s="596">
        <v>2</v>
      </c>
      <c r="N63" s="596">
        <v>1</v>
      </c>
      <c r="O63" s="596">
        <v>3</v>
      </c>
      <c r="P63" s="596">
        <v>0</v>
      </c>
      <c r="Q63" s="596">
        <v>0</v>
      </c>
      <c r="R63" s="596">
        <v>1</v>
      </c>
      <c r="S63" s="596">
        <v>0</v>
      </c>
      <c r="T63" s="596">
        <v>0</v>
      </c>
      <c r="U63" s="596">
        <v>0</v>
      </c>
      <c r="V63" s="596">
        <v>1</v>
      </c>
      <c r="W63" s="596">
        <v>0</v>
      </c>
      <c r="X63" s="596">
        <v>0</v>
      </c>
      <c r="Y63" s="596">
        <v>1</v>
      </c>
      <c r="Z63" s="596">
        <v>0</v>
      </c>
      <c r="AA63" s="596">
        <v>0</v>
      </c>
      <c r="AB63" s="596">
        <v>0</v>
      </c>
      <c r="AC63" s="596">
        <v>1</v>
      </c>
      <c r="AD63" s="596"/>
      <c r="AE63" s="596">
        <f t="shared" si="23"/>
        <v>76</v>
      </c>
      <c r="AF63" s="591"/>
      <c r="AG63" s="590">
        <v>284</v>
      </c>
      <c r="AH63" s="274">
        <f t="shared" si="5"/>
        <v>2.7788649706457925E-2</v>
      </c>
      <c r="AI63" s="544"/>
      <c r="AJ63" s="544"/>
      <c r="AK63" s="544"/>
      <c r="AL63" s="544"/>
      <c r="AN63" s="607"/>
      <c r="AO63" s="607"/>
      <c r="AP63" s="607"/>
      <c r="AQ63" s="607"/>
      <c r="AR63" s="607"/>
      <c r="AS63" s="607"/>
    </row>
    <row r="64" spans="1:45" ht="14.1" customHeight="1" x14ac:dyDescent="0.2">
      <c r="A64" s="602"/>
      <c r="B64" s="604" t="s">
        <v>123</v>
      </c>
      <c r="C64" s="596">
        <v>3</v>
      </c>
      <c r="D64" s="596">
        <v>1</v>
      </c>
      <c r="E64" s="596">
        <v>7</v>
      </c>
      <c r="F64" s="596">
        <v>5</v>
      </c>
      <c r="G64" s="596">
        <v>7</v>
      </c>
      <c r="H64" s="596">
        <v>5</v>
      </c>
      <c r="I64" s="596">
        <v>2</v>
      </c>
      <c r="J64" s="596">
        <v>5</v>
      </c>
      <c r="K64" s="596">
        <v>4</v>
      </c>
      <c r="L64" s="596">
        <v>4</v>
      </c>
      <c r="M64" s="596">
        <v>0</v>
      </c>
      <c r="N64" s="596">
        <v>4</v>
      </c>
      <c r="O64" s="596">
        <v>0</v>
      </c>
      <c r="P64" s="596">
        <v>1</v>
      </c>
      <c r="Q64" s="596">
        <v>0</v>
      </c>
      <c r="R64" s="596">
        <v>0</v>
      </c>
      <c r="S64" s="596">
        <v>0</v>
      </c>
      <c r="T64" s="596">
        <v>0</v>
      </c>
      <c r="U64" s="596">
        <v>0</v>
      </c>
      <c r="V64" s="596">
        <v>0</v>
      </c>
      <c r="W64" s="596">
        <v>0</v>
      </c>
      <c r="X64" s="596">
        <v>0</v>
      </c>
      <c r="Y64" s="596">
        <v>0</v>
      </c>
      <c r="Z64" s="596">
        <v>0</v>
      </c>
      <c r="AA64" s="596">
        <v>0</v>
      </c>
      <c r="AB64" s="596">
        <v>0</v>
      </c>
      <c r="AC64" s="596">
        <v>2</v>
      </c>
      <c r="AD64" s="596"/>
      <c r="AE64" s="596">
        <f t="shared" si="23"/>
        <v>50</v>
      </c>
      <c r="AF64" s="591"/>
      <c r="AG64" s="590">
        <v>143</v>
      </c>
      <c r="AH64" s="274">
        <f t="shared" si="5"/>
        <v>1.3992172211350294E-2</v>
      </c>
      <c r="AI64" s="544"/>
      <c r="AJ64" s="544"/>
      <c r="AK64" s="544"/>
      <c r="AL64" s="544"/>
      <c r="AN64" s="607"/>
      <c r="AO64" s="607"/>
      <c r="AP64" s="607"/>
      <c r="AQ64" s="607"/>
      <c r="AR64" s="607"/>
      <c r="AS64" s="607"/>
    </row>
    <row r="65" spans="1:45" ht="14.1" customHeight="1" x14ac:dyDescent="0.2">
      <c r="A65" s="602"/>
      <c r="B65" s="604" t="s">
        <v>124</v>
      </c>
      <c r="C65" s="596">
        <v>7</v>
      </c>
      <c r="D65" s="596">
        <v>10</v>
      </c>
      <c r="E65" s="596">
        <v>5</v>
      </c>
      <c r="F65" s="596">
        <v>5</v>
      </c>
      <c r="G65" s="596">
        <v>4</v>
      </c>
      <c r="H65" s="596">
        <v>8</v>
      </c>
      <c r="I65" s="596">
        <v>7</v>
      </c>
      <c r="J65" s="596">
        <v>4</v>
      </c>
      <c r="K65" s="596">
        <v>3</v>
      </c>
      <c r="L65" s="596">
        <v>2</v>
      </c>
      <c r="M65" s="596">
        <v>1</v>
      </c>
      <c r="N65" s="596">
        <v>3</v>
      </c>
      <c r="O65" s="596">
        <v>0</v>
      </c>
      <c r="P65" s="596">
        <v>0</v>
      </c>
      <c r="Q65" s="596">
        <v>0</v>
      </c>
      <c r="R65" s="596">
        <v>0</v>
      </c>
      <c r="S65" s="596">
        <v>0</v>
      </c>
      <c r="T65" s="596">
        <v>0</v>
      </c>
      <c r="U65" s="596">
        <v>0</v>
      </c>
      <c r="V65" s="596">
        <v>0</v>
      </c>
      <c r="W65" s="596">
        <v>0</v>
      </c>
      <c r="X65" s="596">
        <v>0</v>
      </c>
      <c r="Y65" s="596">
        <v>0</v>
      </c>
      <c r="Z65" s="596">
        <v>0</v>
      </c>
      <c r="AA65" s="596">
        <v>1</v>
      </c>
      <c r="AB65" s="596">
        <v>0</v>
      </c>
      <c r="AC65" s="596">
        <v>0</v>
      </c>
      <c r="AD65" s="596"/>
      <c r="AE65" s="596">
        <f t="shared" si="23"/>
        <v>60</v>
      </c>
      <c r="AF65" s="591"/>
      <c r="AG65" s="590">
        <v>226</v>
      </c>
      <c r="AH65" s="274">
        <f t="shared" si="5"/>
        <v>2.2113502935420744E-2</v>
      </c>
      <c r="AI65" s="544"/>
      <c r="AJ65" s="544"/>
      <c r="AK65" s="544"/>
      <c r="AL65" s="544"/>
      <c r="AN65" s="607"/>
      <c r="AO65" s="607"/>
      <c r="AP65" s="607"/>
      <c r="AQ65" s="607"/>
      <c r="AR65" s="607"/>
      <c r="AS65" s="607"/>
    </row>
    <row r="66" spans="1:45" ht="14.1" customHeight="1" x14ac:dyDescent="0.2">
      <c r="A66" s="602"/>
      <c r="B66" s="604" t="s">
        <v>125</v>
      </c>
      <c r="C66" s="596">
        <v>11</v>
      </c>
      <c r="D66" s="596">
        <v>9</v>
      </c>
      <c r="E66" s="596">
        <v>10</v>
      </c>
      <c r="F66" s="596">
        <v>12</v>
      </c>
      <c r="G66" s="596">
        <v>15</v>
      </c>
      <c r="H66" s="596">
        <v>22</v>
      </c>
      <c r="I66" s="596">
        <v>12</v>
      </c>
      <c r="J66" s="596">
        <v>16</v>
      </c>
      <c r="K66" s="596">
        <v>13</v>
      </c>
      <c r="L66" s="596">
        <v>6</v>
      </c>
      <c r="M66" s="596">
        <v>1</v>
      </c>
      <c r="N66" s="596">
        <v>5</v>
      </c>
      <c r="O66" s="596">
        <v>2</v>
      </c>
      <c r="P66" s="596">
        <v>1</v>
      </c>
      <c r="Q66" s="596">
        <v>1</v>
      </c>
      <c r="R66" s="596">
        <v>1</v>
      </c>
      <c r="S66" s="596">
        <v>1</v>
      </c>
      <c r="T66" s="596">
        <v>0</v>
      </c>
      <c r="U66" s="596">
        <v>0</v>
      </c>
      <c r="V66" s="596">
        <v>1</v>
      </c>
      <c r="W66" s="596">
        <v>1</v>
      </c>
      <c r="X66" s="596">
        <v>0</v>
      </c>
      <c r="Y66" s="596">
        <v>0</v>
      </c>
      <c r="Z66" s="596">
        <v>1</v>
      </c>
      <c r="AA66" s="596">
        <v>0</v>
      </c>
      <c r="AB66" s="596">
        <v>4</v>
      </c>
      <c r="AC66" s="596">
        <v>0</v>
      </c>
      <c r="AD66" s="596"/>
      <c r="AE66" s="596">
        <f t="shared" si="23"/>
        <v>145</v>
      </c>
      <c r="AF66" s="591"/>
      <c r="AG66" s="590">
        <v>326</v>
      </c>
      <c r="AH66" s="274">
        <f t="shared" si="5"/>
        <v>3.1898238747553813E-2</v>
      </c>
      <c r="AI66" s="544"/>
      <c r="AJ66" s="544"/>
      <c r="AK66" s="544"/>
      <c r="AL66" s="544"/>
      <c r="AN66" s="607"/>
      <c r="AO66" s="607"/>
      <c r="AP66" s="607"/>
      <c r="AQ66" s="607"/>
      <c r="AR66" s="607"/>
      <c r="AS66" s="607"/>
    </row>
    <row r="67" spans="1:45" ht="14.1" customHeight="1" x14ac:dyDescent="0.2">
      <c r="A67" s="602"/>
      <c r="B67" s="604" t="s">
        <v>126</v>
      </c>
      <c r="C67" s="596">
        <v>28</v>
      </c>
      <c r="D67" s="596">
        <v>34</v>
      </c>
      <c r="E67" s="596">
        <v>33</v>
      </c>
      <c r="F67" s="596">
        <v>27</v>
      </c>
      <c r="G67" s="596">
        <v>17</v>
      </c>
      <c r="H67" s="596">
        <v>12</v>
      </c>
      <c r="I67" s="596">
        <v>11</v>
      </c>
      <c r="J67" s="596">
        <v>9</v>
      </c>
      <c r="K67" s="596">
        <v>3</v>
      </c>
      <c r="L67" s="596">
        <v>3</v>
      </c>
      <c r="M67" s="596">
        <v>4</v>
      </c>
      <c r="N67" s="596">
        <v>4</v>
      </c>
      <c r="O67" s="596">
        <v>1</v>
      </c>
      <c r="P67" s="596">
        <v>4</v>
      </c>
      <c r="Q67" s="596">
        <v>1</v>
      </c>
      <c r="R67" s="596">
        <v>1</v>
      </c>
      <c r="S67" s="596">
        <v>1</v>
      </c>
      <c r="T67" s="596">
        <v>0</v>
      </c>
      <c r="U67" s="596">
        <v>0</v>
      </c>
      <c r="V67" s="596">
        <v>0</v>
      </c>
      <c r="W67" s="596">
        <v>0</v>
      </c>
      <c r="X67" s="596">
        <v>0</v>
      </c>
      <c r="Y67" s="596">
        <v>0</v>
      </c>
      <c r="Z67" s="596">
        <v>0</v>
      </c>
      <c r="AA67" s="596">
        <v>0</v>
      </c>
      <c r="AB67" s="596">
        <v>0</v>
      </c>
      <c r="AC67" s="596">
        <v>1</v>
      </c>
      <c r="AD67" s="596"/>
      <c r="AE67" s="596">
        <f t="shared" si="23"/>
        <v>194</v>
      </c>
      <c r="AF67" s="591"/>
      <c r="AG67" s="590">
        <v>504</v>
      </c>
      <c r="AH67" s="274">
        <f t="shared" si="5"/>
        <v>4.9315068493150684E-2</v>
      </c>
      <c r="AI67" s="544"/>
      <c r="AJ67" s="544"/>
      <c r="AK67" s="544"/>
      <c r="AL67" s="544"/>
      <c r="AN67" s="607"/>
      <c r="AO67" s="607"/>
      <c r="AP67" s="607"/>
      <c r="AQ67" s="607"/>
      <c r="AR67" s="607"/>
      <c r="AS67" s="607"/>
    </row>
    <row r="68" spans="1:45" ht="14.1" customHeight="1" x14ac:dyDescent="0.2">
      <c r="A68" s="602"/>
      <c r="B68" s="604" t="s">
        <v>127</v>
      </c>
      <c r="C68" s="596">
        <v>50</v>
      </c>
      <c r="D68" s="596">
        <v>45</v>
      </c>
      <c r="E68" s="596">
        <v>43</v>
      </c>
      <c r="F68" s="596">
        <v>67</v>
      </c>
      <c r="G68" s="596">
        <v>56</v>
      </c>
      <c r="H68" s="596">
        <v>40</v>
      </c>
      <c r="I68" s="596">
        <v>34</v>
      </c>
      <c r="J68" s="596">
        <v>26</v>
      </c>
      <c r="K68" s="596">
        <v>19</v>
      </c>
      <c r="L68" s="596">
        <v>10</v>
      </c>
      <c r="M68" s="596">
        <v>10</v>
      </c>
      <c r="N68" s="596">
        <v>15</v>
      </c>
      <c r="O68" s="596">
        <v>6</v>
      </c>
      <c r="P68" s="596">
        <v>7</v>
      </c>
      <c r="Q68" s="596">
        <v>6</v>
      </c>
      <c r="R68" s="596">
        <v>2</v>
      </c>
      <c r="S68" s="596">
        <v>3</v>
      </c>
      <c r="T68" s="596">
        <v>1</v>
      </c>
      <c r="U68" s="596">
        <v>2</v>
      </c>
      <c r="V68" s="596">
        <v>0</v>
      </c>
      <c r="W68" s="596">
        <v>2</v>
      </c>
      <c r="X68" s="596">
        <v>2</v>
      </c>
      <c r="Y68" s="596">
        <v>1</v>
      </c>
      <c r="Z68" s="596">
        <v>4</v>
      </c>
      <c r="AA68" s="596">
        <v>1</v>
      </c>
      <c r="AB68" s="596">
        <v>3</v>
      </c>
      <c r="AC68" s="596">
        <v>4</v>
      </c>
      <c r="AD68" s="596"/>
      <c r="AE68" s="596">
        <f t="shared" si="23"/>
        <v>459</v>
      </c>
      <c r="AF68" s="591"/>
      <c r="AG68" s="590">
        <v>1572</v>
      </c>
      <c r="AH68" s="274">
        <f t="shared" si="5"/>
        <v>0.1538160469667319</v>
      </c>
      <c r="AI68" s="544"/>
      <c r="AJ68" s="544"/>
      <c r="AK68" s="544"/>
      <c r="AL68" s="544"/>
      <c r="AN68" s="607"/>
      <c r="AO68" s="607"/>
      <c r="AP68" s="607"/>
      <c r="AQ68" s="607"/>
      <c r="AR68" s="607"/>
      <c r="AS68" s="607"/>
    </row>
    <row r="69" spans="1:45" ht="14.1" customHeight="1" x14ac:dyDescent="0.2">
      <c r="A69" s="602"/>
      <c r="B69" s="604" t="s">
        <v>111</v>
      </c>
      <c r="C69" s="596">
        <v>0</v>
      </c>
      <c r="D69" s="596">
        <v>1</v>
      </c>
      <c r="E69" s="596">
        <v>16</v>
      </c>
      <c r="F69" s="596">
        <v>18</v>
      </c>
      <c r="G69" s="596">
        <v>11</v>
      </c>
      <c r="H69" s="596">
        <v>9</v>
      </c>
      <c r="I69" s="596">
        <v>4</v>
      </c>
      <c r="J69" s="596">
        <v>6</v>
      </c>
      <c r="K69" s="596">
        <v>6</v>
      </c>
      <c r="L69" s="596">
        <v>1</v>
      </c>
      <c r="M69" s="596">
        <v>2</v>
      </c>
      <c r="N69" s="596">
        <v>1</v>
      </c>
      <c r="O69" s="596">
        <v>0</v>
      </c>
      <c r="P69" s="596">
        <v>0</v>
      </c>
      <c r="Q69" s="596">
        <v>0</v>
      </c>
      <c r="R69" s="596">
        <v>0</v>
      </c>
      <c r="S69" s="596">
        <v>0</v>
      </c>
      <c r="T69" s="596">
        <v>0</v>
      </c>
      <c r="U69" s="596">
        <v>0</v>
      </c>
      <c r="V69" s="596">
        <v>0</v>
      </c>
      <c r="W69" s="596">
        <v>0</v>
      </c>
      <c r="X69" s="596">
        <v>0</v>
      </c>
      <c r="Y69" s="596">
        <v>0</v>
      </c>
      <c r="Z69" s="596">
        <v>1</v>
      </c>
      <c r="AA69" s="596">
        <v>0</v>
      </c>
      <c r="AB69" s="596">
        <v>0</v>
      </c>
      <c r="AC69" s="596">
        <v>1</v>
      </c>
      <c r="AD69" s="596"/>
      <c r="AE69" s="596">
        <f t="shared" si="23"/>
        <v>77</v>
      </c>
      <c r="AF69" s="608"/>
      <c r="AG69" s="590">
        <v>131</v>
      </c>
      <c r="AH69" s="274">
        <f t="shared" si="5"/>
        <v>1.2818003913894324E-2</v>
      </c>
      <c r="AI69" s="42"/>
      <c r="AJ69" s="544"/>
      <c r="AK69" s="544"/>
      <c r="AL69" s="544"/>
      <c r="AN69" s="607"/>
      <c r="AO69" s="607"/>
      <c r="AP69" s="607"/>
      <c r="AQ69" s="607"/>
      <c r="AR69" s="607"/>
      <c r="AS69" s="607"/>
    </row>
    <row r="70" spans="1:45" ht="14.1" customHeight="1" x14ac:dyDescent="0.2">
      <c r="A70" s="602"/>
      <c r="B70" s="604" t="s">
        <v>128</v>
      </c>
      <c r="C70" s="596">
        <v>10</v>
      </c>
      <c r="D70" s="596">
        <v>8</v>
      </c>
      <c r="E70" s="596">
        <v>13</v>
      </c>
      <c r="F70" s="596">
        <v>11</v>
      </c>
      <c r="G70" s="596">
        <v>4</v>
      </c>
      <c r="H70" s="596">
        <v>6</v>
      </c>
      <c r="I70" s="596">
        <v>7</v>
      </c>
      <c r="J70" s="596">
        <v>8</v>
      </c>
      <c r="K70" s="596">
        <v>3</v>
      </c>
      <c r="L70" s="596">
        <v>5</v>
      </c>
      <c r="M70" s="596">
        <v>2</v>
      </c>
      <c r="N70" s="596">
        <v>2</v>
      </c>
      <c r="O70" s="596">
        <v>1</v>
      </c>
      <c r="P70" s="596">
        <v>1</v>
      </c>
      <c r="Q70" s="596">
        <v>0</v>
      </c>
      <c r="R70" s="596">
        <v>0</v>
      </c>
      <c r="S70" s="596">
        <v>1</v>
      </c>
      <c r="T70" s="596">
        <v>1</v>
      </c>
      <c r="U70" s="596">
        <v>0</v>
      </c>
      <c r="V70" s="596">
        <v>0</v>
      </c>
      <c r="W70" s="596">
        <v>0</v>
      </c>
      <c r="X70" s="596">
        <v>0</v>
      </c>
      <c r="Y70" s="596">
        <v>0</v>
      </c>
      <c r="Z70" s="596">
        <v>0</v>
      </c>
      <c r="AA70" s="596">
        <v>0</v>
      </c>
      <c r="AB70" s="596">
        <v>0</v>
      </c>
      <c r="AC70" s="596">
        <v>1</v>
      </c>
      <c r="AD70" s="596"/>
      <c r="AE70" s="596">
        <f t="shared" si="23"/>
        <v>84</v>
      </c>
      <c r="AF70" s="591"/>
      <c r="AG70" s="590">
        <v>216</v>
      </c>
      <c r="AH70" s="274">
        <f t="shared" si="5"/>
        <v>2.1135029354207437E-2</v>
      </c>
      <c r="AI70" s="544"/>
      <c r="AJ70" s="544"/>
      <c r="AK70" s="544"/>
      <c r="AL70" s="544"/>
      <c r="AN70" s="607"/>
      <c r="AO70" s="607"/>
      <c r="AP70" s="607"/>
      <c r="AQ70" s="607"/>
      <c r="AR70" s="607"/>
      <c r="AS70" s="607"/>
    </row>
    <row r="71" spans="1:45" ht="14.1" customHeight="1" x14ac:dyDescent="0.2">
      <c r="A71" s="602"/>
      <c r="B71" s="604" t="s">
        <v>129</v>
      </c>
      <c r="C71" s="596">
        <v>5</v>
      </c>
      <c r="D71" s="596">
        <v>2</v>
      </c>
      <c r="E71" s="596">
        <v>1</v>
      </c>
      <c r="F71" s="596">
        <v>8</v>
      </c>
      <c r="G71" s="596">
        <v>6</v>
      </c>
      <c r="H71" s="596">
        <v>4</v>
      </c>
      <c r="I71" s="596">
        <v>3</v>
      </c>
      <c r="J71" s="596">
        <v>3</v>
      </c>
      <c r="K71" s="596">
        <v>2</v>
      </c>
      <c r="L71" s="596">
        <v>2</v>
      </c>
      <c r="M71" s="596">
        <v>1</v>
      </c>
      <c r="N71" s="596">
        <v>1</v>
      </c>
      <c r="O71" s="596">
        <v>0</v>
      </c>
      <c r="P71" s="596">
        <v>1</v>
      </c>
      <c r="Q71" s="596">
        <v>0</v>
      </c>
      <c r="R71" s="596">
        <v>0</v>
      </c>
      <c r="S71" s="596">
        <v>0</v>
      </c>
      <c r="T71" s="596">
        <v>1</v>
      </c>
      <c r="U71" s="596">
        <v>0</v>
      </c>
      <c r="V71" s="596">
        <v>0</v>
      </c>
      <c r="W71" s="596">
        <v>0</v>
      </c>
      <c r="X71" s="596">
        <v>0</v>
      </c>
      <c r="Y71" s="596">
        <v>0</v>
      </c>
      <c r="Z71" s="596">
        <v>1</v>
      </c>
      <c r="AA71" s="596">
        <v>2</v>
      </c>
      <c r="AB71" s="596">
        <v>0</v>
      </c>
      <c r="AC71" s="596">
        <v>1</v>
      </c>
      <c r="AD71" s="596"/>
      <c r="AE71" s="596">
        <f t="shared" si="23"/>
        <v>44</v>
      </c>
      <c r="AF71" s="608"/>
      <c r="AG71" s="590">
        <v>205</v>
      </c>
      <c r="AH71" s="274">
        <f t="shared" si="5"/>
        <v>2.0058708414872797E-2</v>
      </c>
      <c r="AI71" s="42"/>
      <c r="AJ71" s="544"/>
      <c r="AK71" s="544"/>
      <c r="AL71" s="544"/>
      <c r="AN71" s="607"/>
      <c r="AO71" s="607"/>
      <c r="AP71" s="607"/>
      <c r="AQ71" s="607"/>
      <c r="AR71" s="607"/>
      <c r="AS71" s="607"/>
    </row>
    <row r="72" spans="1:45" ht="14.1" customHeight="1" x14ac:dyDescent="0.2">
      <c r="A72" s="602"/>
      <c r="B72" s="604" t="s">
        <v>130</v>
      </c>
      <c r="C72" s="596">
        <v>1</v>
      </c>
      <c r="D72" s="596">
        <v>0</v>
      </c>
      <c r="E72" s="596">
        <v>3</v>
      </c>
      <c r="F72" s="596">
        <v>2</v>
      </c>
      <c r="G72" s="596">
        <v>3</v>
      </c>
      <c r="H72" s="596">
        <v>1</v>
      </c>
      <c r="I72" s="596">
        <v>2</v>
      </c>
      <c r="J72" s="596">
        <v>1</v>
      </c>
      <c r="K72" s="596">
        <v>2</v>
      </c>
      <c r="L72" s="596">
        <v>1</v>
      </c>
      <c r="M72" s="596">
        <v>0</v>
      </c>
      <c r="N72" s="596">
        <v>1</v>
      </c>
      <c r="O72" s="596">
        <v>0</v>
      </c>
      <c r="P72" s="596">
        <v>0</v>
      </c>
      <c r="Q72" s="596">
        <v>0</v>
      </c>
      <c r="R72" s="596">
        <v>0</v>
      </c>
      <c r="S72" s="596">
        <v>1</v>
      </c>
      <c r="T72" s="596">
        <v>0</v>
      </c>
      <c r="U72" s="596">
        <v>0</v>
      </c>
      <c r="V72" s="596">
        <v>0</v>
      </c>
      <c r="W72" s="596">
        <v>0</v>
      </c>
      <c r="X72" s="596">
        <v>0</v>
      </c>
      <c r="Y72" s="596">
        <v>0</v>
      </c>
      <c r="Z72" s="596">
        <v>0</v>
      </c>
      <c r="AA72" s="596">
        <v>0</v>
      </c>
      <c r="AB72" s="596">
        <v>0</v>
      </c>
      <c r="AC72" s="596">
        <v>0</v>
      </c>
      <c r="AD72" s="596"/>
      <c r="AE72" s="596">
        <f t="shared" si="23"/>
        <v>18</v>
      </c>
      <c r="AF72" s="591"/>
      <c r="AG72" s="590">
        <v>40</v>
      </c>
      <c r="AH72" s="274">
        <f t="shared" si="5"/>
        <v>3.9138943248532287E-3</v>
      </c>
      <c r="AI72" s="544"/>
      <c r="AJ72" s="544"/>
      <c r="AK72" s="544"/>
      <c r="AL72" s="544"/>
      <c r="AN72" s="607"/>
      <c r="AO72" s="607"/>
      <c r="AP72" s="607"/>
      <c r="AQ72" s="607"/>
      <c r="AR72" s="607"/>
      <c r="AS72" s="607"/>
    </row>
    <row r="73" spans="1:45" ht="14.1" customHeight="1" x14ac:dyDescent="0.2">
      <c r="A73" s="602"/>
      <c r="B73" s="604" t="s">
        <v>142</v>
      </c>
      <c r="C73" s="596">
        <v>1</v>
      </c>
      <c r="D73" s="596">
        <v>0</v>
      </c>
      <c r="E73" s="596">
        <v>0</v>
      </c>
      <c r="F73" s="596">
        <v>0</v>
      </c>
      <c r="G73" s="596">
        <v>1</v>
      </c>
      <c r="H73" s="596">
        <v>1</v>
      </c>
      <c r="I73" s="596">
        <v>1</v>
      </c>
      <c r="J73" s="596">
        <v>1</v>
      </c>
      <c r="K73" s="596">
        <v>0</v>
      </c>
      <c r="L73" s="596">
        <v>0</v>
      </c>
      <c r="M73" s="596">
        <v>0</v>
      </c>
      <c r="N73" s="596">
        <v>0</v>
      </c>
      <c r="O73" s="596">
        <v>2</v>
      </c>
      <c r="P73" s="596">
        <v>0</v>
      </c>
      <c r="Q73" s="596">
        <v>0</v>
      </c>
      <c r="R73" s="596">
        <v>0</v>
      </c>
      <c r="S73" s="596">
        <v>0</v>
      </c>
      <c r="T73" s="596">
        <v>0</v>
      </c>
      <c r="U73" s="596">
        <v>0</v>
      </c>
      <c r="V73" s="596">
        <v>0</v>
      </c>
      <c r="W73" s="596">
        <v>1</v>
      </c>
      <c r="X73" s="596">
        <v>0</v>
      </c>
      <c r="Y73" s="596">
        <v>0</v>
      </c>
      <c r="Z73" s="596">
        <v>0</v>
      </c>
      <c r="AA73" s="596">
        <v>0</v>
      </c>
      <c r="AB73" s="596">
        <v>0</v>
      </c>
      <c r="AC73" s="596">
        <v>0</v>
      </c>
      <c r="AD73" s="596"/>
      <c r="AE73" s="596">
        <f t="shared" si="23"/>
        <v>8</v>
      </c>
      <c r="AF73" s="591"/>
      <c r="AG73" s="590">
        <v>9</v>
      </c>
      <c r="AH73" s="274">
        <f t="shared" si="5"/>
        <v>8.8062622309197655E-4</v>
      </c>
      <c r="AI73" s="544"/>
      <c r="AJ73" s="544"/>
      <c r="AK73" s="544"/>
      <c r="AL73" s="544"/>
      <c r="AN73" s="607"/>
      <c r="AO73" s="607"/>
      <c r="AP73" s="607"/>
      <c r="AQ73" s="607"/>
      <c r="AR73" s="607"/>
      <c r="AS73" s="607"/>
    </row>
    <row r="74" spans="1:45" ht="14.1" customHeight="1" x14ac:dyDescent="0.2">
      <c r="A74" s="602"/>
      <c r="B74" s="604" t="s">
        <v>131</v>
      </c>
      <c r="C74" s="596">
        <v>19</v>
      </c>
      <c r="D74" s="596">
        <v>19</v>
      </c>
      <c r="E74" s="596">
        <v>22</v>
      </c>
      <c r="F74" s="596">
        <v>17</v>
      </c>
      <c r="G74" s="596">
        <v>9</v>
      </c>
      <c r="H74" s="596">
        <v>19</v>
      </c>
      <c r="I74" s="596">
        <v>13</v>
      </c>
      <c r="J74" s="596">
        <v>11</v>
      </c>
      <c r="K74" s="596">
        <v>6</v>
      </c>
      <c r="L74" s="596">
        <v>6</v>
      </c>
      <c r="M74" s="596">
        <v>3</v>
      </c>
      <c r="N74" s="596">
        <v>0</v>
      </c>
      <c r="O74" s="596">
        <v>2</v>
      </c>
      <c r="P74" s="596">
        <v>0</v>
      </c>
      <c r="Q74" s="596">
        <v>1</v>
      </c>
      <c r="R74" s="596">
        <v>1</v>
      </c>
      <c r="S74" s="596">
        <v>0</v>
      </c>
      <c r="T74" s="596">
        <v>0</v>
      </c>
      <c r="U74" s="596">
        <v>0</v>
      </c>
      <c r="V74" s="596">
        <v>0</v>
      </c>
      <c r="W74" s="596">
        <v>0</v>
      </c>
      <c r="X74" s="596">
        <v>0</v>
      </c>
      <c r="Y74" s="596">
        <v>1</v>
      </c>
      <c r="Z74" s="596">
        <v>0</v>
      </c>
      <c r="AA74" s="596">
        <v>0</v>
      </c>
      <c r="AB74" s="596">
        <v>1</v>
      </c>
      <c r="AC74" s="596">
        <v>1</v>
      </c>
      <c r="AD74" s="596"/>
      <c r="AE74" s="596">
        <f t="shared" si="23"/>
        <v>151</v>
      </c>
      <c r="AF74" s="591"/>
      <c r="AG74" s="590">
        <v>358</v>
      </c>
      <c r="AH74" s="274">
        <f t="shared" si="5"/>
        <v>3.50293542074364E-2</v>
      </c>
      <c r="AI74" s="544"/>
      <c r="AJ74" s="544"/>
      <c r="AK74" s="544"/>
      <c r="AL74" s="544"/>
      <c r="AN74" s="607"/>
      <c r="AO74" s="607"/>
      <c r="AP74" s="607"/>
      <c r="AQ74" s="607"/>
      <c r="AR74" s="607"/>
      <c r="AS74" s="607"/>
    </row>
    <row r="75" spans="1:45" ht="14.1" customHeight="1" x14ac:dyDescent="0.2">
      <c r="A75" s="602"/>
      <c r="B75" s="604" t="s">
        <v>132</v>
      </c>
      <c r="C75" s="596">
        <v>53</v>
      </c>
      <c r="D75" s="596">
        <v>30</v>
      </c>
      <c r="E75" s="596">
        <v>48</v>
      </c>
      <c r="F75" s="596">
        <v>40</v>
      </c>
      <c r="G75" s="596">
        <v>37</v>
      </c>
      <c r="H75" s="596">
        <v>32</v>
      </c>
      <c r="I75" s="596">
        <v>25</v>
      </c>
      <c r="J75" s="596">
        <v>17</v>
      </c>
      <c r="K75" s="596">
        <v>17</v>
      </c>
      <c r="L75" s="596">
        <v>13</v>
      </c>
      <c r="M75" s="596">
        <v>10</v>
      </c>
      <c r="N75" s="596">
        <v>5</v>
      </c>
      <c r="O75" s="596">
        <v>3</v>
      </c>
      <c r="P75" s="596">
        <v>5</v>
      </c>
      <c r="Q75" s="596">
        <v>4</v>
      </c>
      <c r="R75" s="596">
        <v>3</v>
      </c>
      <c r="S75" s="596">
        <v>3</v>
      </c>
      <c r="T75" s="596">
        <v>2</v>
      </c>
      <c r="U75" s="596">
        <v>3</v>
      </c>
      <c r="V75" s="596">
        <v>0</v>
      </c>
      <c r="W75" s="596">
        <v>2</v>
      </c>
      <c r="X75" s="596">
        <v>2</v>
      </c>
      <c r="Y75" s="596">
        <v>0</v>
      </c>
      <c r="Z75" s="596">
        <v>0</v>
      </c>
      <c r="AA75" s="596">
        <v>0</v>
      </c>
      <c r="AB75" s="596">
        <v>1</v>
      </c>
      <c r="AC75" s="596">
        <v>1</v>
      </c>
      <c r="AD75" s="596"/>
      <c r="AE75" s="596">
        <f t="shared" si="23"/>
        <v>356</v>
      </c>
      <c r="AF75" s="591"/>
      <c r="AG75" s="590">
        <v>868</v>
      </c>
      <c r="AH75" s="274">
        <f t="shared" si="5"/>
        <v>8.4931506849315067E-2</v>
      </c>
      <c r="AI75" s="544"/>
      <c r="AJ75" s="544"/>
      <c r="AK75" s="544"/>
      <c r="AL75" s="544"/>
      <c r="AN75" s="607"/>
      <c r="AO75" s="607"/>
      <c r="AP75" s="607"/>
      <c r="AQ75" s="607"/>
      <c r="AR75" s="607"/>
      <c r="AS75" s="607"/>
    </row>
    <row r="76" spans="1:45" ht="14.1" customHeight="1" x14ac:dyDescent="0.2">
      <c r="A76" s="602"/>
      <c r="B76" s="604" t="s">
        <v>133</v>
      </c>
      <c r="C76" s="596">
        <v>0</v>
      </c>
      <c r="D76" s="596">
        <v>0</v>
      </c>
      <c r="E76" s="596">
        <v>0</v>
      </c>
      <c r="F76" s="596">
        <v>0</v>
      </c>
      <c r="G76" s="596">
        <v>1</v>
      </c>
      <c r="H76" s="596">
        <v>0</v>
      </c>
      <c r="I76" s="596">
        <v>0</v>
      </c>
      <c r="J76" s="596">
        <v>0</v>
      </c>
      <c r="K76" s="596">
        <v>0</v>
      </c>
      <c r="L76" s="596">
        <v>0</v>
      </c>
      <c r="M76" s="596">
        <v>0</v>
      </c>
      <c r="N76" s="596">
        <v>0</v>
      </c>
      <c r="O76" s="596">
        <v>0</v>
      </c>
      <c r="P76" s="596">
        <v>0</v>
      </c>
      <c r="Q76" s="596">
        <v>0</v>
      </c>
      <c r="R76" s="596">
        <v>0</v>
      </c>
      <c r="S76" s="596">
        <v>0</v>
      </c>
      <c r="T76" s="596">
        <v>0</v>
      </c>
      <c r="U76" s="596">
        <v>0</v>
      </c>
      <c r="V76" s="596">
        <v>0</v>
      </c>
      <c r="W76" s="596">
        <v>0</v>
      </c>
      <c r="X76" s="596">
        <v>0</v>
      </c>
      <c r="Y76" s="596">
        <v>0</v>
      </c>
      <c r="Z76" s="596">
        <v>0</v>
      </c>
      <c r="AA76" s="596">
        <v>0</v>
      </c>
      <c r="AB76" s="596">
        <v>0</v>
      </c>
      <c r="AC76" s="596">
        <v>0</v>
      </c>
      <c r="AD76" s="596"/>
      <c r="AE76" s="596">
        <f t="shared" si="23"/>
        <v>1</v>
      </c>
      <c r="AF76" s="591"/>
      <c r="AG76" s="590">
        <v>4</v>
      </c>
      <c r="AH76" s="274">
        <f t="shared" si="5"/>
        <v>3.9138943248532291E-4</v>
      </c>
      <c r="AI76" s="544"/>
      <c r="AJ76" s="544"/>
      <c r="AK76" s="544"/>
      <c r="AL76" s="544"/>
      <c r="AN76" s="607"/>
      <c r="AO76" s="607"/>
      <c r="AP76" s="607"/>
      <c r="AQ76" s="607"/>
      <c r="AR76" s="607"/>
      <c r="AS76" s="607"/>
    </row>
    <row r="77" spans="1:45" ht="14.1" customHeight="1" x14ac:dyDescent="0.2">
      <c r="A77" s="602"/>
      <c r="B77" s="604" t="s">
        <v>145</v>
      </c>
      <c r="C77" s="596">
        <v>13</v>
      </c>
      <c r="D77" s="596">
        <v>18</v>
      </c>
      <c r="E77" s="596">
        <v>29</v>
      </c>
      <c r="F77" s="596">
        <v>16</v>
      </c>
      <c r="G77" s="596">
        <v>12</v>
      </c>
      <c r="H77" s="596">
        <v>9</v>
      </c>
      <c r="I77" s="596">
        <v>10</v>
      </c>
      <c r="J77" s="596">
        <v>6</v>
      </c>
      <c r="K77" s="596">
        <v>1</v>
      </c>
      <c r="L77" s="596">
        <v>1</v>
      </c>
      <c r="M77" s="596">
        <v>0</v>
      </c>
      <c r="N77" s="596">
        <v>1</v>
      </c>
      <c r="O77" s="596">
        <v>0</v>
      </c>
      <c r="P77" s="596">
        <v>0</v>
      </c>
      <c r="Q77" s="596">
        <v>0</v>
      </c>
      <c r="R77" s="596">
        <v>2</v>
      </c>
      <c r="S77" s="596">
        <v>0</v>
      </c>
      <c r="T77" s="596">
        <v>0</v>
      </c>
      <c r="U77" s="596">
        <v>1</v>
      </c>
      <c r="V77" s="596">
        <v>0</v>
      </c>
      <c r="W77" s="596">
        <v>0</v>
      </c>
      <c r="X77" s="596">
        <v>0</v>
      </c>
      <c r="Y77" s="596">
        <v>0</v>
      </c>
      <c r="Z77" s="596">
        <v>2</v>
      </c>
      <c r="AA77" s="596">
        <v>0</v>
      </c>
      <c r="AB77" s="596">
        <v>2</v>
      </c>
      <c r="AC77" s="596">
        <v>2</v>
      </c>
      <c r="AD77" s="596"/>
      <c r="AE77" s="596">
        <f t="shared" si="23"/>
        <v>125</v>
      </c>
      <c r="AF77" s="591"/>
      <c r="AG77" s="590">
        <v>259</v>
      </c>
      <c r="AH77" s="274">
        <f t="shared" ref="AH77:AH91" si="24">AG77/$AG$7</f>
        <v>2.5342465753424658E-2</v>
      </c>
      <c r="AI77" s="544"/>
      <c r="AJ77" s="544"/>
      <c r="AK77" s="544"/>
      <c r="AL77" s="544"/>
      <c r="AN77" s="607"/>
      <c r="AO77" s="607"/>
      <c r="AP77" s="607"/>
      <c r="AQ77" s="607"/>
      <c r="AR77" s="607"/>
      <c r="AS77" s="607"/>
    </row>
    <row r="78" spans="1:45" ht="14.1" customHeight="1" x14ac:dyDescent="0.2">
      <c r="A78" s="602"/>
      <c r="B78" s="604" t="s">
        <v>134</v>
      </c>
      <c r="C78" s="596">
        <v>34</v>
      </c>
      <c r="D78" s="596">
        <v>11</v>
      </c>
      <c r="E78" s="596">
        <v>20</v>
      </c>
      <c r="F78" s="596">
        <v>11</v>
      </c>
      <c r="G78" s="596">
        <v>21</v>
      </c>
      <c r="H78" s="596">
        <v>20</v>
      </c>
      <c r="I78" s="596">
        <v>26</v>
      </c>
      <c r="J78" s="596">
        <v>17</v>
      </c>
      <c r="K78" s="596">
        <v>6</v>
      </c>
      <c r="L78" s="596">
        <v>7</v>
      </c>
      <c r="M78" s="596">
        <v>1</v>
      </c>
      <c r="N78" s="596">
        <v>3</v>
      </c>
      <c r="O78" s="596">
        <v>2</v>
      </c>
      <c r="P78" s="596">
        <v>0</v>
      </c>
      <c r="Q78" s="596">
        <v>1</v>
      </c>
      <c r="R78" s="596">
        <v>1</v>
      </c>
      <c r="S78" s="596">
        <v>2</v>
      </c>
      <c r="T78" s="596">
        <v>0</v>
      </c>
      <c r="U78" s="596">
        <v>0</v>
      </c>
      <c r="V78" s="596">
        <v>0</v>
      </c>
      <c r="W78" s="596">
        <v>0</v>
      </c>
      <c r="X78" s="596">
        <v>0</v>
      </c>
      <c r="Y78" s="596">
        <v>0</v>
      </c>
      <c r="Z78" s="596">
        <v>0</v>
      </c>
      <c r="AA78" s="596">
        <v>1</v>
      </c>
      <c r="AB78" s="596">
        <v>1</v>
      </c>
      <c r="AC78" s="596">
        <v>0</v>
      </c>
      <c r="AD78" s="596"/>
      <c r="AE78" s="596">
        <f t="shared" si="23"/>
        <v>185</v>
      </c>
      <c r="AF78" s="591"/>
      <c r="AG78" s="590">
        <v>527</v>
      </c>
      <c r="AH78" s="274">
        <f t="shared" si="24"/>
        <v>5.1565557729941293E-2</v>
      </c>
      <c r="AI78" s="544"/>
      <c r="AJ78" s="544"/>
      <c r="AK78" s="544"/>
      <c r="AL78" s="544"/>
      <c r="AN78" s="607"/>
      <c r="AO78" s="607"/>
      <c r="AP78" s="607"/>
      <c r="AQ78" s="607"/>
      <c r="AR78" s="607"/>
      <c r="AS78" s="607"/>
    </row>
    <row r="79" spans="1:45" ht="14.1" customHeight="1" x14ac:dyDescent="0.2">
      <c r="A79" s="602"/>
      <c r="B79" s="604" t="s">
        <v>135</v>
      </c>
      <c r="C79" s="596">
        <v>3</v>
      </c>
      <c r="D79" s="596">
        <v>3</v>
      </c>
      <c r="E79" s="596">
        <v>9</v>
      </c>
      <c r="F79" s="596">
        <v>9</v>
      </c>
      <c r="G79" s="596">
        <v>6</v>
      </c>
      <c r="H79" s="596">
        <v>5</v>
      </c>
      <c r="I79" s="596">
        <v>4</v>
      </c>
      <c r="J79" s="596">
        <v>2</v>
      </c>
      <c r="K79" s="596">
        <v>2</v>
      </c>
      <c r="L79" s="596">
        <v>1</v>
      </c>
      <c r="M79" s="596">
        <v>0</v>
      </c>
      <c r="N79" s="596">
        <v>0</v>
      </c>
      <c r="O79" s="596">
        <v>1</v>
      </c>
      <c r="P79" s="596">
        <v>1</v>
      </c>
      <c r="Q79" s="596">
        <v>0</v>
      </c>
      <c r="R79" s="596">
        <v>0</v>
      </c>
      <c r="S79" s="596">
        <v>0</v>
      </c>
      <c r="T79" s="596">
        <v>0</v>
      </c>
      <c r="U79" s="596">
        <v>0</v>
      </c>
      <c r="V79" s="596">
        <v>0</v>
      </c>
      <c r="W79" s="596">
        <v>0</v>
      </c>
      <c r="X79" s="596">
        <v>1</v>
      </c>
      <c r="Y79" s="596">
        <v>0</v>
      </c>
      <c r="Z79" s="596">
        <v>0</v>
      </c>
      <c r="AA79" s="596">
        <v>0</v>
      </c>
      <c r="AB79" s="596">
        <v>0</v>
      </c>
      <c r="AC79" s="596">
        <v>0</v>
      </c>
      <c r="AD79" s="596"/>
      <c r="AE79" s="596">
        <f t="shared" si="23"/>
        <v>47</v>
      </c>
      <c r="AF79" s="591"/>
      <c r="AG79" s="590">
        <v>151</v>
      </c>
      <c r="AH79" s="274">
        <f t="shared" si="24"/>
        <v>1.4774951076320939E-2</v>
      </c>
      <c r="AI79" s="544"/>
      <c r="AJ79" s="544"/>
      <c r="AK79" s="544"/>
      <c r="AL79" s="544"/>
      <c r="AN79" s="607"/>
      <c r="AO79" s="607"/>
      <c r="AP79" s="607"/>
      <c r="AQ79" s="607"/>
      <c r="AR79" s="607"/>
      <c r="AS79" s="607"/>
    </row>
    <row r="80" spans="1:45" ht="14.1" customHeight="1" x14ac:dyDescent="0.2">
      <c r="A80" s="602"/>
      <c r="B80" s="604" t="s">
        <v>136</v>
      </c>
      <c r="C80" s="596">
        <v>0</v>
      </c>
      <c r="D80" s="596">
        <v>2</v>
      </c>
      <c r="E80" s="596">
        <v>1</v>
      </c>
      <c r="F80" s="596">
        <v>0</v>
      </c>
      <c r="G80" s="596">
        <v>0</v>
      </c>
      <c r="H80" s="596">
        <v>0</v>
      </c>
      <c r="I80" s="596">
        <v>0</v>
      </c>
      <c r="J80" s="596">
        <v>0</v>
      </c>
      <c r="K80" s="596">
        <v>0</v>
      </c>
      <c r="L80" s="596">
        <v>0</v>
      </c>
      <c r="M80" s="596">
        <v>0</v>
      </c>
      <c r="N80" s="596">
        <v>0</v>
      </c>
      <c r="O80" s="596">
        <v>0</v>
      </c>
      <c r="P80" s="596">
        <v>0</v>
      </c>
      <c r="Q80" s="596">
        <v>0</v>
      </c>
      <c r="R80" s="596">
        <v>0</v>
      </c>
      <c r="S80" s="596">
        <v>0</v>
      </c>
      <c r="T80" s="596">
        <v>0</v>
      </c>
      <c r="U80" s="596">
        <v>0</v>
      </c>
      <c r="V80" s="596">
        <v>0</v>
      </c>
      <c r="W80" s="596">
        <v>0</v>
      </c>
      <c r="X80" s="596">
        <v>0</v>
      </c>
      <c r="Y80" s="596">
        <v>0</v>
      </c>
      <c r="Z80" s="596">
        <v>0</v>
      </c>
      <c r="AA80" s="596">
        <v>0</v>
      </c>
      <c r="AB80" s="596">
        <v>0</v>
      </c>
      <c r="AC80" s="596">
        <v>0</v>
      </c>
      <c r="AD80" s="596"/>
      <c r="AE80" s="596">
        <f t="shared" si="23"/>
        <v>3</v>
      </c>
      <c r="AF80" s="591"/>
      <c r="AG80" s="590">
        <v>11</v>
      </c>
      <c r="AH80" s="274">
        <f t="shared" si="24"/>
        <v>1.076320939334638E-3</v>
      </c>
      <c r="AI80" s="544"/>
      <c r="AJ80" s="544"/>
      <c r="AK80" s="544"/>
      <c r="AL80" s="544"/>
      <c r="AN80" s="607"/>
      <c r="AO80" s="607"/>
      <c r="AP80" s="607"/>
      <c r="AQ80" s="607"/>
      <c r="AR80" s="607"/>
      <c r="AS80" s="607"/>
    </row>
    <row r="81" spans="1:45" ht="14.1" customHeight="1" x14ac:dyDescent="0.2">
      <c r="A81" s="602"/>
      <c r="B81" s="604" t="s">
        <v>137</v>
      </c>
      <c r="C81" s="596">
        <v>0</v>
      </c>
      <c r="D81" s="596">
        <v>11</v>
      </c>
      <c r="E81" s="596">
        <v>9</v>
      </c>
      <c r="F81" s="596">
        <v>12</v>
      </c>
      <c r="G81" s="596">
        <v>4</v>
      </c>
      <c r="H81" s="596">
        <v>2</v>
      </c>
      <c r="I81" s="596">
        <v>11</v>
      </c>
      <c r="J81" s="596">
        <v>4</v>
      </c>
      <c r="K81" s="596">
        <v>4</v>
      </c>
      <c r="L81" s="596">
        <v>2</v>
      </c>
      <c r="M81" s="596">
        <v>0</v>
      </c>
      <c r="N81" s="596">
        <v>1</v>
      </c>
      <c r="O81" s="596">
        <v>3</v>
      </c>
      <c r="P81" s="596">
        <v>3</v>
      </c>
      <c r="Q81" s="596">
        <v>2</v>
      </c>
      <c r="R81" s="596">
        <v>0</v>
      </c>
      <c r="S81" s="596">
        <v>2</v>
      </c>
      <c r="T81" s="596">
        <v>0</v>
      </c>
      <c r="U81" s="596">
        <v>0</v>
      </c>
      <c r="V81" s="596">
        <v>0</v>
      </c>
      <c r="W81" s="596">
        <v>0</v>
      </c>
      <c r="X81" s="596">
        <v>3</v>
      </c>
      <c r="Y81" s="596">
        <v>0</v>
      </c>
      <c r="Z81" s="596">
        <v>1</v>
      </c>
      <c r="AA81" s="596">
        <v>0</v>
      </c>
      <c r="AB81" s="596">
        <v>1</v>
      </c>
      <c r="AC81" s="596">
        <v>1</v>
      </c>
      <c r="AD81" s="596"/>
      <c r="AE81" s="596">
        <f t="shared" si="23"/>
        <v>76</v>
      </c>
      <c r="AF81" s="591"/>
      <c r="AG81" s="590">
        <v>287</v>
      </c>
      <c r="AH81" s="274">
        <f t="shared" si="24"/>
        <v>2.8082191780821917E-2</v>
      </c>
      <c r="AI81" s="544"/>
      <c r="AJ81" s="544"/>
      <c r="AK81" s="544"/>
      <c r="AL81" s="544"/>
      <c r="AN81" s="607"/>
      <c r="AO81" s="607"/>
      <c r="AP81" s="607"/>
      <c r="AQ81" s="607"/>
      <c r="AR81" s="607"/>
      <c r="AS81" s="607"/>
    </row>
    <row r="82" spans="1:45" ht="14.1" customHeight="1" x14ac:dyDescent="0.2">
      <c r="A82" s="602"/>
      <c r="B82" s="604" t="s">
        <v>138</v>
      </c>
      <c r="C82" s="596">
        <v>24</v>
      </c>
      <c r="D82" s="596">
        <v>18</v>
      </c>
      <c r="E82" s="596">
        <v>28</v>
      </c>
      <c r="F82" s="596">
        <v>28</v>
      </c>
      <c r="G82" s="596">
        <v>28</v>
      </c>
      <c r="H82" s="596">
        <v>33</v>
      </c>
      <c r="I82" s="596">
        <v>29</v>
      </c>
      <c r="J82" s="596">
        <v>18</v>
      </c>
      <c r="K82" s="596">
        <v>9</v>
      </c>
      <c r="L82" s="596">
        <v>9</v>
      </c>
      <c r="M82" s="596">
        <v>4</v>
      </c>
      <c r="N82" s="596">
        <v>3</v>
      </c>
      <c r="O82" s="596">
        <v>2</v>
      </c>
      <c r="P82" s="596">
        <v>3</v>
      </c>
      <c r="Q82" s="596">
        <v>1</v>
      </c>
      <c r="R82" s="596">
        <v>1</v>
      </c>
      <c r="S82" s="596">
        <v>0</v>
      </c>
      <c r="T82" s="596">
        <v>1</v>
      </c>
      <c r="U82" s="596">
        <v>0</v>
      </c>
      <c r="V82" s="596">
        <v>2</v>
      </c>
      <c r="W82" s="596">
        <v>1</v>
      </c>
      <c r="X82" s="596">
        <v>0</v>
      </c>
      <c r="Y82" s="596">
        <v>2</v>
      </c>
      <c r="Z82" s="596">
        <v>0</v>
      </c>
      <c r="AA82" s="596">
        <v>1</v>
      </c>
      <c r="AB82" s="596">
        <v>2</v>
      </c>
      <c r="AC82" s="596">
        <v>4</v>
      </c>
      <c r="AD82" s="596"/>
      <c r="AE82" s="596">
        <f t="shared" si="23"/>
        <v>251</v>
      </c>
      <c r="AF82" s="591"/>
      <c r="AG82" s="590">
        <v>847</v>
      </c>
      <c r="AH82" s="274">
        <f t="shared" si="24"/>
        <v>8.287671232876713E-2</v>
      </c>
      <c r="AI82" s="544"/>
      <c r="AJ82" s="544"/>
      <c r="AK82" s="544"/>
      <c r="AL82" s="544"/>
      <c r="AN82" s="607"/>
      <c r="AO82" s="607"/>
      <c r="AP82" s="607"/>
      <c r="AQ82" s="607"/>
      <c r="AR82" s="607"/>
      <c r="AS82" s="607"/>
    </row>
    <row r="83" spans="1:45" ht="14.1" customHeight="1" x14ac:dyDescent="0.2">
      <c r="A83" s="602"/>
      <c r="B83" s="604" t="s">
        <v>139</v>
      </c>
      <c r="C83" s="596">
        <v>4</v>
      </c>
      <c r="D83" s="596">
        <v>5</v>
      </c>
      <c r="E83" s="596">
        <v>9</v>
      </c>
      <c r="F83" s="596">
        <v>6</v>
      </c>
      <c r="G83" s="596">
        <v>5</v>
      </c>
      <c r="H83" s="596">
        <v>6</v>
      </c>
      <c r="I83" s="596">
        <v>3</v>
      </c>
      <c r="J83" s="596">
        <v>10</v>
      </c>
      <c r="K83" s="596">
        <v>5</v>
      </c>
      <c r="L83" s="596">
        <v>2</v>
      </c>
      <c r="M83" s="596">
        <v>3</v>
      </c>
      <c r="N83" s="596">
        <v>3</v>
      </c>
      <c r="O83" s="596">
        <v>0</v>
      </c>
      <c r="P83" s="596">
        <v>1</v>
      </c>
      <c r="Q83" s="596">
        <v>0</v>
      </c>
      <c r="R83" s="596">
        <v>0</v>
      </c>
      <c r="S83" s="596">
        <v>1</v>
      </c>
      <c r="T83" s="596">
        <v>0</v>
      </c>
      <c r="U83" s="596">
        <v>0</v>
      </c>
      <c r="V83" s="596">
        <v>0</v>
      </c>
      <c r="W83" s="596">
        <v>0</v>
      </c>
      <c r="X83" s="596">
        <v>0</v>
      </c>
      <c r="Y83" s="596">
        <v>0</v>
      </c>
      <c r="Z83" s="596">
        <v>0</v>
      </c>
      <c r="AA83" s="596">
        <v>0</v>
      </c>
      <c r="AB83" s="596">
        <v>0</v>
      </c>
      <c r="AC83" s="596">
        <v>0</v>
      </c>
      <c r="AD83" s="596"/>
      <c r="AE83" s="596">
        <f t="shared" si="23"/>
        <v>63</v>
      </c>
      <c r="AF83" s="591"/>
      <c r="AG83" s="590">
        <v>165</v>
      </c>
      <c r="AH83" s="274">
        <f t="shared" si="24"/>
        <v>1.6144814090019569E-2</v>
      </c>
      <c r="AI83" s="544"/>
      <c r="AJ83" s="544"/>
      <c r="AK83" s="544"/>
      <c r="AL83" s="544"/>
      <c r="AN83" s="607"/>
      <c r="AO83" s="607"/>
      <c r="AP83" s="607"/>
      <c r="AQ83" s="607"/>
      <c r="AR83" s="607"/>
      <c r="AS83" s="607"/>
    </row>
    <row r="84" spans="1:45" ht="14.1" customHeight="1" x14ac:dyDescent="0.2">
      <c r="A84" s="602"/>
      <c r="B84" s="604" t="s">
        <v>140</v>
      </c>
      <c r="C84" s="596">
        <v>4</v>
      </c>
      <c r="D84" s="596">
        <v>12</v>
      </c>
      <c r="E84" s="596">
        <v>8</v>
      </c>
      <c r="F84" s="596">
        <v>3</v>
      </c>
      <c r="G84" s="596">
        <v>5</v>
      </c>
      <c r="H84" s="596">
        <v>2</v>
      </c>
      <c r="I84" s="596">
        <v>8</v>
      </c>
      <c r="J84" s="596">
        <v>8</v>
      </c>
      <c r="K84" s="596">
        <v>2</v>
      </c>
      <c r="L84" s="596">
        <v>3</v>
      </c>
      <c r="M84" s="596">
        <v>2</v>
      </c>
      <c r="N84" s="596">
        <v>0</v>
      </c>
      <c r="O84" s="596">
        <v>3</v>
      </c>
      <c r="P84" s="596">
        <v>0</v>
      </c>
      <c r="Q84" s="596">
        <v>0</v>
      </c>
      <c r="R84" s="596">
        <v>3</v>
      </c>
      <c r="S84" s="596">
        <v>2</v>
      </c>
      <c r="T84" s="596">
        <v>0</v>
      </c>
      <c r="U84" s="596">
        <v>0</v>
      </c>
      <c r="V84" s="596">
        <v>0</v>
      </c>
      <c r="W84" s="596">
        <v>0</v>
      </c>
      <c r="X84" s="596">
        <v>0</v>
      </c>
      <c r="Y84" s="596">
        <v>0</v>
      </c>
      <c r="Z84" s="596">
        <v>1</v>
      </c>
      <c r="AA84" s="596">
        <v>0</v>
      </c>
      <c r="AB84" s="596">
        <v>0</v>
      </c>
      <c r="AC84" s="596">
        <v>0</v>
      </c>
      <c r="AD84" s="596"/>
      <c r="AE84" s="596">
        <f t="shared" si="23"/>
        <v>66</v>
      </c>
      <c r="AF84" s="591"/>
      <c r="AG84" s="590">
        <v>244</v>
      </c>
      <c r="AH84" s="274">
        <f t="shared" si="24"/>
        <v>2.3874755381604697E-2</v>
      </c>
      <c r="AI84" s="544"/>
      <c r="AJ84" s="544"/>
      <c r="AK84" s="544"/>
      <c r="AL84" s="544"/>
      <c r="AN84" s="607"/>
      <c r="AO84" s="607"/>
      <c r="AP84" s="607"/>
      <c r="AQ84" s="607"/>
      <c r="AR84" s="607"/>
      <c r="AS84" s="607"/>
    </row>
    <row r="85" spans="1:45" ht="14.1" customHeight="1" x14ac:dyDescent="0.2">
      <c r="A85" s="602"/>
      <c r="B85" s="604" t="s">
        <v>141</v>
      </c>
      <c r="C85" s="596">
        <v>10</v>
      </c>
      <c r="D85" s="596">
        <v>6</v>
      </c>
      <c r="E85" s="596">
        <v>4</v>
      </c>
      <c r="F85" s="596">
        <v>5</v>
      </c>
      <c r="G85" s="596">
        <v>3</v>
      </c>
      <c r="H85" s="596">
        <v>4</v>
      </c>
      <c r="I85" s="596">
        <v>7</v>
      </c>
      <c r="J85" s="596">
        <v>6</v>
      </c>
      <c r="K85" s="596">
        <v>2</v>
      </c>
      <c r="L85" s="596">
        <v>1</v>
      </c>
      <c r="M85" s="596">
        <v>2</v>
      </c>
      <c r="N85" s="596">
        <v>1</v>
      </c>
      <c r="O85" s="596">
        <v>2</v>
      </c>
      <c r="P85" s="596">
        <v>0</v>
      </c>
      <c r="Q85" s="596">
        <v>0</v>
      </c>
      <c r="R85" s="596">
        <v>0</v>
      </c>
      <c r="S85" s="596">
        <v>0</v>
      </c>
      <c r="T85" s="596">
        <v>0</v>
      </c>
      <c r="U85" s="596">
        <v>0</v>
      </c>
      <c r="V85" s="596">
        <v>0</v>
      </c>
      <c r="W85" s="596">
        <v>0</v>
      </c>
      <c r="X85" s="596">
        <v>0</v>
      </c>
      <c r="Y85" s="596">
        <v>0</v>
      </c>
      <c r="Z85" s="596">
        <v>1</v>
      </c>
      <c r="AA85" s="596">
        <v>0</v>
      </c>
      <c r="AB85" s="596">
        <v>1</v>
      </c>
      <c r="AC85" s="596">
        <v>1</v>
      </c>
      <c r="AD85" s="596"/>
      <c r="AE85" s="596">
        <f t="shared" si="23"/>
        <v>56</v>
      </c>
      <c r="AF85" s="591"/>
      <c r="AG85" s="590">
        <v>300</v>
      </c>
      <c r="AH85" s="274">
        <f t="shared" si="24"/>
        <v>2.9354207436399216E-2</v>
      </c>
      <c r="AI85" s="544"/>
      <c r="AJ85" s="544"/>
      <c r="AK85" s="544"/>
      <c r="AL85" s="544"/>
      <c r="AN85" s="607"/>
      <c r="AO85" s="607"/>
      <c r="AP85" s="607"/>
      <c r="AQ85" s="607"/>
      <c r="AR85" s="607"/>
      <c r="AS85" s="607"/>
    </row>
    <row r="86" spans="1:45" ht="14.1" customHeight="1" x14ac:dyDescent="0.2">
      <c r="A86" s="602"/>
      <c r="B86" s="604"/>
      <c r="C86" s="596"/>
      <c r="D86" s="596"/>
      <c r="E86" s="596"/>
      <c r="F86" s="596"/>
      <c r="G86" s="596"/>
      <c r="H86" s="596"/>
      <c r="I86" s="596"/>
      <c r="J86" s="596"/>
      <c r="K86" s="596"/>
      <c r="L86" s="596"/>
      <c r="M86" s="596"/>
      <c r="N86" s="596"/>
      <c r="O86" s="596"/>
      <c r="P86" s="596"/>
      <c r="Q86" s="596"/>
      <c r="R86" s="596"/>
      <c r="S86" s="596"/>
      <c r="T86" s="596"/>
      <c r="U86" s="596"/>
      <c r="V86" s="596"/>
      <c r="W86" s="596"/>
      <c r="X86" s="596"/>
      <c r="Y86" s="596"/>
      <c r="Z86" s="596"/>
      <c r="AA86" s="596"/>
      <c r="AB86" s="596"/>
      <c r="AC86" s="596"/>
      <c r="AD86" s="596"/>
      <c r="AE86" s="596"/>
      <c r="AF86" s="591"/>
      <c r="AG86" s="590"/>
      <c r="AH86" s="274"/>
      <c r="AI86" s="544"/>
      <c r="AJ86" s="544"/>
      <c r="AK86" s="544"/>
      <c r="AL86" s="544"/>
      <c r="AN86" s="607"/>
      <c r="AO86" s="607"/>
      <c r="AP86" s="607"/>
      <c r="AQ86" s="607"/>
      <c r="AR86" s="607"/>
      <c r="AS86" s="607"/>
    </row>
    <row r="87" spans="1:45" ht="24" customHeight="1" x14ac:dyDescent="0.2">
      <c r="A87" s="710" t="s">
        <v>2775</v>
      </c>
      <c r="B87" s="710"/>
      <c r="C87" s="94" t="s">
        <v>2969</v>
      </c>
      <c r="D87" s="94" t="s">
        <v>2968</v>
      </c>
      <c r="E87" s="94" t="s">
        <v>2967</v>
      </c>
      <c r="F87" s="94" t="s">
        <v>2966</v>
      </c>
      <c r="G87" s="94" t="s">
        <v>2965</v>
      </c>
      <c r="H87" s="94" t="s">
        <v>2964</v>
      </c>
      <c r="I87" s="94" t="s">
        <v>2963</v>
      </c>
      <c r="J87" s="94" t="s">
        <v>2962</v>
      </c>
      <c r="K87" s="94" t="s">
        <v>2961</v>
      </c>
      <c r="L87" s="94" t="s">
        <v>2960</v>
      </c>
      <c r="M87" s="94" t="s">
        <v>2959</v>
      </c>
      <c r="N87" s="94" t="s">
        <v>2958</v>
      </c>
      <c r="O87" s="94" t="s">
        <v>2957</v>
      </c>
      <c r="P87" s="94" t="s">
        <v>2956</v>
      </c>
      <c r="Q87" s="94" t="s">
        <v>2955</v>
      </c>
      <c r="R87" s="94" t="s">
        <v>2954</v>
      </c>
      <c r="S87" s="94" t="s">
        <v>2953</v>
      </c>
      <c r="T87" s="94" t="s">
        <v>2952</v>
      </c>
      <c r="U87" s="94" t="s">
        <v>2951</v>
      </c>
      <c r="V87" s="94" t="s">
        <v>2950</v>
      </c>
      <c r="W87" s="94" t="s">
        <v>2949</v>
      </c>
      <c r="X87" s="94" t="s">
        <v>2948</v>
      </c>
      <c r="Y87" s="94" t="s">
        <v>2947</v>
      </c>
      <c r="Z87" s="94" t="s">
        <v>2946</v>
      </c>
      <c r="AA87" s="94" t="s">
        <v>2945</v>
      </c>
      <c r="AB87" s="94" t="s">
        <v>2944</v>
      </c>
      <c r="AC87" s="94" t="s">
        <v>2943</v>
      </c>
      <c r="AD87" s="94"/>
      <c r="AE87" s="94"/>
      <c r="AF87" s="591"/>
      <c r="AG87" s="590"/>
      <c r="AH87" s="274"/>
      <c r="AI87" s="544"/>
      <c r="AJ87" s="544"/>
      <c r="AK87" s="544"/>
      <c r="AL87" s="544"/>
      <c r="AN87" s="607"/>
      <c r="AO87" s="607"/>
      <c r="AP87" s="607"/>
      <c r="AQ87" s="607"/>
      <c r="AR87" s="607"/>
      <c r="AS87" s="607"/>
    </row>
    <row r="88" spans="1:45" ht="14.1" customHeight="1" x14ac:dyDescent="0.2">
      <c r="A88" s="602"/>
      <c r="B88" s="601" t="s">
        <v>72</v>
      </c>
      <c r="C88" s="596">
        <v>116</v>
      </c>
      <c r="D88" s="596">
        <v>99</v>
      </c>
      <c r="E88" s="596">
        <v>111</v>
      </c>
      <c r="F88" s="596">
        <v>98</v>
      </c>
      <c r="G88" s="596">
        <v>69</v>
      </c>
      <c r="H88" s="596">
        <v>42</v>
      </c>
      <c r="I88" s="596">
        <v>34</v>
      </c>
      <c r="J88" s="596">
        <v>26</v>
      </c>
      <c r="K88" s="596">
        <v>14</v>
      </c>
      <c r="L88" s="596">
        <v>14</v>
      </c>
      <c r="M88" s="596">
        <v>6</v>
      </c>
      <c r="N88" s="596">
        <v>5</v>
      </c>
      <c r="O88" s="596">
        <v>4</v>
      </c>
      <c r="P88" s="596">
        <v>5</v>
      </c>
      <c r="Q88" s="596">
        <v>6</v>
      </c>
      <c r="R88" s="596">
        <v>3</v>
      </c>
      <c r="S88" s="596">
        <v>7</v>
      </c>
      <c r="T88" s="596">
        <v>1</v>
      </c>
      <c r="U88" s="596">
        <v>1</v>
      </c>
      <c r="V88" s="596">
        <v>1</v>
      </c>
      <c r="W88" s="596">
        <v>0</v>
      </c>
      <c r="X88" s="596">
        <v>1</v>
      </c>
      <c r="Y88" s="596">
        <v>4</v>
      </c>
      <c r="Z88" s="596">
        <v>1</v>
      </c>
      <c r="AA88" s="596">
        <v>0</v>
      </c>
      <c r="AB88" s="596">
        <v>4</v>
      </c>
      <c r="AC88" s="596">
        <v>2</v>
      </c>
      <c r="AD88" s="603"/>
      <c r="AE88" s="596">
        <f>SUM(C88:AC88)</f>
        <v>674</v>
      </c>
      <c r="AF88" s="591"/>
      <c r="AG88" s="590">
        <v>3330</v>
      </c>
      <c r="AH88" s="274">
        <f t="shared" si="24"/>
        <v>0.32583170254403132</v>
      </c>
    </row>
    <row r="89" spans="1:45" ht="14.1" customHeight="1" x14ac:dyDescent="0.2">
      <c r="A89" s="602"/>
      <c r="B89" s="601" t="s">
        <v>74</v>
      </c>
      <c r="C89" s="596">
        <v>19</v>
      </c>
      <c r="D89" s="596">
        <v>26</v>
      </c>
      <c r="E89" s="596">
        <v>35</v>
      </c>
      <c r="F89" s="596">
        <v>39</v>
      </c>
      <c r="G89" s="596">
        <v>23</v>
      </c>
      <c r="H89" s="596">
        <v>14</v>
      </c>
      <c r="I89" s="596">
        <v>20</v>
      </c>
      <c r="J89" s="596">
        <v>14</v>
      </c>
      <c r="K89" s="596">
        <v>8</v>
      </c>
      <c r="L89" s="596">
        <v>4</v>
      </c>
      <c r="M89" s="596">
        <v>8</v>
      </c>
      <c r="N89" s="606">
        <v>13</v>
      </c>
      <c r="O89" s="606">
        <v>5</v>
      </c>
      <c r="P89" s="606">
        <v>3</v>
      </c>
      <c r="Q89" s="606">
        <v>3</v>
      </c>
      <c r="R89" s="606">
        <v>2</v>
      </c>
      <c r="S89" s="606">
        <v>1</v>
      </c>
      <c r="T89" s="606">
        <v>1</v>
      </c>
      <c r="U89" s="606">
        <v>1</v>
      </c>
      <c r="V89" s="606">
        <v>1</v>
      </c>
      <c r="W89" s="606">
        <v>2</v>
      </c>
      <c r="X89" s="606">
        <v>0</v>
      </c>
      <c r="Y89" s="606">
        <v>0</v>
      </c>
      <c r="Z89" s="606">
        <v>2</v>
      </c>
      <c r="AA89" s="606">
        <v>3</v>
      </c>
      <c r="AB89" s="606">
        <v>2</v>
      </c>
      <c r="AC89" s="606">
        <v>3</v>
      </c>
      <c r="AD89" s="589"/>
      <c r="AE89" s="596">
        <f>SUM(C89:AC89)</f>
        <v>252</v>
      </c>
      <c r="AF89" s="589"/>
      <c r="AG89" s="590">
        <v>671</v>
      </c>
      <c r="AH89" s="274">
        <f t="shared" si="24"/>
        <v>6.5655577299412918E-2</v>
      </c>
    </row>
    <row r="90" spans="1:45" ht="14.1" customHeight="1" x14ac:dyDescent="0.2">
      <c r="A90" s="602"/>
      <c r="B90" s="601" t="s">
        <v>71</v>
      </c>
      <c r="C90" s="596">
        <v>256</v>
      </c>
      <c r="D90" s="596">
        <v>244</v>
      </c>
      <c r="E90" s="596">
        <v>298</v>
      </c>
      <c r="F90" s="596">
        <v>302</v>
      </c>
      <c r="G90" s="596">
        <v>282</v>
      </c>
      <c r="H90" s="596">
        <v>269</v>
      </c>
      <c r="I90" s="596">
        <v>236</v>
      </c>
      <c r="J90" s="596">
        <v>190</v>
      </c>
      <c r="K90" s="596">
        <v>120</v>
      </c>
      <c r="L90" s="596">
        <v>86</v>
      </c>
      <c r="M90" s="596">
        <v>53</v>
      </c>
      <c r="N90" s="596">
        <v>44</v>
      </c>
      <c r="O90" s="596">
        <v>29</v>
      </c>
      <c r="P90" s="596">
        <v>26</v>
      </c>
      <c r="Q90" s="596">
        <v>15</v>
      </c>
      <c r="R90" s="596">
        <v>18</v>
      </c>
      <c r="S90" s="609">
        <v>11</v>
      </c>
      <c r="T90" s="609">
        <v>5</v>
      </c>
      <c r="U90" s="609">
        <v>4</v>
      </c>
      <c r="V90" s="609">
        <v>2</v>
      </c>
      <c r="W90" s="609">
        <v>6</v>
      </c>
      <c r="X90" s="609">
        <v>7</v>
      </c>
      <c r="Y90" s="609">
        <v>3</v>
      </c>
      <c r="Z90" s="609">
        <v>10</v>
      </c>
      <c r="AA90" s="609">
        <v>14</v>
      </c>
      <c r="AB90" s="609">
        <v>16</v>
      </c>
      <c r="AC90" s="609">
        <v>25</v>
      </c>
      <c r="AD90" s="598"/>
      <c r="AE90" s="596">
        <f>SUM(C90:AC90)</f>
        <v>2571</v>
      </c>
      <c r="AF90" s="598"/>
      <c r="AG90" s="590">
        <v>6187</v>
      </c>
      <c r="AH90" s="274">
        <f t="shared" si="24"/>
        <v>0.60538160469667324</v>
      </c>
    </row>
    <row r="91" spans="1:45" ht="14.1" customHeight="1" x14ac:dyDescent="0.2">
      <c r="A91" s="602"/>
      <c r="B91" s="601" t="s">
        <v>73</v>
      </c>
      <c r="C91" s="596">
        <v>1</v>
      </c>
      <c r="D91" s="596">
        <v>4</v>
      </c>
      <c r="E91" s="596">
        <v>8</v>
      </c>
      <c r="F91" s="596">
        <v>4</v>
      </c>
      <c r="G91" s="596">
        <v>3</v>
      </c>
      <c r="H91" s="596">
        <v>0</v>
      </c>
      <c r="I91" s="596">
        <v>1</v>
      </c>
      <c r="J91" s="596">
        <v>0</v>
      </c>
      <c r="K91" s="596">
        <v>0</v>
      </c>
      <c r="L91" s="596">
        <v>0</v>
      </c>
      <c r="M91" s="596">
        <v>0</v>
      </c>
      <c r="N91" s="596">
        <v>0</v>
      </c>
      <c r="O91" s="596">
        <v>0</v>
      </c>
      <c r="P91" s="596">
        <v>0</v>
      </c>
      <c r="Q91" s="596">
        <v>0</v>
      </c>
      <c r="R91" s="596">
        <v>0</v>
      </c>
      <c r="S91" s="596">
        <v>0</v>
      </c>
      <c r="T91" s="596">
        <v>0</v>
      </c>
      <c r="U91" s="596">
        <v>0</v>
      </c>
      <c r="V91" s="596">
        <v>0</v>
      </c>
      <c r="W91" s="596">
        <v>0</v>
      </c>
      <c r="X91" s="596">
        <v>0</v>
      </c>
      <c r="Y91" s="596">
        <v>0</v>
      </c>
      <c r="Z91" s="596">
        <v>0</v>
      </c>
      <c r="AA91" s="596">
        <v>0</v>
      </c>
      <c r="AB91" s="596">
        <v>0</v>
      </c>
      <c r="AC91" s="596">
        <v>0</v>
      </c>
      <c r="AD91" s="598"/>
      <c r="AE91" s="596">
        <f>SUM(C91:AC91)</f>
        <v>21</v>
      </c>
      <c r="AF91" s="598"/>
      <c r="AG91" s="590">
        <v>32</v>
      </c>
      <c r="AH91" s="274">
        <f t="shared" si="24"/>
        <v>3.1311154598825833E-3</v>
      </c>
    </row>
    <row r="92" spans="1:45" ht="14.1" customHeight="1" x14ac:dyDescent="0.2">
      <c r="A92" s="610"/>
      <c r="B92" s="611"/>
      <c r="C92" s="611"/>
      <c r="D92" s="611"/>
      <c r="E92" s="611"/>
      <c r="F92" s="611"/>
      <c r="G92" s="611"/>
      <c r="H92" s="611"/>
      <c r="I92" s="611"/>
      <c r="J92" s="611"/>
      <c r="K92" s="611"/>
      <c r="L92" s="611"/>
      <c r="M92" s="611"/>
      <c r="N92" s="611"/>
      <c r="O92" s="611"/>
      <c r="P92" s="611"/>
      <c r="Q92" s="611"/>
      <c r="R92" s="611"/>
      <c r="S92" s="611"/>
      <c r="T92" s="611"/>
      <c r="U92" s="611"/>
      <c r="V92" s="611"/>
      <c r="W92" s="611"/>
      <c r="X92" s="611"/>
      <c r="Y92" s="611"/>
      <c r="Z92" s="611"/>
      <c r="AA92" s="611"/>
      <c r="AB92" s="611"/>
      <c r="AC92" s="611"/>
      <c r="AD92" s="612"/>
      <c r="AE92" s="613"/>
      <c r="AF92" s="591"/>
      <c r="AG92" s="614"/>
      <c r="AH92" s="295"/>
    </row>
    <row r="93" spans="1:45" ht="12" customHeight="1" x14ac:dyDescent="0.2">
      <c r="A93" s="615"/>
      <c r="B93" s="545"/>
      <c r="C93" s="616"/>
      <c r="D93" s="616"/>
      <c r="E93" s="616"/>
      <c r="F93" s="616"/>
      <c r="G93" s="616"/>
      <c r="H93" s="616"/>
      <c r="I93" s="616"/>
      <c r="J93" s="616"/>
      <c r="K93" s="616"/>
      <c r="L93" s="616"/>
      <c r="M93" s="616"/>
      <c r="N93" s="616"/>
      <c r="O93" s="616"/>
      <c r="P93" s="616"/>
      <c r="Q93" s="616"/>
      <c r="R93" s="616"/>
      <c r="S93" s="616"/>
      <c r="T93" s="616"/>
      <c r="U93" s="616"/>
      <c r="V93" s="616"/>
      <c r="W93" s="616"/>
      <c r="X93" s="616"/>
      <c r="Y93" s="616"/>
      <c r="Z93" s="616"/>
      <c r="AA93" s="616"/>
      <c r="AB93" s="616"/>
      <c r="AC93" s="616"/>
      <c r="AE93" s="617"/>
      <c r="AF93" s="591"/>
    </row>
    <row r="94" spans="1:45" ht="12" customHeight="1" x14ac:dyDescent="0.2">
      <c r="A94" s="43" t="s">
        <v>42</v>
      </c>
      <c r="B94" s="541"/>
      <c r="C94" s="45"/>
      <c r="D94" s="45"/>
      <c r="E94" s="45"/>
      <c r="F94" s="46"/>
      <c r="G94" s="45"/>
      <c r="H94" s="45"/>
      <c r="I94" s="47"/>
      <c r="J94" s="45"/>
      <c r="K94" s="45"/>
      <c r="L94" s="45"/>
      <c r="M94" s="45"/>
      <c r="N94" s="571"/>
      <c r="O94" s="571"/>
      <c r="P94" s="571"/>
      <c r="Q94" s="571"/>
      <c r="R94" s="571"/>
      <c r="S94" s="571"/>
      <c r="T94" s="571"/>
      <c r="U94" s="571"/>
      <c r="V94" s="571"/>
      <c r="W94" s="571"/>
      <c r="X94" s="571"/>
      <c r="Y94" s="618"/>
      <c r="Z94" s="618"/>
      <c r="AA94" s="618"/>
      <c r="AB94" s="618"/>
      <c r="AC94" s="618"/>
    </row>
    <row r="95" spans="1:45" ht="12" customHeight="1" x14ac:dyDescent="0.2">
      <c r="A95" s="706" t="s">
        <v>2776</v>
      </c>
      <c r="B95" s="706"/>
      <c r="C95" s="706"/>
      <c r="D95" s="706"/>
      <c r="E95" s="706"/>
      <c r="F95" s="706"/>
      <c r="G95" s="706"/>
      <c r="H95" s="706"/>
      <c r="I95" s="706"/>
      <c r="J95" s="545"/>
      <c r="K95" s="545"/>
      <c r="L95" s="545"/>
      <c r="M95" s="545"/>
      <c r="N95" s="571"/>
      <c r="O95" s="571"/>
      <c r="P95" s="571"/>
      <c r="Q95" s="571"/>
      <c r="R95" s="571"/>
      <c r="S95" s="571"/>
      <c r="T95" s="571"/>
      <c r="U95" s="571"/>
      <c r="V95" s="571"/>
      <c r="W95" s="571"/>
      <c r="X95" s="571"/>
      <c r="Y95" s="571"/>
      <c r="Z95" s="571"/>
      <c r="AA95" s="571"/>
      <c r="AB95" s="571"/>
      <c r="AC95" s="571"/>
    </row>
    <row r="96" spans="1:45" x14ac:dyDescent="0.2">
      <c r="A96" s="705" t="s">
        <v>2777</v>
      </c>
      <c r="B96" s="705"/>
      <c r="C96" s="705"/>
      <c r="D96" s="705"/>
      <c r="E96" s="705"/>
      <c r="F96" s="705"/>
      <c r="G96" s="705"/>
      <c r="H96" s="705"/>
      <c r="I96" s="705"/>
      <c r="J96" s="541"/>
      <c r="K96" s="541"/>
      <c r="L96" s="541"/>
      <c r="M96" s="541"/>
      <c r="N96" s="619"/>
      <c r="O96" s="619"/>
      <c r="P96" s="619"/>
      <c r="Q96" s="619"/>
      <c r="R96" s="619"/>
      <c r="S96" s="619"/>
      <c r="T96" s="619"/>
      <c r="U96" s="619"/>
      <c r="V96" s="619"/>
      <c r="W96" s="619"/>
      <c r="X96" s="619"/>
      <c r="Y96" s="619"/>
      <c r="Z96" s="619"/>
      <c r="AA96" s="619"/>
      <c r="AB96" s="619"/>
      <c r="AC96" s="619"/>
      <c r="AD96" s="619"/>
    </row>
    <row r="97" spans="1:30" s="696" customFormat="1" x14ac:dyDescent="0.2">
      <c r="A97" s="705"/>
      <c r="B97" s="705"/>
      <c r="C97" s="705"/>
      <c r="D97" s="705"/>
      <c r="E97" s="705"/>
      <c r="F97" s="705"/>
      <c r="G97" s="705"/>
      <c r="H97" s="705"/>
      <c r="I97" s="705"/>
      <c r="J97" s="695"/>
      <c r="K97" s="695"/>
      <c r="L97" s="695"/>
      <c r="M97" s="695"/>
      <c r="N97" s="619"/>
      <c r="O97" s="619"/>
      <c r="P97" s="619"/>
      <c r="Q97" s="619"/>
      <c r="R97" s="619"/>
      <c r="S97" s="619"/>
      <c r="T97" s="619"/>
      <c r="U97" s="619"/>
      <c r="V97" s="619"/>
      <c r="W97" s="619"/>
      <c r="X97" s="619"/>
      <c r="Y97" s="619"/>
      <c r="Z97" s="619"/>
      <c r="AA97" s="619"/>
      <c r="AB97" s="619"/>
      <c r="AC97" s="619"/>
      <c r="AD97" s="619"/>
    </row>
    <row r="98" spans="1:30" x14ac:dyDescent="0.2">
      <c r="A98" s="706" t="s">
        <v>2778</v>
      </c>
      <c r="B98" s="706"/>
      <c r="C98" s="706"/>
      <c r="D98" s="706"/>
      <c r="E98" s="706"/>
      <c r="F98" s="706"/>
      <c r="G98" s="706"/>
      <c r="H98" s="706"/>
      <c r="I98" s="706"/>
      <c r="J98" s="540"/>
      <c r="K98" s="540"/>
      <c r="L98" s="540"/>
      <c r="M98" s="541"/>
      <c r="N98" s="619"/>
      <c r="O98" s="619"/>
      <c r="P98" s="619"/>
      <c r="Q98" s="619"/>
      <c r="R98" s="619"/>
      <c r="S98" s="619"/>
      <c r="T98" s="619"/>
      <c r="U98" s="619"/>
      <c r="V98" s="619"/>
      <c r="W98" s="619"/>
      <c r="X98" s="619"/>
      <c r="Y98" s="619"/>
      <c r="Z98" s="619"/>
      <c r="AA98" s="619"/>
      <c r="AB98" s="619"/>
      <c r="AC98" s="619"/>
      <c r="AD98" s="619"/>
    </row>
    <row r="99" spans="1:30" s="696" customFormat="1" x14ac:dyDescent="0.2">
      <c r="A99" s="706"/>
      <c r="B99" s="706"/>
      <c r="C99" s="706"/>
      <c r="D99" s="706"/>
      <c r="E99" s="706"/>
      <c r="F99" s="706"/>
      <c r="G99" s="706"/>
      <c r="H99" s="706"/>
      <c r="I99" s="706"/>
      <c r="J99" s="692"/>
      <c r="K99" s="692"/>
      <c r="L99" s="692"/>
      <c r="M99" s="695"/>
      <c r="N99" s="619"/>
      <c r="O99" s="619"/>
      <c r="P99" s="619"/>
      <c r="Q99" s="619"/>
      <c r="R99" s="619"/>
      <c r="S99" s="619"/>
      <c r="T99" s="619"/>
      <c r="U99" s="619"/>
      <c r="V99" s="619"/>
      <c r="W99" s="619"/>
      <c r="X99" s="619"/>
      <c r="Y99" s="619"/>
      <c r="Z99" s="619"/>
      <c r="AA99" s="619"/>
      <c r="AB99" s="619"/>
      <c r="AC99" s="619"/>
      <c r="AD99" s="619"/>
    </row>
    <row r="100" spans="1:30" x14ac:dyDescent="0.2">
      <c r="A100" s="722" t="s">
        <v>3140</v>
      </c>
      <c r="B100" s="722"/>
      <c r="C100" s="722"/>
      <c r="D100" s="722"/>
      <c r="E100" s="722"/>
      <c r="F100" s="722"/>
      <c r="G100" s="722"/>
      <c r="H100" s="722"/>
      <c r="I100" s="722"/>
      <c r="J100" s="543"/>
      <c r="K100" s="543"/>
      <c r="L100" s="543"/>
      <c r="M100" s="540"/>
      <c r="N100" s="571"/>
      <c r="O100" s="571"/>
      <c r="P100" s="571"/>
      <c r="Q100" s="571"/>
      <c r="R100" s="571"/>
      <c r="S100" s="571"/>
      <c r="T100" s="571"/>
      <c r="U100" s="571"/>
      <c r="V100" s="571"/>
      <c r="W100" s="571"/>
      <c r="X100" s="571"/>
      <c r="Y100" s="571"/>
      <c r="Z100" s="571"/>
      <c r="AA100" s="571"/>
      <c r="AB100" s="571"/>
      <c r="AC100" s="571"/>
    </row>
    <row r="101" spans="1:30" s="696" customFormat="1" x14ac:dyDescent="0.2">
      <c r="A101" s="722"/>
      <c r="B101" s="722"/>
      <c r="C101" s="722"/>
      <c r="D101" s="722"/>
      <c r="E101" s="722"/>
      <c r="F101" s="722"/>
      <c r="G101" s="722"/>
      <c r="H101" s="722"/>
      <c r="I101" s="722"/>
      <c r="J101" s="693"/>
      <c r="K101" s="693"/>
      <c r="L101" s="693"/>
      <c r="M101" s="692"/>
      <c r="N101" s="571"/>
      <c r="O101" s="571"/>
      <c r="P101" s="571"/>
      <c r="Q101" s="571"/>
      <c r="R101" s="571"/>
      <c r="S101" s="571"/>
      <c r="T101" s="571"/>
      <c r="U101" s="571"/>
      <c r="V101" s="571"/>
      <c r="W101" s="571"/>
      <c r="X101" s="571"/>
      <c r="Y101" s="571"/>
      <c r="Z101" s="571"/>
      <c r="AA101" s="571"/>
      <c r="AB101" s="571"/>
      <c r="AC101" s="571"/>
    </row>
    <row r="102" spans="1:30" x14ac:dyDescent="0.2">
      <c r="A102" s="706" t="s">
        <v>2779</v>
      </c>
      <c r="B102" s="706"/>
      <c r="C102" s="706"/>
      <c r="D102" s="706"/>
      <c r="E102" s="706"/>
      <c r="F102" s="706"/>
      <c r="G102" s="706"/>
      <c r="H102" s="706"/>
      <c r="I102" s="706"/>
      <c r="J102" s="545"/>
      <c r="K102" s="545"/>
      <c r="L102" s="545"/>
      <c r="M102" s="540"/>
      <c r="N102" s="571"/>
      <c r="O102" s="571"/>
      <c r="P102" s="571"/>
      <c r="Q102" s="571"/>
      <c r="R102" s="571"/>
      <c r="S102" s="571"/>
      <c r="T102" s="571"/>
      <c r="U102" s="571"/>
      <c r="V102" s="571"/>
      <c r="W102" s="571"/>
      <c r="X102" s="571"/>
      <c r="Y102" s="571"/>
      <c r="Z102" s="571"/>
      <c r="AA102" s="571"/>
      <c r="AB102" s="571"/>
      <c r="AC102" s="571"/>
    </row>
    <row r="103" spans="1:30" s="696" customFormat="1" x14ac:dyDescent="0.2">
      <c r="A103" s="706"/>
      <c r="B103" s="706"/>
      <c r="C103" s="706"/>
      <c r="D103" s="706"/>
      <c r="E103" s="706"/>
      <c r="F103" s="706"/>
      <c r="G103" s="706"/>
      <c r="H103" s="706"/>
      <c r="I103" s="706"/>
      <c r="J103" s="697"/>
      <c r="K103" s="697"/>
      <c r="L103" s="697"/>
      <c r="M103" s="692"/>
      <c r="N103" s="571"/>
      <c r="O103" s="571"/>
      <c r="P103" s="571"/>
      <c r="Q103" s="571"/>
      <c r="R103" s="571"/>
      <c r="S103" s="571"/>
      <c r="T103" s="571"/>
      <c r="U103" s="571"/>
      <c r="V103" s="571"/>
      <c r="W103" s="571"/>
      <c r="X103" s="571"/>
      <c r="Y103" s="571"/>
      <c r="Z103" s="571"/>
      <c r="AA103" s="571"/>
      <c r="AB103" s="571"/>
      <c r="AC103" s="571"/>
    </row>
    <row r="104" spans="1:30" x14ac:dyDescent="0.2">
      <c r="A104" s="706" t="s">
        <v>2780</v>
      </c>
      <c r="B104" s="706"/>
      <c r="C104" s="706"/>
      <c r="D104" s="706"/>
      <c r="E104" s="706"/>
      <c r="F104" s="706"/>
      <c r="G104" s="706"/>
      <c r="H104" s="706"/>
      <c r="I104" s="706"/>
      <c r="J104" s="545"/>
      <c r="K104" s="545"/>
      <c r="L104" s="545"/>
      <c r="M104" s="539"/>
      <c r="N104" s="571"/>
      <c r="O104" s="571"/>
      <c r="P104" s="571"/>
      <c r="Q104" s="571"/>
      <c r="R104" s="571"/>
      <c r="S104" s="571"/>
      <c r="T104" s="571"/>
      <c r="U104" s="571"/>
      <c r="V104" s="571"/>
      <c r="W104" s="571"/>
      <c r="X104" s="571"/>
      <c r="Y104" s="571"/>
      <c r="Z104" s="571"/>
      <c r="AA104" s="571"/>
      <c r="AB104" s="571"/>
      <c r="AC104" s="571"/>
    </row>
    <row r="105" spans="1:30" x14ac:dyDescent="0.2">
      <c r="A105" s="706" t="s">
        <v>3141</v>
      </c>
      <c r="B105" s="706"/>
      <c r="C105" s="706"/>
      <c r="D105" s="706"/>
      <c r="E105" s="706"/>
      <c r="F105" s="706"/>
      <c r="G105" s="706"/>
      <c r="H105" s="706"/>
      <c r="I105" s="706"/>
      <c r="J105" s="545"/>
      <c r="K105" s="545"/>
      <c r="L105" s="545"/>
      <c r="M105" s="539"/>
      <c r="N105" s="571"/>
      <c r="O105" s="571"/>
      <c r="P105" s="571"/>
      <c r="Q105" s="571"/>
      <c r="R105" s="571"/>
      <c r="S105" s="571"/>
      <c r="T105" s="571"/>
      <c r="U105" s="571"/>
      <c r="V105" s="571"/>
      <c r="W105" s="571"/>
      <c r="X105" s="571"/>
      <c r="Y105" s="571"/>
      <c r="Z105" s="571"/>
      <c r="AA105" s="571"/>
      <c r="AB105" s="571"/>
      <c r="AC105" s="571"/>
    </row>
    <row r="106" spans="1:30" ht="12" customHeight="1" x14ac:dyDescent="0.2">
      <c r="A106" s="706"/>
      <c r="B106" s="706"/>
      <c r="C106" s="706"/>
      <c r="D106" s="706"/>
      <c r="E106" s="706"/>
      <c r="F106" s="706"/>
      <c r="G106" s="706"/>
      <c r="H106" s="706"/>
      <c r="I106" s="706"/>
      <c r="J106" s="540"/>
      <c r="K106" s="540"/>
      <c r="L106" s="540"/>
      <c r="M106" s="540"/>
      <c r="N106" s="571"/>
      <c r="O106" s="571"/>
      <c r="P106" s="571"/>
      <c r="Q106" s="571"/>
      <c r="R106" s="571"/>
      <c r="S106" s="571"/>
      <c r="T106" s="571"/>
      <c r="U106" s="571"/>
      <c r="V106" s="571"/>
      <c r="W106" s="571"/>
      <c r="X106" s="571"/>
      <c r="Y106" s="571"/>
      <c r="Z106" s="571"/>
      <c r="AA106" s="571"/>
      <c r="AB106" s="571"/>
      <c r="AC106" s="571"/>
    </row>
    <row r="107" spans="1:30" ht="12" customHeight="1" x14ac:dyDescent="0.2">
      <c r="A107" s="706"/>
      <c r="B107" s="706"/>
      <c r="C107" s="706"/>
      <c r="D107" s="706"/>
      <c r="E107" s="706"/>
      <c r="F107" s="706"/>
      <c r="G107" s="706"/>
      <c r="H107" s="706"/>
      <c r="I107" s="706"/>
      <c r="J107" s="540"/>
      <c r="K107" s="540"/>
      <c r="L107" s="540"/>
      <c r="M107" s="540"/>
      <c r="N107" s="571"/>
      <c r="O107" s="571"/>
      <c r="P107" s="571"/>
      <c r="Q107" s="571"/>
      <c r="R107" s="571"/>
      <c r="S107" s="571"/>
      <c r="T107" s="571"/>
      <c r="U107" s="571"/>
      <c r="V107" s="571"/>
      <c r="W107" s="571"/>
      <c r="X107" s="571"/>
      <c r="Y107" s="571"/>
      <c r="Z107" s="571"/>
      <c r="AA107" s="571"/>
      <c r="AB107" s="571"/>
      <c r="AC107" s="571"/>
    </row>
    <row r="108" spans="1:30" ht="12" customHeight="1" x14ac:dyDescent="0.2">
      <c r="A108" s="706"/>
      <c r="B108" s="706"/>
      <c r="C108" s="706"/>
      <c r="D108" s="706"/>
      <c r="E108" s="706"/>
      <c r="F108" s="706"/>
      <c r="G108" s="706"/>
      <c r="H108" s="706"/>
      <c r="I108" s="706"/>
      <c r="N108" s="571"/>
      <c r="O108" s="571"/>
      <c r="P108" s="571"/>
      <c r="Q108" s="571"/>
      <c r="R108" s="571"/>
      <c r="S108" s="571"/>
      <c r="T108" s="571"/>
      <c r="U108" s="571"/>
      <c r="V108" s="571"/>
      <c r="W108" s="571"/>
      <c r="X108" s="571"/>
      <c r="Y108" s="571"/>
      <c r="Z108" s="571"/>
      <c r="AA108" s="571"/>
      <c r="AB108" s="571"/>
      <c r="AC108" s="571"/>
    </row>
    <row r="109" spans="1:30" ht="12" customHeight="1" x14ac:dyDescent="0.2">
      <c r="A109" s="706"/>
      <c r="B109" s="706"/>
      <c r="C109" s="706"/>
      <c r="D109" s="706"/>
      <c r="E109" s="706"/>
      <c r="F109" s="706"/>
      <c r="G109" s="706"/>
      <c r="H109" s="706"/>
      <c r="I109" s="706"/>
      <c r="J109" s="45"/>
      <c r="K109" s="45"/>
      <c r="L109" s="45"/>
      <c r="M109" s="45"/>
      <c r="N109" s="571"/>
      <c r="O109" s="571"/>
      <c r="P109" s="571"/>
      <c r="Q109" s="571"/>
      <c r="R109" s="571"/>
      <c r="S109" s="571"/>
      <c r="T109" s="571"/>
      <c r="U109" s="571"/>
      <c r="V109" s="571"/>
      <c r="W109" s="571"/>
      <c r="X109" s="571"/>
      <c r="Y109" s="571"/>
      <c r="Z109" s="571"/>
      <c r="AA109" s="571"/>
      <c r="AB109" s="571"/>
      <c r="AC109" s="571"/>
    </row>
    <row r="110" spans="1:30" ht="12" customHeight="1" x14ac:dyDescent="0.2">
      <c r="A110" s="48"/>
      <c r="B110" s="49"/>
      <c r="C110" s="620"/>
      <c r="D110" s="620"/>
      <c r="E110" s="621"/>
      <c r="F110" s="621"/>
      <c r="G110" s="621"/>
      <c r="H110" s="571"/>
      <c r="I110" s="582"/>
      <c r="J110" s="571"/>
      <c r="K110" s="571"/>
      <c r="L110" s="571"/>
      <c r="M110" s="571"/>
      <c r="N110" s="571"/>
      <c r="O110" s="571"/>
      <c r="P110" s="571"/>
      <c r="Q110" s="571"/>
      <c r="R110" s="571"/>
      <c r="S110" s="571"/>
      <c r="T110" s="571"/>
      <c r="U110" s="571"/>
      <c r="V110" s="571"/>
      <c r="W110" s="571"/>
      <c r="X110" s="571"/>
      <c r="Y110" s="571"/>
      <c r="Z110" s="571"/>
      <c r="AA110" s="571"/>
      <c r="AB110" s="571"/>
      <c r="AC110" s="571"/>
    </row>
    <row r="111" spans="1:30" ht="12" customHeight="1" x14ac:dyDescent="0.2">
      <c r="A111" s="707" t="s">
        <v>2781</v>
      </c>
      <c r="B111" s="707"/>
      <c r="C111" s="49"/>
      <c r="D111" s="49"/>
      <c r="E111" s="49"/>
      <c r="F111" s="49"/>
      <c r="G111" s="49"/>
      <c r="H111" s="571"/>
      <c r="I111" s="582"/>
      <c r="J111" s="571"/>
      <c r="K111" s="571"/>
      <c r="L111" s="571"/>
      <c r="M111" s="571"/>
      <c r="N111" s="571"/>
      <c r="O111" s="571"/>
      <c r="P111" s="571"/>
      <c r="Q111" s="571"/>
      <c r="R111" s="571"/>
      <c r="S111" s="571"/>
      <c r="T111" s="571"/>
      <c r="U111" s="571"/>
      <c r="V111" s="571"/>
      <c r="W111" s="571"/>
      <c r="X111" s="571"/>
      <c r="Y111" s="571"/>
      <c r="Z111" s="571"/>
      <c r="AA111" s="571"/>
      <c r="AB111" s="571"/>
      <c r="AC111" s="571"/>
    </row>
    <row r="112" spans="1:30" ht="12" customHeight="1" x14ac:dyDescent="0.2">
      <c r="A112" s="48"/>
      <c r="B112" s="543"/>
      <c r="C112" s="49"/>
      <c r="D112" s="49"/>
      <c r="E112" s="49"/>
      <c r="F112" s="49"/>
      <c r="G112" s="49"/>
      <c r="H112" s="571"/>
      <c r="I112" s="582"/>
      <c r="J112" s="571"/>
      <c r="K112" s="571"/>
      <c r="L112" s="571"/>
      <c r="M112" s="571"/>
      <c r="N112" s="571"/>
      <c r="O112" s="571"/>
      <c r="P112" s="571"/>
      <c r="Q112" s="571"/>
      <c r="R112" s="571"/>
      <c r="S112" s="571"/>
      <c r="T112" s="571"/>
      <c r="U112" s="571"/>
      <c r="V112" s="571"/>
      <c r="W112" s="571"/>
      <c r="X112" s="571"/>
      <c r="Y112" s="571"/>
      <c r="Z112" s="571"/>
      <c r="AA112" s="571"/>
      <c r="AB112" s="571"/>
      <c r="AC112" s="571"/>
    </row>
    <row r="113" spans="1:29" ht="12" customHeight="1" x14ac:dyDescent="0.2">
      <c r="A113" s="707" t="s">
        <v>3007</v>
      </c>
      <c r="B113" s="707"/>
      <c r="C113" s="622"/>
      <c r="D113" s="622"/>
      <c r="E113" s="708"/>
      <c r="F113" s="708"/>
      <c r="G113" s="623"/>
      <c r="H113" s="623"/>
      <c r="I113" s="623"/>
      <c r="J113" s="622"/>
      <c r="K113" s="623"/>
      <c r="L113" s="623"/>
      <c r="M113" s="623"/>
      <c r="N113" s="623"/>
      <c r="O113" s="623"/>
      <c r="P113" s="623"/>
      <c r="Q113" s="623"/>
      <c r="R113" s="623"/>
      <c r="S113" s="623"/>
      <c r="T113" s="623"/>
      <c r="U113" s="623"/>
      <c r="V113" s="623"/>
      <c r="W113" s="623"/>
      <c r="X113" s="623"/>
      <c r="Y113" s="623"/>
      <c r="Z113" s="623"/>
      <c r="AA113" s="623"/>
      <c r="AB113" s="623"/>
      <c r="AC113" s="623"/>
    </row>
    <row r="114" spans="1:29" ht="12" customHeight="1" x14ac:dyDescent="0.2"/>
    <row r="115" spans="1:29" ht="12" customHeight="1" x14ac:dyDescent="0.2"/>
    <row r="116" spans="1:29" ht="12" customHeight="1" x14ac:dyDescent="0.2"/>
    <row r="117" spans="1:29" ht="12" customHeight="1" x14ac:dyDescent="0.2"/>
  </sheetData>
  <mergeCells count="28">
    <mergeCell ref="AG3:AG5"/>
    <mergeCell ref="AH3:AH5"/>
    <mergeCell ref="AD4:AE4"/>
    <mergeCell ref="AD3:AE3"/>
    <mergeCell ref="A98:I99"/>
    <mergeCell ref="A113:B113"/>
    <mergeCell ref="E113:F113"/>
    <mergeCell ref="A104:I104"/>
    <mergeCell ref="A105:I109"/>
    <mergeCell ref="A2:K2"/>
    <mergeCell ref="A87:B87"/>
    <mergeCell ref="A9:B9"/>
    <mergeCell ref="A22:A28"/>
    <mergeCell ref="A30:A36"/>
    <mergeCell ref="A7:B7"/>
    <mergeCell ref="A8:B8"/>
    <mergeCell ref="A37:B37"/>
    <mergeCell ref="A11:B11"/>
    <mergeCell ref="A53:B53"/>
    <mergeCell ref="A3:B3"/>
    <mergeCell ref="A4:B4"/>
    <mergeCell ref="A1:M1"/>
    <mergeCell ref="O1:P1"/>
    <mergeCell ref="A96:I97"/>
    <mergeCell ref="A95:I95"/>
    <mergeCell ref="A111:B111"/>
    <mergeCell ref="A100:I101"/>
    <mergeCell ref="A102:I103"/>
  </mergeCells>
  <hyperlinks>
    <hyperlink ref="O1" location="Contents!A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4"/>
  <sheetViews>
    <sheetView showGridLines="0" zoomScaleNormal="100" workbookViewId="0">
      <selection sqref="A1:M1"/>
    </sheetView>
  </sheetViews>
  <sheetFormatPr defaultColWidth="9.140625" defaultRowHeight="12.75" x14ac:dyDescent="0.2"/>
  <cols>
    <col min="1" max="1" width="9.5703125" style="570" customWidth="1"/>
    <col min="2" max="2" width="40.28515625" style="570" customWidth="1"/>
    <col min="3" max="55" width="11.28515625" style="570" customWidth="1"/>
    <col min="56" max="56" width="5.5703125" style="570" customWidth="1"/>
    <col min="57" max="57" width="9.42578125" style="570" bestFit="1" customWidth="1"/>
    <col min="58" max="58" width="10.28515625" style="570" bestFit="1" customWidth="1"/>
    <col min="59" max="16384" width="9.140625" style="570"/>
  </cols>
  <sheetData>
    <row r="1" spans="1:59" ht="18" customHeight="1" x14ac:dyDescent="0.25">
      <c r="A1" s="703" t="s">
        <v>3019</v>
      </c>
      <c r="B1" s="703"/>
      <c r="C1" s="703"/>
      <c r="D1" s="703"/>
      <c r="E1" s="703"/>
      <c r="F1" s="703"/>
      <c r="G1" s="703"/>
      <c r="H1" s="703"/>
      <c r="I1" s="703"/>
      <c r="J1" s="703"/>
      <c r="K1" s="703"/>
      <c r="L1" s="703"/>
      <c r="M1" s="703"/>
      <c r="N1" s="694"/>
      <c r="O1" s="484" t="s">
        <v>69</v>
      </c>
      <c r="P1" s="484"/>
      <c r="R1" s="484"/>
      <c r="S1" s="484"/>
    </row>
    <row r="2" spans="1:59" ht="15" customHeight="1" x14ac:dyDescent="0.2">
      <c r="A2" s="709"/>
      <c r="B2" s="709"/>
      <c r="C2" s="709"/>
      <c r="D2" s="709"/>
      <c r="E2" s="709"/>
      <c r="F2" s="709"/>
      <c r="G2" s="709"/>
      <c r="H2" s="709"/>
      <c r="I2" s="709"/>
      <c r="J2" s="709"/>
      <c r="K2" s="709"/>
      <c r="L2" s="571"/>
      <c r="M2" s="571"/>
      <c r="N2" s="571"/>
      <c r="O2" s="571"/>
      <c r="P2" s="571"/>
      <c r="Q2" s="571"/>
      <c r="R2" s="571"/>
      <c r="S2" s="571"/>
      <c r="T2" s="571"/>
      <c r="U2" s="571"/>
      <c r="V2" s="571"/>
      <c r="W2" s="571"/>
      <c r="X2" s="571"/>
      <c r="Y2" s="571"/>
      <c r="Z2" s="571"/>
      <c r="AA2" s="571"/>
      <c r="AB2" s="571"/>
      <c r="AC2" s="571"/>
      <c r="AD2" s="571"/>
      <c r="AE2" s="571"/>
      <c r="AF2" s="571"/>
      <c r="AG2" s="571"/>
      <c r="AH2" s="571"/>
      <c r="AI2" s="571"/>
      <c r="AJ2" s="571"/>
      <c r="AK2" s="571"/>
      <c r="AL2" s="571"/>
      <c r="AM2" s="571"/>
      <c r="AN2" s="571"/>
      <c r="AO2" s="571"/>
      <c r="AP2" s="571"/>
      <c r="AQ2" s="571"/>
      <c r="AR2" s="571"/>
      <c r="AS2" s="571"/>
      <c r="AT2" s="571"/>
      <c r="AU2" s="571"/>
      <c r="AV2" s="571"/>
      <c r="AW2" s="571"/>
      <c r="AX2" s="571"/>
      <c r="AY2" s="571"/>
      <c r="AZ2" s="571"/>
      <c r="BA2" s="571"/>
      <c r="BB2" s="571"/>
      <c r="BC2" s="571"/>
    </row>
    <row r="3" spans="1:59" ht="14.1" customHeight="1" x14ac:dyDescent="0.2">
      <c r="A3" s="714" t="s">
        <v>2762</v>
      </c>
      <c r="B3" s="714"/>
      <c r="C3" s="572">
        <v>1</v>
      </c>
      <c r="D3" s="572">
        <v>2</v>
      </c>
      <c r="E3" s="572">
        <v>3</v>
      </c>
      <c r="F3" s="572">
        <v>4</v>
      </c>
      <c r="G3" s="572">
        <v>5</v>
      </c>
      <c r="H3" s="572">
        <v>6</v>
      </c>
      <c r="I3" s="572">
        <v>7</v>
      </c>
      <c r="J3" s="572">
        <v>8</v>
      </c>
      <c r="K3" s="572">
        <v>9</v>
      </c>
      <c r="L3" s="572">
        <v>10</v>
      </c>
      <c r="M3" s="572">
        <v>11</v>
      </c>
      <c r="N3" s="572">
        <v>12</v>
      </c>
      <c r="O3" s="572">
        <v>13</v>
      </c>
      <c r="P3" s="573">
        <v>14</v>
      </c>
      <c r="Q3" s="573">
        <v>15</v>
      </c>
      <c r="R3" s="572">
        <v>16</v>
      </c>
      <c r="S3" s="573">
        <v>17</v>
      </c>
      <c r="T3" s="573">
        <v>18</v>
      </c>
      <c r="U3" s="573">
        <v>19</v>
      </c>
      <c r="V3" s="573">
        <v>20</v>
      </c>
      <c r="W3" s="573">
        <v>21</v>
      </c>
      <c r="X3" s="573">
        <v>22</v>
      </c>
      <c r="Y3" s="573">
        <v>23</v>
      </c>
      <c r="Z3" s="573">
        <v>24</v>
      </c>
      <c r="AA3" s="573">
        <v>25</v>
      </c>
      <c r="AB3" s="573">
        <v>26</v>
      </c>
      <c r="AC3" s="573">
        <v>27</v>
      </c>
      <c r="AD3" s="573">
        <v>28</v>
      </c>
      <c r="AE3" s="573">
        <v>29</v>
      </c>
      <c r="AF3" s="573">
        <v>30</v>
      </c>
      <c r="AG3" s="573">
        <v>31</v>
      </c>
      <c r="AH3" s="573">
        <v>32</v>
      </c>
      <c r="AI3" s="573">
        <v>33</v>
      </c>
      <c r="AJ3" s="573">
        <v>34</v>
      </c>
      <c r="AK3" s="573">
        <v>35</v>
      </c>
      <c r="AL3" s="573">
        <v>36</v>
      </c>
      <c r="AM3" s="573">
        <v>37</v>
      </c>
      <c r="AN3" s="573">
        <v>38</v>
      </c>
      <c r="AO3" s="573">
        <v>39</v>
      </c>
      <c r="AP3" s="573">
        <v>40</v>
      </c>
      <c r="AQ3" s="573">
        <v>41</v>
      </c>
      <c r="AR3" s="573">
        <v>42</v>
      </c>
      <c r="AS3" s="573">
        <v>43</v>
      </c>
      <c r="AT3" s="573">
        <v>44</v>
      </c>
      <c r="AU3" s="573">
        <v>45</v>
      </c>
      <c r="AV3" s="573">
        <v>46</v>
      </c>
      <c r="AW3" s="573">
        <v>47</v>
      </c>
      <c r="AX3" s="573">
        <v>48</v>
      </c>
      <c r="AY3" s="573">
        <v>49</v>
      </c>
      <c r="AZ3" s="573">
        <v>50</v>
      </c>
      <c r="BA3" s="573">
        <v>51</v>
      </c>
      <c r="BB3" s="573">
        <v>52</v>
      </c>
      <c r="BC3" s="573">
        <v>53</v>
      </c>
      <c r="BD3" s="721"/>
      <c r="BE3" s="721"/>
    </row>
    <row r="4" spans="1:59" ht="14.1" customHeight="1" x14ac:dyDescent="0.2">
      <c r="A4" s="715" t="s">
        <v>2763</v>
      </c>
      <c r="B4" s="715"/>
      <c r="C4" s="574">
        <v>43829</v>
      </c>
      <c r="D4" s="574">
        <v>43836</v>
      </c>
      <c r="E4" s="574">
        <v>43843</v>
      </c>
      <c r="F4" s="574">
        <v>43850</v>
      </c>
      <c r="G4" s="574">
        <v>43857</v>
      </c>
      <c r="H4" s="574">
        <v>43864</v>
      </c>
      <c r="I4" s="574">
        <v>43871</v>
      </c>
      <c r="J4" s="574">
        <v>43878</v>
      </c>
      <c r="K4" s="574">
        <v>43885</v>
      </c>
      <c r="L4" s="574">
        <v>43892</v>
      </c>
      <c r="M4" s="574">
        <v>43899</v>
      </c>
      <c r="N4" s="574">
        <v>43906</v>
      </c>
      <c r="O4" s="574">
        <v>43913</v>
      </c>
      <c r="P4" s="574">
        <v>43920</v>
      </c>
      <c r="Q4" s="574">
        <v>43927</v>
      </c>
      <c r="R4" s="574">
        <v>43934</v>
      </c>
      <c r="S4" s="574">
        <v>43941</v>
      </c>
      <c r="T4" s="574">
        <v>43948</v>
      </c>
      <c r="U4" s="574">
        <v>43955</v>
      </c>
      <c r="V4" s="574">
        <v>43962</v>
      </c>
      <c r="W4" s="574">
        <v>43969</v>
      </c>
      <c r="X4" s="574">
        <v>43976</v>
      </c>
      <c r="Y4" s="574">
        <v>43983</v>
      </c>
      <c r="Z4" s="574">
        <v>43990</v>
      </c>
      <c r="AA4" s="574">
        <v>43997</v>
      </c>
      <c r="AB4" s="574">
        <v>44004</v>
      </c>
      <c r="AC4" s="574">
        <v>44011</v>
      </c>
      <c r="AD4" s="574">
        <v>44018</v>
      </c>
      <c r="AE4" s="574">
        <v>44025</v>
      </c>
      <c r="AF4" s="574">
        <v>44032</v>
      </c>
      <c r="AG4" s="574">
        <v>44039</v>
      </c>
      <c r="AH4" s="574">
        <v>44046</v>
      </c>
      <c r="AI4" s="574">
        <v>44053</v>
      </c>
      <c r="AJ4" s="574">
        <v>44060</v>
      </c>
      <c r="AK4" s="574">
        <v>44067</v>
      </c>
      <c r="AL4" s="574">
        <v>44074</v>
      </c>
      <c r="AM4" s="574">
        <v>44081</v>
      </c>
      <c r="AN4" s="574">
        <v>44088</v>
      </c>
      <c r="AO4" s="574">
        <v>44095</v>
      </c>
      <c r="AP4" s="574">
        <v>44102</v>
      </c>
      <c r="AQ4" s="574">
        <v>44109</v>
      </c>
      <c r="AR4" s="574">
        <v>44116</v>
      </c>
      <c r="AS4" s="574">
        <v>44123</v>
      </c>
      <c r="AT4" s="574">
        <v>44130</v>
      </c>
      <c r="AU4" s="574">
        <v>44137</v>
      </c>
      <c r="AV4" s="574">
        <v>44144</v>
      </c>
      <c r="AW4" s="574">
        <v>44151</v>
      </c>
      <c r="AX4" s="574">
        <v>44158</v>
      </c>
      <c r="AY4" s="574">
        <v>44165</v>
      </c>
      <c r="AZ4" s="574">
        <v>44172</v>
      </c>
      <c r="BA4" s="574">
        <v>44179</v>
      </c>
      <c r="BB4" s="574">
        <v>44186</v>
      </c>
      <c r="BC4" s="574">
        <v>44193</v>
      </c>
      <c r="BD4" s="720" t="s">
        <v>3017</v>
      </c>
      <c r="BE4" s="720"/>
    </row>
    <row r="5" spans="1:59" ht="14.1" customHeight="1" thickBot="1" x14ac:dyDescent="0.25">
      <c r="A5" s="575"/>
      <c r="B5" s="575"/>
      <c r="C5" s="576"/>
      <c r="D5" s="576"/>
      <c r="E5" s="576"/>
      <c r="F5" s="576"/>
      <c r="G5" s="576"/>
      <c r="H5" s="576"/>
      <c r="I5" s="576"/>
      <c r="J5" s="576"/>
      <c r="K5" s="577"/>
      <c r="L5" s="577"/>
      <c r="M5" s="578"/>
      <c r="N5" s="578"/>
      <c r="O5" s="578"/>
      <c r="P5" s="579"/>
      <c r="Q5" s="579"/>
      <c r="R5" s="579"/>
      <c r="S5" s="579"/>
      <c r="T5" s="579"/>
      <c r="U5" s="579"/>
      <c r="V5" s="579"/>
      <c r="W5" s="579"/>
      <c r="X5" s="579"/>
      <c r="Y5" s="579"/>
      <c r="Z5" s="579"/>
      <c r="AA5" s="579"/>
      <c r="AB5" s="579"/>
      <c r="AC5" s="579"/>
      <c r="AD5" s="579"/>
      <c r="AE5" s="579"/>
      <c r="AF5" s="579"/>
      <c r="AG5" s="579"/>
      <c r="AH5" s="579"/>
      <c r="AI5" s="579"/>
      <c r="AJ5" s="579"/>
      <c r="AK5" s="579"/>
      <c r="AL5" s="579"/>
      <c r="AM5" s="579"/>
      <c r="AN5" s="579"/>
      <c r="AO5" s="579"/>
      <c r="AP5" s="579"/>
      <c r="AQ5" s="579"/>
      <c r="AR5" s="579"/>
      <c r="AS5" s="579"/>
      <c r="AT5" s="579"/>
      <c r="AU5" s="579"/>
      <c r="AV5" s="579"/>
      <c r="AW5" s="579"/>
      <c r="AX5" s="579"/>
      <c r="AY5" s="579"/>
      <c r="AZ5" s="579"/>
      <c r="BA5" s="579"/>
      <c r="BB5" s="579"/>
      <c r="BC5" s="579"/>
      <c r="BD5" s="579"/>
      <c r="BE5" s="579"/>
    </row>
    <row r="6" spans="1:59" ht="14.1" customHeight="1" x14ac:dyDescent="0.2">
      <c r="A6" s="580"/>
      <c r="B6" s="581"/>
      <c r="C6" s="582"/>
      <c r="D6" s="582"/>
      <c r="E6" s="582"/>
      <c r="F6" s="582"/>
      <c r="G6" s="582"/>
      <c r="H6" s="582"/>
      <c r="I6" s="582"/>
      <c r="J6" s="582"/>
      <c r="K6" s="583"/>
      <c r="L6" s="583"/>
      <c r="M6" s="584"/>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row>
    <row r="7" spans="1:59" ht="14.1" customHeight="1" x14ac:dyDescent="0.2">
      <c r="A7" s="711" t="s">
        <v>3155</v>
      </c>
      <c r="B7" s="711"/>
      <c r="C7" s="588">
        <f>SUM(C13:C19)</f>
        <v>0</v>
      </c>
      <c r="D7" s="588">
        <f t="shared" ref="D7:BC7" si="0">SUM(D13:D19)</f>
        <v>0</v>
      </c>
      <c r="E7" s="588">
        <f t="shared" si="0"/>
        <v>0</v>
      </c>
      <c r="F7" s="588">
        <f t="shared" si="0"/>
        <v>0</v>
      </c>
      <c r="G7" s="588">
        <f t="shared" si="0"/>
        <v>0</v>
      </c>
      <c r="H7" s="588">
        <f t="shared" si="0"/>
        <v>0</v>
      </c>
      <c r="I7" s="588">
        <f t="shared" si="0"/>
        <v>0</v>
      </c>
      <c r="J7" s="588">
        <f t="shared" si="0"/>
        <v>0</v>
      </c>
      <c r="K7" s="588">
        <f t="shared" si="0"/>
        <v>0</v>
      </c>
      <c r="L7" s="588">
        <f t="shared" si="0"/>
        <v>0</v>
      </c>
      <c r="M7" s="588">
        <f t="shared" si="0"/>
        <v>0</v>
      </c>
      <c r="N7" s="588">
        <f t="shared" si="0"/>
        <v>11</v>
      </c>
      <c r="O7" s="588">
        <f t="shared" si="0"/>
        <v>62</v>
      </c>
      <c r="P7" s="588">
        <f t="shared" si="0"/>
        <v>282</v>
      </c>
      <c r="Q7" s="588">
        <f t="shared" si="0"/>
        <v>609</v>
      </c>
      <c r="R7" s="588">
        <f t="shared" si="0"/>
        <v>650</v>
      </c>
      <c r="S7" s="588">
        <f t="shared" si="0"/>
        <v>663</v>
      </c>
      <c r="T7" s="588">
        <f t="shared" si="0"/>
        <v>527</v>
      </c>
      <c r="U7" s="588">
        <f t="shared" si="0"/>
        <v>414</v>
      </c>
      <c r="V7" s="588">
        <f t="shared" si="0"/>
        <v>336</v>
      </c>
      <c r="W7" s="588">
        <f t="shared" si="0"/>
        <v>230</v>
      </c>
      <c r="X7" s="588">
        <f t="shared" si="0"/>
        <v>131</v>
      </c>
      <c r="Y7" s="588">
        <f t="shared" si="0"/>
        <v>91</v>
      </c>
      <c r="Z7" s="588">
        <f t="shared" si="0"/>
        <v>67</v>
      </c>
      <c r="AA7" s="588">
        <f t="shared" si="0"/>
        <v>49</v>
      </c>
      <c r="AB7" s="588">
        <f t="shared" si="0"/>
        <v>36</v>
      </c>
      <c r="AC7" s="588">
        <f t="shared" si="0"/>
        <v>19</v>
      </c>
      <c r="AD7" s="588">
        <f t="shared" si="0"/>
        <v>13</v>
      </c>
      <c r="AE7" s="588">
        <f t="shared" si="0"/>
        <v>6</v>
      </c>
      <c r="AF7" s="588">
        <f t="shared" si="0"/>
        <v>8</v>
      </c>
      <c r="AG7" s="588">
        <f t="shared" si="0"/>
        <v>6</v>
      </c>
      <c r="AH7" s="588">
        <f t="shared" si="0"/>
        <v>5</v>
      </c>
      <c r="AI7" s="588">
        <f t="shared" si="0"/>
        <v>3</v>
      </c>
      <c r="AJ7" s="588">
        <f t="shared" si="0"/>
        <v>5</v>
      </c>
      <c r="AK7" s="588">
        <f t="shared" si="0"/>
        <v>7</v>
      </c>
      <c r="AL7" s="588">
        <f t="shared" si="0"/>
        <v>2</v>
      </c>
      <c r="AM7" s="588">
        <f t="shared" si="0"/>
        <v>5</v>
      </c>
      <c r="AN7" s="588">
        <f t="shared" si="0"/>
        <v>11</v>
      </c>
      <c r="AO7" s="588">
        <f t="shared" si="0"/>
        <v>10</v>
      </c>
      <c r="AP7" s="588">
        <f t="shared" si="0"/>
        <v>20</v>
      </c>
      <c r="AQ7" s="588">
        <f t="shared" si="0"/>
        <v>25</v>
      </c>
      <c r="AR7" s="588">
        <f t="shared" si="0"/>
        <v>76</v>
      </c>
      <c r="AS7" s="588">
        <f t="shared" si="0"/>
        <v>107</v>
      </c>
      <c r="AT7" s="588">
        <f t="shared" si="0"/>
        <v>168</v>
      </c>
      <c r="AU7" s="588">
        <f t="shared" si="0"/>
        <v>209</v>
      </c>
      <c r="AV7" s="588">
        <f t="shared" si="0"/>
        <v>280</v>
      </c>
      <c r="AW7" s="588">
        <f t="shared" si="0"/>
        <v>249</v>
      </c>
      <c r="AX7" s="588">
        <f t="shared" si="0"/>
        <v>252</v>
      </c>
      <c r="AY7" s="588">
        <f t="shared" si="0"/>
        <v>233</v>
      </c>
      <c r="AZ7" s="588">
        <f t="shared" si="0"/>
        <v>227</v>
      </c>
      <c r="BA7" s="588">
        <f t="shared" si="0"/>
        <v>208</v>
      </c>
      <c r="BB7" s="588">
        <f t="shared" si="0"/>
        <v>203</v>
      </c>
      <c r="BC7" s="588">
        <f t="shared" si="0"/>
        <v>187</v>
      </c>
      <c r="BD7" s="587"/>
      <c r="BE7" s="588">
        <f>SUM(C7:BC7)</f>
        <v>6702</v>
      </c>
      <c r="BF7" s="589"/>
      <c r="BG7" s="598"/>
    </row>
    <row r="8" spans="1:59" ht="14.1" customHeight="1" x14ac:dyDescent="0.2">
      <c r="A8" s="711" t="s">
        <v>3156</v>
      </c>
      <c r="B8" s="711"/>
      <c r="C8" s="588">
        <f>SUM(C22:C28)</f>
        <v>0</v>
      </c>
      <c r="D8" s="588">
        <f t="shared" ref="D8:BC8" si="1">SUM(D22:D28)</f>
        <v>0</v>
      </c>
      <c r="E8" s="588">
        <f t="shared" si="1"/>
        <v>0</v>
      </c>
      <c r="F8" s="588">
        <f t="shared" si="1"/>
        <v>0</v>
      </c>
      <c r="G8" s="588">
        <f t="shared" si="1"/>
        <v>0</v>
      </c>
      <c r="H8" s="588">
        <f t="shared" si="1"/>
        <v>0</v>
      </c>
      <c r="I8" s="588">
        <f t="shared" si="1"/>
        <v>0</v>
      </c>
      <c r="J8" s="588">
        <f t="shared" si="1"/>
        <v>0</v>
      </c>
      <c r="K8" s="588">
        <f t="shared" si="1"/>
        <v>0</v>
      </c>
      <c r="L8" s="588">
        <f t="shared" si="1"/>
        <v>0</v>
      </c>
      <c r="M8" s="588">
        <f t="shared" si="1"/>
        <v>0</v>
      </c>
      <c r="N8" s="588">
        <f t="shared" si="1"/>
        <v>5</v>
      </c>
      <c r="O8" s="588">
        <f t="shared" si="1"/>
        <v>26</v>
      </c>
      <c r="P8" s="588">
        <f t="shared" si="1"/>
        <v>127</v>
      </c>
      <c r="Q8" s="588">
        <f t="shared" si="1"/>
        <v>261</v>
      </c>
      <c r="R8" s="588">
        <f t="shared" si="1"/>
        <v>309</v>
      </c>
      <c r="S8" s="588">
        <f t="shared" si="1"/>
        <v>346</v>
      </c>
      <c r="T8" s="588">
        <f t="shared" si="1"/>
        <v>279</v>
      </c>
      <c r="U8" s="588">
        <f t="shared" si="1"/>
        <v>220</v>
      </c>
      <c r="V8" s="588">
        <f t="shared" si="1"/>
        <v>181</v>
      </c>
      <c r="W8" s="588">
        <f t="shared" si="1"/>
        <v>123</v>
      </c>
      <c r="X8" s="588">
        <f t="shared" si="1"/>
        <v>69</v>
      </c>
      <c r="Y8" s="588">
        <f t="shared" si="1"/>
        <v>47</v>
      </c>
      <c r="Z8" s="588">
        <f t="shared" si="1"/>
        <v>42</v>
      </c>
      <c r="AA8" s="588">
        <f t="shared" si="1"/>
        <v>30</v>
      </c>
      <c r="AB8" s="588">
        <f t="shared" si="1"/>
        <v>19</v>
      </c>
      <c r="AC8" s="588">
        <f t="shared" si="1"/>
        <v>11</v>
      </c>
      <c r="AD8" s="588">
        <f t="shared" si="1"/>
        <v>8</v>
      </c>
      <c r="AE8" s="588">
        <f t="shared" si="1"/>
        <v>4</v>
      </c>
      <c r="AF8" s="588">
        <f t="shared" si="1"/>
        <v>5</v>
      </c>
      <c r="AG8" s="588">
        <f t="shared" si="1"/>
        <v>4</v>
      </c>
      <c r="AH8" s="588">
        <f t="shared" si="1"/>
        <v>5</v>
      </c>
      <c r="AI8" s="588">
        <f t="shared" si="1"/>
        <v>2</v>
      </c>
      <c r="AJ8" s="588">
        <f t="shared" si="1"/>
        <v>4</v>
      </c>
      <c r="AK8" s="588">
        <f t="shared" si="1"/>
        <v>3</v>
      </c>
      <c r="AL8" s="588">
        <f t="shared" si="1"/>
        <v>2</v>
      </c>
      <c r="AM8" s="588">
        <f t="shared" si="1"/>
        <v>1</v>
      </c>
      <c r="AN8" s="588">
        <f t="shared" si="1"/>
        <v>5</v>
      </c>
      <c r="AO8" s="588">
        <f t="shared" si="1"/>
        <v>3</v>
      </c>
      <c r="AP8" s="588">
        <f t="shared" si="1"/>
        <v>9</v>
      </c>
      <c r="AQ8" s="588">
        <f t="shared" si="1"/>
        <v>11</v>
      </c>
      <c r="AR8" s="588">
        <f t="shared" si="1"/>
        <v>32</v>
      </c>
      <c r="AS8" s="588">
        <f t="shared" si="1"/>
        <v>45</v>
      </c>
      <c r="AT8" s="588">
        <f t="shared" si="1"/>
        <v>70</v>
      </c>
      <c r="AU8" s="588">
        <f t="shared" si="1"/>
        <v>104</v>
      </c>
      <c r="AV8" s="588">
        <f t="shared" si="1"/>
        <v>121</v>
      </c>
      <c r="AW8" s="588">
        <f t="shared" si="1"/>
        <v>121</v>
      </c>
      <c r="AX8" s="588">
        <f t="shared" si="1"/>
        <v>119</v>
      </c>
      <c r="AY8" s="588">
        <f t="shared" si="1"/>
        <v>105</v>
      </c>
      <c r="AZ8" s="588">
        <f t="shared" si="1"/>
        <v>110</v>
      </c>
      <c r="BA8" s="588">
        <f t="shared" si="1"/>
        <v>98</v>
      </c>
      <c r="BB8" s="588">
        <f t="shared" si="1"/>
        <v>101</v>
      </c>
      <c r="BC8" s="588">
        <f t="shared" si="1"/>
        <v>97</v>
      </c>
      <c r="BD8" s="588"/>
      <c r="BE8" s="588">
        <f>SUM(BE22:BE28)</f>
        <v>3284</v>
      </c>
      <c r="BF8" s="591"/>
      <c r="BG8" s="598"/>
    </row>
    <row r="9" spans="1:59" ht="14.1" customHeight="1" x14ac:dyDescent="0.2">
      <c r="A9" s="711" t="s">
        <v>3157</v>
      </c>
      <c r="B9" s="711"/>
      <c r="C9" s="588">
        <f>SUM(C30:C36)</f>
        <v>0</v>
      </c>
      <c r="D9" s="588">
        <f t="shared" ref="D9:BC9" si="2">SUM(D30:D36)</f>
        <v>0</v>
      </c>
      <c r="E9" s="588">
        <f t="shared" si="2"/>
        <v>0</v>
      </c>
      <c r="F9" s="588">
        <f t="shared" si="2"/>
        <v>0</v>
      </c>
      <c r="G9" s="588">
        <f t="shared" si="2"/>
        <v>0</v>
      </c>
      <c r="H9" s="588">
        <f t="shared" si="2"/>
        <v>0</v>
      </c>
      <c r="I9" s="588">
        <f t="shared" si="2"/>
        <v>0</v>
      </c>
      <c r="J9" s="588">
        <f t="shared" si="2"/>
        <v>0</v>
      </c>
      <c r="K9" s="588">
        <f t="shared" si="2"/>
        <v>0</v>
      </c>
      <c r="L9" s="588">
        <f t="shared" si="2"/>
        <v>0</v>
      </c>
      <c r="M9" s="588">
        <f t="shared" si="2"/>
        <v>0</v>
      </c>
      <c r="N9" s="588">
        <f t="shared" si="2"/>
        <v>6</v>
      </c>
      <c r="O9" s="588">
        <f t="shared" si="2"/>
        <v>36</v>
      </c>
      <c r="P9" s="588">
        <f t="shared" si="2"/>
        <v>155</v>
      </c>
      <c r="Q9" s="588">
        <f t="shared" si="2"/>
        <v>348</v>
      </c>
      <c r="R9" s="588">
        <f t="shared" si="2"/>
        <v>341</v>
      </c>
      <c r="S9" s="588">
        <f t="shared" si="2"/>
        <v>317</v>
      </c>
      <c r="T9" s="588">
        <f t="shared" si="2"/>
        <v>248</v>
      </c>
      <c r="U9" s="588">
        <f t="shared" si="2"/>
        <v>194</v>
      </c>
      <c r="V9" s="588">
        <f t="shared" si="2"/>
        <v>155</v>
      </c>
      <c r="W9" s="588">
        <f t="shared" si="2"/>
        <v>107</v>
      </c>
      <c r="X9" s="588">
        <f t="shared" si="2"/>
        <v>62</v>
      </c>
      <c r="Y9" s="588">
        <f t="shared" si="2"/>
        <v>44</v>
      </c>
      <c r="Z9" s="588">
        <f t="shared" si="2"/>
        <v>25</v>
      </c>
      <c r="AA9" s="588">
        <f t="shared" si="2"/>
        <v>19</v>
      </c>
      <c r="AB9" s="588">
        <f t="shared" si="2"/>
        <v>17</v>
      </c>
      <c r="AC9" s="588">
        <f t="shared" si="2"/>
        <v>8</v>
      </c>
      <c r="AD9" s="588">
        <f t="shared" si="2"/>
        <v>5</v>
      </c>
      <c r="AE9" s="588">
        <f t="shared" si="2"/>
        <v>2</v>
      </c>
      <c r="AF9" s="588">
        <f t="shared" si="2"/>
        <v>3</v>
      </c>
      <c r="AG9" s="588">
        <f t="shared" si="2"/>
        <v>2</v>
      </c>
      <c r="AH9" s="588">
        <f t="shared" si="2"/>
        <v>0</v>
      </c>
      <c r="AI9" s="588">
        <f t="shared" si="2"/>
        <v>1</v>
      </c>
      <c r="AJ9" s="588">
        <f t="shared" si="2"/>
        <v>1</v>
      </c>
      <c r="AK9" s="588">
        <f t="shared" si="2"/>
        <v>4</v>
      </c>
      <c r="AL9" s="588">
        <f t="shared" si="2"/>
        <v>0</v>
      </c>
      <c r="AM9" s="588">
        <f t="shared" si="2"/>
        <v>4</v>
      </c>
      <c r="AN9" s="588">
        <f t="shared" si="2"/>
        <v>6</v>
      </c>
      <c r="AO9" s="588">
        <f t="shared" si="2"/>
        <v>7</v>
      </c>
      <c r="AP9" s="588">
        <f t="shared" si="2"/>
        <v>11</v>
      </c>
      <c r="AQ9" s="588">
        <f t="shared" si="2"/>
        <v>14</v>
      </c>
      <c r="AR9" s="588">
        <f t="shared" si="2"/>
        <v>44</v>
      </c>
      <c r="AS9" s="588">
        <f t="shared" si="2"/>
        <v>62</v>
      </c>
      <c r="AT9" s="588">
        <f t="shared" si="2"/>
        <v>98</v>
      </c>
      <c r="AU9" s="588">
        <f t="shared" si="2"/>
        <v>105</v>
      </c>
      <c r="AV9" s="588">
        <f t="shared" si="2"/>
        <v>159</v>
      </c>
      <c r="AW9" s="588">
        <f t="shared" si="2"/>
        <v>128</v>
      </c>
      <c r="AX9" s="588">
        <f t="shared" si="2"/>
        <v>133</v>
      </c>
      <c r="AY9" s="588">
        <f t="shared" si="2"/>
        <v>128</v>
      </c>
      <c r="AZ9" s="588">
        <f t="shared" si="2"/>
        <v>117</v>
      </c>
      <c r="BA9" s="588">
        <f t="shared" si="2"/>
        <v>110</v>
      </c>
      <c r="BB9" s="588">
        <f t="shared" si="2"/>
        <v>102</v>
      </c>
      <c r="BC9" s="588">
        <f t="shared" si="2"/>
        <v>90</v>
      </c>
      <c r="BD9" s="588"/>
      <c r="BE9" s="588">
        <f>SUM(BE30:BE36)</f>
        <v>3418</v>
      </c>
      <c r="BF9" s="591"/>
      <c r="BG9" s="598"/>
    </row>
    <row r="10" spans="1:59" ht="14.1" customHeight="1" x14ac:dyDescent="0.2">
      <c r="A10" s="542"/>
      <c r="B10" s="592"/>
      <c r="C10" s="588"/>
      <c r="D10" s="588"/>
      <c r="E10" s="588"/>
      <c r="F10" s="588"/>
      <c r="G10" s="588"/>
      <c r="H10" s="588"/>
      <c r="I10" s="588"/>
      <c r="J10" s="588"/>
      <c r="K10" s="588"/>
      <c r="L10" s="588"/>
      <c r="M10" s="588"/>
      <c r="N10" s="588"/>
      <c r="O10" s="588"/>
      <c r="P10" s="593"/>
      <c r="Q10" s="593"/>
      <c r="R10" s="593"/>
      <c r="S10" s="593"/>
      <c r="T10" s="593"/>
      <c r="U10" s="593"/>
      <c r="V10" s="593"/>
      <c r="W10" s="593"/>
      <c r="X10" s="593"/>
      <c r="Y10" s="593"/>
      <c r="Z10" s="593"/>
      <c r="AA10" s="593"/>
      <c r="AB10" s="593"/>
      <c r="AC10" s="593"/>
      <c r="AD10" s="593"/>
      <c r="AE10" s="593"/>
      <c r="AF10" s="593"/>
      <c r="AG10" s="593"/>
      <c r="AH10" s="593"/>
      <c r="AI10" s="593"/>
      <c r="AJ10" s="593"/>
      <c r="AK10" s="593"/>
      <c r="AL10" s="593"/>
      <c r="AM10" s="593"/>
      <c r="AN10" s="593"/>
      <c r="AO10" s="593"/>
      <c r="AP10" s="593"/>
      <c r="AQ10" s="593"/>
      <c r="AR10" s="593"/>
      <c r="AS10" s="593"/>
      <c r="AT10" s="593"/>
      <c r="AU10" s="593"/>
      <c r="AV10" s="593"/>
      <c r="AW10" s="593"/>
      <c r="AX10" s="593"/>
      <c r="AY10" s="593"/>
      <c r="AZ10" s="593"/>
      <c r="BA10" s="593"/>
      <c r="BB10" s="593"/>
      <c r="BC10" s="593"/>
      <c r="BD10" s="587"/>
      <c r="BE10" s="587"/>
      <c r="BF10" s="591"/>
    </row>
    <row r="11" spans="1:59" ht="14.1" customHeight="1" x14ac:dyDescent="0.2">
      <c r="A11" s="713" t="s">
        <v>0</v>
      </c>
      <c r="B11" s="713"/>
      <c r="C11" s="588"/>
      <c r="D11" s="588"/>
      <c r="E11" s="588"/>
      <c r="F11" s="588"/>
      <c r="G11" s="588"/>
      <c r="H11" s="588"/>
      <c r="I11" s="588"/>
      <c r="J11" s="588"/>
      <c r="K11" s="588"/>
      <c r="L11" s="588"/>
      <c r="M11" s="588"/>
      <c r="N11" s="588"/>
      <c r="O11" s="588"/>
      <c r="P11" s="588"/>
      <c r="Q11" s="588"/>
      <c r="R11" s="588"/>
      <c r="S11" s="588"/>
      <c r="T11" s="588"/>
      <c r="U11" s="588"/>
      <c r="V11" s="588"/>
      <c r="W11" s="588"/>
      <c r="X11" s="588"/>
      <c r="Y11" s="588"/>
      <c r="Z11" s="593"/>
      <c r="AA11" s="593"/>
      <c r="AB11" s="593"/>
      <c r="AC11" s="593"/>
      <c r="AD11" s="593"/>
      <c r="AE11" s="593"/>
      <c r="AF11" s="593"/>
      <c r="AG11" s="593"/>
      <c r="AH11" s="593"/>
      <c r="AI11" s="593"/>
      <c r="AJ11" s="593"/>
      <c r="AK11" s="593"/>
      <c r="AL11" s="593"/>
      <c r="AM11" s="593"/>
      <c r="AN11" s="593"/>
      <c r="AO11" s="593"/>
      <c r="AP11" s="593"/>
      <c r="AQ11" s="593"/>
      <c r="AR11" s="593"/>
      <c r="AS11" s="593"/>
      <c r="AT11" s="593"/>
      <c r="AU11" s="593"/>
      <c r="AV11" s="593"/>
      <c r="AW11" s="593"/>
      <c r="AX11" s="593"/>
      <c r="AY11" s="593"/>
      <c r="AZ11" s="593"/>
      <c r="BA11" s="593"/>
      <c r="BB11" s="593"/>
      <c r="BC11" s="593"/>
      <c r="BD11" s="587"/>
      <c r="BE11" s="587"/>
    </row>
    <row r="12" spans="1:59" ht="14.1" customHeight="1" x14ac:dyDescent="0.2">
      <c r="A12" s="592"/>
      <c r="B12" s="41" t="s">
        <v>2764</v>
      </c>
      <c r="C12" s="588"/>
      <c r="D12" s="588"/>
      <c r="E12" s="588"/>
      <c r="F12" s="588"/>
      <c r="G12" s="588"/>
      <c r="H12" s="588"/>
      <c r="I12" s="588"/>
      <c r="J12" s="588"/>
      <c r="K12" s="588"/>
      <c r="L12" s="588"/>
      <c r="M12" s="588"/>
      <c r="N12" s="588"/>
      <c r="O12" s="588"/>
      <c r="P12" s="588"/>
      <c r="Q12" s="588"/>
      <c r="R12" s="588"/>
      <c r="S12" s="588"/>
      <c r="T12" s="588"/>
      <c r="U12" s="588"/>
      <c r="V12" s="588"/>
      <c r="W12" s="588"/>
      <c r="X12" s="588"/>
      <c r="Y12" s="588"/>
      <c r="Z12" s="588"/>
      <c r="AA12" s="588"/>
      <c r="AB12" s="588"/>
      <c r="AC12" s="588"/>
      <c r="AD12" s="588"/>
      <c r="AE12" s="588"/>
      <c r="AF12" s="588"/>
      <c r="AG12" s="588"/>
      <c r="AH12" s="588"/>
      <c r="AI12" s="588"/>
      <c r="AJ12" s="588"/>
      <c r="AK12" s="588"/>
      <c r="AL12" s="588"/>
      <c r="AM12" s="588"/>
      <c r="AN12" s="588"/>
      <c r="AO12" s="588"/>
      <c r="AP12" s="588"/>
      <c r="AQ12" s="588"/>
      <c r="AR12" s="588"/>
      <c r="AS12" s="588"/>
      <c r="AT12" s="588"/>
      <c r="AU12" s="588"/>
      <c r="AV12" s="588"/>
      <c r="AW12" s="588"/>
      <c r="AX12" s="588"/>
      <c r="AY12" s="588"/>
      <c r="AZ12" s="588"/>
      <c r="BA12" s="588"/>
      <c r="BB12" s="588"/>
      <c r="BC12" s="588"/>
      <c r="BD12" s="587"/>
      <c r="BE12" s="587"/>
    </row>
    <row r="13" spans="1:59" ht="14.1" customHeight="1" x14ac:dyDescent="0.2">
      <c r="A13" s="592"/>
      <c r="B13" s="594" t="s">
        <v>1</v>
      </c>
      <c r="C13" s="595">
        <f t="shared" ref="C13:BC17" si="3">C22+C30</f>
        <v>0</v>
      </c>
      <c r="D13" s="595">
        <f t="shared" si="3"/>
        <v>0</v>
      </c>
      <c r="E13" s="595">
        <f t="shared" si="3"/>
        <v>0</v>
      </c>
      <c r="F13" s="595">
        <f t="shared" si="3"/>
        <v>0</v>
      </c>
      <c r="G13" s="595">
        <f t="shared" si="3"/>
        <v>0</v>
      </c>
      <c r="H13" s="595">
        <f t="shared" si="3"/>
        <v>0</v>
      </c>
      <c r="I13" s="595">
        <f t="shared" si="3"/>
        <v>0</v>
      </c>
      <c r="J13" s="595">
        <f t="shared" si="3"/>
        <v>0</v>
      </c>
      <c r="K13" s="595">
        <f t="shared" si="3"/>
        <v>0</v>
      </c>
      <c r="L13" s="595">
        <f t="shared" si="3"/>
        <v>0</v>
      </c>
      <c r="M13" s="595">
        <f t="shared" si="3"/>
        <v>0</v>
      </c>
      <c r="N13" s="595">
        <f t="shared" si="3"/>
        <v>0</v>
      </c>
      <c r="O13" s="595">
        <f t="shared" si="3"/>
        <v>0</v>
      </c>
      <c r="P13" s="595">
        <f t="shared" si="3"/>
        <v>0</v>
      </c>
      <c r="Q13" s="595">
        <f t="shared" si="3"/>
        <v>0</v>
      </c>
      <c r="R13" s="595">
        <f t="shared" si="3"/>
        <v>0</v>
      </c>
      <c r="S13" s="595">
        <f t="shared" si="3"/>
        <v>0</v>
      </c>
      <c r="T13" s="595">
        <f t="shared" si="3"/>
        <v>0</v>
      </c>
      <c r="U13" s="595">
        <f t="shared" si="3"/>
        <v>0</v>
      </c>
      <c r="V13" s="595">
        <f t="shared" si="3"/>
        <v>0</v>
      </c>
      <c r="W13" s="595">
        <f t="shared" si="3"/>
        <v>0</v>
      </c>
      <c r="X13" s="595">
        <f t="shared" si="3"/>
        <v>0</v>
      </c>
      <c r="Y13" s="595">
        <f t="shared" si="3"/>
        <v>0</v>
      </c>
      <c r="Z13" s="595">
        <f t="shared" si="3"/>
        <v>0</v>
      </c>
      <c r="AA13" s="595">
        <f t="shared" si="3"/>
        <v>0</v>
      </c>
      <c r="AB13" s="595">
        <f t="shared" si="3"/>
        <v>0</v>
      </c>
      <c r="AC13" s="595">
        <f t="shared" si="3"/>
        <v>0</v>
      </c>
      <c r="AD13" s="595">
        <f t="shared" si="3"/>
        <v>0</v>
      </c>
      <c r="AE13" s="595">
        <f t="shared" si="3"/>
        <v>0</v>
      </c>
      <c r="AF13" s="595">
        <f t="shared" si="3"/>
        <v>0</v>
      </c>
      <c r="AG13" s="595">
        <f t="shared" si="3"/>
        <v>0</v>
      </c>
      <c r="AH13" s="595">
        <f t="shared" si="3"/>
        <v>0</v>
      </c>
      <c r="AI13" s="595">
        <f t="shared" si="3"/>
        <v>0</v>
      </c>
      <c r="AJ13" s="595">
        <f t="shared" si="3"/>
        <v>0</v>
      </c>
      <c r="AK13" s="595">
        <f t="shared" si="3"/>
        <v>0</v>
      </c>
      <c r="AL13" s="595">
        <f t="shared" si="3"/>
        <v>0</v>
      </c>
      <c r="AM13" s="595">
        <f t="shared" si="3"/>
        <v>0</v>
      </c>
      <c r="AN13" s="595">
        <f t="shared" si="3"/>
        <v>0</v>
      </c>
      <c r="AO13" s="595">
        <f t="shared" si="3"/>
        <v>0</v>
      </c>
      <c r="AP13" s="595">
        <f t="shared" si="3"/>
        <v>0</v>
      </c>
      <c r="AQ13" s="595">
        <f t="shared" si="3"/>
        <v>0</v>
      </c>
      <c r="AR13" s="595">
        <f t="shared" si="3"/>
        <v>0</v>
      </c>
      <c r="AS13" s="595">
        <f t="shared" si="3"/>
        <v>0</v>
      </c>
      <c r="AT13" s="595">
        <f t="shared" si="3"/>
        <v>0</v>
      </c>
      <c r="AU13" s="595">
        <f t="shared" si="3"/>
        <v>0</v>
      </c>
      <c r="AV13" s="595">
        <f t="shared" si="3"/>
        <v>0</v>
      </c>
      <c r="AW13" s="595">
        <f t="shared" si="3"/>
        <v>0</v>
      </c>
      <c r="AX13" s="595">
        <f t="shared" si="3"/>
        <v>0</v>
      </c>
      <c r="AY13" s="595">
        <f t="shared" si="3"/>
        <v>0</v>
      </c>
      <c r="AZ13" s="595">
        <f t="shared" si="3"/>
        <v>0</v>
      </c>
      <c r="BA13" s="595">
        <f t="shared" si="3"/>
        <v>1</v>
      </c>
      <c r="BB13" s="595">
        <f t="shared" si="3"/>
        <v>0</v>
      </c>
      <c r="BC13" s="595">
        <f t="shared" si="3"/>
        <v>0</v>
      </c>
      <c r="BD13" s="587"/>
      <c r="BE13" s="596">
        <f>SUM(C13:BC13)</f>
        <v>1</v>
      </c>
      <c r="BF13" s="591"/>
      <c r="BG13" s="624"/>
    </row>
    <row r="14" spans="1:59" ht="14.1" customHeight="1" x14ac:dyDescent="0.2">
      <c r="A14" s="592"/>
      <c r="B14" s="597" t="s">
        <v>2765</v>
      </c>
      <c r="C14" s="595">
        <f t="shared" si="3"/>
        <v>0</v>
      </c>
      <c r="D14" s="595">
        <f t="shared" si="3"/>
        <v>0</v>
      </c>
      <c r="E14" s="595">
        <f t="shared" si="3"/>
        <v>0</v>
      </c>
      <c r="F14" s="595">
        <f t="shared" si="3"/>
        <v>0</v>
      </c>
      <c r="G14" s="595">
        <f t="shared" si="3"/>
        <v>0</v>
      </c>
      <c r="H14" s="595">
        <f t="shared" si="3"/>
        <v>0</v>
      </c>
      <c r="I14" s="595">
        <f t="shared" si="3"/>
        <v>0</v>
      </c>
      <c r="J14" s="595">
        <f t="shared" si="3"/>
        <v>0</v>
      </c>
      <c r="K14" s="595">
        <f t="shared" si="3"/>
        <v>0</v>
      </c>
      <c r="L14" s="595">
        <f t="shared" si="3"/>
        <v>0</v>
      </c>
      <c r="M14" s="595">
        <f t="shared" si="3"/>
        <v>0</v>
      </c>
      <c r="N14" s="595">
        <f t="shared" si="3"/>
        <v>0</v>
      </c>
      <c r="O14" s="595">
        <f t="shared" si="3"/>
        <v>0</v>
      </c>
      <c r="P14" s="595">
        <f t="shared" si="3"/>
        <v>0</v>
      </c>
      <c r="Q14" s="595">
        <f t="shared" si="3"/>
        <v>0</v>
      </c>
      <c r="R14" s="595">
        <f t="shared" si="3"/>
        <v>0</v>
      </c>
      <c r="S14" s="595">
        <f t="shared" si="3"/>
        <v>0</v>
      </c>
      <c r="T14" s="595">
        <f t="shared" si="3"/>
        <v>0</v>
      </c>
      <c r="U14" s="595">
        <f t="shared" si="3"/>
        <v>0</v>
      </c>
      <c r="V14" s="595">
        <f t="shared" si="3"/>
        <v>0</v>
      </c>
      <c r="W14" s="595">
        <f t="shared" si="3"/>
        <v>0</v>
      </c>
      <c r="X14" s="595">
        <f t="shared" si="3"/>
        <v>0</v>
      </c>
      <c r="Y14" s="595">
        <f t="shared" si="3"/>
        <v>0</v>
      </c>
      <c r="Z14" s="595">
        <f t="shared" si="3"/>
        <v>0</v>
      </c>
      <c r="AA14" s="595">
        <f t="shared" si="3"/>
        <v>0</v>
      </c>
      <c r="AB14" s="595">
        <f t="shared" si="3"/>
        <v>0</v>
      </c>
      <c r="AC14" s="595">
        <f t="shared" si="3"/>
        <v>0</v>
      </c>
      <c r="AD14" s="595">
        <f t="shared" si="3"/>
        <v>0</v>
      </c>
      <c r="AE14" s="595">
        <f t="shared" si="3"/>
        <v>0</v>
      </c>
      <c r="AF14" s="595">
        <f t="shared" si="3"/>
        <v>0</v>
      </c>
      <c r="AG14" s="595">
        <f t="shared" si="3"/>
        <v>0</v>
      </c>
      <c r="AH14" s="595">
        <f t="shared" si="3"/>
        <v>0</v>
      </c>
      <c r="AI14" s="595">
        <f t="shared" si="3"/>
        <v>0</v>
      </c>
      <c r="AJ14" s="595">
        <f t="shared" si="3"/>
        <v>0</v>
      </c>
      <c r="AK14" s="595">
        <f t="shared" si="3"/>
        <v>0</v>
      </c>
      <c r="AL14" s="595">
        <f t="shared" si="3"/>
        <v>0</v>
      </c>
      <c r="AM14" s="595">
        <f t="shared" si="3"/>
        <v>0</v>
      </c>
      <c r="AN14" s="595">
        <f t="shared" si="3"/>
        <v>0</v>
      </c>
      <c r="AO14" s="595">
        <f t="shared" si="3"/>
        <v>0</v>
      </c>
      <c r="AP14" s="595">
        <f t="shared" si="3"/>
        <v>0</v>
      </c>
      <c r="AQ14" s="595">
        <f t="shared" si="3"/>
        <v>0</v>
      </c>
      <c r="AR14" s="595">
        <f t="shared" si="3"/>
        <v>0</v>
      </c>
      <c r="AS14" s="595">
        <f t="shared" si="3"/>
        <v>0</v>
      </c>
      <c r="AT14" s="595">
        <f t="shared" si="3"/>
        <v>0</v>
      </c>
      <c r="AU14" s="595">
        <f t="shared" si="3"/>
        <v>0</v>
      </c>
      <c r="AV14" s="595">
        <f t="shared" si="3"/>
        <v>0</v>
      </c>
      <c r="AW14" s="595">
        <f t="shared" si="3"/>
        <v>0</v>
      </c>
      <c r="AX14" s="595">
        <f t="shared" si="3"/>
        <v>0</v>
      </c>
      <c r="AY14" s="595">
        <f t="shared" si="3"/>
        <v>0</v>
      </c>
      <c r="AZ14" s="595">
        <f t="shared" si="3"/>
        <v>0</v>
      </c>
      <c r="BA14" s="595">
        <f t="shared" si="3"/>
        <v>0</v>
      </c>
      <c r="BB14" s="595">
        <f t="shared" si="3"/>
        <v>0</v>
      </c>
      <c r="BC14" s="595">
        <f t="shared" si="3"/>
        <v>0</v>
      </c>
      <c r="BD14" s="587"/>
      <c r="BE14" s="596">
        <f t="shared" ref="BE14:BE19" si="4">SUM(C14:BC14)</f>
        <v>0</v>
      </c>
      <c r="BF14" s="591"/>
      <c r="BG14" s="624"/>
    </row>
    <row r="15" spans="1:59" ht="14.1" customHeight="1" x14ac:dyDescent="0.2">
      <c r="A15" s="592"/>
      <c r="B15" s="597" t="s">
        <v>2766</v>
      </c>
      <c r="C15" s="595">
        <f t="shared" si="3"/>
        <v>0</v>
      </c>
      <c r="D15" s="595">
        <f t="shared" si="3"/>
        <v>0</v>
      </c>
      <c r="E15" s="595">
        <f t="shared" si="3"/>
        <v>0</v>
      </c>
      <c r="F15" s="595">
        <f t="shared" si="3"/>
        <v>0</v>
      </c>
      <c r="G15" s="595">
        <f t="shared" si="3"/>
        <v>0</v>
      </c>
      <c r="H15" s="595">
        <f t="shared" si="3"/>
        <v>0</v>
      </c>
      <c r="I15" s="595">
        <f t="shared" si="3"/>
        <v>0</v>
      </c>
      <c r="J15" s="595">
        <f t="shared" si="3"/>
        <v>0</v>
      </c>
      <c r="K15" s="595">
        <f t="shared" si="3"/>
        <v>0</v>
      </c>
      <c r="L15" s="595">
        <f t="shared" si="3"/>
        <v>0</v>
      </c>
      <c r="M15" s="595">
        <f t="shared" si="3"/>
        <v>0</v>
      </c>
      <c r="N15" s="595">
        <f t="shared" si="3"/>
        <v>0</v>
      </c>
      <c r="O15" s="595">
        <f t="shared" si="3"/>
        <v>0</v>
      </c>
      <c r="P15" s="595">
        <f t="shared" si="3"/>
        <v>4</v>
      </c>
      <c r="Q15" s="595">
        <f t="shared" si="3"/>
        <v>5</v>
      </c>
      <c r="R15" s="595">
        <f t="shared" si="3"/>
        <v>2</v>
      </c>
      <c r="S15" s="595">
        <f t="shared" si="3"/>
        <v>7</v>
      </c>
      <c r="T15" s="595">
        <f t="shared" si="3"/>
        <v>2</v>
      </c>
      <c r="U15" s="595">
        <f t="shared" si="3"/>
        <v>2</v>
      </c>
      <c r="V15" s="595">
        <f t="shared" si="3"/>
        <v>2</v>
      </c>
      <c r="W15" s="595">
        <f t="shared" si="3"/>
        <v>0</v>
      </c>
      <c r="X15" s="595">
        <f t="shared" si="3"/>
        <v>1</v>
      </c>
      <c r="Y15" s="595">
        <f t="shared" si="3"/>
        <v>3</v>
      </c>
      <c r="Z15" s="595">
        <f t="shared" si="3"/>
        <v>1</v>
      </c>
      <c r="AA15" s="595">
        <f t="shared" si="3"/>
        <v>0</v>
      </c>
      <c r="AB15" s="595">
        <f t="shared" si="3"/>
        <v>0</v>
      </c>
      <c r="AC15" s="595">
        <f t="shared" si="3"/>
        <v>1</v>
      </c>
      <c r="AD15" s="595">
        <f t="shared" si="3"/>
        <v>0</v>
      </c>
      <c r="AE15" s="595">
        <f t="shared" si="3"/>
        <v>0</v>
      </c>
      <c r="AF15" s="595">
        <f t="shared" si="3"/>
        <v>0</v>
      </c>
      <c r="AG15" s="595">
        <f t="shared" si="3"/>
        <v>0</v>
      </c>
      <c r="AH15" s="595">
        <f t="shared" si="3"/>
        <v>0</v>
      </c>
      <c r="AI15" s="595">
        <f t="shared" si="3"/>
        <v>0</v>
      </c>
      <c r="AJ15" s="595">
        <f t="shared" si="3"/>
        <v>0</v>
      </c>
      <c r="AK15" s="595">
        <f t="shared" si="3"/>
        <v>0</v>
      </c>
      <c r="AL15" s="595">
        <f t="shared" si="3"/>
        <v>0</v>
      </c>
      <c r="AM15" s="595">
        <f t="shared" si="3"/>
        <v>0</v>
      </c>
      <c r="AN15" s="595">
        <f t="shared" si="3"/>
        <v>0</v>
      </c>
      <c r="AO15" s="595">
        <f t="shared" si="3"/>
        <v>0</v>
      </c>
      <c r="AP15" s="595">
        <f t="shared" si="3"/>
        <v>0</v>
      </c>
      <c r="AQ15" s="595">
        <f t="shared" si="3"/>
        <v>1</v>
      </c>
      <c r="AR15" s="595">
        <f t="shared" si="3"/>
        <v>2</v>
      </c>
      <c r="AS15" s="595">
        <f t="shared" si="3"/>
        <v>2</v>
      </c>
      <c r="AT15" s="595">
        <f t="shared" si="3"/>
        <v>0</v>
      </c>
      <c r="AU15" s="595">
        <f t="shared" si="3"/>
        <v>0</v>
      </c>
      <c r="AV15" s="595">
        <f t="shared" si="3"/>
        <v>1</v>
      </c>
      <c r="AW15" s="595">
        <f t="shared" si="3"/>
        <v>2</v>
      </c>
      <c r="AX15" s="595">
        <f t="shared" si="3"/>
        <v>2</v>
      </c>
      <c r="AY15" s="595">
        <f t="shared" si="3"/>
        <v>2</v>
      </c>
      <c r="AZ15" s="595">
        <f t="shared" si="3"/>
        <v>0</v>
      </c>
      <c r="BA15" s="595">
        <f t="shared" si="3"/>
        <v>0</v>
      </c>
      <c r="BB15" s="595">
        <f t="shared" si="3"/>
        <v>0</v>
      </c>
      <c r="BC15" s="595">
        <f t="shared" si="3"/>
        <v>2</v>
      </c>
      <c r="BD15" s="587"/>
      <c r="BE15" s="596">
        <f t="shared" si="4"/>
        <v>44</v>
      </c>
      <c r="BF15" s="591"/>
      <c r="BG15" s="624"/>
    </row>
    <row r="16" spans="1:59" ht="14.1" customHeight="1" x14ac:dyDescent="0.2">
      <c r="A16" s="592"/>
      <c r="B16" s="597" t="s">
        <v>2767</v>
      </c>
      <c r="C16" s="595">
        <f t="shared" si="3"/>
        <v>0</v>
      </c>
      <c r="D16" s="595">
        <f t="shared" si="3"/>
        <v>0</v>
      </c>
      <c r="E16" s="595">
        <f t="shared" si="3"/>
        <v>0</v>
      </c>
      <c r="F16" s="595">
        <f t="shared" si="3"/>
        <v>0</v>
      </c>
      <c r="G16" s="595">
        <f t="shared" si="3"/>
        <v>0</v>
      </c>
      <c r="H16" s="595">
        <f t="shared" si="3"/>
        <v>0</v>
      </c>
      <c r="I16" s="595">
        <f t="shared" si="3"/>
        <v>0</v>
      </c>
      <c r="J16" s="595">
        <f t="shared" si="3"/>
        <v>0</v>
      </c>
      <c r="K16" s="595">
        <f t="shared" si="3"/>
        <v>0</v>
      </c>
      <c r="L16" s="595">
        <f t="shared" si="3"/>
        <v>0</v>
      </c>
      <c r="M16" s="595">
        <f t="shared" si="3"/>
        <v>0</v>
      </c>
      <c r="N16" s="595">
        <f t="shared" si="3"/>
        <v>1</v>
      </c>
      <c r="O16" s="595">
        <f t="shared" si="3"/>
        <v>12</v>
      </c>
      <c r="P16" s="595">
        <f t="shared" si="3"/>
        <v>30</v>
      </c>
      <c r="Q16" s="595">
        <f t="shared" si="3"/>
        <v>63</v>
      </c>
      <c r="R16" s="595">
        <f t="shared" si="3"/>
        <v>47</v>
      </c>
      <c r="S16" s="595">
        <f t="shared" si="3"/>
        <v>55</v>
      </c>
      <c r="T16" s="595">
        <f t="shared" si="3"/>
        <v>38</v>
      </c>
      <c r="U16" s="595">
        <f t="shared" si="3"/>
        <v>35</v>
      </c>
      <c r="V16" s="595">
        <f t="shared" si="3"/>
        <v>25</v>
      </c>
      <c r="W16" s="595">
        <f t="shared" si="3"/>
        <v>12</v>
      </c>
      <c r="X16" s="595">
        <f t="shared" si="3"/>
        <v>9</v>
      </c>
      <c r="Y16" s="595">
        <f t="shared" si="3"/>
        <v>9</v>
      </c>
      <c r="Z16" s="595">
        <f t="shared" si="3"/>
        <v>2</v>
      </c>
      <c r="AA16" s="595">
        <f t="shared" si="3"/>
        <v>3</v>
      </c>
      <c r="AB16" s="595">
        <f t="shared" si="3"/>
        <v>3</v>
      </c>
      <c r="AC16" s="595">
        <f t="shared" si="3"/>
        <v>2</v>
      </c>
      <c r="AD16" s="595">
        <f t="shared" si="3"/>
        <v>0</v>
      </c>
      <c r="AE16" s="595">
        <f t="shared" si="3"/>
        <v>0</v>
      </c>
      <c r="AF16" s="595">
        <f t="shared" si="3"/>
        <v>1</v>
      </c>
      <c r="AG16" s="595">
        <f t="shared" si="3"/>
        <v>2</v>
      </c>
      <c r="AH16" s="595">
        <f t="shared" si="3"/>
        <v>0</v>
      </c>
      <c r="AI16" s="595">
        <f t="shared" si="3"/>
        <v>1</v>
      </c>
      <c r="AJ16" s="595">
        <f t="shared" si="3"/>
        <v>0</v>
      </c>
      <c r="AK16" s="595">
        <f t="shared" si="3"/>
        <v>1</v>
      </c>
      <c r="AL16" s="595">
        <f t="shared" si="3"/>
        <v>0</v>
      </c>
      <c r="AM16" s="595">
        <f t="shared" si="3"/>
        <v>0</v>
      </c>
      <c r="AN16" s="595">
        <f t="shared" si="3"/>
        <v>2</v>
      </c>
      <c r="AO16" s="595">
        <f t="shared" si="3"/>
        <v>1</v>
      </c>
      <c r="AP16" s="595">
        <f t="shared" si="3"/>
        <v>1</v>
      </c>
      <c r="AQ16" s="595">
        <f t="shared" si="3"/>
        <v>4</v>
      </c>
      <c r="AR16" s="595">
        <f t="shared" si="3"/>
        <v>9</v>
      </c>
      <c r="AS16" s="595">
        <f t="shared" si="3"/>
        <v>15</v>
      </c>
      <c r="AT16" s="595">
        <f t="shared" si="3"/>
        <v>13</v>
      </c>
      <c r="AU16" s="595">
        <f t="shared" si="3"/>
        <v>21</v>
      </c>
      <c r="AV16" s="595">
        <f t="shared" si="3"/>
        <v>33</v>
      </c>
      <c r="AW16" s="595">
        <f t="shared" si="3"/>
        <v>31</v>
      </c>
      <c r="AX16" s="595">
        <f t="shared" si="3"/>
        <v>34</v>
      </c>
      <c r="AY16" s="595">
        <f t="shared" si="3"/>
        <v>20</v>
      </c>
      <c r="AZ16" s="595">
        <f t="shared" si="3"/>
        <v>24</v>
      </c>
      <c r="BA16" s="595">
        <f t="shared" si="3"/>
        <v>14</v>
      </c>
      <c r="BB16" s="595">
        <f t="shared" si="3"/>
        <v>19</v>
      </c>
      <c r="BC16" s="595">
        <f t="shared" si="3"/>
        <v>14</v>
      </c>
      <c r="BD16" s="587"/>
      <c r="BE16" s="596">
        <f t="shared" si="4"/>
        <v>606</v>
      </c>
      <c r="BF16" s="591"/>
      <c r="BG16" s="624"/>
    </row>
    <row r="17" spans="1:60" ht="14.1" customHeight="1" x14ac:dyDescent="0.2">
      <c r="A17" s="592"/>
      <c r="B17" s="597" t="s">
        <v>2768</v>
      </c>
      <c r="C17" s="595">
        <f t="shared" si="3"/>
        <v>0</v>
      </c>
      <c r="D17" s="595">
        <f t="shared" si="3"/>
        <v>0</v>
      </c>
      <c r="E17" s="595">
        <f t="shared" si="3"/>
        <v>0</v>
      </c>
      <c r="F17" s="595">
        <f t="shared" si="3"/>
        <v>0</v>
      </c>
      <c r="G17" s="595">
        <f t="shared" si="3"/>
        <v>0</v>
      </c>
      <c r="H17" s="595">
        <f t="shared" si="3"/>
        <v>0</v>
      </c>
      <c r="I17" s="595">
        <f t="shared" si="3"/>
        <v>0</v>
      </c>
      <c r="J17" s="595">
        <f t="shared" si="3"/>
        <v>0</v>
      </c>
      <c r="K17" s="595">
        <f t="shared" si="3"/>
        <v>0</v>
      </c>
      <c r="L17" s="595">
        <f t="shared" si="3"/>
        <v>0</v>
      </c>
      <c r="M17" s="595">
        <f t="shared" si="3"/>
        <v>0</v>
      </c>
      <c r="N17" s="595">
        <f t="shared" si="3"/>
        <v>5</v>
      </c>
      <c r="O17" s="595">
        <f t="shared" si="3"/>
        <v>11</v>
      </c>
      <c r="P17" s="595">
        <f t="shared" si="3"/>
        <v>67</v>
      </c>
      <c r="Q17" s="595">
        <f t="shared" si="3"/>
        <v>100</v>
      </c>
      <c r="R17" s="595">
        <f t="shared" si="3"/>
        <v>81</v>
      </c>
      <c r="S17" s="595">
        <f t="shared" si="3"/>
        <v>100</v>
      </c>
      <c r="T17" s="595">
        <f t="shared" si="3"/>
        <v>74</v>
      </c>
      <c r="U17" s="595">
        <f t="shared" si="3"/>
        <v>50</v>
      </c>
      <c r="V17" s="595">
        <f t="shared" si="3"/>
        <v>47</v>
      </c>
      <c r="W17" s="595">
        <f t="shared" si="3"/>
        <v>23</v>
      </c>
      <c r="X17" s="595">
        <f t="shared" si="3"/>
        <v>16</v>
      </c>
      <c r="Y17" s="595">
        <f t="shared" si="3"/>
        <v>10</v>
      </c>
      <c r="Z17" s="595">
        <f t="shared" si="3"/>
        <v>5</v>
      </c>
      <c r="AA17" s="595">
        <f t="shared" si="3"/>
        <v>4</v>
      </c>
      <c r="AB17" s="595">
        <f t="shared" si="3"/>
        <v>4</v>
      </c>
      <c r="AC17" s="595">
        <f t="shared" si="3"/>
        <v>1</v>
      </c>
      <c r="AD17" s="595">
        <f t="shared" si="3"/>
        <v>2</v>
      </c>
      <c r="AE17" s="595">
        <f t="shared" si="3"/>
        <v>0</v>
      </c>
      <c r="AF17" s="595">
        <f t="shared" si="3"/>
        <v>0</v>
      </c>
      <c r="AG17" s="595">
        <f t="shared" si="3"/>
        <v>1</v>
      </c>
      <c r="AH17" s="595">
        <f t="shared" si="3"/>
        <v>1</v>
      </c>
      <c r="AI17" s="595">
        <f t="shared" si="3"/>
        <v>1</v>
      </c>
      <c r="AJ17" s="595">
        <f t="shared" si="3"/>
        <v>0</v>
      </c>
      <c r="AK17" s="595">
        <f t="shared" si="3"/>
        <v>1</v>
      </c>
      <c r="AL17" s="595">
        <f t="shared" si="3"/>
        <v>0</v>
      </c>
      <c r="AM17" s="595">
        <f t="shared" si="3"/>
        <v>2</v>
      </c>
      <c r="AN17" s="595">
        <f t="shared" si="3"/>
        <v>0</v>
      </c>
      <c r="AO17" s="595">
        <f t="shared" si="3"/>
        <v>0</v>
      </c>
      <c r="AP17" s="595">
        <f t="shared" si="3"/>
        <v>3</v>
      </c>
      <c r="AQ17" s="595">
        <f t="shared" si="3"/>
        <v>4</v>
      </c>
      <c r="AR17" s="595">
        <f t="shared" si="3"/>
        <v>9</v>
      </c>
      <c r="AS17" s="595">
        <f t="shared" si="3"/>
        <v>20</v>
      </c>
      <c r="AT17" s="595">
        <f t="shared" ref="AT17:BC19" si="5">AT26+AT34</f>
        <v>40</v>
      </c>
      <c r="AU17" s="595">
        <f t="shared" si="5"/>
        <v>35</v>
      </c>
      <c r="AV17" s="595">
        <f t="shared" si="5"/>
        <v>53</v>
      </c>
      <c r="AW17" s="595">
        <f t="shared" si="5"/>
        <v>43</v>
      </c>
      <c r="AX17" s="595">
        <f t="shared" si="5"/>
        <v>39</v>
      </c>
      <c r="AY17" s="595">
        <f t="shared" si="5"/>
        <v>40</v>
      </c>
      <c r="AZ17" s="595">
        <f t="shared" si="5"/>
        <v>34</v>
      </c>
      <c r="BA17" s="595">
        <f t="shared" si="5"/>
        <v>24</v>
      </c>
      <c r="BB17" s="595">
        <f t="shared" si="5"/>
        <v>50</v>
      </c>
      <c r="BC17" s="595">
        <f t="shared" si="5"/>
        <v>31</v>
      </c>
      <c r="BD17" s="587"/>
      <c r="BE17" s="596">
        <f t="shared" si="4"/>
        <v>1031</v>
      </c>
      <c r="BF17" s="591"/>
      <c r="BG17" s="624"/>
    </row>
    <row r="18" spans="1:60" ht="14.1" customHeight="1" x14ac:dyDescent="0.2">
      <c r="A18" s="592"/>
      <c r="B18" s="597" t="s">
        <v>2769</v>
      </c>
      <c r="C18" s="595">
        <f t="shared" ref="C18:AT19" si="6">C27+C35</f>
        <v>0</v>
      </c>
      <c r="D18" s="595">
        <f t="shared" si="6"/>
        <v>0</v>
      </c>
      <c r="E18" s="595">
        <f t="shared" si="6"/>
        <v>0</v>
      </c>
      <c r="F18" s="595">
        <f t="shared" si="6"/>
        <v>0</v>
      </c>
      <c r="G18" s="595">
        <f t="shared" si="6"/>
        <v>0</v>
      </c>
      <c r="H18" s="595">
        <f t="shared" si="6"/>
        <v>0</v>
      </c>
      <c r="I18" s="595">
        <f t="shared" si="6"/>
        <v>0</v>
      </c>
      <c r="J18" s="595">
        <f t="shared" si="6"/>
        <v>0</v>
      </c>
      <c r="K18" s="595">
        <f t="shared" si="6"/>
        <v>0</v>
      </c>
      <c r="L18" s="595">
        <f t="shared" si="6"/>
        <v>0</v>
      </c>
      <c r="M18" s="595">
        <f t="shared" si="6"/>
        <v>0</v>
      </c>
      <c r="N18" s="595">
        <f t="shared" si="6"/>
        <v>3</v>
      </c>
      <c r="O18" s="595">
        <f t="shared" si="6"/>
        <v>24</v>
      </c>
      <c r="P18" s="595">
        <f t="shared" si="6"/>
        <v>107</v>
      </c>
      <c r="Q18" s="595">
        <f t="shared" si="6"/>
        <v>228</v>
      </c>
      <c r="R18" s="595">
        <f t="shared" si="6"/>
        <v>222</v>
      </c>
      <c r="S18" s="595">
        <f t="shared" si="6"/>
        <v>227</v>
      </c>
      <c r="T18" s="595">
        <f t="shared" si="6"/>
        <v>144</v>
      </c>
      <c r="U18" s="595">
        <f t="shared" si="6"/>
        <v>144</v>
      </c>
      <c r="V18" s="595">
        <f t="shared" si="6"/>
        <v>93</v>
      </c>
      <c r="W18" s="595">
        <f t="shared" si="6"/>
        <v>71</v>
      </c>
      <c r="X18" s="595">
        <f t="shared" si="6"/>
        <v>45</v>
      </c>
      <c r="Y18" s="595">
        <f t="shared" si="6"/>
        <v>26</v>
      </c>
      <c r="Z18" s="595">
        <f t="shared" si="6"/>
        <v>24</v>
      </c>
      <c r="AA18" s="595">
        <f t="shared" si="6"/>
        <v>16</v>
      </c>
      <c r="AB18" s="595">
        <f t="shared" si="6"/>
        <v>13</v>
      </c>
      <c r="AC18" s="595">
        <f t="shared" si="6"/>
        <v>7</v>
      </c>
      <c r="AD18" s="595">
        <f t="shared" si="6"/>
        <v>4</v>
      </c>
      <c r="AE18" s="595">
        <f t="shared" si="6"/>
        <v>4</v>
      </c>
      <c r="AF18" s="595">
        <f t="shared" si="6"/>
        <v>5</v>
      </c>
      <c r="AG18" s="595">
        <f t="shared" si="6"/>
        <v>2</v>
      </c>
      <c r="AH18" s="595">
        <f t="shared" si="6"/>
        <v>2</v>
      </c>
      <c r="AI18" s="595">
        <f t="shared" si="6"/>
        <v>0</v>
      </c>
      <c r="AJ18" s="595">
        <f t="shared" si="6"/>
        <v>2</v>
      </c>
      <c r="AK18" s="595">
        <f t="shared" si="6"/>
        <v>1</v>
      </c>
      <c r="AL18" s="595">
        <f t="shared" si="6"/>
        <v>0</v>
      </c>
      <c r="AM18" s="595">
        <f t="shared" si="6"/>
        <v>3</v>
      </c>
      <c r="AN18" s="595">
        <f t="shared" si="6"/>
        <v>2</v>
      </c>
      <c r="AO18" s="595">
        <f t="shared" si="6"/>
        <v>4</v>
      </c>
      <c r="AP18" s="595">
        <f t="shared" si="6"/>
        <v>12</v>
      </c>
      <c r="AQ18" s="595">
        <f t="shared" si="6"/>
        <v>9</v>
      </c>
      <c r="AR18" s="595">
        <f t="shared" si="6"/>
        <v>39</v>
      </c>
      <c r="AS18" s="595">
        <f t="shared" si="6"/>
        <v>42</v>
      </c>
      <c r="AT18" s="595">
        <f t="shared" si="6"/>
        <v>58</v>
      </c>
      <c r="AU18" s="595">
        <f t="shared" si="5"/>
        <v>72</v>
      </c>
      <c r="AV18" s="595">
        <f t="shared" si="5"/>
        <v>99</v>
      </c>
      <c r="AW18" s="595">
        <f t="shared" si="5"/>
        <v>68</v>
      </c>
      <c r="AX18" s="595">
        <f t="shared" si="5"/>
        <v>82</v>
      </c>
      <c r="AY18" s="595">
        <f t="shared" si="5"/>
        <v>77</v>
      </c>
      <c r="AZ18" s="595">
        <f t="shared" si="5"/>
        <v>83</v>
      </c>
      <c r="BA18" s="595">
        <f t="shared" si="5"/>
        <v>70</v>
      </c>
      <c r="BB18" s="595">
        <f t="shared" si="5"/>
        <v>58</v>
      </c>
      <c r="BC18" s="595">
        <f t="shared" si="5"/>
        <v>60</v>
      </c>
      <c r="BD18" s="587"/>
      <c r="BE18" s="596">
        <f t="shared" si="4"/>
        <v>2252</v>
      </c>
      <c r="BF18" s="591"/>
      <c r="BG18" s="624"/>
    </row>
    <row r="19" spans="1:60" ht="14.1" customHeight="1" x14ac:dyDescent="0.2">
      <c r="A19" s="592"/>
      <c r="B19" s="594" t="s">
        <v>2770</v>
      </c>
      <c r="C19" s="595">
        <f t="shared" si="6"/>
        <v>0</v>
      </c>
      <c r="D19" s="595">
        <f t="shared" si="6"/>
        <v>0</v>
      </c>
      <c r="E19" s="595">
        <f t="shared" si="6"/>
        <v>0</v>
      </c>
      <c r="F19" s="595">
        <f t="shared" si="6"/>
        <v>0</v>
      </c>
      <c r="G19" s="595">
        <f t="shared" si="6"/>
        <v>0</v>
      </c>
      <c r="H19" s="595">
        <f t="shared" si="6"/>
        <v>0</v>
      </c>
      <c r="I19" s="595">
        <f t="shared" si="6"/>
        <v>0</v>
      </c>
      <c r="J19" s="595">
        <f t="shared" si="6"/>
        <v>0</v>
      </c>
      <c r="K19" s="595">
        <f t="shared" si="6"/>
        <v>0</v>
      </c>
      <c r="L19" s="595">
        <f t="shared" si="6"/>
        <v>0</v>
      </c>
      <c r="M19" s="595">
        <f t="shared" si="6"/>
        <v>0</v>
      </c>
      <c r="N19" s="595">
        <f t="shared" si="6"/>
        <v>2</v>
      </c>
      <c r="O19" s="595">
        <f t="shared" si="6"/>
        <v>15</v>
      </c>
      <c r="P19" s="595">
        <f t="shared" si="6"/>
        <v>74</v>
      </c>
      <c r="Q19" s="595">
        <f t="shared" si="6"/>
        <v>213</v>
      </c>
      <c r="R19" s="595">
        <f t="shared" si="6"/>
        <v>298</v>
      </c>
      <c r="S19" s="595">
        <f t="shared" si="6"/>
        <v>274</v>
      </c>
      <c r="T19" s="595">
        <f t="shared" si="6"/>
        <v>269</v>
      </c>
      <c r="U19" s="595">
        <f t="shared" si="6"/>
        <v>183</v>
      </c>
      <c r="V19" s="595">
        <f t="shared" si="6"/>
        <v>169</v>
      </c>
      <c r="W19" s="595">
        <f t="shared" si="6"/>
        <v>124</v>
      </c>
      <c r="X19" s="595">
        <f t="shared" si="6"/>
        <v>60</v>
      </c>
      <c r="Y19" s="595">
        <f t="shared" si="6"/>
        <v>43</v>
      </c>
      <c r="Z19" s="595">
        <f t="shared" si="6"/>
        <v>35</v>
      </c>
      <c r="AA19" s="595">
        <f t="shared" si="6"/>
        <v>26</v>
      </c>
      <c r="AB19" s="595">
        <f t="shared" si="6"/>
        <v>16</v>
      </c>
      <c r="AC19" s="595">
        <f t="shared" si="6"/>
        <v>8</v>
      </c>
      <c r="AD19" s="595">
        <f t="shared" si="6"/>
        <v>7</v>
      </c>
      <c r="AE19" s="595">
        <f t="shared" si="6"/>
        <v>2</v>
      </c>
      <c r="AF19" s="595">
        <f t="shared" si="6"/>
        <v>2</v>
      </c>
      <c r="AG19" s="595">
        <f t="shared" si="6"/>
        <v>1</v>
      </c>
      <c r="AH19" s="595">
        <f t="shared" si="6"/>
        <v>2</v>
      </c>
      <c r="AI19" s="595">
        <f t="shared" si="6"/>
        <v>1</v>
      </c>
      <c r="AJ19" s="595">
        <f t="shared" si="6"/>
        <v>3</v>
      </c>
      <c r="AK19" s="595">
        <f t="shared" si="6"/>
        <v>4</v>
      </c>
      <c r="AL19" s="595">
        <f t="shared" si="6"/>
        <v>2</v>
      </c>
      <c r="AM19" s="595">
        <f t="shared" si="6"/>
        <v>0</v>
      </c>
      <c r="AN19" s="595">
        <f t="shared" si="6"/>
        <v>7</v>
      </c>
      <c r="AO19" s="595">
        <f t="shared" si="6"/>
        <v>5</v>
      </c>
      <c r="AP19" s="595">
        <f t="shared" si="6"/>
        <v>4</v>
      </c>
      <c r="AQ19" s="595">
        <f t="shared" si="6"/>
        <v>7</v>
      </c>
      <c r="AR19" s="595">
        <f t="shared" si="6"/>
        <v>17</v>
      </c>
      <c r="AS19" s="595">
        <f t="shared" si="6"/>
        <v>28</v>
      </c>
      <c r="AT19" s="595">
        <f t="shared" si="6"/>
        <v>57</v>
      </c>
      <c r="AU19" s="595">
        <f t="shared" si="5"/>
        <v>81</v>
      </c>
      <c r="AV19" s="595">
        <f t="shared" si="5"/>
        <v>94</v>
      </c>
      <c r="AW19" s="595">
        <f t="shared" si="5"/>
        <v>105</v>
      </c>
      <c r="AX19" s="595">
        <f t="shared" si="5"/>
        <v>95</v>
      </c>
      <c r="AY19" s="595">
        <f t="shared" si="5"/>
        <v>94</v>
      </c>
      <c r="AZ19" s="595">
        <f t="shared" si="5"/>
        <v>86</v>
      </c>
      <c r="BA19" s="595">
        <f t="shared" si="5"/>
        <v>99</v>
      </c>
      <c r="BB19" s="595">
        <f t="shared" si="5"/>
        <v>76</v>
      </c>
      <c r="BC19" s="595">
        <f t="shared" si="5"/>
        <v>80</v>
      </c>
      <c r="BD19" s="587"/>
      <c r="BE19" s="596">
        <f t="shared" si="4"/>
        <v>2768</v>
      </c>
      <c r="BF19" s="598"/>
      <c r="BG19" s="624"/>
      <c r="BH19" s="591"/>
    </row>
    <row r="20" spans="1:60" ht="14.1" customHeight="1" x14ac:dyDescent="0.2">
      <c r="A20" s="592"/>
      <c r="B20" s="41"/>
      <c r="C20" s="595"/>
      <c r="D20" s="595"/>
      <c r="E20" s="595"/>
      <c r="F20" s="595"/>
      <c r="G20" s="595"/>
      <c r="H20" s="595"/>
      <c r="I20" s="595"/>
      <c r="J20" s="595"/>
      <c r="K20" s="595"/>
      <c r="L20" s="595"/>
      <c r="M20" s="595"/>
      <c r="N20" s="596"/>
      <c r="O20" s="596"/>
      <c r="P20" s="596"/>
      <c r="Q20" s="596"/>
      <c r="R20" s="596"/>
      <c r="S20" s="596"/>
      <c r="T20" s="596"/>
      <c r="U20" s="596"/>
      <c r="V20" s="596"/>
      <c r="W20" s="596"/>
      <c r="X20" s="596"/>
      <c r="Y20" s="596"/>
      <c r="Z20" s="596"/>
      <c r="AA20" s="596"/>
      <c r="AB20" s="596"/>
      <c r="AC20" s="596"/>
      <c r="AD20" s="596"/>
      <c r="AE20" s="596"/>
      <c r="AF20" s="596"/>
      <c r="AG20" s="596"/>
      <c r="AH20" s="596"/>
      <c r="AI20" s="596"/>
      <c r="AJ20" s="596"/>
      <c r="AK20" s="596"/>
      <c r="AL20" s="596"/>
      <c r="AM20" s="596"/>
      <c r="AN20" s="596"/>
      <c r="AO20" s="596"/>
      <c r="AP20" s="596"/>
      <c r="AQ20" s="596"/>
      <c r="AR20" s="596"/>
      <c r="AS20" s="596"/>
      <c r="AT20" s="596"/>
      <c r="AU20" s="596"/>
      <c r="AV20" s="596"/>
      <c r="AW20" s="596"/>
      <c r="AX20" s="596"/>
      <c r="AY20" s="596"/>
      <c r="AZ20" s="596"/>
      <c r="BA20" s="596"/>
      <c r="BB20" s="596"/>
      <c r="BC20" s="596"/>
      <c r="BD20" s="587"/>
      <c r="BE20" s="596"/>
      <c r="BH20" s="625"/>
    </row>
    <row r="21" spans="1:60" s="96" customFormat="1" ht="3.75" customHeight="1" x14ac:dyDescent="0.2">
      <c r="A21" s="99"/>
      <c r="B21" s="103"/>
      <c r="C21" s="94" t="s">
        <v>2969</v>
      </c>
      <c r="D21" s="94" t="s">
        <v>2968</v>
      </c>
      <c r="E21" s="94" t="s">
        <v>2967</v>
      </c>
      <c r="F21" s="94" t="s">
        <v>2966</v>
      </c>
      <c r="G21" s="94" t="s">
        <v>2965</v>
      </c>
      <c r="H21" s="94" t="s">
        <v>2964</v>
      </c>
      <c r="I21" s="94" t="s">
        <v>2963</v>
      </c>
      <c r="J21" s="94" t="s">
        <v>2962</v>
      </c>
      <c r="K21" s="94" t="s">
        <v>2961</v>
      </c>
      <c r="L21" s="94" t="s">
        <v>2960</v>
      </c>
      <c r="M21" s="94" t="s">
        <v>2959</v>
      </c>
      <c r="N21" s="94" t="s">
        <v>2958</v>
      </c>
      <c r="O21" s="94" t="s">
        <v>2957</v>
      </c>
      <c r="P21" s="94" t="s">
        <v>2956</v>
      </c>
      <c r="Q21" s="94" t="s">
        <v>2955</v>
      </c>
      <c r="R21" s="94" t="s">
        <v>2954</v>
      </c>
      <c r="S21" s="94" t="s">
        <v>2953</v>
      </c>
      <c r="T21" s="94" t="s">
        <v>2952</v>
      </c>
      <c r="U21" s="94" t="s">
        <v>2951</v>
      </c>
      <c r="V21" s="94" t="s">
        <v>2950</v>
      </c>
      <c r="W21" s="94" t="s">
        <v>2949</v>
      </c>
      <c r="X21" s="94" t="s">
        <v>2948</v>
      </c>
      <c r="Y21" s="94" t="s">
        <v>2947</v>
      </c>
      <c r="Z21" s="94" t="s">
        <v>2946</v>
      </c>
      <c r="AA21" s="94" t="s">
        <v>2945</v>
      </c>
      <c r="AB21" s="94" t="s">
        <v>2944</v>
      </c>
      <c r="AC21" s="94" t="s">
        <v>2943</v>
      </c>
      <c r="AD21" s="94" t="s">
        <v>2942</v>
      </c>
      <c r="AE21" s="94" t="s">
        <v>2941</v>
      </c>
      <c r="AF21" s="94" t="s">
        <v>2940</v>
      </c>
      <c r="AG21" s="94" t="s">
        <v>2939</v>
      </c>
      <c r="AH21" s="94" t="s">
        <v>2938</v>
      </c>
      <c r="AI21" s="94" t="s">
        <v>2937</v>
      </c>
      <c r="AJ21" s="94" t="s">
        <v>2936</v>
      </c>
      <c r="AK21" s="94" t="s">
        <v>2935</v>
      </c>
      <c r="AL21" s="94" t="s">
        <v>2934</v>
      </c>
      <c r="AM21" s="94" t="s">
        <v>2933</v>
      </c>
      <c r="AN21" s="94" t="s">
        <v>2932</v>
      </c>
      <c r="AO21" s="94" t="s">
        <v>2931</v>
      </c>
      <c r="AP21" s="94" t="s">
        <v>2930</v>
      </c>
      <c r="AQ21" s="94" t="s">
        <v>2929</v>
      </c>
      <c r="AR21" s="94" t="s">
        <v>2928</v>
      </c>
      <c r="AS21" s="94" t="s">
        <v>2927</v>
      </c>
      <c r="AT21" s="94" t="s">
        <v>2926</v>
      </c>
      <c r="AU21" s="94" t="s">
        <v>2925</v>
      </c>
      <c r="AV21" s="94" t="s">
        <v>3002</v>
      </c>
      <c r="AW21" s="94" t="s">
        <v>3003</v>
      </c>
      <c r="AX21" s="94" t="s">
        <v>3004</v>
      </c>
      <c r="AY21" s="94" t="s">
        <v>3005</v>
      </c>
      <c r="AZ21" s="94" t="s">
        <v>3006</v>
      </c>
      <c r="BA21" s="94" t="s">
        <v>3010</v>
      </c>
      <c r="BB21" s="94" t="s">
        <v>3011</v>
      </c>
      <c r="BC21" s="94" t="s">
        <v>3012</v>
      </c>
      <c r="BD21" s="99"/>
      <c r="BE21" s="98"/>
      <c r="BH21" s="102"/>
    </row>
    <row r="22" spans="1:60" ht="27.75" customHeight="1" x14ac:dyDescent="0.2">
      <c r="A22" s="712" t="s">
        <v>2</v>
      </c>
      <c r="B22" s="594" t="s">
        <v>1</v>
      </c>
      <c r="C22" s="595">
        <v>0</v>
      </c>
      <c r="D22" s="595">
        <v>0</v>
      </c>
      <c r="E22" s="595">
        <v>0</v>
      </c>
      <c r="F22" s="595">
        <v>0</v>
      </c>
      <c r="G22" s="595">
        <v>0</v>
      </c>
      <c r="H22" s="595">
        <v>0</v>
      </c>
      <c r="I22" s="595">
        <v>0</v>
      </c>
      <c r="J22" s="595">
        <v>0</v>
      </c>
      <c r="K22" s="595">
        <v>0</v>
      </c>
      <c r="L22" s="595">
        <v>0</v>
      </c>
      <c r="M22" s="595">
        <v>0</v>
      </c>
      <c r="N22" s="595">
        <v>0</v>
      </c>
      <c r="O22" s="595">
        <v>0</v>
      </c>
      <c r="P22" s="595">
        <v>0</v>
      </c>
      <c r="Q22" s="595">
        <v>0</v>
      </c>
      <c r="R22" s="595">
        <v>0</v>
      </c>
      <c r="S22" s="595">
        <v>0</v>
      </c>
      <c r="T22" s="595">
        <v>0</v>
      </c>
      <c r="U22" s="595">
        <v>0</v>
      </c>
      <c r="V22" s="595">
        <v>0</v>
      </c>
      <c r="W22" s="595">
        <v>0</v>
      </c>
      <c r="X22" s="595">
        <v>0</v>
      </c>
      <c r="Y22" s="595">
        <v>0</v>
      </c>
      <c r="Z22" s="595">
        <v>0</v>
      </c>
      <c r="AA22" s="595">
        <v>0</v>
      </c>
      <c r="AB22" s="595">
        <v>0</v>
      </c>
      <c r="AC22" s="595">
        <v>0</v>
      </c>
      <c r="AD22" s="595">
        <v>0</v>
      </c>
      <c r="AE22" s="595">
        <v>0</v>
      </c>
      <c r="AF22" s="595">
        <v>0</v>
      </c>
      <c r="AG22" s="595">
        <v>0</v>
      </c>
      <c r="AH22" s="595">
        <v>0</v>
      </c>
      <c r="AI22" s="595">
        <v>0</v>
      </c>
      <c r="AJ22" s="595">
        <v>0</v>
      </c>
      <c r="AK22" s="595">
        <v>0</v>
      </c>
      <c r="AL22" s="595">
        <v>0</v>
      </c>
      <c r="AM22" s="595">
        <v>0</v>
      </c>
      <c r="AN22" s="595">
        <v>0</v>
      </c>
      <c r="AO22" s="595">
        <v>0</v>
      </c>
      <c r="AP22" s="595">
        <v>0</v>
      </c>
      <c r="AQ22" s="595">
        <v>0</v>
      </c>
      <c r="AR22" s="595">
        <v>0</v>
      </c>
      <c r="AS22" s="595">
        <v>0</v>
      </c>
      <c r="AT22" s="595">
        <v>0</v>
      </c>
      <c r="AU22" s="595">
        <v>0</v>
      </c>
      <c r="AV22" s="595">
        <v>0</v>
      </c>
      <c r="AW22" s="595">
        <v>0</v>
      </c>
      <c r="AX22" s="595">
        <v>0</v>
      </c>
      <c r="AY22" s="595">
        <v>0</v>
      </c>
      <c r="AZ22" s="595">
        <v>0</v>
      </c>
      <c r="BA22" s="595">
        <v>1</v>
      </c>
      <c r="BB22" s="595">
        <v>0</v>
      </c>
      <c r="BC22" s="595">
        <v>0</v>
      </c>
      <c r="BD22" s="587"/>
      <c r="BE22" s="596">
        <f>SUM(C22:BC22)</f>
        <v>1</v>
      </c>
      <c r="BF22" s="591"/>
    </row>
    <row r="23" spans="1:60" ht="14.1" customHeight="1" x14ac:dyDescent="0.2">
      <c r="A23" s="712"/>
      <c r="B23" s="597" t="s">
        <v>2765</v>
      </c>
      <c r="C23" s="595">
        <v>0</v>
      </c>
      <c r="D23" s="595">
        <v>0</v>
      </c>
      <c r="E23" s="595">
        <v>0</v>
      </c>
      <c r="F23" s="595">
        <v>0</v>
      </c>
      <c r="G23" s="595">
        <v>0</v>
      </c>
      <c r="H23" s="595">
        <v>0</v>
      </c>
      <c r="I23" s="595">
        <v>0</v>
      </c>
      <c r="J23" s="595">
        <v>0</v>
      </c>
      <c r="K23" s="595">
        <v>0</v>
      </c>
      <c r="L23" s="595">
        <v>0</v>
      </c>
      <c r="M23" s="595">
        <v>0</v>
      </c>
      <c r="N23" s="596">
        <v>0</v>
      </c>
      <c r="O23" s="596">
        <v>0</v>
      </c>
      <c r="P23" s="596">
        <v>0</v>
      </c>
      <c r="Q23" s="596">
        <v>0</v>
      </c>
      <c r="R23" s="596">
        <v>0</v>
      </c>
      <c r="S23" s="596">
        <v>0</v>
      </c>
      <c r="T23" s="596">
        <v>0</v>
      </c>
      <c r="U23" s="596">
        <v>0</v>
      </c>
      <c r="V23" s="596">
        <v>0</v>
      </c>
      <c r="W23" s="596">
        <v>0</v>
      </c>
      <c r="X23" s="596">
        <v>0</v>
      </c>
      <c r="Y23" s="596">
        <v>0</v>
      </c>
      <c r="Z23" s="596">
        <v>0</v>
      </c>
      <c r="AA23" s="596">
        <v>0</v>
      </c>
      <c r="AB23" s="596">
        <v>0</v>
      </c>
      <c r="AC23" s="596">
        <v>0</v>
      </c>
      <c r="AD23" s="596">
        <v>0</v>
      </c>
      <c r="AE23" s="596">
        <v>0</v>
      </c>
      <c r="AF23" s="596">
        <v>0</v>
      </c>
      <c r="AG23" s="596">
        <v>0</v>
      </c>
      <c r="AH23" s="596">
        <v>0</v>
      </c>
      <c r="AI23" s="596">
        <v>0</v>
      </c>
      <c r="AJ23" s="596">
        <v>0</v>
      </c>
      <c r="AK23" s="596">
        <v>0</v>
      </c>
      <c r="AL23" s="596">
        <v>0</v>
      </c>
      <c r="AM23" s="596">
        <v>0</v>
      </c>
      <c r="AN23" s="596">
        <v>0</v>
      </c>
      <c r="AO23" s="596">
        <v>0</v>
      </c>
      <c r="AP23" s="596">
        <v>0</v>
      </c>
      <c r="AQ23" s="596">
        <v>0</v>
      </c>
      <c r="AR23" s="596">
        <v>0</v>
      </c>
      <c r="AS23" s="596">
        <v>0</v>
      </c>
      <c r="AT23" s="596">
        <v>0</v>
      </c>
      <c r="AU23" s="596">
        <v>0</v>
      </c>
      <c r="AV23" s="596">
        <v>0</v>
      </c>
      <c r="AW23" s="596">
        <v>0</v>
      </c>
      <c r="AX23" s="596">
        <v>0</v>
      </c>
      <c r="AY23" s="596">
        <v>0</v>
      </c>
      <c r="AZ23" s="596">
        <v>0</v>
      </c>
      <c r="BA23" s="596">
        <v>0</v>
      </c>
      <c r="BB23" s="596">
        <v>0</v>
      </c>
      <c r="BC23" s="596">
        <v>0</v>
      </c>
      <c r="BD23" s="587"/>
      <c r="BE23" s="596">
        <f t="shared" ref="BE23:BE27" si="7">SUM(C23:BC23)</f>
        <v>0</v>
      </c>
      <c r="BF23" s="591"/>
    </row>
    <row r="24" spans="1:60" ht="14.1" customHeight="1" x14ac:dyDescent="0.2">
      <c r="A24" s="712"/>
      <c r="B24" s="597" t="s">
        <v>2766</v>
      </c>
      <c r="C24" s="595">
        <v>0</v>
      </c>
      <c r="D24" s="595">
        <v>0</v>
      </c>
      <c r="E24" s="595">
        <v>0</v>
      </c>
      <c r="F24" s="595">
        <v>0</v>
      </c>
      <c r="G24" s="595">
        <v>0</v>
      </c>
      <c r="H24" s="595">
        <v>0</v>
      </c>
      <c r="I24" s="595">
        <v>0</v>
      </c>
      <c r="J24" s="595">
        <v>0</v>
      </c>
      <c r="K24" s="595">
        <v>0</v>
      </c>
      <c r="L24" s="595">
        <v>0</v>
      </c>
      <c r="M24" s="595">
        <v>0</v>
      </c>
      <c r="N24" s="596">
        <v>0</v>
      </c>
      <c r="O24" s="596">
        <v>0</v>
      </c>
      <c r="P24" s="596">
        <v>2</v>
      </c>
      <c r="Q24" s="596">
        <v>3</v>
      </c>
      <c r="R24" s="596">
        <v>1</v>
      </c>
      <c r="S24" s="596">
        <v>3</v>
      </c>
      <c r="T24" s="596">
        <v>2</v>
      </c>
      <c r="U24" s="596">
        <v>1</v>
      </c>
      <c r="V24" s="596">
        <v>0</v>
      </c>
      <c r="W24" s="596">
        <v>0</v>
      </c>
      <c r="X24" s="596">
        <v>1</v>
      </c>
      <c r="Y24" s="596">
        <v>0</v>
      </c>
      <c r="Z24" s="596">
        <v>1</v>
      </c>
      <c r="AA24" s="596">
        <v>0</v>
      </c>
      <c r="AB24" s="596">
        <v>0</v>
      </c>
      <c r="AC24" s="596">
        <v>1</v>
      </c>
      <c r="AD24" s="596">
        <v>0</v>
      </c>
      <c r="AE24" s="596">
        <v>0</v>
      </c>
      <c r="AF24" s="596">
        <v>0</v>
      </c>
      <c r="AG24" s="596">
        <v>0</v>
      </c>
      <c r="AH24" s="596">
        <v>0</v>
      </c>
      <c r="AI24" s="596">
        <v>0</v>
      </c>
      <c r="AJ24" s="596">
        <v>0</v>
      </c>
      <c r="AK24" s="596">
        <v>0</v>
      </c>
      <c r="AL24" s="596">
        <v>0</v>
      </c>
      <c r="AM24" s="596">
        <v>0</v>
      </c>
      <c r="AN24" s="596">
        <v>0</v>
      </c>
      <c r="AO24" s="596">
        <v>0</v>
      </c>
      <c r="AP24" s="596">
        <v>0</v>
      </c>
      <c r="AQ24" s="596">
        <v>1</v>
      </c>
      <c r="AR24" s="596">
        <v>0</v>
      </c>
      <c r="AS24" s="596">
        <v>0</v>
      </c>
      <c r="AT24" s="596">
        <v>0</v>
      </c>
      <c r="AU24" s="596">
        <v>0</v>
      </c>
      <c r="AV24" s="596">
        <v>0</v>
      </c>
      <c r="AW24" s="596">
        <v>1</v>
      </c>
      <c r="AX24" s="596">
        <v>2</v>
      </c>
      <c r="AY24" s="596">
        <v>0</v>
      </c>
      <c r="AZ24" s="596">
        <v>0</v>
      </c>
      <c r="BA24" s="596">
        <v>0</v>
      </c>
      <c r="BB24" s="596">
        <v>0</v>
      </c>
      <c r="BC24" s="596">
        <v>1</v>
      </c>
      <c r="BD24" s="587"/>
      <c r="BE24" s="596">
        <f t="shared" si="7"/>
        <v>20</v>
      </c>
      <c r="BF24" s="591"/>
    </row>
    <row r="25" spans="1:60" ht="14.1" customHeight="1" x14ac:dyDescent="0.2">
      <c r="A25" s="712"/>
      <c r="B25" s="597" t="s">
        <v>2767</v>
      </c>
      <c r="C25" s="595">
        <v>0</v>
      </c>
      <c r="D25" s="595">
        <v>0</v>
      </c>
      <c r="E25" s="595">
        <v>0</v>
      </c>
      <c r="F25" s="595">
        <v>0</v>
      </c>
      <c r="G25" s="595">
        <v>0</v>
      </c>
      <c r="H25" s="595">
        <v>0</v>
      </c>
      <c r="I25" s="595">
        <v>0</v>
      </c>
      <c r="J25" s="595">
        <v>0</v>
      </c>
      <c r="K25" s="595">
        <v>0</v>
      </c>
      <c r="L25" s="595">
        <v>0</v>
      </c>
      <c r="M25" s="595">
        <v>0</v>
      </c>
      <c r="N25" s="596">
        <v>1</v>
      </c>
      <c r="O25" s="596">
        <v>3</v>
      </c>
      <c r="P25" s="596">
        <v>12</v>
      </c>
      <c r="Q25" s="596">
        <v>17</v>
      </c>
      <c r="R25" s="596">
        <v>16</v>
      </c>
      <c r="S25" s="596">
        <v>17</v>
      </c>
      <c r="T25" s="596">
        <v>12</v>
      </c>
      <c r="U25" s="596">
        <v>16</v>
      </c>
      <c r="V25" s="596">
        <v>10</v>
      </c>
      <c r="W25" s="596">
        <v>5</v>
      </c>
      <c r="X25" s="596">
        <v>5</v>
      </c>
      <c r="Y25" s="596">
        <v>2</v>
      </c>
      <c r="Z25" s="596">
        <v>0</v>
      </c>
      <c r="AA25" s="596">
        <v>2</v>
      </c>
      <c r="AB25" s="596">
        <v>0</v>
      </c>
      <c r="AC25" s="596">
        <v>0</v>
      </c>
      <c r="AD25" s="596">
        <v>0</v>
      </c>
      <c r="AE25" s="596">
        <v>0</v>
      </c>
      <c r="AF25" s="596">
        <v>1</v>
      </c>
      <c r="AG25" s="596">
        <v>1</v>
      </c>
      <c r="AH25" s="596">
        <v>0</v>
      </c>
      <c r="AI25" s="596">
        <v>1</v>
      </c>
      <c r="AJ25" s="596">
        <v>0</v>
      </c>
      <c r="AK25" s="596">
        <v>0</v>
      </c>
      <c r="AL25" s="596">
        <v>0</v>
      </c>
      <c r="AM25" s="596">
        <v>0</v>
      </c>
      <c r="AN25" s="596">
        <v>0</v>
      </c>
      <c r="AO25" s="596">
        <v>0</v>
      </c>
      <c r="AP25" s="596">
        <v>0</v>
      </c>
      <c r="AQ25" s="596">
        <v>3</v>
      </c>
      <c r="AR25" s="596">
        <v>3</v>
      </c>
      <c r="AS25" s="596">
        <v>5</v>
      </c>
      <c r="AT25" s="596">
        <v>5</v>
      </c>
      <c r="AU25" s="596">
        <v>9</v>
      </c>
      <c r="AV25" s="596">
        <v>10</v>
      </c>
      <c r="AW25" s="596">
        <v>8</v>
      </c>
      <c r="AX25" s="596">
        <v>13</v>
      </c>
      <c r="AY25" s="596">
        <v>4</v>
      </c>
      <c r="AZ25" s="596">
        <v>7</v>
      </c>
      <c r="BA25" s="596">
        <v>5</v>
      </c>
      <c r="BB25" s="596">
        <v>11</v>
      </c>
      <c r="BC25" s="596">
        <v>5</v>
      </c>
      <c r="BD25" s="587"/>
      <c r="BE25" s="596">
        <f t="shared" si="7"/>
        <v>209</v>
      </c>
      <c r="BF25" s="591"/>
    </row>
    <row r="26" spans="1:60" ht="14.1" customHeight="1" x14ac:dyDescent="0.2">
      <c r="A26" s="712"/>
      <c r="B26" s="597" t="s">
        <v>2768</v>
      </c>
      <c r="C26" s="595">
        <v>0</v>
      </c>
      <c r="D26" s="595">
        <v>0</v>
      </c>
      <c r="E26" s="595">
        <v>0</v>
      </c>
      <c r="F26" s="595">
        <v>0</v>
      </c>
      <c r="G26" s="595">
        <v>0</v>
      </c>
      <c r="H26" s="595">
        <v>0</v>
      </c>
      <c r="I26" s="595">
        <v>0</v>
      </c>
      <c r="J26" s="595">
        <v>0</v>
      </c>
      <c r="K26" s="595">
        <v>0</v>
      </c>
      <c r="L26" s="595">
        <v>0</v>
      </c>
      <c r="M26" s="595">
        <v>0</v>
      </c>
      <c r="N26" s="596">
        <v>3</v>
      </c>
      <c r="O26" s="596">
        <v>3</v>
      </c>
      <c r="P26" s="596">
        <v>20</v>
      </c>
      <c r="Q26" s="596">
        <v>32</v>
      </c>
      <c r="R26" s="596">
        <v>32</v>
      </c>
      <c r="S26" s="596">
        <v>43</v>
      </c>
      <c r="T26" s="596">
        <v>26</v>
      </c>
      <c r="U26" s="596">
        <v>20</v>
      </c>
      <c r="V26" s="596">
        <v>21</v>
      </c>
      <c r="W26" s="596">
        <v>4</v>
      </c>
      <c r="X26" s="596">
        <v>8</v>
      </c>
      <c r="Y26" s="596">
        <v>6</v>
      </c>
      <c r="Z26" s="596">
        <v>2</v>
      </c>
      <c r="AA26" s="596">
        <v>4</v>
      </c>
      <c r="AB26" s="596">
        <v>0</v>
      </c>
      <c r="AC26" s="596">
        <v>1</v>
      </c>
      <c r="AD26" s="596">
        <v>2</v>
      </c>
      <c r="AE26" s="596">
        <v>0</v>
      </c>
      <c r="AF26" s="596">
        <v>0</v>
      </c>
      <c r="AG26" s="596">
        <v>0</v>
      </c>
      <c r="AH26" s="596">
        <v>1</v>
      </c>
      <c r="AI26" s="596">
        <v>0</v>
      </c>
      <c r="AJ26" s="596">
        <v>0</v>
      </c>
      <c r="AK26" s="596">
        <v>1</v>
      </c>
      <c r="AL26" s="596">
        <v>0</v>
      </c>
      <c r="AM26" s="596">
        <v>1</v>
      </c>
      <c r="AN26" s="596">
        <v>0</v>
      </c>
      <c r="AO26" s="596">
        <v>0</v>
      </c>
      <c r="AP26" s="596">
        <v>0</v>
      </c>
      <c r="AQ26" s="596">
        <v>1</v>
      </c>
      <c r="AR26" s="596">
        <v>7</v>
      </c>
      <c r="AS26" s="596">
        <v>5</v>
      </c>
      <c r="AT26" s="596">
        <v>16</v>
      </c>
      <c r="AU26" s="596">
        <v>18</v>
      </c>
      <c r="AV26" s="596">
        <v>20</v>
      </c>
      <c r="AW26" s="596">
        <v>21</v>
      </c>
      <c r="AX26" s="596">
        <v>16</v>
      </c>
      <c r="AY26" s="596">
        <v>17</v>
      </c>
      <c r="AZ26" s="596">
        <v>17</v>
      </c>
      <c r="BA26" s="596">
        <v>10</v>
      </c>
      <c r="BB26" s="596">
        <v>16</v>
      </c>
      <c r="BC26" s="596">
        <v>13</v>
      </c>
      <c r="BD26" s="587"/>
      <c r="BE26" s="596">
        <f t="shared" si="7"/>
        <v>407</v>
      </c>
      <c r="BF26" s="591"/>
    </row>
    <row r="27" spans="1:60" ht="14.1" customHeight="1" x14ac:dyDescent="0.2">
      <c r="A27" s="712"/>
      <c r="B27" s="597" t="s">
        <v>2769</v>
      </c>
      <c r="C27" s="595">
        <v>0</v>
      </c>
      <c r="D27" s="595">
        <v>0</v>
      </c>
      <c r="E27" s="595">
        <v>0</v>
      </c>
      <c r="F27" s="595">
        <v>0</v>
      </c>
      <c r="G27" s="595">
        <v>0</v>
      </c>
      <c r="H27" s="595">
        <v>0</v>
      </c>
      <c r="I27" s="595">
        <v>0</v>
      </c>
      <c r="J27" s="595">
        <v>0</v>
      </c>
      <c r="K27" s="595">
        <v>0</v>
      </c>
      <c r="L27" s="595">
        <v>0</v>
      </c>
      <c r="M27" s="595">
        <v>0</v>
      </c>
      <c r="N27" s="596">
        <v>0</v>
      </c>
      <c r="O27" s="596">
        <v>9</v>
      </c>
      <c r="P27" s="596">
        <v>50</v>
      </c>
      <c r="Q27" s="596">
        <v>97</v>
      </c>
      <c r="R27" s="596">
        <v>93</v>
      </c>
      <c r="S27" s="596">
        <v>105</v>
      </c>
      <c r="T27" s="596">
        <v>66</v>
      </c>
      <c r="U27" s="596">
        <v>65</v>
      </c>
      <c r="V27" s="596">
        <v>42</v>
      </c>
      <c r="W27" s="596">
        <v>41</v>
      </c>
      <c r="X27" s="596">
        <v>20</v>
      </c>
      <c r="Y27" s="596">
        <v>12</v>
      </c>
      <c r="Z27" s="596">
        <v>12</v>
      </c>
      <c r="AA27" s="596">
        <v>9</v>
      </c>
      <c r="AB27" s="596">
        <v>7</v>
      </c>
      <c r="AC27" s="596">
        <v>2</v>
      </c>
      <c r="AD27" s="596">
        <v>1</v>
      </c>
      <c r="AE27" s="596">
        <v>2</v>
      </c>
      <c r="AF27" s="596">
        <v>2</v>
      </c>
      <c r="AG27" s="596">
        <v>2</v>
      </c>
      <c r="AH27" s="596">
        <v>2</v>
      </c>
      <c r="AI27" s="596">
        <v>0</v>
      </c>
      <c r="AJ27" s="596">
        <v>1</v>
      </c>
      <c r="AK27" s="596">
        <v>0</v>
      </c>
      <c r="AL27" s="596">
        <v>0</v>
      </c>
      <c r="AM27" s="596">
        <v>0</v>
      </c>
      <c r="AN27" s="596">
        <v>1</v>
      </c>
      <c r="AO27" s="596">
        <v>1</v>
      </c>
      <c r="AP27" s="596">
        <v>5</v>
      </c>
      <c r="AQ27" s="596">
        <v>3</v>
      </c>
      <c r="AR27" s="596">
        <v>13</v>
      </c>
      <c r="AS27" s="596">
        <v>20</v>
      </c>
      <c r="AT27" s="596">
        <v>25</v>
      </c>
      <c r="AU27" s="596">
        <v>32</v>
      </c>
      <c r="AV27" s="596">
        <v>37</v>
      </c>
      <c r="AW27" s="596">
        <v>19</v>
      </c>
      <c r="AX27" s="596">
        <v>37</v>
      </c>
      <c r="AY27" s="596">
        <v>40</v>
      </c>
      <c r="AZ27" s="596">
        <v>40</v>
      </c>
      <c r="BA27" s="596">
        <v>25</v>
      </c>
      <c r="BB27" s="596">
        <v>27</v>
      </c>
      <c r="BC27" s="596">
        <v>31</v>
      </c>
      <c r="BD27" s="587"/>
      <c r="BE27" s="596">
        <f t="shared" si="7"/>
        <v>996</v>
      </c>
      <c r="BF27" s="591"/>
    </row>
    <row r="28" spans="1:60" ht="14.1" customHeight="1" x14ac:dyDescent="0.2">
      <c r="A28" s="712"/>
      <c r="B28" s="594" t="s">
        <v>2770</v>
      </c>
      <c r="C28" s="595">
        <v>0</v>
      </c>
      <c r="D28" s="595">
        <v>0</v>
      </c>
      <c r="E28" s="595">
        <v>0</v>
      </c>
      <c r="F28" s="595">
        <v>0</v>
      </c>
      <c r="G28" s="595">
        <v>0</v>
      </c>
      <c r="H28" s="595">
        <v>0</v>
      </c>
      <c r="I28" s="595">
        <v>0</v>
      </c>
      <c r="J28" s="595">
        <v>0</v>
      </c>
      <c r="K28" s="595">
        <v>0</v>
      </c>
      <c r="L28" s="595">
        <v>0</v>
      </c>
      <c r="M28" s="595">
        <v>0</v>
      </c>
      <c r="N28" s="596">
        <v>1</v>
      </c>
      <c r="O28" s="596">
        <v>11</v>
      </c>
      <c r="P28" s="596">
        <v>43</v>
      </c>
      <c r="Q28" s="596">
        <v>112</v>
      </c>
      <c r="R28" s="596">
        <v>167</v>
      </c>
      <c r="S28" s="596">
        <v>178</v>
      </c>
      <c r="T28" s="596">
        <v>173</v>
      </c>
      <c r="U28" s="596">
        <v>118</v>
      </c>
      <c r="V28" s="596">
        <v>108</v>
      </c>
      <c r="W28" s="596">
        <v>73</v>
      </c>
      <c r="X28" s="596">
        <v>35</v>
      </c>
      <c r="Y28" s="596">
        <v>27</v>
      </c>
      <c r="Z28" s="596">
        <v>27</v>
      </c>
      <c r="AA28" s="596">
        <v>15</v>
      </c>
      <c r="AB28" s="596">
        <v>12</v>
      </c>
      <c r="AC28" s="596">
        <v>7</v>
      </c>
      <c r="AD28" s="596">
        <v>5</v>
      </c>
      <c r="AE28" s="596">
        <v>2</v>
      </c>
      <c r="AF28" s="596">
        <v>2</v>
      </c>
      <c r="AG28" s="596">
        <v>1</v>
      </c>
      <c r="AH28" s="596">
        <v>2</v>
      </c>
      <c r="AI28" s="596">
        <v>1</v>
      </c>
      <c r="AJ28" s="596">
        <v>3</v>
      </c>
      <c r="AK28" s="596">
        <v>2</v>
      </c>
      <c r="AL28" s="596">
        <v>2</v>
      </c>
      <c r="AM28" s="596">
        <v>0</v>
      </c>
      <c r="AN28" s="596">
        <v>4</v>
      </c>
      <c r="AO28" s="596">
        <v>2</v>
      </c>
      <c r="AP28" s="596">
        <v>4</v>
      </c>
      <c r="AQ28" s="596">
        <v>3</v>
      </c>
      <c r="AR28" s="596">
        <v>9</v>
      </c>
      <c r="AS28" s="596">
        <v>15</v>
      </c>
      <c r="AT28" s="596">
        <v>24</v>
      </c>
      <c r="AU28" s="596">
        <v>45</v>
      </c>
      <c r="AV28" s="596">
        <v>54</v>
      </c>
      <c r="AW28" s="596">
        <v>72</v>
      </c>
      <c r="AX28" s="596">
        <v>51</v>
      </c>
      <c r="AY28" s="596">
        <v>44</v>
      </c>
      <c r="AZ28" s="596">
        <v>46</v>
      </c>
      <c r="BA28" s="596">
        <v>57</v>
      </c>
      <c r="BB28" s="596">
        <v>47</v>
      </c>
      <c r="BC28" s="596">
        <v>47</v>
      </c>
      <c r="BD28" s="587"/>
      <c r="BE28" s="596">
        <f>SUM(C28:BC28)</f>
        <v>1651</v>
      </c>
      <c r="BF28" s="591"/>
    </row>
    <row r="29" spans="1:60" s="96" customFormat="1" ht="3.75" customHeight="1" x14ac:dyDescent="0.2">
      <c r="A29" s="101"/>
      <c r="B29" s="100"/>
      <c r="C29" s="94" t="s">
        <v>2969</v>
      </c>
      <c r="D29" s="94" t="s">
        <v>2968</v>
      </c>
      <c r="E29" s="94" t="s">
        <v>2967</v>
      </c>
      <c r="F29" s="94" t="s">
        <v>2966</v>
      </c>
      <c r="G29" s="94" t="s">
        <v>2965</v>
      </c>
      <c r="H29" s="94" t="s">
        <v>2964</v>
      </c>
      <c r="I29" s="94" t="s">
        <v>2963</v>
      </c>
      <c r="J29" s="94" t="s">
        <v>2962</v>
      </c>
      <c r="K29" s="94" t="s">
        <v>2961</v>
      </c>
      <c r="L29" s="94" t="s">
        <v>2960</v>
      </c>
      <c r="M29" s="94" t="s">
        <v>2959</v>
      </c>
      <c r="N29" s="94" t="s">
        <v>2958</v>
      </c>
      <c r="O29" s="94" t="s">
        <v>2957</v>
      </c>
      <c r="P29" s="94" t="s">
        <v>2956</v>
      </c>
      <c r="Q29" s="94" t="s">
        <v>2955</v>
      </c>
      <c r="R29" s="94" t="s">
        <v>2954</v>
      </c>
      <c r="S29" s="94" t="s">
        <v>2953</v>
      </c>
      <c r="T29" s="94" t="s">
        <v>2952</v>
      </c>
      <c r="U29" s="94" t="s">
        <v>2951</v>
      </c>
      <c r="V29" s="94" t="s">
        <v>2950</v>
      </c>
      <c r="W29" s="94" t="s">
        <v>2949</v>
      </c>
      <c r="X29" s="94" t="s">
        <v>2948</v>
      </c>
      <c r="Y29" s="94" t="s">
        <v>2947</v>
      </c>
      <c r="Z29" s="94" t="s">
        <v>2946</v>
      </c>
      <c r="AA29" s="94" t="s">
        <v>2945</v>
      </c>
      <c r="AB29" s="94" t="s">
        <v>2944</v>
      </c>
      <c r="AC29" s="94" t="s">
        <v>2943</v>
      </c>
      <c r="AD29" s="94" t="s">
        <v>2942</v>
      </c>
      <c r="AE29" s="94" t="s">
        <v>2941</v>
      </c>
      <c r="AF29" s="94" t="s">
        <v>2940</v>
      </c>
      <c r="AG29" s="94" t="s">
        <v>2939</v>
      </c>
      <c r="AH29" s="94" t="s">
        <v>2938</v>
      </c>
      <c r="AI29" s="94" t="s">
        <v>2937</v>
      </c>
      <c r="AJ29" s="94" t="s">
        <v>2936</v>
      </c>
      <c r="AK29" s="94" t="s">
        <v>2935</v>
      </c>
      <c r="AL29" s="94" t="s">
        <v>2934</v>
      </c>
      <c r="AM29" s="94" t="s">
        <v>2933</v>
      </c>
      <c r="AN29" s="94" t="s">
        <v>2932</v>
      </c>
      <c r="AO29" s="94" t="s">
        <v>2931</v>
      </c>
      <c r="AP29" s="94" t="s">
        <v>2930</v>
      </c>
      <c r="AQ29" s="94" t="s">
        <v>2929</v>
      </c>
      <c r="AR29" s="94" t="s">
        <v>2928</v>
      </c>
      <c r="AS29" s="94" t="s">
        <v>2927</v>
      </c>
      <c r="AT29" s="94" t="s">
        <v>2926</v>
      </c>
      <c r="AU29" s="94" t="s">
        <v>2925</v>
      </c>
      <c r="AV29" s="94" t="s">
        <v>3002</v>
      </c>
      <c r="AW29" s="94" t="s">
        <v>3003</v>
      </c>
      <c r="AX29" s="94" t="s">
        <v>3004</v>
      </c>
      <c r="AY29" s="94" t="s">
        <v>3005</v>
      </c>
      <c r="AZ29" s="94" t="s">
        <v>3006</v>
      </c>
      <c r="BA29" s="94" t="s">
        <v>3010</v>
      </c>
      <c r="BB29" s="94" t="s">
        <v>3011</v>
      </c>
      <c r="BC29" s="94" t="s">
        <v>3012</v>
      </c>
      <c r="BD29" s="99"/>
      <c r="BE29" s="98"/>
      <c r="BF29" s="97"/>
    </row>
    <row r="30" spans="1:60" ht="30.75" customHeight="1" x14ac:dyDescent="0.2">
      <c r="A30" s="712" t="s">
        <v>3</v>
      </c>
      <c r="B30" s="594" t="s">
        <v>1</v>
      </c>
      <c r="C30" s="595">
        <v>0</v>
      </c>
      <c r="D30" s="595">
        <v>0</v>
      </c>
      <c r="E30" s="595">
        <v>0</v>
      </c>
      <c r="F30" s="595">
        <v>0</v>
      </c>
      <c r="G30" s="595">
        <v>0</v>
      </c>
      <c r="H30" s="595">
        <v>0</v>
      </c>
      <c r="I30" s="595">
        <v>0</v>
      </c>
      <c r="J30" s="595">
        <v>0</v>
      </c>
      <c r="K30" s="595">
        <v>0</v>
      </c>
      <c r="L30" s="595">
        <v>0</v>
      </c>
      <c r="M30" s="595">
        <v>0</v>
      </c>
      <c r="N30" s="596">
        <v>0</v>
      </c>
      <c r="O30" s="596">
        <v>0</v>
      </c>
      <c r="P30" s="596">
        <v>0</v>
      </c>
      <c r="Q30" s="596">
        <v>0</v>
      </c>
      <c r="R30" s="596">
        <v>0</v>
      </c>
      <c r="S30" s="596">
        <v>0</v>
      </c>
      <c r="T30" s="596">
        <v>0</v>
      </c>
      <c r="U30" s="596">
        <v>0</v>
      </c>
      <c r="V30" s="596">
        <v>0</v>
      </c>
      <c r="W30" s="596">
        <v>0</v>
      </c>
      <c r="X30" s="596">
        <v>0</v>
      </c>
      <c r="Y30" s="596">
        <v>0</v>
      </c>
      <c r="Z30" s="596">
        <v>0</v>
      </c>
      <c r="AA30" s="596">
        <v>0</v>
      </c>
      <c r="AB30" s="596">
        <v>0</v>
      </c>
      <c r="AC30" s="596">
        <v>0</v>
      </c>
      <c r="AD30" s="596">
        <v>0</v>
      </c>
      <c r="AE30" s="596">
        <v>0</v>
      </c>
      <c r="AF30" s="596">
        <v>0</v>
      </c>
      <c r="AG30" s="596">
        <v>0</v>
      </c>
      <c r="AH30" s="596">
        <v>0</v>
      </c>
      <c r="AI30" s="596">
        <v>0</v>
      </c>
      <c r="AJ30" s="596">
        <v>0</v>
      </c>
      <c r="AK30" s="596">
        <v>0</v>
      </c>
      <c r="AL30" s="596">
        <v>0</v>
      </c>
      <c r="AM30" s="596">
        <v>0</v>
      </c>
      <c r="AN30" s="596">
        <v>0</v>
      </c>
      <c r="AO30" s="596">
        <v>0</v>
      </c>
      <c r="AP30" s="596">
        <v>0</v>
      </c>
      <c r="AQ30" s="596">
        <v>0</v>
      </c>
      <c r="AR30" s="596">
        <v>0</v>
      </c>
      <c r="AS30" s="596">
        <v>0</v>
      </c>
      <c r="AT30" s="596">
        <v>0</v>
      </c>
      <c r="AU30" s="596">
        <v>0</v>
      </c>
      <c r="AV30" s="596">
        <v>0</v>
      </c>
      <c r="AW30" s="596">
        <v>0</v>
      </c>
      <c r="AX30" s="596">
        <v>0</v>
      </c>
      <c r="AY30" s="596">
        <v>0</v>
      </c>
      <c r="AZ30" s="596">
        <v>0</v>
      </c>
      <c r="BA30" s="596">
        <v>0</v>
      </c>
      <c r="BB30" s="596">
        <v>0</v>
      </c>
      <c r="BC30" s="596">
        <v>0</v>
      </c>
      <c r="BD30" s="587"/>
      <c r="BE30" s="596">
        <f t="shared" ref="BE30:BE36" si="8">SUM(C30:BC30)</f>
        <v>0</v>
      </c>
      <c r="BF30" s="591"/>
    </row>
    <row r="31" spans="1:60" ht="14.1" customHeight="1" x14ac:dyDescent="0.2">
      <c r="A31" s="712"/>
      <c r="B31" s="597" t="s">
        <v>2765</v>
      </c>
      <c r="C31" s="595">
        <v>0</v>
      </c>
      <c r="D31" s="595">
        <v>0</v>
      </c>
      <c r="E31" s="595">
        <v>0</v>
      </c>
      <c r="F31" s="595">
        <v>0</v>
      </c>
      <c r="G31" s="595">
        <v>0</v>
      </c>
      <c r="H31" s="595">
        <v>0</v>
      </c>
      <c r="I31" s="595">
        <v>0</v>
      </c>
      <c r="J31" s="595">
        <v>0</v>
      </c>
      <c r="K31" s="595">
        <v>0</v>
      </c>
      <c r="L31" s="595">
        <v>0</v>
      </c>
      <c r="M31" s="595">
        <v>0</v>
      </c>
      <c r="N31" s="596">
        <v>0</v>
      </c>
      <c r="O31" s="596">
        <v>0</v>
      </c>
      <c r="P31" s="596">
        <v>0</v>
      </c>
      <c r="Q31" s="596">
        <v>0</v>
      </c>
      <c r="R31" s="596">
        <v>0</v>
      </c>
      <c r="S31" s="596">
        <v>0</v>
      </c>
      <c r="T31" s="596">
        <v>0</v>
      </c>
      <c r="U31" s="596">
        <v>0</v>
      </c>
      <c r="V31" s="596">
        <v>0</v>
      </c>
      <c r="W31" s="596">
        <v>0</v>
      </c>
      <c r="X31" s="596">
        <v>0</v>
      </c>
      <c r="Y31" s="596">
        <v>0</v>
      </c>
      <c r="Z31" s="596">
        <v>0</v>
      </c>
      <c r="AA31" s="596">
        <v>0</v>
      </c>
      <c r="AB31" s="596">
        <v>0</v>
      </c>
      <c r="AC31" s="596">
        <v>0</v>
      </c>
      <c r="AD31" s="596">
        <v>0</v>
      </c>
      <c r="AE31" s="596">
        <v>0</v>
      </c>
      <c r="AF31" s="596">
        <v>0</v>
      </c>
      <c r="AG31" s="596">
        <v>0</v>
      </c>
      <c r="AH31" s="596">
        <v>0</v>
      </c>
      <c r="AI31" s="596">
        <v>0</v>
      </c>
      <c r="AJ31" s="596">
        <v>0</v>
      </c>
      <c r="AK31" s="596">
        <v>0</v>
      </c>
      <c r="AL31" s="596">
        <v>0</v>
      </c>
      <c r="AM31" s="596">
        <v>0</v>
      </c>
      <c r="AN31" s="596">
        <v>0</v>
      </c>
      <c r="AO31" s="596">
        <v>0</v>
      </c>
      <c r="AP31" s="596">
        <v>0</v>
      </c>
      <c r="AQ31" s="596">
        <v>0</v>
      </c>
      <c r="AR31" s="596">
        <v>0</v>
      </c>
      <c r="AS31" s="596">
        <v>0</v>
      </c>
      <c r="AT31" s="596">
        <v>0</v>
      </c>
      <c r="AU31" s="596">
        <v>0</v>
      </c>
      <c r="AV31" s="596">
        <v>0</v>
      </c>
      <c r="AW31" s="596">
        <v>0</v>
      </c>
      <c r="AX31" s="596">
        <v>0</v>
      </c>
      <c r="AY31" s="596">
        <v>0</v>
      </c>
      <c r="AZ31" s="596">
        <v>0</v>
      </c>
      <c r="BA31" s="596">
        <v>0</v>
      </c>
      <c r="BB31" s="596">
        <v>0</v>
      </c>
      <c r="BC31" s="596">
        <v>0</v>
      </c>
      <c r="BD31" s="587"/>
      <c r="BE31" s="596">
        <f t="shared" si="8"/>
        <v>0</v>
      </c>
      <c r="BF31" s="591"/>
    </row>
    <row r="32" spans="1:60" ht="14.1" customHeight="1" x14ac:dyDescent="0.2">
      <c r="A32" s="712"/>
      <c r="B32" s="597" t="s">
        <v>2766</v>
      </c>
      <c r="C32" s="595">
        <v>0</v>
      </c>
      <c r="D32" s="595">
        <v>0</v>
      </c>
      <c r="E32" s="595">
        <v>0</v>
      </c>
      <c r="F32" s="595">
        <v>0</v>
      </c>
      <c r="G32" s="595">
        <v>0</v>
      </c>
      <c r="H32" s="595">
        <v>0</v>
      </c>
      <c r="I32" s="595">
        <v>0</v>
      </c>
      <c r="J32" s="595">
        <v>0</v>
      </c>
      <c r="K32" s="595">
        <v>0</v>
      </c>
      <c r="L32" s="595">
        <v>0</v>
      </c>
      <c r="M32" s="595">
        <v>0</v>
      </c>
      <c r="N32" s="595">
        <v>0</v>
      </c>
      <c r="O32" s="595">
        <v>0</v>
      </c>
      <c r="P32" s="596">
        <v>2</v>
      </c>
      <c r="Q32" s="596">
        <v>2</v>
      </c>
      <c r="R32" s="596">
        <v>1</v>
      </c>
      <c r="S32" s="596">
        <v>4</v>
      </c>
      <c r="T32" s="596">
        <v>0</v>
      </c>
      <c r="U32" s="596">
        <v>1</v>
      </c>
      <c r="V32" s="596">
        <v>2</v>
      </c>
      <c r="W32" s="596">
        <v>0</v>
      </c>
      <c r="X32" s="596">
        <v>0</v>
      </c>
      <c r="Y32" s="596">
        <v>3</v>
      </c>
      <c r="Z32" s="596">
        <v>0</v>
      </c>
      <c r="AA32" s="596">
        <v>0</v>
      </c>
      <c r="AB32" s="596">
        <v>0</v>
      </c>
      <c r="AC32" s="596">
        <v>0</v>
      </c>
      <c r="AD32" s="596">
        <v>0</v>
      </c>
      <c r="AE32" s="596">
        <v>0</v>
      </c>
      <c r="AF32" s="596">
        <v>0</v>
      </c>
      <c r="AG32" s="596">
        <v>0</v>
      </c>
      <c r="AH32" s="596">
        <v>0</v>
      </c>
      <c r="AI32" s="596">
        <v>0</v>
      </c>
      <c r="AJ32" s="596">
        <v>0</v>
      </c>
      <c r="AK32" s="596">
        <v>0</v>
      </c>
      <c r="AL32" s="596">
        <v>0</v>
      </c>
      <c r="AM32" s="596">
        <v>0</v>
      </c>
      <c r="AN32" s="596">
        <v>0</v>
      </c>
      <c r="AO32" s="596">
        <v>0</v>
      </c>
      <c r="AP32" s="596">
        <v>0</v>
      </c>
      <c r="AQ32" s="596">
        <v>0</v>
      </c>
      <c r="AR32" s="596">
        <v>2</v>
      </c>
      <c r="AS32" s="596">
        <v>2</v>
      </c>
      <c r="AT32" s="596">
        <v>0</v>
      </c>
      <c r="AU32" s="596">
        <v>0</v>
      </c>
      <c r="AV32" s="596">
        <v>1</v>
      </c>
      <c r="AW32" s="596">
        <v>1</v>
      </c>
      <c r="AX32" s="596">
        <v>0</v>
      </c>
      <c r="AY32" s="596">
        <v>2</v>
      </c>
      <c r="AZ32" s="596">
        <v>0</v>
      </c>
      <c r="BA32" s="596">
        <v>0</v>
      </c>
      <c r="BB32" s="596">
        <v>0</v>
      </c>
      <c r="BC32" s="596">
        <v>1</v>
      </c>
      <c r="BD32" s="587"/>
      <c r="BE32" s="596">
        <f t="shared" si="8"/>
        <v>24</v>
      </c>
      <c r="BF32" s="591"/>
    </row>
    <row r="33" spans="1:58" ht="14.1" customHeight="1" x14ac:dyDescent="0.2">
      <c r="A33" s="712"/>
      <c r="B33" s="597" t="s">
        <v>2767</v>
      </c>
      <c r="C33" s="595">
        <v>0</v>
      </c>
      <c r="D33" s="595">
        <v>0</v>
      </c>
      <c r="E33" s="595">
        <v>0</v>
      </c>
      <c r="F33" s="595">
        <v>0</v>
      </c>
      <c r="G33" s="595">
        <v>0</v>
      </c>
      <c r="H33" s="595">
        <v>0</v>
      </c>
      <c r="I33" s="595">
        <v>0</v>
      </c>
      <c r="J33" s="595">
        <v>0</v>
      </c>
      <c r="K33" s="595">
        <v>0</v>
      </c>
      <c r="L33" s="595">
        <v>0</v>
      </c>
      <c r="M33" s="595">
        <v>0</v>
      </c>
      <c r="N33" s="595">
        <v>0</v>
      </c>
      <c r="O33" s="596">
        <v>9</v>
      </c>
      <c r="P33" s="596">
        <v>18</v>
      </c>
      <c r="Q33" s="596">
        <v>46</v>
      </c>
      <c r="R33" s="596">
        <v>31</v>
      </c>
      <c r="S33" s="596">
        <v>38</v>
      </c>
      <c r="T33" s="596">
        <v>26</v>
      </c>
      <c r="U33" s="596">
        <v>19</v>
      </c>
      <c r="V33" s="596">
        <v>15</v>
      </c>
      <c r="W33" s="596">
        <v>7</v>
      </c>
      <c r="X33" s="596">
        <v>4</v>
      </c>
      <c r="Y33" s="596">
        <v>7</v>
      </c>
      <c r="Z33" s="596">
        <v>2</v>
      </c>
      <c r="AA33" s="596">
        <v>1</v>
      </c>
      <c r="AB33" s="596">
        <v>3</v>
      </c>
      <c r="AC33" s="596">
        <v>2</v>
      </c>
      <c r="AD33" s="596">
        <v>0</v>
      </c>
      <c r="AE33" s="596">
        <v>0</v>
      </c>
      <c r="AF33" s="596">
        <v>0</v>
      </c>
      <c r="AG33" s="596">
        <v>1</v>
      </c>
      <c r="AH33" s="596">
        <v>0</v>
      </c>
      <c r="AI33" s="596">
        <v>0</v>
      </c>
      <c r="AJ33" s="596">
        <v>0</v>
      </c>
      <c r="AK33" s="596">
        <v>1</v>
      </c>
      <c r="AL33" s="596">
        <v>0</v>
      </c>
      <c r="AM33" s="596">
        <v>0</v>
      </c>
      <c r="AN33" s="596">
        <v>2</v>
      </c>
      <c r="AO33" s="596">
        <v>1</v>
      </c>
      <c r="AP33" s="596">
        <v>1</v>
      </c>
      <c r="AQ33" s="596">
        <v>1</v>
      </c>
      <c r="AR33" s="596">
        <v>6</v>
      </c>
      <c r="AS33" s="596">
        <v>10</v>
      </c>
      <c r="AT33" s="596">
        <v>8</v>
      </c>
      <c r="AU33" s="596">
        <v>12</v>
      </c>
      <c r="AV33" s="596">
        <v>23</v>
      </c>
      <c r="AW33" s="596">
        <v>23</v>
      </c>
      <c r="AX33" s="596">
        <v>21</v>
      </c>
      <c r="AY33" s="596">
        <v>16</v>
      </c>
      <c r="AZ33" s="596">
        <v>17</v>
      </c>
      <c r="BA33" s="596">
        <v>9</v>
      </c>
      <c r="BB33" s="596">
        <v>8</v>
      </c>
      <c r="BC33" s="596">
        <v>9</v>
      </c>
      <c r="BD33" s="587"/>
      <c r="BE33" s="596">
        <f t="shared" si="8"/>
        <v>397</v>
      </c>
      <c r="BF33" s="591"/>
    </row>
    <row r="34" spans="1:58" ht="14.1" customHeight="1" x14ac:dyDescent="0.2">
      <c r="A34" s="712"/>
      <c r="B34" s="597" t="s">
        <v>2768</v>
      </c>
      <c r="C34" s="595">
        <v>0</v>
      </c>
      <c r="D34" s="595">
        <v>0</v>
      </c>
      <c r="E34" s="595">
        <v>0</v>
      </c>
      <c r="F34" s="595">
        <v>0</v>
      </c>
      <c r="G34" s="595">
        <v>0</v>
      </c>
      <c r="H34" s="595">
        <v>0</v>
      </c>
      <c r="I34" s="595">
        <v>0</v>
      </c>
      <c r="J34" s="595">
        <v>0</v>
      </c>
      <c r="K34" s="595">
        <v>0</v>
      </c>
      <c r="L34" s="595">
        <v>0</v>
      </c>
      <c r="M34" s="595">
        <v>0</v>
      </c>
      <c r="N34" s="596">
        <v>2</v>
      </c>
      <c r="O34" s="596">
        <v>8</v>
      </c>
      <c r="P34" s="596">
        <v>47</v>
      </c>
      <c r="Q34" s="596">
        <v>68</v>
      </c>
      <c r="R34" s="596">
        <v>49</v>
      </c>
      <c r="S34" s="596">
        <v>57</v>
      </c>
      <c r="T34" s="596">
        <v>48</v>
      </c>
      <c r="U34" s="596">
        <v>30</v>
      </c>
      <c r="V34" s="596">
        <v>26</v>
      </c>
      <c r="W34" s="596">
        <v>19</v>
      </c>
      <c r="X34" s="596">
        <v>8</v>
      </c>
      <c r="Y34" s="596">
        <v>4</v>
      </c>
      <c r="Z34" s="596">
        <v>3</v>
      </c>
      <c r="AA34" s="596">
        <v>0</v>
      </c>
      <c r="AB34" s="596">
        <v>4</v>
      </c>
      <c r="AC34" s="596">
        <v>0</v>
      </c>
      <c r="AD34" s="596">
        <v>0</v>
      </c>
      <c r="AE34" s="596">
        <v>0</v>
      </c>
      <c r="AF34" s="596">
        <v>0</v>
      </c>
      <c r="AG34" s="596">
        <v>1</v>
      </c>
      <c r="AH34" s="596">
        <v>0</v>
      </c>
      <c r="AI34" s="596">
        <v>1</v>
      </c>
      <c r="AJ34" s="596">
        <v>0</v>
      </c>
      <c r="AK34" s="596">
        <v>0</v>
      </c>
      <c r="AL34" s="596">
        <v>0</v>
      </c>
      <c r="AM34" s="596">
        <v>1</v>
      </c>
      <c r="AN34" s="596">
        <v>0</v>
      </c>
      <c r="AO34" s="596">
        <v>0</v>
      </c>
      <c r="AP34" s="596">
        <v>3</v>
      </c>
      <c r="AQ34" s="596">
        <v>3</v>
      </c>
      <c r="AR34" s="596">
        <v>2</v>
      </c>
      <c r="AS34" s="596">
        <v>15</v>
      </c>
      <c r="AT34" s="596">
        <v>24</v>
      </c>
      <c r="AU34" s="596">
        <v>17</v>
      </c>
      <c r="AV34" s="596">
        <v>33</v>
      </c>
      <c r="AW34" s="596">
        <v>22</v>
      </c>
      <c r="AX34" s="596">
        <v>23</v>
      </c>
      <c r="AY34" s="596">
        <v>23</v>
      </c>
      <c r="AZ34" s="596">
        <v>17</v>
      </c>
      <c r="BA34" s="596">
        <v>14</v>
      </c>
      <c r="BB34" s="596">
        <v>34</v>
      </c>
      <c r="BC34" s="596">
        <v>18</v>
      </c>
      <c r="BD34" s="587"/>
      <c r="BE34" s="596">
        <f t="shared" si="8"/>
        <v>624</v>
      </c>
      <c r="BF34" s="591"/>
    </row>
    <row r="35" spans="1:58" ht="14.1" customHeight="1" x14ac:dyDescent="0.2">
      <c r="A35" s="712"/>
      <c r="B35" s="597" t="s">
        <v>2769</v>
      </c>
      <c r="C35" s="595">
        <v>0</v>
      </c>
      <c r="D35" s="595">
        <v>0</v>
      </c>
      <c r="E35" s="595">
        <v>0</v>
      </c>
      <c r="F35" s="595">
        <v>0</v>
      </c>
      <c r="G35" s="595">
        <v>0</v>
      </c>
      <c r="H35" s="595">
        <v>0</v>
      </c>
      <c r="I35" s="595">
        <v>0</v>
      </c>
      <c r="J35" s="595">
        <v>0</v>
      </c>
      <c r="K35" s="595">
        <v>0</v>
      </c>
      <c r="L35" s="595">
        <v>0</v>
      </c>
      <c r="M35" s="595">
        <v>0</v>
      </c>
      <c r="N35" s="596">
        <v>3</v>
      </c>
      <c r="O35" s="596">
        <v>15</v>
      </c>
      <c r="P35" s="596">
        <v>57</v>
      </c>
      <c r="Q35" s="596">
        <v>131</v>
      </c>
      <c r="R35" s="596">
        <v>129</v>
      </c>
      <c r="S35" s="596">
        <v>122</v>
      </c>
      <c r="T35" s="596">
        <v>78</v>
      </c>
      <c r="U35" s="596">
        <v>79</v>
      </c>
      <c r="V35" s="596">
        <v>51</v>
      </c>
      <c r="W35" s="596">
        <v>30</v>
      </c>
      <c r="X35" s="596">
        <v>25</v>
      </c>
      <c r="Y35" s="596">
        <v>14</v>
      </c>
      <c r="Z35" s="596">
        <v>12</v>
      </c>
      <c r="AA35" s="596">
        <v>7</v>
      </c>
      <c r="AB35" s="596">
        <v>6</v>
      </c>
      <c r="AC35" s="596">
        <v>5</v>
      </c>
      <c r="AD35" s="596">
        <v>3</v>
      </c>
      <c r="AE35" s="596">
        <v>2</v>
      </c>
      <c r="AF35" s="596">
        <v>3</v>
      </c>
      <c r="AG35" s="596">
        <v>0</v>
      </c>
      <c r="AH35" s="596">
        <v>0</v>
      </c>
      <c r="AI35" s="596">
        <v>0</v>
      </c>
      <c r="AJ35" s="596">
        <v>1</v>
      </c>
      <c r="AK35" s="596">
        <v>1</v>
      </c>
      <c r="AL35" s="596">
        <v>0</v>
      </c>
      <c r="AM35" s="596">
        <v>3</v>
      </c>
      <c r="AN35" s="596">
        <v>1</v>
      </c>
      <c r="AO35" s="596">
        <v>3</v>
      </c>
      <c r="AP35" s="596">
        <v>7</v>
      </c>
      <c r="AQ35" s="596">
        <v>6</v>
      </c>
      <c r="AR35" s="596">
        <v>26</v>
      </c>
      <c r="AS35" s="596">
        <v>22</v>
      </c>
      <c r="AT35" s="596">
        <v>33</v>
      </c>
      <c r="AU35" s="596">
        <v>40</v>
      </c>
      <c r="AV35" s="596">
        <v>62</v>
      </c>
      <c r="AW35" s="596">
        <v>49</v>
      </c>
      <c r="AX35" s="596">
        <v>45</v>
      </c>
      <c r="AY35" s="596">
        <v>37</v>
      </c>
      <c r="AZ35" s="596">
        <v>43</v>
      </c>
      <c r="BA35" s="596">
        <v>45</v>
      </c>
      <c r="BB35" s="596">
        <v>31</v>
      </c>
      <c r="BC35" s="596">
        <v>29</v>
      </c>
      <c r="BD35" s="587"/>
      <c r="BE35" s="596">
        <f t="shared" si="8"/>
        <v>1256</v>
      </c>
      <c r="BF35" s="591"/>
    </row>
    <row r="36" spans="1:58" ht="14.1" customHeight="1" x14ac:dyDescent="0.2">
      <c r="A36" s="712"/>
      <c r="B36" s="594" t="s">
        <v>2770</v>
      </c>
      <c r="C36" s="595">
        <v>0</v>
      </c>
      <c r="D36" s="595">
        <v>0</v>
      </c>
      <c r="E36" s="595">
        <v>0</v>
      </c>
      <c r="F36" s="595">
        <v>0</v>
      </c>
      <c r="G36" s="595">
        <v>0</v>
      </c>
      <c r="H36" s="595">
        <v>0</v>
      </c>
      <c r="I36" s="595">
        <v>0</v>
      </c>
      <c r="J36" s="595">
        <v>0</v>
      </c>
      <c r="K36" s="595">
        <v>0</v>
      </c>
      <c r="L36" s="595">
        <v>0</v>
      </c>
      <c r="M36" s="595">
        <v>0</v>
      </c>
      <c r="N36" s="596">
        <v>1</v>
      </c>
      <c r="O36" s="596">
        <v>4</v>
      </c>
      <c r="P36" s="596">
        <v>31</v>
      </c>
      <c r="Q36" s="596">
        <v>101</v>
      </c>
      <c r="R36" s="596">
        <v>131</v>
      </c>
      <c r="S36" s="596">
        <v>96</v>
      </c>
      <c r="T36" s="596">
        <v>96</v>
      </c>
      <c r="U36" s="596">
        <v>65</v>
      </c>
      <c r="V36" s="596">
        <v>61</v>
      </c>
      <c r="W36" s="596">
        <v>51</v>
      </c>
      <c r="X36" s="596">
        <v>25</v>
      </c>
      <c r="Y36" s="596">
        <v>16</v>
      </c>
      <c r="Z36" s="596">
        <v>8</v>
      </c>
      <c r="AA36" s="596">
        <v>11</v>
      </c>
      <c r="AB36" s="596">
        <v>4</v>
      </c>
      <c r="AC36" s="596">
        <v>1</v>
      </c>
      <c r="AD36" s="596">
        <v>2</v>
      </c>
      <c r="AE36" s="596">
        <v>0</v>
      </c>
      <c r="AF36" s="596">
        <v>0</v>
      </c>
      <c r="AG36" s="596">
        <v>0</v>
      </c>
      <c r="AH36" s="596">
        <v>0</v>
      </c>
      <c r="AI36" s="596">
        <v>0</v>
      </c>
      <c r="AJ36" s="596">
        <v>0</v>
      </c>
      <c r="AK36" s="596">
        <v>2</v>
      </c>
      <c r="AL36" s="596">
        <v>0</v>
      </c>
      <c r="AM36" s="596">
        <v>0</v>
      </c>
      <c r="AN36" s="596">
        <v>3</v>
      </c>
      <c r="AO36" s="596">
        <v>3</v>
      </c>
      <c r="AP36" s="596">
        <v>0</v>
      </c>
      <c r="AQ36" s="596">
        <v>4</v>
      </c>
      <c r="AR36" s="596">
        <v>8</v>
      </c>
      <c r="AS36" s="596">
        <v>13</v>
      </c>
      <c r="AT36" s="596">
        <v>33</v>
      </c>
      <c r="AU36" s="596">
        <v>36</v>
      </c>
      <c r="AV36" s="596">
        <v>40</v>
      </c>
      <c r="AW36" s="596">
        <v>33</v>
      </c>
      <c r="AX36" s="596">
        <v>44</v>
      </c>
      <c r="AY36" s="596">
        <v>50</v>
      </c>
      <c r="AZ36" s="596">
        <v>40</v>
      </c>
      <c r="BA36" s="596">
        <v>42</v>
      </c>
      <c r="BB36" s="596">
        <v>29</v>
      </c>
      <c r="BC36" s="596">
        <v>33</v>
      </c>
      <c r="BD36" s="587"/>
      <c r="BE36" s="596">
        <f t="shared" si="8"/>
        <v>1117</v>
      </c>
      <c r="BF36" s="591"/>
    </row>
    <row r="37" spans="1:58" ht="32.25" customHeight="1" x14ac:dyDescent="0.2">
      <c r="A37" s="711" t="s">
        <v>2771</v>
      </c>
      <c r="B37" s="711"/>
      <c r="C37" s="599"/>
      <c r="D37" s="599"/>
      <c r="E37" s="595"/>
      <c r="F37" s="595"/>
      <c r="G37" s="595"/>
      <c r="H37" s="595"/>
      <c r="I37" s="595"/>
      <c r="J37" s="595"/>
      <c r="K37" s="599"/>
      <c r="L37" s="599"/>
      <c r="M37" s="599"/>
      <c r="N37" s="600"/>
      <c r="O37" s="600"/>
      <c r="P37" s="600"/>
      <c r="Q37" s="600"/>
      <c r="R37" s="600"/>
      <c r="S37" s="600"/>
      <c r="T37" s="600"/>
      <c r="U37" s="600"/>
      <c r="V37" s="600"/>
      <c r="W37" s="600"/>
      <c r="X37" s="600"/>
      <c r="Y37" s="600"/>
      <c r="Z37" s="600"/>
      <c r="AA37" s="600"/>
      <c r="AB37" s="600"/>
      <c r="AC37" s="600"/>
      <c r="AD37" s="600"/>
      <c r="AE37" s="600"/>
      <c r="AF37" s="600"/>
      <c r="AG37" s="600"/>
      <c r="AH37" s="600"/>
      <c r="AI37" s="600"/>
      <c r="AJ37" s="600"/>
      <c r="AK37" s="600"/>
      <c r="AL37" s="600"/>
      <c r="AM37" s="600"/>
      <c r="AN37" s="600"/>
      <c r="AO37" s="600"/>
      <c r="AP37" s="600"/>
      <c r="AQ37" s="600"/>
      <c r="AR37" s="600"/>
      <c r="AS37" s="600"/>
      <c r="AT37" s="600"/>
      <c r="AU37" s="600"/>
      <c r="AV37" s="600"/>
      <c r="AW37" s="600"/>
      <c r="AX37" s="600"/>
      <c r="AY37" s="600"/>
      <c r="AZ37" s="600"/>
      <c r="BA37" s="600"/>
      <c r="BB37" s="600"/>
      <c r="BC37" s="600"/>
      <c r="BD37" s="587"/>
      <c r="BE37" s="596"/>
    </row>
    <row r="38" spans="1:58" ht="14.1" customHeight="1" x14ac:dyDescent="0.2">
      <c r="A38" s="592"/>
      <c r="B38" s="601" t="s">
        <v>147</v>
      </c>
      <c r="C38" s="596">
        <f>C74+C81+C62</f>
        <v>0</v>
      </c>
      <c r="D38" s="596">
        <f t="shared" ref="D38:BC38" si="9">D74+D81+D62</f>
        <v>0</v>
      </c>
      <c r="E38" s="596">
        <f t="shared" si="9"/>
        <v>0</v>
      </c>
      <c r="F38" s="596">
        <f t="shared" si="9"/>
        <v>0</v>
      </c>
      <c r="G38" s="596">
        <f t="shared" si="9"/>
        <v>0</v>
      </c>
      <c r="H38" s="596">
        <f t="shared" si="9"/>
        <v>0</v>
      </c>
      <c r="I38" s="596">
        <f t="shared" si="9"/>
        <v>0</v>
      </c>
      <c r="J38" s="596">
        <f t="shared" si="9"/>
        <v>0</v>
      </c>
      <c r="K38" s="596">
        <f t="shared" si="9"/>
        <v>0</v>
      </c>
      <c r="L38" s="596">
        <f t="shared" si="9"/>
        <v>0</v>
      </c>
      <c r="M38" s="596">
        <f t="shared" si="9"/>
        <v>0</v>
      </c>
      <c r="N38" s="596">
        <f t="shared" si="9"/>
        <v>1</v>
      </c>
      <c r="O38" s="596">
        <f t="shared" si="9"/>
        <v>9</v>
      </c>
      <c r="P38" s="596">
        <f t="shared" si="9"/>
        <v>17</v>
      </c>
      <c r="Q38" s="596">
        <f t="shared" si="9"/>
        <v>40</v>
      </c>
      <c r="R38" s="596">
        <f t="shared" si="9"/>
        <v>51</v>
      </c>
      <c r="S38" s="596">
        <f t="shared" si="9"/>
        <v>39</v>
      </c>
      <c r="T38" s="596">
        <f t="shared" si="9"/>
        <v>34</v>
      </c>
      <c r="U38" s="596">
        <f t="shared" si="9"/>
        <v>28</v>
      </c>
      <c r="V38" s="596">
        <f t="shared" si="9"/>
        <v>21</v>
      </c>
      <c r="W38" s="596">
        <f t="shared" si="9"/>
        <v>21</v>
      </c>
      <c r="X38" s="596">
        <f t="shared" si="9"/>
        <v>14</v>
      </c>
      <c r="Y38" s="596">
        <f t="shared" si="9"/>
        <v>6</v>
      </c>
      <c r="Z38" s="596">
        <f t="shared" si="9"/>
        <v>6</v>
      </c>
      <c r="AA38" s="596">
        <f t="shared" si="9"/>
        <v>4</v>
      </c>
      <c r="AB38" s="596">
        <f t="shared" si="9"/>
        <v>1</v>
      </c>
      <c r="AC38" s="596">
        <f t="shared" si="9"/>
        <v>0</v>
      </c>
      <c r="AD38" s="596">
        <f t="shared" si="9"/>
        <v>0</v>
      </c>
      <c r="AE38" s="596">
        <f t="shared" si="9"/>
        <v>0</v>
      </c>
      <c r="AF38" s="596">
        <f t="shared" si="9"/>
        <v>1</v>
      </c>
      <c r="AG38" s="596">
        <f t="shared" si="9"/>
        <v>0</v>
      </c>
      <c r="AH38" s="596">
        <f t="shared" si="9"/>
        <v>0</v>
      </c>
      <c r="AI38" s="596">
        <f t="shared" si="9"/>
        <v>0</v>
      </c>
      <c r="AJ38" s="596">
        <f t="shared" si="9"/>
        <v>0</v>
      </c>
      <c r="AK38" s="596">
        <f t="shared" si="9"/>
        <v>0</v>
      </c>
      <c r="AL38" s="596">
        <f t="shared" si="9"/>
        <v>0</v>
      </c>
      <c r="AM38" s="596">
        <f t="shared" si="9"/>
        <v>0</v>
      </c>
      <c r="AN38" s="596">
        <f t="shared" si="9"/>
        <v>1</v>
      </c>
      <c r="AO38" s="596">
        <f t="shared" si="9"/>
        <v>0</v>
      </c>
      <c r="AP38" s="596">
        <f t="shared" si="9"/>
        <v>1</v>
      </c>
      <c r="AQ38" s="596">
        <f t="shared" si="9"/>
        <v>1</v>
      </c>
      <c r="AR38" s="596">
        <f t="shared" si="9"/>
        <v>10</v>
      </c>
      <c r="AS38" s="596">
        <f t="shared" si="9"/>
        <v>9</v>
      </c>
      <c r="AT38" s="596">
        <f t="shared" si="9"/>
        <v>18</v>
      </c>
      <c r="AU38" s="596">
        <f t="shared" si="9"/>
        <v>22</v>
      </c>
      <c r="AV38" s="596">
        <f t="shared" si="9"/>
        <v>29</v>
      </c>
      <c r="AW38" s="596">
        <f t="shared" si="9"/>
        <v>38</v>
      </c>
      <c r="AX38" s="596">
        <f t="shared" si="9"/>
        <v>31</v>
      </c>
      <c r="AY38" s="596">
        <f t="shared" si="9"/>
        <v>34</v>
      </c>
      <c r="AZ38" s="596">
        <f t="shared" si="9"/>
        <v>28</v>
      </c>
      <c r="BA38" s="596">
        <f t="shared" si="9"/>
        <v>22</v>
      </c>
      <c r="BB38" s="596">
        <f t="shared" si="9"/>
        <v>21</v>
      </c>
      <c r="BC38" s="596">
        <f t="shared" si="9"/>
        <v>19</v>
      </c>
      <c r="BD38" s="587"/>
      <c r="BE38" s="596">
        <f>SUM(C38:BC38)</f>
        <v>577</v>
      </c>
      <c r="BF38" s="591"/>
    </row>
    <row r="39" spans="1:58" ht="14.1" customHeight="1" x14ac:dyDescent="0.2">
      <c r="A39" s="592"/>
      <c r="B39" s="601" t="s">
        <v>99</v>
      </c>
      <c r="C39" s="596">
        <f>C79</f>
        <v>0</v>
      </c>
      <c r="D39" s="596">
        <f t="shared" ref="D39:BC39" si="10">D79</f>
        <v>0</v>
      </c>
      <c r="E39" s="596">
        <f t="shared" si="10"/>
        <v>0</v>
      </c>
      <c r="F39" s="596">
        <f t="shared" si="10"/>
        <v>0</v>
      </c>
      <c r="G39" s="596">
        <f t="shared" si="10"/>
        <v>0</v>
      </c>
      <c r="H39" s="596">
        <f t="shared" si="10"/>
        <v>0</v>
      </c>
      <c r="I39" s="596">
        <f t="shared" si="10"/>
        <v>0</v>
      </c>
      <c r="J39" s="596">
        <f t="shared" si="10"/>
        <v>0</v>
      </c>
      <c r="K39" s="596">
        <f t="shared" si="10"/>
        <v>0</v>
      </c>
      <c r="L39" s="596">
        <f t="shared" si="10"/>
        <v>0</v>
      </c>
      <c r="M39" s="596">
        <f t="shared" si="10"/>
        <v>0</v>
      </c>
      <c r="N39" s="596">
        <f t="shared" si="10"/>
        <v>0</v>
      </c>
      <c r="O39" s="596">
        <f t="shared" si="10"/>
        <v>3</v>
      </c>
      <c r="P39" s="596">
        <f t="shared" si="10"/>
        <v>13</v>
      </c>
      <c r="Q39" s="596">
        <f t="shared" si="10"/>
        <v>15</v>
      </c>
      <c r="R39" s="596">
        <f t="shared" si="10"/>
        <v>7</v>
      </c>
      <c r="S39" s="596">
        <f t="shared" si="10"/>
        <v>3</v>
      </c>
      <c r="T39" s="596">
        <f t="shared" si="10"/>
        <v>4</v>
      </c>
      <c r="U39" s="596">
        <f t="shared" si="10"/>
        <v>3</v>
      </c>
      <c r="V39" s="596">
        <f t="shared" si="10"/>
        <v>6</v>
      </c>
      <c r="W39" s="596">
        <f t="shared" si="10"/>
        <v>4</v>
      </c>
      <c r="X39" s="596">
        <f t="shared" si="10"/>
        <v>4</v>
      </c>
      <c r="Y39" s="596">
        <f t="shared" si="10"/>
        <v>6</v>
      </c>
      <c r="Z39" s="596">
        <f t="shared" si="10"/>
        <v>3</v>
      </c>
      <c r="AA39" s="596">
        <f t="shared" si="10"/>
        <v>1</v>
      </c>
      <c r="AB39" s="596">
        <f t="shared" si="10"/>
        <v>0</v>
      </c>
      <c r="AC39" s="596">
        <f t="shared" si="10"/>
        <v>1</v>
      </c>
      <c r="AD39" s="596">
        <f t="shared" si="10"/>
        <v>1</v>
      </c>
      <c r="AE39" s="596">
        <f t="shared" si="10"/>
        <v>0</v>
      </c>
      <c r="AF39" s="596">
        <f t="shared" si="10"/>
        <v>0</v>
      </c>
      <c r="AG39" s="596">
        <f t="shared" si="10"/>
        <v>0</v>
      </c>
      <c r="AH39" s="596">
        <f t="shared" si="10"/>
        <v>0</v>
      </c>
      <c r="AI39" s="596">
        <f t="shared" si="10"/>
        <v>0</v>
      </c>
      <c r="AJ39" s="596">
        <f t="shared" si="10"/>
        <v>0</v>
      </c>
      <c r="AK39" s="596">
        <f t="shared" si="10"/>
        <v>1</v>
      </c>
      <c r="AL39" s="596">
        <f t="shared" si="10"/>
        <v>0</v>
      </c>
      <c r="AM39" s="596">
        <f t="shared" si="10"/>
        <v>0</v>
      </c>
      <c r="AN39" s="596">
        <f t="shared" si="10"/>
        <v>0</v>
      </c>
      <c r="AO39" s="596">
        <f t="shared" si="10"/>
        <v>0</v>
      </c>
      <c r="AP39" s="596">
        <f t="shared" si="10"/>
        <v>2</v>
      </c>
      <c r="AQ39" s="596">
        <f t="shared" si="10"/>
        <v>0</v>
      </c>
      <c r="AR39" s="596">
        <f t="shared" si="10"/>
        <v>0</v>
      </c>
      <c r="AS39" s="596">
        <f t="shared" si="10"/>
        <v>1</v>
      </c>
      <c r="AT39" s="596">
        <f t="shared" si="10"/>
        <v>2</v>
      </c>
      <c r="AU39" s="596">
        <f t="shared" si="10"/>
        <v>1</v>
      </c>
      <c r="AV39" s="596">
        <f t="shared" si="10"/>
        <v>2</v>
      </c>
      <c r="AW39" s="596">
        <f t="shared" si="10"/>
        <v>1</v>
      </c>
      <c r="AX39" s="596">
        <f t="shared" si="10"/>
        <v>2</v>
      </c>
      <c r="AY39" s="596">
        <f t="shared" si="10"/>
        <v>1</v>
      </c>
      <c r="AZ39" s="596">
        <f t="shared" si="10"/>
        <v>2</v>
      </c>
      <c r="BA39" s="596">
        <f t="shared" si="10"/>
        <v>5</v>
      </c>
      <c r="BB39" s="596">
        <f t="shared" si="10"/>
        <v>1</v>
      </c>
      <c r="BC39" s="596">
        <f t="shared" si="10"/>
        <v>9</v>
      </c>
      <c r="BD39" s="587"/>
      <c r="BE39" s="596">
        <f t="shared" ref="BE39:BE91" si="11">SUM(C39:BC39)</f>
        <v>104</v>
      </c>
      <c r="BF39" s="591"/>
    </row>
    <row r="40" spans="1:58" ht="14.1" customHeight="1" x14ac:dyDescent="0.2">
      <c r="A40" s="592"/>
      <c r="B40" s="601" t="s">
        <v>144</v>
      </c>
      <c r="C40" s="596">
        <f>C60</f>
        <v>0</v>
      </c>
      <c r="D40" s="596">
        <f t="shared" ref="D40:BC40" si="12">D60</f>
        <v>0</v>
      </c>
      <c r="E40" s="596">
        <f t="shared" si="12"/>
        <v>0</v>
      </c>
      <c r="F40" s="596">
        <f t="shared" si="12"/>
        <v>0</v>
      </c>
      <c r="G40" s="596">
        <f t="shared" si="12"/>
        <v>0</v>
      </c>
      <c r="H40" s="596">
        <f t="shared" si="12"/>
        <v>0</v>
      </c>
      <c r="I40" s="596">
        <f t="shared" si="12"/>
        <v>0</v>
      </c>
      <c r="J40" s="596">
        <f t="shared" si="12"/>
        <v>0</v>
      </c>
      <c r="K40" s="596">
        <f t="shared" si="12"/>
        <v>0</v>
      </c>
      <c r="L40" s="596">
        <f t="shared" si="12"/>
        <v>0</v>
      </c>
      <c r="M40" s="596">
        <f t="shared" si="12"/>
        <v>0</v>
      </c>
      <c r="N40" s="596">
        <f t="shared" si="12"/>
        <v>0</v>
      </c>
      <c r="O40" s="596">
        <f t="shared" si="12"/>
        <v>0</v>
      </c>
      <c r="P40" s="596">
        <f t="shared" si="12"/>
        <v>12</v>
      </c>
      <c r="Q40" s="596">
        <f t="shared" si="12"/>
        <v>9</v>
      </c>
      <c r="R40" s="596">
        <f t="shared" si="12"/>
        <v>10</v>
      </c>
      <c r="S40" s="596">
        <f t="shared" si="12"/>
        <v>3</v>
      </c>
      <c r="T40" s="596">
        <f t="shared" si="12"/>
        <v>6</v>
      </c>
      <c r="U40" s="596">
        <f t="shared" si="12"/>
        <v>6</v>
      </c>
      <c r="V40" s="596">
        <f t="shared" si="12"/>
        <v>1</v>
      </c>
      <c r="W40" s="596">
        <f t="shared" si="12"/>
        <v>0</v>
      </c>
      <c r="X40" s="596">
        <f t="shared" si="12"/>
        <v>0</v>
      </c>
      <c r="Y40" s="596">
        <f t="shared" si="12"/>
        <v>0</v>
      </c>
      <c r="Z40" s="596">
        <f t="shared" si="12"/>
        <v>0</v>
      </c>
      <c r="AA40" s="596">
        <f t="shared" si="12"/>
        <v>0</v>
      </c>
      <c r="AB40" s="596">
        <f t="shared" si="12"/>
        <v>0</v>
      </c>
      <c r="AC40" s="596">
        <f t="shared" si="12"/>
        <v>0</v>
      </c>
      <c r="AD40" s="596">
        <f t="shared" si="12"/>
        <v>0</v>
      </c>
      <c r="AE40" s="596">
        <f t="shared" si="12"/>
        <v>0</v>
      </c>
      <c r="AF40" s="596">
        <f t="shared" si="12"/>
        <v>0</v>
      </c>
      <c r="AG40" s="596">
        <f t="shared" si="12"/>
        <v>0</v>
      </c>
      <c r="AH40" s="596">
        <f t="shared" si="12"/>
        <v>0</v>
      </c>
      <c r="AI40" s="596">
        <f t="shared" si="12"/>
        <v>0</v>
      </c>
      <c r="AJ40" s="596">
        <f t="shared" si="12"/>
        <v>0</v>
      </c>
      <c r="AK40" s="596">
        <f t="shared" si="12"/>
        <v>1</v>
      </c>
      <c r="AL40" s="596">
        <f t="shared" si="12"/>
        <v>0</v>
      </c>
      <c r="AM40" s="596">
        <f t="shared" si="12"/>
        <v>0</v>
      </c>
      <c r="AN40" s="596">
        <f t="shared" si="12"/>
        <v>0</v>
      </c>
      <c r="AO40" s="596">
        <f t="shared" si="12"/>
        <v>0</v>
      </c>
      <c r="AP40" s="596">
        <f t="shared" si="12"/>
        <v>1</v>
      </c>
      <c r="AQ40" s="596">
        <f t="shared" si="12"/>
        <v>0</v>
      </c>
      <c r="AR40" s="596">
        <f t="shared" si="12"/>
        <v>1</v>
      </c>
      <c r="AS40" s="596">
        <f t="shared" si="12"/>
        <v>4</v>
      </c>
      <c r="AT40" s="596">
        <f t="shared" si="12"/>
        <v>10</v>
      </c>
      <c r="AU40" s="596">
        <f t="shared" si="12"/>
        <v>2</v>
      </c>
      <c r="AV40" s="596">
        <f t="shared" si="12"/>
        <v>3</v>
      </c>
      <c r="AW40" s="596">
        <f t="shared" si="12"/>
        <v>4</v>
      </c>
      <c r="AX40" s="596">
        <f t="shared" si="12"/>
        <v>5</v>
      </c>
      <c r="AY40" s="596">
        <f t="shared" si="12"/>
        <v>0</v>
      </c>
      <c r="AZ40" s="596">
        <f t="shared" si="12"/>
        <v>1</v>
      </c>
      <c r="BA40" s="596">
        <f t="shared" si="12"/>
        <v>0</v>
      </c>
      <c r="BB40" s="596">
        <f t="shared" si="12"/>
        <v>0</v>
      </c>
      <c r="BC40" s="596">
        <f t="shared" si="12"/>
        <v>0</v>
      </c>
      <c r="BD40" s="587"/>
      <c r="BE40" s="596">
        <f t="shared" si="11"/>
        <v>79</v>
      </c>
      <c r="BF40" s="591"/>
    </row>
    <row r="41" spans="1:58" ht="14.1" customHeight="1" x14ac:dyDescent="0.2">
      <c r="A41" s="592"/>
      <c r="B41" s="601" t="s">
        <v>126</v>
      </c>
      <c r="C41" s="596">
        <f>C67</f>
        <v>0</v>
      </c>
      <c r="D41" s="596">
        <f t="shared" ref="D41:BC41" si="13">D67</f>
        <v>0</v>
      </c>
      <c r="E41" s="596">
        <f t="shared" si="13"/>
        <v>0</v>
      </c>
      <c r="F41" s="596">
        <f t="shared" si="13"/>
        <v>0</v>
      </c>
      <c r="G41" s="596">
        <f t="shared" si="13"/>
        <v>0</v>
      </c>
      <c r="H41" s="596">
        <f t="shared" si="13"/>
        <v>0</v>
      </c>
      <c r="I41" s="596">
        <f t="shared" si="13"/>
        <v>0</v>
      </c>
      <c r="J41" s="596">
        <f t="shared" si="13"/>
        <v>0</v>
      </c>
      <c r="K41" s="596">
        <f t="shared" si="13"/>
        <v>0</v>
      </c>
      <c r="L41" s="596">
        <f t="shared" si="13"/>
        <v>0</v>
      </c>
      <c r="M41" s="596">
        <f t="shared" si="13"/>
        <v>0</v>
      </c>
      <c r="N41" s="596">
        <f t="shared" si="13"/>
        <v>2</v>
      </c>
      <c r="O41" s="596">
        <f t="shared" si="13"/>
        <v>4</v>
      </c>
      <c r="P41" s="596">
        <f t="shared" si="13"/>
        <v>9</v>
      </c>
      <c r="Q41" s="596">
        <f t="shared" si="13"/>
        <v>31</v>
      </c>
      <c r="R41" s="596">
        <f t="shared" si="13"/>
        <v>39</v>
      </c>
      <c r="S41" s="596">
        <f t="shared" si="13"/>
        <v>33</v>
      </c>
      <c r="T41" s="596">
        <f t="shared" si="13"/>
        <v>25</v>
      </c>
      <c r="U41" s="596">
        <f t="shared" si="13"/>
        <v>19</v>
      </c>
      <c r="V41" s="596">
        <f t="shared" si="13"/>
        <v>15</v>
      </c>
      <c r="W41" s="596">
        <f t="shared" si="13"/>
        <v>4</v>
      </c>
      <c r="X41" s="596">
        <f t="shared" si="13"/>
        <v>8</v>
      </c>
      <c r="Y41" s="596">
        <f t="shared" si="13"/>
        <v>3</v>
      </c>
      <c r="Z41" s="596">
        <f t="shared" si="13"/>
        <v>3</v>
      </c>
      <c r="AA41" s="596">
        <f t="shared" si="13"/>
        <v>2</v>
      </c>
      <c r="AB41" s="596">
        <f t="shared" si="13"/>
        <v>3</v>
      </c>
      <c r="AC41" s="596">
        <f t="shared" si="13"/>
        <v>0</v>
      </c>
      <c r="AD41" s="596">
        <f t="shared" si="13"/>
        <v>1</v>
      </c>
      <c r="AE41" s="596">
        <f t="shared" si="13"/>
        <v>0</v>
      </c>
      <c r="AF41" s="596">
        <f t="shared" si="13"/>
        <v>2</v>
      </c>
      <c r="AG41" s="596">
        <f t="shared" si="13"/>
        <v>0</v>
      </c>
      <c r="AH41" s="596">
        <f t="shared" si="13"/>
        <v>0</v>
      </c>
      <c r="AI41" s="596">
        <f t="shared" si="13"/>
        <v>0</v>
      </c>
      <c r="AJ41" s="596">
        <f t="shared" si="13"/>
        <v>0</v>
      </c>
      <c r="AK41" s="596">
        <f t="shared" si="13"/>
        <v>0</v>
      </c>
      <c r="AL41" s="596">
        <f t="shared" si="13"/>
        <v>0</v>
      </c>
      <c r="AM41" s="596">
        <f t="shared" si="13"/>
        <v>1</v>
      </c>
      <c r="AN41" s="596">
        <f t="shared" si="13"/>
        <v>1</v>
      </c>
      <c r="AO41" s="596">
        <f t="shared" si="13"/>
        <v>1</v>
      </c>
      <c r="AP41" s="596">
        <f t="shared" si="13"/>
        <v>0</v>
      </c>
      <c r="AQ41" s="596">
        <f t="shared" si="13"/>
        <v>0</v>
      </c>
      <c r="AR41" s="596">
        <f t="shared" si="13"/>
        <v>2</v>
      </c>
      <c r="AS41" s="596">
        <f t="shared" si="13"/>
        <v>1</v>
      </c>
      <c r="AT41" s="596">
        <f t="shared" si="13"/>
        <v>4</v>
      </c>
      <c r="AU41" s="596">
        <f t="shared" si="13"/>
        <v>1</v>
      </c>
      <c r="AV41" s="596">
        <f t="shared" si="13"/>
        <v>10</v>
      </c>
      <c r="AW41" s="596">
        <f t="shared" si="13"/>
        <v>8</v>
      </c>
      <c r="AX41" s="596">
        <f t="shared" si="13"/>
        <v>11</v>
      </c>
      <c r="AY41" s="596">
        <f t="shared" si="13"/>
        <v>4</v>
      </c>
      <c r="AZ41" s="596">
        <f t="shared" si="13"/>
        <v>12</v>
      </c>
      <c r="BA41" s="596">
        <f t="shared" si="13"/>
        <v>12</v>
      </c>
      <c r="BB41" s="596">
        <f t="shared" si="13"/>
        <v>23</v>
      </c>
      <c r="BC41" s="596">
        <f t="shared" si="13"/>
        <v>16</v>
      </c>
      <c r="BD41" s="587"/>
      <c r="BE41" s="596">
        <f t="shared" si="11"/>
        <v>310</v>
      </c>
      <c r="BF41" s="591"/>
    </row>
    <row r="42" spans="1:58" ht="14.1" customHeight="1" x14ac:dyDescent="0.2">
      <c r="A42" s="592"/>
      <c r="B42" s="601" t="s">
        <v>100</v>
      </c>
      <c r="C42" s="596">
        <f>C59+C66+C83</f>
        <v>0</v>
      </c>
      <c r="D42" s="596">
        <f t="shared" ref="D42:BC42" si="14">D59+D66+D83</f>
        <v>0</v>
      </c>
      <c r="E42" s="596">
        <f t="shared" si="14"/>
        <v>0</v>
      </c>
      <c r="F42" s="596">
        <f t="shared" si="14"/>
        <v>0</v>
      </c>
      <c r="G42" s="596">
        <f t="shared" si="14"/>
        <v>0</v>
      </c>
      <c r="H42" s="596">
        <f t="shared" si="14"/>
        <v>0</v>
      </c>
      <c r="I42" s="596">
        <f t="shared" si="14"/>
        <v>0</v>
      </c>
      <c r="J42" s="596">
        <f t="shared" si="14"/>
        <v>0</v>
      </c>
      <c r="K42" s="596">
        <f t="shared" si="14"/>
        <v>0</v>
      </c>
      <c r="L42" s="596">
        <f t="shared" si="14"/>
        <v>0</v>
      </c>
      <c r="M42" s="596">
        <f t="shared" si="14"/>
        <v>0</v>
      </c>
      <c r="N42" s="596">
        <f t="shared" si="14"/>
        <v>0</v>
      </c>
      <c r="O42" s="596">
        <f t="shared" si="14"/>
        <v>7</v>
      </c>
      <c r="P42" s="596">
        <f t="shared" si="14"/>
        <v>20</v>
      </c>
      <c r="Q42" s="596">
        <f t="shared" si="14"/>
        <v>32</v>
      </c>
      <c r="R42" s="596">
        <f t="shared" si="14"/>
        <v>31</v>
      </c>
      <c r="S42" s="596">
        <f t="shared" si="14"/>
        <v>34</v>
      </c>
      <c r="T42" s="596">
        <f t="shared" si="14"/>
        <v>32</v>
      </c>
      <c r="U42" s="596">
        <f t="shared" si="14"/>
        <v>31</v>
      </c>
      <c r="V42" s="596">
        <f t="shared" si="14"/>
        <v>17</v>
      </c>
      <c r="W42" s="596">
        <f t="shared" si="14"/>
        <v>12</v>
      </c>
      <c r="X42" s="596">
        <f t="shared" si="14"/>
        <v>3</v>
      </c>
      <c r="Y42" s="596">
        <f t="shared" si="14"/>
        <v>4</v>
      </c>
      <c r="Z42" s="596">
        <f t="shared" si="14"/>
        <v>5</v>
      </c>
      <c r="AA42" s="596">
        <f t="shared" si="14"/>
        <v>4</v>
      </c>
      <c r="AB42" s="596">
        <f t="shared" si="14"/>
        <v>3</v>
      </c>
      <c r="AC42" s="596">
        <f t="shared" si="14"/>
        <v>1</v>
      </c>
      <c r="AD42" s="596">
        <f t="shared" si="14"/>
        <v>0</v>
      </c>
      <c r="AE42" s="596">
        <f t="shared" si="14"/>
        <v>2</v>
      </c>
      <c r="AF42" s="596">
        <f t="shared" si="14"/>
        <v>0</v>
      </c>
      <c r="AG42" s="596">
        <f t="shared" si="14"/>
        <v>2</v>
      </c>
      <c r="AH42" s="596">
        <f t="shared" si="14"/>
        <v>1</v>
      </c>
      <c r="AI42" s="596">
        <f t="shared" si="14"/>
        <v>0</v>
      </c>
      <c r="AJ42" s="596">
        <f t="shared" si="14"/>
        <v>1</v>
      </c>
      <c r="AK42" s="596">
        <f t="shared" si="14"/>
        <v>0</v>
      </c>
      <c r="AL42" s="596">
        <f t="shared" si="14"/>
        <v>0</v>
      </c>
      <c r="AM42" s="596">
        <f t="shared" si="14"/>
        <v>0</v>
      </c>
      <c r="AN42" s="596">
        <f t="shared" si="14"/>
        <v>0</v>
      </c>
      <c r="AO42" s="596">
        <f t="shared" si="14"/>
        <v>1</v>
      </c>
      <c r="AP42" s="596">
        <f t="shared" si="14"/>
        <v>1</v>
      </c>
      <c r="AQ42" s="596">
        <f t="shared" si="14"/>
        <v>0</v>
      </c>
      <c r="AR42" s="596">
        <f t="shared" si="14"/>
        <v>2</v>
      </c>
      <c r="AS42" s="596">
        <f t="shared" si="14"/>
        <v>2</v>
      </c>
      <c r="AT42" s="596">
        <f t="shared" si="14"/>
        <v>2</v>
      </c>
      <c r="AU42" s="596">
        <f t="shared" si="14"/>
        <v>15</v>
      </c>
      <c r="AV42" s="596">
        <f t="shared" si="14"/>
        <v>16</v>
      </c>
      <c r="AW42" s="596">
        <f t="shared" si="14"/>
        <v>15</v>
      </c>
      <c r="AX42" s="596">
        <f t="shared" si="14"/>
        <v>13</v>
      </c>
      <c r="AY42" s="596">
        <f t="shared" si="14"/>
        <v>8</v>
      </c>
      <c r="AZ42" s="596">
        <f t="shared" si="14"/>
        <v>6</v>
      </c>
      <c r="BA42" s="596">
        <f t="shared" si="14"/>
        <v>7</v>
      </c>
      <c r="BB42" s="596">
        <f t="shared" si="14"/>
        <v>13</v>
      </c>
      <c r="BC42" s="596">
        <f t="shared" si="14"/>
        <v>6</v>
      </c>
      <c r="BD42" s="587"/>
      <c r="BE42" s="596">
        <f t="shared" si="11"/>
        <v>349</v>
      </c>
      <c r="BF42" s="591"/>
    </row>
    <row r="43" spans="1:58" ht="14.1" customHeight="1" x14ac:dyDescent="0.2">
      <c r="A43" s="592"/>
      <c r="B43" s="601" t="s">
        <v>101</v>
      </c>
      <c r="C43" s="596">
        <f>C54+C55+C72</f>
        <v>0</v>
      </c>
      <c r="D43" s="596">
        <f t="shared" ref="D43:BC43" si="15">D54+D55+D72</f>
        <v>0</v>
      </c>
      <c r="E43" s="596">
        <f t="shared" si="15"/>
        <v>0</v>
      </c>
      <c r="F43" s="596">
        <f t="shared" si="15"/>
        <v>0</v>
      </c>
      <c r="G43" s="596">
        <f t="shared" si="15"/>
        <v>0</v>
      </c>
      <c r="H43" s="596">
        <f t="shared" si="15"/>
        <v>0</v>
      </c>
      <c r="I43" s="596">
        <f t="shared" si="15"/>
        <v>0</v>
      </c>
      <c r="J43" s="596">
        <f t="shared" si="15"/>
        <v>0</v>
      </c>
      <c r="K43" s="596">
        <f t="shared" si="15"/>
        <v>0</v>
      </c>
      <c r="L43" s="596">
        <f t="shared" si="15"/>
        <v>0</v>
      </c>
      <c r="M43" s="596">
        <f t="shared" si="15"/>
        <v>0</v>
      </c>
      <c r="N43" s="596">
        <f t="shared" si="15"/>
        <v>2</v>
      </c>
      <c r="O43" s="596">
        <f t="shared" si="15"/>
        <v>3</v>
      </c>
      <c r="P43" s="596">
        <f t="shared" si="15"/>
        <v>6</v>
      </c>
      <c r="Q43" s="596">
        <f t="shared" si="15"/>
        <v>35</v>
      </c>
      <c r="R43" s="596">
        <f t="shared" si="15"/>
        <v>43</v>
      </c>
      <c r="S43" s="596">
        <f t="shared" si="15"/>
        <v>40</v>
      </c>
      <c r="T43" s="596">
        <f t="shared" si="15"/>
        <v>30</v>
      </c>
      <c r="U43" s="596">
        <f t="shared" si="15"/>
        <v>28</v>
      </c>
      <c r="V43" s="596">
        <f t="shared" si="15"/>
        <v>27</v>
      </c>
      <c r="W43" s="596">
        <f t="shared" si="15"/>
        <v>17</v>
      </c>
      <c r="X43" s="596">
        <f t="shared" si="15"/>
        <v>9</v>
      </c>
      <c r="Y43" s="596">
        <f t="shared" si="15"/>
        <v>6</v>
      </c>
      <c r="Z43" s="596">
        <f t="shared" si="15"/>
        <v>6</v>
      </c>
      <c r="AA43" s="596">
        <f t="shared" si="15"/>
        <v>4</v>
      </c>
      <c r="AB43" s="596">
        <f t="shared" si="15"/>
        <v>3</v>
      </c>
      <c r="AC43" s="596">
        <f t="shared" si="15"/>
        <v>0</v>
      </c>
      <c r="AD43" s="596">
        <f t="shared" si="15"/>
        <v>1</v>
      </c>
      <c r="AE43" s="596">
        <f t="shared" si="15"/>
        <v>1</v>
      </c>
      <c r="AF43" s="596">
        <f t="shared" si="15"/>
        <v>0</v>
      </c>
      <c r="AG43" s="596">
        <f t="shared" si="15"/>
        <v>0</v>
      </c>
      <c r="AH43" s="596">
        <f t="shared" si="15"/>
        <v>0</v>
      </c>
      <c r="AI43" s="596">
        <f t="shared" si="15"/>
        <v>0</v>
      </c>
      <c r="AJ43" s="596">
        <f t="shared" si="15"/>
        <v>1</v>
      </c>
      <c r="AK43" s="596">
        <f t="shared" si="15"/>
        <v>1</v>
      </c>
      <c r="AL43" s="596">
        <f t="shared" si="15"/>
        <v>0</v>
      </c>
      <c r="AM43" s="596">
        <f t="shared" si="15"/>
        <v>1</v>
      </c>
      <c r="AN43" s="596">
        <f t="shared" si="15"/>
        <v>1</v>
      </c>
      <c r="AO43" s="596">
        <f t="shared" si="15"/>
        <v>0</v>
      </c>
      <c r="AP43" s="596">
        <f t="shared" si="15"/>
        <v>0</v>
      </c>
      <c r="AQ43" s="596">
        <f t="shared" si="15"/>
        <v>0</v>
      </c>
      <c r="AR43" s="596">
        <f t="shared" si="15"/>
        <v>1</v>
      </c>
      <c r="AS43" s="596">
        <f t="shared" si="15"/>
        <v>5</v>
      </c>
      <c r="AT43" s="596">
        <f t="shared" si="15"/>
        <v>5</v>
      </c>
      <c r="AU43" s="596">
        <f t="shared" si="15"/>
        <v>3</v>
      </c>
      <c r="AV43" s="596">
        <f t="shared" si="15"/>
        <v>4</v>
      </c>
      <c r="AW43" s="596">
        <f t="shared" si="15"/>
        <v>7</v>
      </c>
      <c r="AX43" s="596">
        <f t="shared" si="15"/>
        <v>7</v>
      </c>
      <c r="AY43" s="596">
        <f t="shared" si="15"/>
        <v>10</v>
      </c>
      <c r="AZ43" s="596">
        <f t="shared" si="15"/>
        <v>18</v>
      </c>
      <c r="BA43" s="596">
        <f t="shared" si="15"/>
        <v>20</v>
      </c>
      <c r="BB43" s="596">
        <f t="shared" si="15"/>
        <v>16</v>
      </c>
      <c r="BC43" s="596">
        <f t="shared" si="15"/>
        <v>15</v>
      </c>
      <c r="BD43" s="587"/>
      <c r="BE43" s="596">
        <f t="shared" si="11"/>
        <v>376</v>
      </c>
      <c r="BF43" s="591"/>
    </row>
    <row r="44" spans="1:58" ht="14.1" customHeight="1" x14ac:dyDescent="0.2">
      <c r="A44" s="592"/>
      <c r="B44" s="601" t="s">
        <v>149</v>
      </c>
      <c r="C44" s="596">
        <f>C63+C65+C68+C70+C78+C84</f>
        <v>0</v>
      </c>
      <c r="D44" s="596">
        <f t="shared" ref="D44:BC44" si="16">D63+D65+D68+D70+D78+D84</f>
        <v>0</v>
      </c>
      <c r="E44" s="596">
        <f t="shared" si="16"/>
        <v>0</v>
      </c>
      <c r="F44" s="596">
        <f t="shared" si="16"/>
        <v>0</v>
      </c>
      <c r="G44" s="596">
        <f t="shared" si="16"/>
        <v>0</v>
      </c>
      <c r="H44" s="596">
        <f t="shared" si="16"/>
        <v>0</v>
      </c>
      <c r="I44" s="596">
        <f t="shared" si="16"/>
        <v>0</v>
      </c>
      <c r="J44" s="596">
        <f t="shared" si="16"/>
        <v>0</v>
      </c>
      <c r="K44" s="596">
        <f t="shared" si="16"/>
        <v>0</v>
      </c>
      <c r="L44" s="596">
        <f t="shared" si="16"/>
        <v>0</v>
      </c>
      <c r="M44" s="596">
        <f t="shared" si="16"/>
        <v>0</v>
      </c>
      <c r="N44" s="596">
        <f t="shared" si="16"/>
        <v>3</v>
      </c>
      <c r="O44" s="596">
        <f t="shared" si="16"/>
        <v>13</v>
      </c>
      <c r="P44" s="596">
        <f t="shared" si="16"/>
        <v>107</v>
      </c>
      <c r="Q44" s="596">
        <f t="shared" si="16"/>
        <v>194</v>
      </c>
      <c r="R44" s="596">
        <f t="shared" si="16"/>
        <v>198</v>
      </c>
      <c r="S44" s="596">
        <f t="shared" si="16"/>
        <v>232</v>
      </c>
      <c r="T44" s="596">
        <f t="shared" si="16"/>
        <v>172</v>
      </c>
      <c r="U44" s="596">
        <f t="shared" si="16"/>
        <v>125</v>
      </c>
      <c r="V44" s="596">
        <f t="shared" si="16"/>
        <v>118</v>
      </c>
      <c r="W44" s="596">
        <f t="shared" si="16"/>
        <v>75</v>
      </c>
      <c r="X44" s="596">
        <f t="shared" si="16"/>
        <v>30</v>
      </c>
      <c r="Y44" s="596">
        <f t="shared" si="16"/>
        <v>21</v>
      </c>
      <c r="Z44" s="596">
        <f t="shared" si="16"/>
        <v>17</v>
      </c>
      <c r="AA44" s="596">
        <f t="shared" si="16"/>
        <v>15</v>
      </c>
      <c r="AB44" s="596">
        <f t="shared" si="16"/>
        <v>8</v>
      </c>
      <c r="AC44" s="596">
        <f t="shared" si="16"/>
        <v>4</v>
      </c>
      <c r="AD44" s="596">
        <f t="shared" si="16"/>
        <v>1</v>
      </c>
      <c r="AE44" s="596">
        <f t="shared" si="16"/>
        <v>0</v>
      </c>
      <c r="AF44" s="596">
        <f t="shared" si="16"/>
        <v>3</v>
      </c>
      <c r="AG44" s="596">
        <f t="shared" si="16"/>
        <v>2</v>
      </c>
      <c r="AH44" s="596">
        <f t="shared" si="16"/>
        <v>3</v>
      </c>
      <c r="AI44" s="596">
        <f t="shared" si="16"/>
        <v>1</v>
      </c>
      <c r="AJ44" s="596">
        <f t="shared" si="16"/>
        <v>1</v>
      </c>
      <c r="AK44" s="596">
        <f t="shared" si="16"/>
        <v>2</v>
      </c>
      <c r="AL44" s="596">
        <f t="shared" si="16"/>
        <v>1</v>
      </c>
      <c r="AM44" s="596">
        <f t="shared" si="16"/>
        <v>3</v>
      </c>
      <c r="AN44" s="596">
        <f t="shared" si="16"/>
        <v>3</v>
      </c>
      <c r="AO44" s="596">
        <f t="shared" si="16"/>
        <v>3</v>
      </c>
      <c r="AP44" s="596">
        <f t="shared" si="16"/>
        <v>6</v>
      </c>
      <c r="AQ44" s="596">
        <f t="shared" si="16"/>
        <v>7</v>
      </c>
      <c r="AR44" s="596">
        <f t="shared" si="16"/>
        <v>31</v>
      </c>
      <c r="AS44" s="596">
        <f t="shared" si="16"/>
        <v>45</v>
      </c>
      <c r="AT44" s="596">
        <f t="shared" si="16"/>
        <v>51</v>
      </c>
      <c r="AU44" s="596">
        <f t="shared" si="16"/>
        <v>86</v>
      </c>
      <c r="AV44" s="596">
        <f t="shared" si="16"/>
        <v>106</v>
      </c>
      <c r="AW44" s="596">
        <f t="shared" si="16"/>
        <v>82</v>
      </c>
      <c r="AX44" s="596">
        <f t="shared" si="16"/>
        <v>82</v>
      </c>
      <c r="AY44" s="596">
        <f t="shared" si="16"/>
        <v>73</v>
      </c>
      <c r="AZ44" s="596">
        <f t="shared" si="16"/>
        <v>60</v>
      </c>
      <c r="BA44" s="596">
        <f t="shared" si="16"/>
        <v>60</v>
      </c>
      <c r="BB44" s="596">
        <f t="shared" si="16"/>
        <v>51</v>
      </c>
      <c r="BC44" s="596">
        <f t="shared" si="16"/>
        <v>44</v>
      </c>
      <c r="BD44" s="587"/>
      <c r="BE44" s="596">
        <f t="shared" si="11"/>
        <v>2139</v>
      </c>
      <c r="BF44" s="591"/>
    </row>
    <row r="45" spans="1:58" ht="14.1" customHeight="1" x14ac:dyDescent="0.2">
      <c r="A45" s="592"/>
      <c r="B45" s="601" t="s">
        <v>111</v>
      </c>
      <c r="C45" s="596">
        <f>C57+C69</f>
        <v>0</v>
      </c>
      <c r="D45" s="596">
        <f t="shared" ref="D45:BC45" si="17">D57+D69</f>
        <v>0</v>
      </c>
      <c r="E45" s="596">
        <f t="shared" si="17"/>
        <v>0</v>
      </c>
      <c r="F45" s="596">
        <f t="shared" si="17"/>
        <v>0</v>
      </c>
      <c r="G45" s="596">
        <f t="shared" si="17"/>
        <v>0</v>
      </c>
      <c r="H45" s="596">
        <f t="shared" si="17"/>
        <v>0</v>
      </c>
      <c r="I45" s="596">
        <f t="shared" si="17"/>
        <v>0</v>
      </c>
      <c r="J45" s="596">
        <f t="shared" si="17"/>
        <v>0</v>
      </c>
      <c r="K45" s="596">
        <f t="shared" si="17"/>
        <v>0</v>
      </c>
      <c r="L45" s="596">
        <f t="shared" si="17"/>
        <v>0</v>
      </c>
      <c r="M45" s="596">
        <f t="shared" si="17"/>
        <v>0</v>
      </c>
      <c r="N45" s="596">
        <f t="shared" si="17"/>
        <v>1</v>
      </c>
      <c r="O45" s="596">
        <f t="shared" si="17"/>
        <v>5</v>
      </c>
      <c r="P45" s="596">
        <f t="shared" si="17"/>
        <v>11</v>
      </c>
      <c r="Q45" s="596">
        <f t="shared" si="17"/>
        <v>13</v>
      </c>
      <c r="R45" s="596">
        <f t="shared" si="17"/>
        <v>21</v>
      </c>
      <c r="S45" s="596">
        <f t="shared" si="17"/>
        <v>22</v>
      </c>
      <c r="T45" s="596">
        <f t="shared" si="17"/>
        <v>16</v>
      </c>
      <c r="U45" s="596">
        <f t="shared" si="17"/>
        <v>9</v>
      </c>
      <c r="V45" s="596">
        <f t="shared" si="17"/>
        <v>6</v>
      </c>
      <c r="W45" s="596">
        <f t="shared" si="17"/>
        <v>4</v>
      </c>
      <c r="X45" s="596">
        <f t="shared" si="17"/>
        <v>4</v>
      </c>
      <c r="Y45" s="596">
        <f t="shared" si="17"/>
        <v>2</v>
      </c>
      <c r="Z45" s="596">
        <f t="shared" si="17"/>
        <v>0</v>
      </c>
      <c r="AA45" s="596">
        <f t="shared" si="17"/>
        <v>0</v>
      </c>
      <c r="AB45" s="596">
        <f t="shared" si="17"/>
        <v>0</v>
      </c>
      <c r="AC45" s="596">
        <f t="shared" si="17"/>
        <v>0</v>
      </c>
      <c r="AD45" s="596">
        <f t="shared" si="17"/>
        <v>1</v>
      </c>
      <c r="AE45" s="596">
        <f t="shared" si="17"/>
        <v>0</v>
      </c>
      <c r="AF45" s="596">
        <f t="shared" si="17"/>
        <v>0</v>
      </c>
      <c r="AG45" s="596">
        <f t="shared" si="17"/>
        <v>0</v>
      </c>
      <c r="AH45" s="596">
        <f t="shared" si="17"/>
        <v>0</v>
      </c>
      <c r="AI45" s="596">
        <f t="shared" si="17"/>
        <v>0</v>
      </c>
      <c r="AJ45" s="596">
        <f t="shared" si="17"/>
        <v>0</v>
      </c>
      <c r="AK45" s="596">
        <f t="shared" si="17"/>
        <v>0</v>
      </c>
      <c r="AL45" s="596">
        <f t="shared" si="17"/>
        <v>0</v>
      </c>
      <c r="AM45" s="596">
        <f t="shared" si="17"/>
        <v>0</v>
      </c>
      <c r="AN45" s="596">
        <f t="shared" si="17"/>
        <v>1</v>
      </c>
      <c r="AO45" s="596">
        <f t="shared" si="17"/>
        <v>1</v>
      </c>
      <c r="AP45" s="596">
        <f t="shared" si="17"/>
        <v>1</v>
      </c>
      <c r="AQ45" s="596">
        <f t="shared" si="17"/>
        <v>0</v>
      </c>
      <c r="AR45" s="596">
        <f t="shared" si="17"/>
        <v>1</v>
      </c>
      <c r="AS45" s="596">
        <f t="shared" si="17"/>
        <v>3</v>
      </c>
      <c r="AT45" s="596">
        <f t="shared" si="17"/>
        <v>0</v>
      </c>
      <c r="AU45" s="596">
        <f t="shared" si="17"/>
        <v>5</v>
      </c>
      <c r="AV45" s="596">
        <f t="shared" si="17"/>
        <v>0</v>
      </c>
      <c r="AW45" s="596">
        <f t="shared" si="17"/>
        <v>2</v>
      </c>
      <c r="AX45" s="596">
        <f t="shared" si="17"/>
        <v>0</v>
      </c>
      <c r="AY45" s="596">
        <f t="shared" si="17"/>
        <v>2</v>
      </c>
      <c r="AZ45" s="596">
        <f t="shared" si="17"/>
        <v>2</v>
      </c>
      <c r="BA45" s="596">
        <f t="shared" si="17"/>
        <v>2</v>
      </c>
      <c r="BB45" s="596">
        <f t="shared" si="17"/>
        <v>3</v>
      </c>
      <c r="BC45" s="596">
        <f t="shared" si="17"/>
        <v>2</v>
      </c>
      <c r="BD45" s="587"/>
      <c r="BE45" s="596">
        <f t="shared" si="11"/>
        <v>140</v>
      </c>
      <c r="BF45" s="591"/>
    </row>
    <row r="46" spans="1:58" ht="14.1" customHeight="1" x14ac:dyDescent="0.2">
      <c r="A46" s="592"/>
      <c r="B46" s="601" t="s">
        <v>102</v>
      </c>
      <c r="C46" s="596">
        <f>C75+C82</f>
        <v>0</v>
      </c>
      <c r="D46" s="596">
        <f t="shared" ref="D46:BC46" si="18">D75+D82</f>
        <v>0</v>
      </c>
      <c r="E46" s="596">
        <f t="shared" si="18"/>
        <v>0</v>
      </c>
      <c r="F46" s="596">
        <f t="shared" si="18"/>
        <v>0</v>
      </c>
      <c r="G46" s="596">
        <f t="shared" si="18"/>
        <v>0</v>
      </c>
      <c r="H46" s="596">
        <f t="shared" si="18"/>
        <v>0</v>
      </c>
      <c r="I46" s="596">
        <f t="shared" si="18"/>
        <v>0</v>
      </c>
      <c r="J46" s="596">
        <f t="shared" si="18"/>
        <v>0</v>
      </c>
      <c r="K46" s="596">
        <f t="shared" si="18"/>
        <v>0</v>
      </c>
      <c r="L46" s="596">
        <f t="shared" si="18"/>
        <v>0</v>
      </c>
      <c r="M46" s="596">
        <f t="shared" si="18"/>
        <v>0</v>
      </c>
      <c r="N46" s="596">
        <f t="shared" si="18"/>
        <v>0</v>
      </c>
      <c r="O46" s="596">
        <f t="shared" si="18"/>
        <v>8</v>
      </c>
      <c r="P46" s="596">
        <f t="shared" si="18"/>
        <v>40</v>
      </c>
      <c r="Q46" s="596">
        <f t="shared" si="18"/>
        <v>90</v>
      </c>
      <c r="R46" s="596">
        <f t="shared" si="18"/>
        <v>90</v>
      </c>
      <c r="S46" s="596">
        <f t="shared" si="18"/>
        <v>83</v>
      </c>
      <c r="T46" s="596">
        <f t="shared" si="18"/>
        <v>74</v>
      </c>
      <c r="U46" s="596">
        <f t="shared" si="18"/>
        <v>51</v>
      </c>
      <c r="V46" s="596">
        <f t="shared" si="18"/>
        <v>46</v>
      </c>
      <c r="W46" s="596">
        <f t="shared" si="18"/>
        <v>30</v>
      </c>
      <c r="X46" s="596">
        <f t="shared" si="18"/>
        <v>22</v>
      </c>
      <c r="Y46" s="596">
        <f t="shared" si="18"/>
        <v>19</v>
      </c>
      <c r="Z46" s="596">
        <f t="shared" si="18"/>
        <v>8</v>
      </c>
      <c r="AA46" s="596">
        <f t="shared" si="18"/>
        <v>8</v>
      </c>
      <c r="AB46" s="596">
        <f t="shared" si="18"/>
        <v>12</v>
      </c>
      <c r="AC46" s="596">
        <f t="shared" si="18"/>
        <v>3</v>
      </c>
      <c r="AD46" s="596">
        <f t="shared" si="18"/>
        <v>1</v>
      </c>
      <c r="AE46" s="596">
        <f t="shared" si="18"/>
        <v>1</v>
      </c>
      <c r="AF46" s="596">
        <f t="shared" si="18"/>
        <v>2</v>
      </c>
      <c r="AG46" s="596">
        <f t="shared" si="18"/>
        <v>1</v>
      </c>
      <c r="AH46" s="596">
        <f t="shared" si="18"/>
        <v>0</v>
      </c>
      <c r="AI46" s="596">
        <f t="shared" si="18"/>
        <v>0</v>
      </c>
      <c r="AJ46" s="596">
        <f t="shared" si="18"/>
        <v>1</v>
      </c>
      <c r="AK46" s="596">
        <f t="shared" si="18"/>
        <v>1</v>
      </c>
      <c r="AL46" s="596">
        <f t="shared" si="18"/>
        <v>0</v>
      </c>
      <c r="AM46" s="596">
        <f t="shared" si="18"/>
        <v>0</v>
      </c>
      <c r="AN46" s="596">
        <f t="shared" si="18"/>
        <v>4</v>
      </c>
      <c r="AO46" s="596">
        <f t="shared" si="18"/>
        <v>3</v>
      </c>
      <c r="AP46" s="596">
        <f t="shared" si="18"/>
        <v>5</v>
      </c>
      <c r="AQ46" s="596">
        <f t="shared" si="18"/>
        <v>9</v>
      </c>
      <c r="AR46" s="596">
        <f t="shared" si="18"/>
        <v>8</v>
      </c>
      <c r="AS46" s="596">
        <f t="shared" si="18"/>
        <v>20</v>
      </c>
      <c r="AT46" s="596">
        <f t="shared" si="18"/>
        <v>52</v>
      </c>
      <c r="AU46" s="596">
        <f t="shared" si="18"/>
        <v>43</v>
      </c>
      <c r="AV46" s="596">
        <f t="shared" si="18"/>
        <v>64</v>
      </c>
      <c r="AW46" s="596">
        <f t="shared" si="18"/>
        <v>51</v>
      </c>
      <c r="AX46" s="596">
        <f t="shared" si="18"/>
        <v>54</v>
      </c>
      <c r="AY46" s="596">
        <f t="shared" si="18"/>
        <v>54</v>
      </c>
      <c r="AZ46" s="596">
        <f t="shared" si="18"/>
        <v>48</v>
      </c>
      <c r="BA46" s="596">
        <f t="shared" si="18"/>
        <v>37</v>
      </c>
      <c r="BB46" s="596">
        <f t="shared" si="18"/>
        <v>37</v>
      </c>
      <c r="BC46" s="596">
        <f t="shared" si="18"/>
        <v>28</v>
      </c>
      <c r="BD46" s="587"/>
      <c r="BE46" s="596">
        <f t="shared" si="11"/>
        <v>1108</v>
      </c>
      <c r="BF46" s="591"/>
    </row>
    <row r="47" spans="1:58" ht="14.1" customHeight="1" x14ac:dyDescent="0.2">
      <c r="A47" s="592"/>
      <c r="B47" s="601" t="s">
        <v>103</v>
      </c>
      <c r="C47" s="596">
        <f>C58+C64+C71+C85</f>
        <v>0</v>
      </c>
      <c r="D47" s="596">
        <f t="shared" ref="D47:BC47" si="19">D58+D64+D71+D85</f>
        <v>0</v>
      </c>
      <c r="E47" s="596">
        <f t="shared" si="19"/>
        <v>0</v>
      </c>
      <c r="F47" s="596">
        <f t="shared" si="19"/>
        <v>0</v>
      </c>
      <c r="G47" s="596">
        <f t="shared" si="19"/>
        <v>0</v>
      </c>
      <c r="H47" s="596">
        <f t="shared" si="19"/>
        <v>0</v>
      </c>
      <c r="I47" s="596">
        <f t="shared" si="19"/>
        <v>0</v>
      </c>
      <c r="J47" s="596">
        <f t="shared" si="19"/>
        <v>0</v>
      </c>
      <c r="K47" s="596">
        <f t="shared" si="19"/>
        <v>0</v>
      </c>
      <c r="L47" s="596">
        <f t="shared" si="19"/>
        <v>0</v>
      </c>
      <c r="M47" s="596">
        <f t="shared" si="19"/>
        <v>0</v>
      </c>
      <c r="N47" s="596">
        <f t="shared" si="19"/>
        <v>2</v>
      </c>
      <c r="O47" s="596">
        <f t="shared" si="19"/>
        <v>7</v>
      </c>
      <c r="P47" s="596">
        <f t="shared" si="19"/>
        <v>32</v>
      </c>
      <c r="Q47" s="596">
        <f t="shared" si="19"/>
        <v>108</v>
      </c>
      <c r="R47" s="596">
        <f t="shared" si="19"/>
        <v>108</v>
      </c>
      <c r="S47" s="596">
        <f t="shared" si="19"/>
        <v>115</v>
      </c>
      <c r="T47" s="596">
        <f t="shared" si="19"/>
        <v>99</v>
      </c>
      <c r="U47" s="596">
        <f t="shared" si="19"/>
        <v>81</v>
      </c>
      <c r="V47" s="596">
        <f t="shared" si="19"/>
        <v>54</v>
      </c>
      <c r="W47" s="596">
        <f t="shared" si="19"/>
        <v>44</v>
      </c>
      <c r="X47" s="596">
        <f t="shared" si="19"/>
        <v>24</v>
      </c>
      <c r="Y47" s="596">
        <f t="shared" si="19"/>
        <v>15</v>
      </c>
      <c r="Z47" s="596">
        <f t="shared" si="19"/>
        <v>10</v>
      </c>
      <c r="AA47" s="596">
        <f t="shared" si="19"/>
        <v>9</v>
      </c>
      <c r="AB47" s="596">
        <f t="shared" si="19"/>
        <v>4</v>
      </c>
      <c r="AC47" s="596">
        <f t="shared" si="19"/>
        <v>7</v>
      </c>
      <c r="AD47" s="596">
        <f t="shared" si="19"/>
        <v>5</v>
      </c>
      <c r="AE47" s="596">
        <f t="shared" si="19"/>
        <v>2</v>
      </c>
      <c r="AF47" s="596">
        <f t="shared" si="19"/>
        <v>0</v>
      </c>
      <c r="AG47" s="596">
        <f t="shared" si="19"/>
        <v>1</v>
      </c>
      <c r="AH47" s="596">
        <f t="shared" si="19"/>
        <v>0</v>
      </c>
      <c r="AI47" s="596">
        <f t="shared" si="19"/>
        <v>2</v>
      </c>
      <c r="AJ47" s="596">
        <f t="shared" si="19"/>
        <v>1</v>
      </c>
      <c r="AK47" s="596">
        <f t="shared" si="19"/>
        <v>1</v>
      </c>
      <c r="AL47" s="596">
        <f t="shared" si="19"/>
        <v>0</v>
      </c>
      <c r="AM47" s="596">
        <f t="shared" si="19"/>
        <v>0</v>
      </c>
      <c r="AN47" s="596">
        <f t="shared" si="19"/>
        <v>0</v>
      </c>
      <c r="AO47" s="596">
        <f t="shared" si="19"/>
        <v>0</v>
      </c>
      <c r="AP47" s="596">
        <f t="shared" si="19"/>
        <v>3</v>
      </c>
      <c r="AQ47" s="596">
        <f t="shared" si="19"/>
        <v>8</v>
      </c>
      <c r="AR47" s="596">
        <f t="shared" si="19"/>
        <v>17</v>
      </c>
      <c r="AS47" s="596">
        <f t="shared" si="19"/>
        <v>14</v>
      </c>
      <c r="AT47" s="596">
        <f t="shared" si="19"/>
        <v>16</v>
      </c>
      <c r="AU47" s="596">
        <f t="shared" si="19"/>
        <v>19</v>
      </c>
      <c r="AV47" s="596">
        <f t="shared" si="19"/>
        <v>31</v>
      </c>
      <c r="AW47" s="596">
        <f t="shared" si="19"/>
        <v>31</v>
      </c>
      <c r="AX47" s="596">
        <f t="shared" si="19"/>
        <v>28</v>
      </c>
      <c r="AY47" s="596">
        <f t="shared" si="19"/>
        <v>29</v>
      </c>
      <c r="AZ47" s="596">
        <f t="shared" si="19"/>
        <v>40</v>
      </c>
      <c r="BA47" s="596">
        <f t="shared" si="19"/>
        <v>32</v>
      </c>
      <c r="BB47" s="596">
        <f t="shared" si="19"/>
        <v>24</v>
      </c>
      <c r="BC47" s="596">
        <f t="shared" si="19"/>
        <v>32</v>
      </c>
      <c r="BD47" s="587"/>
      <c r="BE47" s="596">
        <f t="shared" si="11"/>
        <v>1055</v>
      </c>
      <c r="BF47" s="591"/>
    </row>
    <row r="48" spans="1:58" ht="14.1" customHeight="1" x14ac:dyDescent="0.2">
      <c r="A48" s="592"/>
      <c r="B48" s="601" t="s">
        <v>2772</v>
      </c>
      <c r="C48" s="596">
        <f>C76</f>
        <v>0</v>
      </c>
      <c r="D48" s="596">
        <f t="shared" ref="D48:BC48" si="20">D76</f>
        <v>0</v>
      </c>
      <c r="E48" s="596">
        <f t="shared" si="20"/>
        <v>0</v>
      </c>
      <c r="F48" s="596">
        <f t="shared" si="20"/>
        <v>0</v>
      </c>
      <c r="G48" s="596">
        <f t="shared" si="20"/>
        <v>0</v>
      </c>
      <c r="H48" s="596">
        <f t="shared" si="20"/>
        <v>0</v>
      </c>
      <c r="I48" s="596">
        <f t="shared" si="20"/>
        <v>0</v>
      </c>
      <c r="J48" s="596">
        <f t="shared" si="20"/>
        <v>0</v>
      </c>
      <c r="K48" s="596">
        <f t="shared" si="20"/>
        <v>0</v>
      </c>
      <c r="L48" s="596">
        <f t="shared" si="20"/>
        <v>0</v>
      </c>
      <c r="M48" s="596">
        <f t="shared" si="20"/>
        <v>0</v>
      </c>
      <c r="N48" s="596">
        <f t="shared" si="20"/>
        <v>0</v>
      </c>
      <c r="O48" s="596">
        <f t="shared" si="20"/>
        <v>0</v>
      </c>
      <c r="P48" s="596">
        <f t="shared" si="20"/>
        <v>0</v>
      </c>
      <c r="Q48" s="596">
        <f t="shared" si="20"/>
        <v>2</v>
      </c>
      <c r="R48" s="596">
        <f t="shared" si="20"/>
        <v>0</v>
      </c>
      <c r="S48" s="596">
        <f t="shared" si="20"/>
        <v>0</v>
      </c>
      <c r="T48" s="596">
        <f t="shared" si="20"/>
        <v>0</v>
      </c>
      <c r="U48" s="596">
        <f t="shared" si="20"/>
        <v>0</v>
      </c>
      <c r="V48" s="596">
        <f t="shared" si="20"/>
        <v>0</v>
      </c>
      <c r="W48" s="596">
        <f t="shared" si="20"/>
        <v>0</v>
      </c>
      <c r="X48" s="596">
        <f t="shared" si="20"/>
        <v>0</v>
      </c>
      <c r="Y48" s="596">
        <f t="shared" si="20"/>
        <v>0</v>
      </c>
      <c r="Z48" s="596">
        <f t="shared" si="20"/>
        <v>0</v>
      </c>
      <c r="AA48" s="596">
        <f t="shared" si="20"/>
        <v>0</v>
      </c>
      <c r="AB48" s="596">
        <f t="shared" si="20"/>
        <v>0</v>
      </c>
      <c r="AC48" s="596">
        <f t="shared" si="20"/>
        <v>0</v>
      </c>
      <c r="AD48" s="596">
        <f t="shared" si="20"/>
        <v>0</v>
      </c>
      <c r="AE48" s="596">
        <f t="shared" si="20"/>
        <v>0</v>
      </c>
      <c r="AF48" s="596">
        <f t="shared" si="20"/>
        <v>0</v>
      </c>
      <c r="AG48" s="596">
        <f t="shared" si="20"/>
        <v>0</v>
      </c>
      <c r="AH48" s="596">
        <f t="shared" si="20"/>
        <v>0</v>
      </c>
      <c r="AI48" s="596">
        <f t="shared" si="20"/>
        <v>0</v>
      </c>
      <c r="AJ48" s="596">
        <f t="shared" si="20"/>
        <v>0</v>
      </c>
      <c r="AK48" s="596">
        <f t="shared" si="20"/>
        <v>0</v>
      </c>
      <c r="AL48" s="596">
        <f t="shared" si="20"/>
        <v>0</v>
      </c>
      <c r="AM48" s="596">
        <f t="shared" si="20"/>
        <v>0</v>
      </c>
      <c r="AN48" s="596">
        <f t="shared" si="20"/>
        <v>0</v>
      </c>
      <c r="AO48" s="596">
        <f t="shared" si="20"/>
        <v>0</v>
      </c>
      <c r="AP48" s="596">
        <f t="shared" si="20"/>
        <v>0</v>
      </c>
      <c r="AQ48" s="596">
        <f t="shared" si="20"/>
        <v>0</v>
      </c>
      <c r="AR48" s="596">
        <f t="shared" si="20"/>
        <v>0</v>
      </c>
      <c r="AS48" s="596">
        <f t="shared" si="20"/>
        <v>0</v>
      </c>
      <c r="AT48" s="596">
        <f t="shared" si="20"/>
        <v>0</v>
      </c>
      <c r="AU48" s="596">
        <f t="shared" si="20"/>
        <v>0</v>
      </c>
      <c r="AV48" s="596">
        <f t="shared" si="20"/>
        <v>1</v>
      </c>
      <c r="AW48" s="596">
        <f t="shared" si="20"/>
        <v>0</v>
      </c>
      <c r="AX48" s="596">
        <f t="shared" si="20"/>
        <v>0</v>
      </c>
      <c r="AY48" s="596">
        <f t="shared" si="20"/>
        <v>0</v>
      </c>
      <c r="AZ48" s="596">
        <f t="shared" si="20"/>
        <v>0</v>
      </c>
      <c r="BA48" s="596">
        <f t="shared" si="20"/>
        <v>0</v>
      </c>
      <c r="BB48" s="596">
        <f t="shared" si="20"/>
        <v>0</v>
      </c>
      <c r="BC48" s="596">
        <f t="shared" si="20"/>
        <v>0</v>
      </c>
      <c r="BD48" s="587"/>
      <c r="BE48" s="596">
        <f t="shared" si="11"/>
        <v>3</v>
      </c>
      <c r="BF48" s="591"/>
    </row>
    <row r="49" spans="1:71" ht="14.1" customHeight="1" x14ac:dyDescent="0.2">
      <c r="A49" s="592"/>
      <c r="B49" s="601" t="s">
        <v>2773</v>
      </c>
      <c r="C49" s="596">
        <f>C80</f>
        <v>0</v>
      </c>
      <c r="D49" s="596">
        <f t="shared" ref="D49:BC49" si="21">D80</f>
        <v>0</v>
      </c>
      <c r="E49" s="596">
        <f t="shared" si="21"/>
        <v>0</v>
      </c>
      <c r="F49" s="596">
        <f t="shared" si="21"/>
        <v>0</v>
      </c>
      <c r="G49" s="596">
        <f t="shared" si="21"/>
        <v>0</v>
      </c>
      <c r="H49" s="596">
        <f t="shared" si="21"/>
        <v>0</v>
      </c>
      <c r="I49" s="596">
        <f t="shared" si="21"/>
        <v>0</v>
      </c>
      <c r="J49" s="596">
        <f t="shared" si="21"/>
        <v>0</v>
      </c>
      <c r="K49" s="596">
        <f t="shared" si="21"/>
        <v>0</v>
      </c>
      <c r="L49" s="596">
        <f t="shared" si="21"/>
        <v>0</v>
      </c>
      <c r="M49" s="596">
        <f t="shared" si="21"/>
        <v>0</v>
      </c>
      <c r="N49" s="596">
        <f t="shared" si="21"/>
        <v>0</v>
      </c>
      <c r="O49" s="596">
        <f t="shared" si="21"/>
        <v>0</v>
      </c>
      <c r="P49" s="596">
        <f t="shared" si="21"/>
        <v>1</v>
      </c>
      <c r="Q49" s="596">
        <f t="shared" si="21"/>
        <v>4</v>
      </c>
      <c r="R49" s="596">
        <f t="shared" si="21"/>
        <v>1</v>
      </c>
      <c r="S49" s="596">
        <f t="shared" si="21"/>
        <v>0</v>
      </c>
      <c r="T49" s="596">
        <f t="shared" si="21"/>
        <v>1</v>
      </c>
      <c r="U49" s="596">
        <f t="shared" si="21"/>
        <v>0</v>
      </c>
      <c r="V49" s="596">
        <f t="shared" si="21"/>
        <v>0</v>
      </c>
      <c r="W49" s="596">
        <f t="shared" si="21"/>
        <v>0</v>
      </c>
      <c r="X49" s="596">
        <f t="shared" si="21"/>
        <v>0</v>
      </c>
      <c r="Y49" s="596">
        <f t="shared" si="21"/>
        <v>0</v>
      </c>
      <c r="Z49" s="596">
        <f t="shared" si="21"/>
        <v>0</v>
      </c>
      <c r="AA49" s="596">
        <f t="shared" si="21"/>
        <v>0</v>
      </c>
      <c r="AB49" s="596">
        <f t="shared" si="21"/>
        <v>0</v>
      </c>
      <c r="AC49" s="596">
        <f t="shared" si="21"/>
        <v>0</v>
      </c>
      <c r="AD49" s="596">
        <f t="shared" si="21"/>
        <v>0</v>
      </c>
      <c r="AE49" s="596">
        <f t="shared" si="21"/>
        <v>0</v>
      </c>
      <c r="AF49" s="596">
        <f t="shared" si="21"/>
        <v>0</v>
      </c>
      <c r="AG49" s="596">
        <f t="shared" si="21"/>
        <v>0</v>
      </c>
      <c r="AH49" s="596">
        <f t="shared" si="21"/>
        <v>0</v>
      </c>
      <c r="AI49" s="596">
        <f t="shared" si="21"/>
        <v>0</v>
      </c>
      <c r="AJ49" s="596">
        <f t="shared" si="21"/>
        <v>0</v>
      </c>
      <c r="AK49" s="596">
        <f t="shared" si="21"/>
        <v>0</v>
      </c>
      <c r="AL49" s="596">
        <f t="shared" si="21"/>
        <v>0</v>
      </c>
      <c r="AM49" s="596">
        <f t="shared" si="21"/>
        <v>0</v>
      </c>
      <c r="AN49" s="596">
        <f t="shared" si="21"/>
        <v>0</v>
      </c>
      <c r="AO49" s="596">
        <f t="shared" si="21"/>
        <v>0</v>
      </c>
      <c r="AP49" s="596">
        <f t="shared" si="21"/>
        <v>0</v>
      </c>
      <c r="AQ49" s="596">
        <f t="shared" si="21"/>
        <v>0</v>
      </c>
      <c r="AR49" s="596">
        <f t="shared" si="21"/>
        <v>0</v>
      </c>
      <c r="AS49" s="596">
        <f t="shared" si="21"/>
        <v>0</v>
      </c>
      <c r="AT49" s="596">
        <f t="shared" si="21"/>
        <v>0</v>
      </c>
      <c r="AU49" s="596">
        <f t="shared" si="21"/>
        <v>0</v>
      </c>
      <c r="AV49" s="596">
        <f t="shared" si="21"/>
        <v>1</v>
      </c>
      <c r="AW49" s="596">
        <f t="shared" si="21"/>
        <v>0</v>
      </c>
      <c r="AX49" s="596">
        <f t="shared" si="21"/>
        <v>0</v>
      </c>
      <c r="AY49" s="596">
        <f t="shared" si="21"/>
        <v>0</v>
      </c>
      <c r="AZ49" s="596">
        <f t="shared" si="21"/>
        <v>0</v>
      </c>
      <c r="BA49" s="596">
        <f t="shared" si="21"/>
        <v>0</v>
      </c>
      <c r="BB49" s="596">
        <f t="shared" si="21"/>
        <v>0</v>
      </c>
      <c r="BC49" s="596">
        <f t="shared" si="21"/>
        <v>0</v>
      </c>
      <c r="BD49" s="587"/>
      <c r="BE49" s="596">
        <f t="shared" si="11"/>
        <v>8</v>
      </c>
      <c r="BF49" s="591"/>
    </row>
    <row r="50" spans="1:71" ht="14.1" customHeight="1" x14ac:dyDescent="0.2">
      <c r="A50" s="602"/>
      <c r="B50" s="601" t="s">
        <v>104</v>
      </c>
      <c r="C50" s="596">
        <f>C56+C61+C77</f>
        <v>0</v>
      </c>
      <c r="D50" s="596">
        <f t="shared" ref="D50:BC50" si="22">D56+D61+D77</f>
        <v>0</v>
      </c>
      <c r="E50" s="596">
        <f t="shared" si="22"/>
        <v>0</v>
      </c>
      <c r="F50" s="596">
        <f t="shared" si="22"/>
        <v>0</v>
      </c>
      <c r="G50" s="596">
        <f t="shared" si="22"/>
        <v>0</v>
      </c>
      <c r="H50" s="596">
        <f t="shared" si="22"/>
        <v>0</v>
      </c>
      <c r="I50" s="596">
        <f t="shared" si="22"/>
        <v>0</v>
      </c>
      <c r="J50" s="596">
        <f t="shared" si="22"/>
        <v>0</v>
      </c>
      <c r="K50" s="596">
        <f t="shared" si="22"/>
        <v>0</v>
      </c>
      <c r="L50" s="596">
        <f t="shared" si="22"/>
        <v>0</v>
      </c>
      <c r="M50" s="596">
        <f t="shared" si="22"/>
        <v>0</v>
      </c>
      <c r="N50" s="596">
        <f t="shared" si="22"/>
        <v>0</v>
      </c>
      <c r="O50" s="596">
        <f t="shared" si="22"/>
        <v>3</v>
      </c>
      <c r="P50" s="596">
        <f t="shared" si="22"/>
        <v>14</v>
      </c>
      <c r="Q50" s="596">
        <f t="shared" si="22"/>
        <v>36</v>
      </c>
      <c r="R50" s="596">
        <f t="shared" si="22"/>
        <v>51</v>
      </c>
      <c r="S50" s="596">
        <f t="shared" si="22"/>
        <v>59</v>
      </c>
      <c r="T50" s="596">
        <f t="shared" si="22"/>
        <v>34</v>
      </c>
      <c r="U50" s="596">
        <f t="shared" si="22"/>
        <v>33</v>
      </c>
      <c r="V50" s="596">
        <f t="shared" si="22"/>
        <v>25</v>
      </c>
      <c r="W50" s="596">
        <f t="shared" si="22"/>
        <v>19</v>
      </c>
      <c r="X50" s="596">
        <f t="shared" si="22"/>
        <v>13</v>
      </c>
      <c r="Y50" s="596">
        <f t="shared" si="22"/>
        <v>9</v>
      </c>
      <c r="Z50" s="596">
        <f t="shared" si="22"/>
        <v>9</v>
      </c>
      <c r="AA50" s="596">
        <f t="shared" si="22"/>
        <v>2</v>
      </c>
      <c r="AB50" s="596">
        <f t="shared" si="22"/>
        <v>2</v>
      </c>
      <c r="AC50" s="596">
        <f t="shared" si="22"/>
        <v>3</v>
      </c>
      <c r="AD50" s="596">
        <f t="shared" si="22"/>
        <v>2</v>
      </c>
      <c r="AE50" s="596">
        <f t="shared" si="22"/>
        <v>0</v>
      </c>
      <c r="AF50" s="596">
        <f t="shared" si="22"/>
        <v>0</v>
      </c>
      <c r="AG50" s="596">
        <f t="shared" si="22"/>
        <v>0</v>
      </c>
      <c r="AH50" s="596">
        <f t="shared" si="22"/>
        <v>1</v>
      </c>
      <c r="AI50" s="596">
        <f t="shared" si="22"/>
        <v>0</v>
      </c>
      <c r="AJ50" s="596">
        <f t="shared" si="22"/>
        <v>0</v>
      </c>
      <c r="AK50" s="596">
        <f t="shared" si="22"/>
        <v>0</v>
      </c>
      <c r="AL50" s="596">
        <f t="shared" si="22"/>
        <v>1</v>
      </c>
      <c r="AM50" s="596">
        <f t="shared" si="22"/>
        <v>0</v>
      </c>
      <c r="AN50" s="596">
        <f t="shared" si="22"/>
        <v>0</v>
      </c>
      <c r="AO50" s="596">
        <f t="shared" si="22"/>
        <v>1</v>
      </c>
      <c r="AP50" s="596">
        <f t="shared" si="22"/>
        <v>0</v>
      </c>
      <c r="AQ50" s="596">
        <f t="shared" si="22"/>
        <v>0</v>
      </c>
      <c r="AR50" s="596">
        <f t="shared" si="22"/>
        <v>2</v>
      </c>
      <c r="AS50" s="596">
        <f t="shared" si="22"/>
        <v>3</v>
      </c>
      <c r="AT50" s="596">
        <f t="shared" si="22"/>
        <v>8</v>
      </c>
      <c r="AU50" s="596">
        <f t="shared" si="22"/>
        <v>12</v>
      </c>
      <c r="AV50" s="596">
        <f t="shared" si="22"/>
        <v>13</v>
      </c>
      <c r="AW50" s="596">
        <f t="shared" si="22"/>
        <v>10</v>
      </c>
      <c r="AX50" s="596">
        <f t="shared" si="22"/>
        <v>19</v>
      </c>
      <c r="AY50" s="596">
        <f t="shared" si="22"/>
        <v>18</v>
      </c>
      <c r="AZ50" s="596">
        <f t="shared" si="22"/>
        <v>10</v>
      </c>
      <c r="BA50" s="596">
        <f t="shared" si="22"/>
        <v>11</v>
      </c>
      <c r="BB50" s="596">
        <f t="shared" si="22"/>
        <v>14</v>
      </c>
      <c r="BC50" s="596">
        <f t="shared" si="22"/>
        <v>16</v>
      </c>
      <c r="BD50" s="587"/>
      <c r="BE50" s="596">
        <f t="shared" si="11"/>
        <v>453</v>
      </c>
      <c r="BF50" s="591"/>
    </row>
    <row r="51" spans="1:71" ht="14.1" customHeight="1" x14ac:dyDescent="0.2">
      <c r="A51" s="602"/>
      <c r="B51" s="601" t="s">
        <v>112</v>
      </c>
      <c r="C51" s="596">
        <f>C73</f>
        <v>0</v>
      </c>
      <c r="D51" s="596">
        <f t="shared" ref="D51:BC51" si="23">D73</f>
        <v>0</v>
      </c>
      <c r="E51" s="596">
        <f t="shared" si="23"/>
        <v>0</v>
      </c>
      <c r="F51" s="596">
        <f t="shared" si="23"/>
        <v>0</v>
      </c>
      <c r="G51" s="596">
        <f t="shared" si="23"/>
        <v>0</v>
      </c>
      <c r="H51" s="596">
        <f t="shared" si="23"/>
        <v>0</v>
      </c>
      <c r="I51" s="596">
        <f t="shared" si="23"/>
        <v>0</v>
      </c>
      <c r="J51" s="596">
        <f t="shared" si="23"/>
        <v>0</v>
      </c>
      <c r="K51" s="596">
        <f t="shared" si="23"/>
        <v>0</v>
      </c>
      <c r="L51" s="596">
        <f t="shared" si="23"/>
        <v>0</v>
      </c>
      <c r="M51" s="596">
        <f t="shared" si="23"/>
        <v>0</v>
      </c>
      <c r="N51" s="596">
        <f t="shared" si="23"/>
        <v>0</v>
      </c>
      <c r="O51" s="596">
        <f t="shared" si="23"/>
        <v>0</v>
      </c>
      <c r="P51" s="596">
        <f t="shared" si="23"/>
        <v>0</v>
      </c>
      <c r="Q51" s="596">
        <f t="shared" si="23"/>
        <v>0</v>
      </c>
      <c r="R51" s="596">
        <f t="shared" si="23"/>
        <v>0</v>
      </c>
      <c r="S51" s="596">
        <f t="shared" si="23"/>
        <v>0</v>
      </c>
      <c r="T51" s="596">
        <f t="shared" si="23"/>
        <v>0</v>
      </c>
      <c r="U51" s="596">
        <f t="shared" si="23"/>
        <v>0</v>
      </c>
      <c r="V51" s="596">
        <f t="shared" si="23"/>
        <v>0</v>
      </c>
      <c r="W51" s="596">
        <f t="shared" si="23"/>
        <v>0</v>
      </c>
      <c r="X51" s="596">
        <f t="shared" si="23"/>
        <v>0</v>
      </c>
      <c r="Y51" s="596">
        <f t="shared" si="23"/>
        <v>0</v>
      </c>
      <c r="Z51" s="596">
        <f t="shared" si="23"/>
        <v>0</v>
      </c>
      <c r="AA51" s="596">
        <f t="shared" si="23"/>
        <v>0</v>
      </c>
      <c r="AB51" s="596">
        <f t="shared" si="23"/>
        <v>0</v>
      </c>
      <c r="AC51" s="596">
        <f t="shared" si="23"/>
        <v>0</v>
      </c>
      <c r="AD51" s="596">
        <f t="shared" si="23"/>
        <v>0</v>
      </c>
      <c r="AE51" s="596">
        <f t="shared" si="23"/>
        <v>0</v>
      </c>
      <c r="AF51" s="596">
        <f t="shared" si="23"/>
        <v>0</v>
      </c>
      <c r="AG51" s="596">
        <f t="shared" si="23"/>
        <v>0</v>
      </c>
      <c r="AH51" s="596">
        <f t="shared" si="23"/>
        <v>0</v>
      </c>
      <c r="AI51" s="596">
        <f t="shared" si="23"/>
        <v>0</v>
      </c>
      <c r="AJ51" s="596">
        <f t="shared" si="23"/>
        <v>0</v>
      </c>
      <c r="AK51" s="596">
        <f t="shared" si="23"/>
        <v>0</v>
      </c>
      <c r="AL51" s="596">
        <f t="shared" si="23"/>
        <v>0</v>
      </c>
      <c r="AM51" s="596">
        <f t="shared" si="23"/>
        <v>0</v>
      </c>
      <c r="AN51" s="596">
        <f t="shared" si="23"/>
        <v>0</v>
      </c>
      <c r="AO51" s="596">
        <f t="shared" si="23"/>
        <v>0</v>
      </c>
      <c r="AP51" s="596">
        <f t="shared" si="23"/>
        <v>0</v>
      </c>
      <c r="AQ51" s="596">
        <f t="shared" si="23"/>
        <v>0</v>
      </c>
      <c r="AR51" s="596">
        <f t="shared" si="23"/>
        <v>1</v>
      </c>
      <c r="AS51" s="596">
        <f t="shared" si="23"/>
        <v>0</v>
      </c>
      <c r="AT51" s="596">
        <f t="shared" si="23"/>
        <v>0</v>
      </c>
      <c r="AU51" s="596">
        <f t="shared" si="23"/>
        <v>0</v>
      </c>
      <c r="AV51" s="596">
        <f t="shared" si="23"/>
        <v>0</v>
      </c>
      <c r="AW51" s="596">
        <f t="shared" si="23"/>
        <v>0</v>
      </c>
      <c r="AX51" s="596">
        <f t="shared" si="23"/>
        <v>0</v>
      </c>
      <c r="AY51" s="596">
        <f t="shared" si="23"/>
        <v>0</v>
      </c>
      <c r="AZ51" s="596">
        <f t="shared" si="23"/>
        <v>0</v>
      </c>
      <c r="BA51" s="596">
        <f t="shared" si="23"/>
        <v>0</v>
      </c>
      <c r="BB51" s="596">
        <f t="shared" si="23"/>
        <v>0</v>
      </c>
      <c r="BC51" s="596">
        <f t="shared" si="23"/>
        <v>0</v>
      </c>
      <c r="BD51" s="603"/>
      <c r="BE51" s="596">
        <f t="shared" si="11"/>
        <v>1</v>
      </c>
      <c r="BF51" s="591"/>
    </row>
    <row r="52" spans="1:71" ht="14.1" customHeight="1" x14ac:dyDescent="0.2">
      <c r="A52" s="602"/>
      <c r="B52" s="601"/>
      <c r="C52" s="596"/>
      <c r="D52" s="596"/>
      <c r="E52" s="596"/>
      <c r="F52" s="596"/>
      <c r="G52" s="596"/>
      <c r="H52" s="596"/>
      <c r="I52" s="596"/>
      <c r="J52" s="596"/>
      <c r="K52" s="596"/>
      <c r="L52" s="596"/>
      <c r="M52" s="596"/>
      <c r="N52" s="596"/>
      <c r="O52" s="596"/>
      <c r="P52" s="596"/>
      <c r="Q52" s="596"/>
      <c r="R52" s="596"/>
      <c r="S52" s="596"/>
      <c r="T52" s="596"/>
      <c r="U52" s="596"/>
      <c r="V52" s="596"/>
      <c r="W52" s="596"/>
      <c r="X52" s="596"/>
      <c r="Y52" s="596"/>
      <c r="Z52" s="596"/>
      <c r="AA52" s="596"/>
      <c r="AB52" s="596"/>
      <c r="AC52" s="596"/>
      <c r="AD52" s="596"/>
      <c r="AE52" s="596"/>
      <c r="AF52" s="596"/>
      <c r="AG52" s="596"/>
      <c r="AH52" s="596"/>
      <c r="AI52" s="596"/>
      <c r="AJ52" s="596"/>
      <c r="AK52" s="596"/>
      <c r="AL52" s="596"/>
      <c r="AM52" s="596"/>
      <c r="AN52" s="596"/>
      <c r="AO52" s="596"/>
      <c r="AP52" s="596"/>
      <c r="AQ52" s="596"/>
      <c r="AR52" s="596"/>
      <c r="AS52" s="596"/>
      <c r="AT52" s="596"/>
      <c r="AU52" s="596"/>
      <c r="AV52" s="596"/>
      <c r="AW52" s="596"/>
      <c r="AX52" s="596"/>
      <c r="AY52" s="596"/>
      <c r="AZ52" s="596"/>
      <c r="BA52" s="596"/>
      <c r="BB52" s="596"/>
      <c r="BC52" s="596"/>
      <c r="BD52" s="603"/>
      <c r="BE52" s="596"/>
      <c r="BF52" s="591"/>
    </row>
    <row r="53" spans="1:71" ht="32.25" customHeight="1" x14ac:dyDescent="0.2">
      <c r="A53" s="711" t="s">
        <v>2774</v>
      </c>
      <c r="B53" s="711"/>
      <c r="C53" s="95" t="s">
        <v>2969</v>
      </c>
      <c r="D53" s="94" t="s">
        <v>2968</v>
      </c>
      <c r="E53" s="94" t="s">
        <v>2967</v>
      </c>
      <c r="F53" s="94" t="s">
        <v>2966</v>
      </c>
      <c r="G53" s="94" t="s">
        <v>2965</v>
      </c>
      <c r="H53" s="94" t="s">
        <v>2964</v>
      </c>
      <c r="I53" s="94" t="s">
        <v>2963</v>
      </c>
      <c r="J53" s="94" t="s">
        <v>2962</v>
      </c>
      <c r="K53" s="94" t="s">
        <v>2961</v>
      </c>
      <c r="L53" s="94" t="s">
        <v>2960</v>
      </c>
      <c r="M53" s="94" t="s">
        <v>2959</v>
      </c>
      <c r="N53" s="94" t="s">
        <v>2958</v>
      </c>
      <c r="O53" s="94" t="s">
        <v>2957</v>
      </c>
      <c r="P53" s="94" t="s">
        <v>2956</v>
      </c>
      <c r="Q53" s="94" t="s">
        <v>2955</v>
      </c>
      <c r="R53" s="94" t="s">
        <v>2954</v>
      </c>
      <c r="S53" s="94" t="s">
        <v>2953</v>
      </c>
      <c r="T53" s="94" t="s">
        <v>2952</v>
      </c>
      <c r="U53" s="94" t="s">
        <v>2951</v>
      </c>
      <c r="V53" s="94" t="s">
        <v>2950</v>
      </c>
      <c r="W53" s="94" t="s">
        <v>2949</v>
      </c>
      <c r="X53" s="94" t="s">
        <v>2948</v>
      </c>
      <c r="Y53" s="94" t="s">
        <v>2947</v>
      </c>
      <c r="Z53" s="94" t="s">
        <v>2946</v>
      </c>
      <c r="AA53" s="94" t="s">
        <v>2945</v>
      </c>
      <c r="AB53" s="94" t="s">
        <v>2944</v>
      </c>
      <c r="AC53" s="94" t="s">
        <v>2943</v>
      </c>
      <c r="AD53" s="94" t="s">
        <v>2942</v>
      </c>
      <c r="AE53" s="94" t="s">
        <v>2941</v>
      </c>
      <c r="AF53" s="94" t="s">
        <v>2940</v>
      </c>
      <c r="AG53" s="94" t="s">
        <v>2939</v>
      </c>
      <c r="AH53" s="94" t="s">
        <v>2938</v>
      </c>
      <c r="AI53" s="94" t="s">
        <v>2937</v>
      </c>
      <c r="AJ53" s="94" t="s">
        <v>2936</v>
      </c>
      <c r="AK53" s="94" t="s">
        <v>2935</v>
      </c>
      <c r="AL53" s="94" t="s">
        <v>2934</v>
      </c>
      <c r="AM53" s="94" t="s">
        <v>2933</v>
      </c>
      <c r="AN53" s="94" t="s">
        <v>2932</v>
      </c>
      <c r="AO53" s="94" t="s">
        <v>2931</v>
      </c>
      <c r="AP53" s="94" t="s">
        <v>2930</v>
      </c>
      <c r="AQ53" s="94" t="s">
        <v>2929</v>
      </c>
      <c r="AR53" s="94" t="s">
        <v>2928</v>
      </c>
      <c r="AS53" s="94" t="s">
        <v>2927</v>
      </c>
      <c r="AT53" s="94" t="s">
        <v>2926</v>
      </c>
      <c r="AU53" s="94" t="s">
        <v>2925</v>
      </c>
      <c r="AV53" s="94" t="s">
        <v>3002</v>
      </c>
      <c r="AW53" s="94" t="s">
        <v>3003</v>
      </c>
      <c r="AX53" s="94" t="s">
        <v>3004</v>
      </c>
      <c r="AY53" s="94" t="s">
        <v>3005</v>
      </c>
      <c r="AZ53" s="94" t="s">
        <v>3006</v>
      </c>
      <c r="BA53" s="94" t="s">
        <v>3010</v>
      </c>
      <c r="BB53" s="94" t="s">
        <v>3011</v>
      </c>
      <c r="BC53" s="94" t="s">
        <v>3012</v>
      </c>
      <c r="BD53" s="603"/>
      <c r="BE53" s="596"/>
      <c r="BF53" s="591"/>
    </row>
    <row r="54" spans="1:71" ht="14.1" customHeight="1" x14ac:dyDescent="0.2">
      <c r="A54" s="602"/>
      <c r="B54" s="604" t="s">
        <v>115</v>
      </c>
      <c r="C54" s="605">
        <v>0</v>
      </c>
      <c r="D54" s="605">
        <v>0</v>
      </c>
      <c r="E54" s="596">
        <v>0</v>
      </c>
      <c r="F54" s="596">
        <v>0</v>
      </c>
      <c r="G54" s="596">
        <v>0</v>
      </c>
      <c r="H54" s="596">
        <v>0</v>
      </c>
      <c r="I54" s="596">
        <v>0</v>
      </c>
      <c r="J54" s="596">
        <v>0</v>
      </c>
      <c r="K54" s="596">
        <v>0</v>
      </c>
      <c r="L54" s="596">
        <v>0</v>
      </c>
      <c r="M54" s="596">
        <v>0</v>
      </c>
      <c r="N54" s="606">
        <v>1</v>
      </c>
      <c r="O54" s="606">
        <v>0</v>
      </c>
      <c r="P54" s="606">
        <v>2</v>
      </c>
      <c r="Q54" s="606">
        <v>12</v>
      </c>
      <c r="R54" s="606">
        <v>18</v>
      </c>
      <c r="S54" s="606">
        <v>15</v>
      </c>
      <c r="T54" s="606">
        <v>15</v>
      </c>
      <c r="U54" s="606">
        <v>15</v>
      </c>
      <c r="V54" s="606">
        <v>16</v>
      </c>
      <c r="W54" s="606">
        <v>13</v>
      </c>
      <c r="X54" s="606">
        <v>3</v>
      </c>
      <c r="Y54" s="606">
        <v>6</v>
      </c>
      <c r="Z54" s="606">
        <v>5</v>
      </c>
      <c r="AA54" s="606">
        <v>1</v>
      </c>
      <c r="AB54" s="606">
        <v>1</v>
      </c>
      <c r="AC54" s="606">
        <v>0</v>
      </c>
      <c r="AD54" s="606">
        <v>0</v>
      </c>
      <c r="AE54" s="606">
        <v>1</v>
      </c>
      <c r="AF54" s="606">
        <v>0</v>
      </c>
      <c r="AG54" s="606">
        <v>0</v>
      </c>
      <c r="AH54" s="606">
        <v>0</v>
      </c>
      <c r="AI54" s="606">
        <v>0</v>
      </c>
      <c r="AJ54" s="606">
        <v>0</v>
      </c>
      <c r="AK54" s="606">
        <v>0</v>
      </c>
      <c r="AL54" s="606">
        <v>0</v>
      </c>
      <c r="AM54" s="606">
        <v>1</v>
      </c>
      <c r="AN54" s="606">
        <v>1</v>
      </c>
      <c r="AO54" s="606">
        <v>0</v>
      </c>
      <c r="AP54" s="606">
        <v>0</v>
      </c>
      <c r="AQ54" s="606">
        <v>0</v>
      </c>
      <c r="AR54" s="606">
        <v>1</v>
      </c>
      <c r="AS54" s="606">
        <v>3</v>
      </c>
      <c r="AT54" s="606">
        <v>4</v>
      </c>
      <c r="AU54" s="606">
        <v>1</v>
      </c>
      <c r="AV54" s="606">
        <v>3</v>
      </c>
      <c r="AW54" s="606">
        <v>5</v>
      </c>
      <c r="AX54" s="606">
        <v>7</v>
      </c>
      <c r="AY54" s="606">
        <v>9</v>
      </c>
      <c r="AZ54" s="606">
        <v>7</v>
      </c>
      <c r="BA54" s="606">
        <v>12</v>
      </c>
      <c r="BB54" s="606">
        <v>7</v>
      </c>
      <c r="BC54" s="606">
        <v>8</v>
      </c>
      <c r="BD54" s="603"/>
      <c r="BE54" s="596">
        <f t="shared" si="11"/>
        <v>193</v>
      </c>
      <c r="BF54" s="591"/>
    </row>
    <row r="55" spans="1:71" ht="14.1" customHeight="1" x14ac:dyDescent="0.2">
      <c r="A55" s="602"/>
      <c r="B55" s="604" t="s">
        <v>116</v>
      </c>
      <c r="C55" s="596">
        <v>0</v>
      </c>
      <c r="D55" s="596">
        <v>0</v>
      </c>
      <c r="E55" s="596">
        <v>0</v>
      </c>
      <c r="F55" s="596">
        <v>0</v>
      </c>
      <c r="G55" s="596">
        <v>0</v>
      </c>
      <c r="H55" s="596">
        <v>0</v>
      </c>
      <c r="I55" s="596">
        <v>0</v>
      </c>
      <c r="J55" s="596">
        <v>0</v>
      </c>
      <c r="K55" s="596">
        <v>0</v>
      </c>
      <c r="L55" s="596">
        <v>0</v>
      </c>
      <c r="M55" s="596">
        <v>0</v>
      </c>
      <c r="N55" s="596">
        <v>1</v>
      </c>
      <c r="O55" s="596">
        <v>1</v>
      </c>
      <c r="P55" s="596">
        <v>4</v>
      </c>
      <c r="Q55" s="596">
        <v>21</v>
      </c>
      <c r="R55" s="596">
        <v>25</v>
      </c>
      <c r="S55" s="596">
        <v>23</v>
      </c>
      <c r="T55" s="596">
        <v>13</v>
      </c>
      <c r="U55" s="596">
        <v>11</v>
      </c>
      <c r="V55" s="596">
        <v>8</v>
      </c>
      <c r="W55" s="596">
        <v>3</v>
      </c>
      <c r="X55" s="596">
        <v>1</v>
      </c>
      <c r="Y55" s="596">
        <v>0</v>
      </c>
      <c r="Z55" s="596">
        <v>0</v>
      </c>
      <c r="AA55" s="596">
        <v>3</v>
      </c>
      <c r="AB55" s="596">
        <v>2</v>
      </c>
      <c r="AC55" s="596">
        <v>0</v>
      </c>
      <c r="AD55" s="596">
        <v>1</v>
      </c>
      <c r="AE55" s="596">
        <v>0</v>
      </c>
      <c r="AF55" s="596">
        <v>0</v>
      </c>
      <c r="AG55" s="596">
        <v>0</v>
      </c>
      <c r="AH55" s="596">
        <v>0</v>
      </c>
      <c r="AI55" s="596">
        <v>0</v>
      </c>
      <c r="AJ55" s="596">
        <v>0</v>
      </c>
      <c r="AK55" s="596">
        <v>1</v>
      </c>
      <c r="AL55" s="596">
        <v>0</v>
      </c>
      <c r="AM55" s="596">
        <v>0</v>
      </c>
      <c r="AN55" s="596">
        <v>0</v>
      </c>
      <c r="AO55" s="596">
        <v>0</v>
      </c>
      <c r="AP55" s="596">
        <v>0</v>
      </c>
      <c r="AQ55" s="596">
        <v>0</v>
      </c>
      <c r="AR55" s="596">
        <v>0</v>
      </c>
      <c r="AS55" s="596">
        <v>1</v>
      </c>
      <c r="AT55" s="596">
        <v>1</v>
      </c>
      <c r="AU55" s="596">
        <v>2</v>
      </c>
      <c r="AV55" s="596">
        <v>1</v>
      </c>
      <c r="AW55" s="596">
        <v>2</v>
      </c>
      <c r="AX55" s="596">
        <v>0</v>
      </c>
      <c r="AY55" s="596">
        <v>1</v>
      </c>
      <c r="AZ55" s="596">
        <v>11</v>
      </c>
      <c r="BA55" s="596">
        <v>8</v>
      </c>
      <c r="BB55" s="596">
        <v>9</v>
      </c>
      <c r="BC55" s="596">
        <v>7</v>
      </c>
      <c r="BD55" s="596"/>
      <c r="BE55" s="596">
        <f t="shared" si="11"/>
        <v>161</v>
      </c>
      <c r="BF55" s="591"/>
    </row>
    <row r="56" spans="1:71" ht="14.1" customHeight="1" x14ac:dyDescent="0.2">
      <c r="A56" s="602"/>
      <c r="B56" s="604" t="s">
        <v>117</v>
      </c>
      <c r="C56" s="596">
        <v>0</v>
      </c>
      <c r="D56" s="596">
        <v>0</v>
      </c>
      <c r="E56" s="596">
        <v>0</v>
      </c>
      <c r="F56" s="596">
        <v>0</v>
      </c>
      <c r="G56" s="596">
        <v>0</v>
      </c>
      <c r="H56" s="596">
        <v>0</v>
      </c>
      <c r="I56" s="596">
        <v>0</v>
      </c>
      <c r="J56" s="596">
        <v>0</v>
      </c>
      <c r="K56" s="596">
        <v>0</v>
      </c>
      <c r="L56" s="596">
        <v>0</v>
      </c>
      <c r="M56" s="596">
        <v>0</v>
      </c>
      <c r="N56" s="596">
        <v>0</v>
      </c>
      <c r="O56" s="596">
        <v>1</v>
      </c>
      <c r="P56" s="596">
        <v>2</v>
      </c>
      <c r="Q56" s="596">
        <v>7</v>
      </c>
      <c r="R56" s="596">
        <v>12</v>
      </c>
      <c r="S56" s="596">
        <v>19</v>
      </c>
      <c r="T56" s="596">
        <v>7</v>
      </c>
      <c r="U56" s="596">
        <v>5</v>
      </c>
      <c r="V56" s="596">
        <v>5</v>
      </c>
      <c r="W56" s="596">
        <v>3</v>
      </c>
      <c r="X56" s="596">
        <v>4</v>
      </c>
      <c r="Y56" s="596">
        <v>6</v>
      </c>
      <c r="Z56" s="596">
        <v>3</v>
      </c>
      <c r="AA56" s="596">
        <v>1</v>
      </c>
      <c r="AB56" s="596">
        <v>0</v>
      </c>
      <c r="AC56" s="596">
        <v>1</v>
      </c>
      <c r="AD56" s="596">
        <v>0</v>
      </c>
      <c r="AE56" s="596">
        <v>0</v>
      </c>
      <c r="AF56" s="596">
        <v>0</v>
      </c>
      <c r="AG56" s="596">
        <v>0</v>
      </c>
      <c r="AH56" s="596">
        <v>0</v>
      </c>
      <c r="AI56" s="596">
        <v>0</v>
      </c>
      <c r="AJ56" s="596">
        <v>0</v>
      </c>
      <c r="AK56" s="596">
        <v>0</v>
      </c>
      <c r="AL56" s="596">
        <v>0</v>
      </c>
      <c r="AM56" s="596">
        <v>0</v>
      </c>
      <c r="AN56" s="596">
        <v>0</v>
      </c>
      <c r="AO56" s="596">
        <v>1</v>
      </c>
      <c r="AP56" s="596">
        <v>0</v>
      </c>
      <c r="AQ56" s="596">
        <v>0</v>
      </c>
      <c r="AR56" s="596">
        <v>0</v>
      </c>
      <c r="AS56" s="596">
        <v>2</v>
      </c>
      <c r="AT56" s="596">
        <v>0</v>
      </c>
      <c r="AU56" s="596">
        <v>2</v>
      </c>
      <c r="AV56" s="596">
        <v>3</v>
      </c>
      <c r="AW56" s="596">
        <v>3</v>
      </c>
      <c r="AX56" s="596">
        <v>3</v>
      </c>
      <c r="AY56" s="596">
        <v>1</v>
      </c>
      <c r="AZ56" s="596">
        <v>3</v>
      </c>
      <c r="BA56" s="596">
        <v>1</v>
      </c>
      <c r="BB56" s="596">
        <v>2</v>
      </c>
      <c r="BC56" s="596">
        <v>2</v>
      </c>
      <c r="BD56" s="596"/>
      <c r="BE56" s="596">
        <f t="shared" si="11"/>
        <v>99</v>
      </c>
      <c r="BF56" s="591"/>
      <c r="BG56" s="544"/>
      <c r="BH56" s="544"/>
      <c r="BI56" s="544"/>
      <c r="BJ56" s="544"/>
      <c r="BK56" s="544"/>
      <c r="BL56" s="544"/>
      <c r="BN56" s="607"/>
      <c r="BO56" s="607"/>
      <c r="BP56" s="607"/>
      <c r="BQ56" s="607"/>
      <c r="BR56" s="607"/>
      <c r="BS56" s="607"/>
    </row>
    <row r="57" spans="1:71" ht="14.1" customHeight="1" x14ac:dyDescent="0.2">
      <c r="A57" s="602"/>
      <c r="B57" s="604" t="s">
        <v>143</v>
      </c>
      <c r="C57" s="596">
        <v>0</v>
      </c>
      <c r="D57" s="596">
        <v>0</v>
      </c>
      <c r="E57" s="596">
        <v>0</v>
      </c>
      <c r="F57" s="596">
        <v>0</v>
      </c>
      <c r="G57" s="596">
        <v>0</v>
      </c>
      <c r="H57" s="596">
        <v>0</v>
      </c>
      <c r="I57" s="596">
        <v>0</v>
      </c>
      <c r="J57" s="596">
        <v>0</v>
      </c>
      <c r="K57" s="596">
        <v>0</v>
      </c>
      <c r="L57" s="596">
        <v>0</v>
      </c>
      <c r="M57" s="596">
        <v>0</v>
      </c>
      <c r="N57" s="596">
        <v>0</v>
      </c>
      <c r="O57" s="596">
        <v>5</v>
      </c>
      <c r="P57" s="596">
        <v>4</v>
      </c>
      <c r="Q57" s="596">
        <v>7</v>
      </c>
      <c r="R57" s="596">
        <v>12</v>
      </c>
      <c r="S57" s="596">
        <v>14</v>
      </c>
      <c r="T57" s="596">
        <v>13</v>
      </c>
      <c r="U57" s="596">
        <v>3</v>
      </c>
      <c r="V57" s="596">
        <v>1</v>
      </c>
      <c r="W57" s="596">
        <v>2</v>
      </c>
      <c r="X57" s="596">
        <v>3</v>
      </c>
      <c r="Y57" s="596">
        <v>0</v>
      </c>
      <c r="Z57" s="596">
        <v>0</v>
      </c>
      <c r="AA57" s="596">
        <v>0</v>
      </c>
      <c r="AB57" s="596">
        <v>0</v>
      </c>
      <c r="AC57" s="596">
        <v>0</v>
      </c>
      <c r="AD57" s="596">
        <v>0</v>
      </c>
      <c r="AE57" s="596">
        <v>0</v>
      </c>
      <c r="AF57" s="596">
        <v>0</v>
      </c>
      <c r="AG57" s="596">
        <v>0</v>
      </c>
      <c r="AH57" s="596">
        <v>0</v>
      </c>
      <c r="AI57" s="596">
        <v>0</v>
      </c>
      <c r="AJ57" s="596">
        <v>0</v>
      </c>
      <c r="AK57" s="596">
        <v>0</v>
      </c>
      <c r="AL57" s="596">
        <v>0</v>
      </c>
      <c r="AM57" s="596">
        <v>0</v>
      </c>
      <c r="AN57" s="596">
        <v>1</v>
      </c>
      <c r="AO57" s="596">
        <v>1</v>
      </c>
      <c r="AP57" s="596">
        <v>1</v>
      </c>
      <c r="AQ57" s="596">
        <v>0</v>
      </c>
      <c r="AR57" s="596">
        <v>1</v>
      </c>
      <c r="AS57" s="596">
        <v>2</v>
      </c>
      <c r="AT57" s="596">
        <v>0</v>
      </c>
      <c r="AU57" s="596">
        <v>4</v>
      </c>
      <c r="AV57" s="596">
        <v>0</v>
      </c>
      <c r="AW57" s="596">
        <v>1</v>
      </c>
      <c r="AX57" s="596">
        <v>0</v>
      </c>
      <c r="AY57" s="596">
        <v>2</v>
      </c>
      <c r="AZ57" s="596">
        <v>2</v>
      </c>
      <c r="BA57" s="596">
        <v>2</v>
      </c>
      <c r="BB57" s="596">
        <v>3</v>
      </c>
      <c r="BC57" s="596">
        <v>2</v>
      </c>
      <c r="BD57" s="596"/>
      <c r="BE57" s="596">
        <f t="shared" si="11"/>
        <v>86</v>
      </c>
      <c r="BF57" s="591"/>
      <c r="BG57" s="544"/>
      <c r="BH57" s="544"/>
      <c r="BI57" s="544"/>
      <c r="BJ57" s="544"/>
      <c r="BK57" s="544"/>
      <c r="BL57" s="544"/>
      <c r="BN57" s="607"/>
      <c r="BO57" s="607"/>
      <c r="BP57" s="607"/>
      <c r="BQ57" s="607"/>
      <c r="BR57" s="607"/>
      <c r="BS57" s="607"/>
    </row>
    <row r="58" spans="1:71" ht="14.1" customHeight="1" x14ac:dyDescent="0.2">
      <c r="A58" s="602"/>
      <c r="B58" s="604" t="s">
        <v>118</v>
      </c>
      <c r="C58" s="596">
        <v>0</v>
      </c>
      <c r="D58" s="596">
        <v>0</v>
      </c>
      <c r="E58" s="596">
        <v>0</v>
      </c>
      <c r="F58" s="596">
        <v>0</v>
      </c>
      <c r="G58" s="596">
        <v>0</v>
      </c>
      <c r="H58" s="596">
        <v>0</v>
      </c>
      <c r="I58" s="596">
        <v>0</v>
      </c>
      <c r="J58" s="596">
        <v>0</v>
      </c>
      <c r="K58" s="596">
        <v>0</v>
      </c>
      <c r="L58" s="596">
        <v>0</v>
      </c>
      <c r="M58" s="596">
        <v>0</v>
      </c>
      <c r="N58" s="596">
        <v>1</v>
      </c>
      <c r="O58" s="596">
        <v>3</v>
      </c>
      <c r="P58" s="596">
        <v>17</v>
      </c>
      <c r="Q58" s="596">
        <v>61</v>
      </c>
      <c r="R58" s="596">
        <v>64</v>
      </c>
      <c r="S58" s="596">
        <v>73</v>
      </c>
      <c r="T58" s="596">
        <v>61</v>
      </c>
      <c r="U58" s="596">
        <v>43</v>
      </c>
      <c r="V58" s="596">
        <v>39</v>
      </c>
      <c r="W58" s="596">
        <v>26</v>
      </c>
      <c r="X58" s="596">
        <v>13</v>
      </c>
      <c r="Y58" s="596">
        <v>8</v>
      </c>
      <c r="Z58" s="596">
        <v>6</v>
      </c>
      <c r="AA58" s="596">
        <v>6</v>
      </c>
      <c r="AB58" s="596">
        <v>2</v>
      </c>
      <c r="AC58" s="596">
        <v>1</v>
      </c>
      <c r="AD58" s="596">
        <v>3</v>
      </c>
      <c r="AE58" s="596">
        <v>1</v>
      </c>
      <c r="AF58" s="596">
        <v>0</v>
      </c>
      <c r="AG58" s="596">
        <v>1</v>
      </c>
      <c r="AH58" s="596">
        <v>0</v>
      </c>
      <c r="AI58" s="596">
        <v>0</v>
      </c>
      <c r="AJ58" s="596">
        <v>1</v>
      </c>
      <c r="AK58" s="596">
        <v>0</v>
      </c>
      <c r="AL58" s="596">
        <v>0</v>
      </c>
      <c r="AM58" s="596">
        <v>0</v>
      </c>
      <c r="AN58" s="596">
        <v>0</v>
      </c>
      <c r="AO58" s="596">
        <v>0</v>
      </c>
      <c r="AP58" s="596">
        <v>0</v>
      </c>
      <c r="AQ58" s="596">
        <v>3</v>
      </c>
      <c r="AR58" s="596">
        <v>5</v>
      </c>
      <c r="AS58" s="596">
        <v>6</v>
      </c>
      <c r="AT58" s="596">
        <v>4</v>
      </c>
      <c r="AU58" s="596">
        <v>12</v>
      </c>
      <c r="AV58" s="596">
        <v>8</v>
      </c>
      <c r="AW58" s="596">
        <v>10</v>
      </c>
      <c r="AX58" s="596">
        <v>6</v>
      </c>
      <c r="AY58" s="596">
        <v>7</v>
      </c>
      <c r="AZ58" s="596">
        <v>19</v>
      </c>
      <c r="BA58" s="596">
        <v>12</v>
      </c>
      <c r="BB58" s="596">
        <v>11</v>
      </c>
      <c r="BC58" s="596">
        <v>24</v>
      </c>
      <c r="BD58" s="596"/>
      <c r="BE58" s="596">
        <f t="shared" si="11"/>
        <v>557</v>
      </c>
      <c r="BF58" s="591"/>
      <c r="BG58" s="544"/>
      <c r="BH58" s="544"/>
      <c r="BI58" s="544"/>
      <c r="BJ58" s="544"/>
      <c r="BK58" s="544"/>
      <c r="BL58" s="544"/>
      <c r="BN58" s="607"/>
      <c r="BO58" s="607"/>
      <c r="BP58" s="607"/>
      <c r="BQ58" s="607"/>
      <c r="BR58" s="607"/>
      <c r="BS58" s="607"/>
    </row>
    <row r="59" spans="1:71" ht="14.1" customHeight="1" x14ac:dyDescent="0.2">
      <c r="A59" s="602"/>
      <c r="B59" s="604" t="s">
        <v>119</v>
      </c>
      <c r="C59" s="596">
        <v>0</v>
      </c>
      <c r="D59" s="596">
        <v>0</v>
      </c>
      <c r="E59" s="596">
        <v>0</v>
      </c>
      <c r="F59" s="596">
        <v>0</v>
      </c>
      <c r="G59" s="596">
        <v>0</v>
      </c>
      <c r="H59" s="596">
        <v>0</v>
      </c>
      <c r="I59" s="596">
        <v>0</v>
      </c>
      <c r="J59" s="596">
        <v>0</v>
      </c>
      <c r="K59" s="596">
        <v>0</v>
      </c>
      <c r="L59" s="596">
        <v>0</v>
      </c>
      <c r="M59" s="596">
        <v>0</v>
      </c>
      <c r="N59" s="596">
        <v>0</v>
      </c>
      <c r="O59" s="596">
        <v>1</v>
      </c>
      <c r="P59" s="596">
        <v>3</v>
      </c>
      <c r="Q59" s="596">
        <v>3</v>
      </c>
      <c r="R59" s="596">
        <v>4</v>
      </c>
      <c r="S59" s="596">
        <v>4</v>
      </c>
      <c r="T59" s="596">
        <v>11</v>
      </c>
      <c r="U59" s="596">
        <v>9</v>
      </c>
      <c r="V59" s="596">
        <v>6</v>
      </c>
      <c r="W59" s="596">
        <v>2</v>
      </c>
      <c r="X59" s="596">
        <v>0</v>
      </c>
      <c r="Y59" s="596">
        <v>0</v>
      </c>
      <c r="Z59" s="596">
        <v>2</v>
      </c>
      <c r="AA59" s="596">
        <v>2</v>
      </c>
      <c r="AB59" s="596">
        <v>0</v>
      </c>
      <c r="AC59" s="596">
        <v>1</v>
      </c>
      <c r="AD59" s="596">
        <v>0</v>
      </c>
      <c r="AE59" s="596">
        <v>0</v>
      </c>
      <c r="AF59" s="596">
        <v>0</v>
      </c>
      <c r="AG59" s="596">
        <v>0</v>
      </c>
      <c r="AH59" s="596">
        <v>0</v>
      </c>
      <c r="AI59" s="596">
        <v>0</v>
      </c>
      <c r="AJ59" s="596">
        <v>0</v>
      </c>
      <c r="AK59" s="596">
        <v>0</v>
      </c>
      <c r="AL59" s="596">
        <v>0</v>
      </c>
      <c r="AM59" s="596">
        <v>0</v>
      </c>
      <c r="AN59" s="596">
        <v>0</v>
      </c>
      <c r="AO59" s="596">
        <v>0</v>
      </c>
      <c r="AP59" s="596">
        <v>0</v>
      </c>
      <c r="AQ59" s="596">
        <v>0</v>
      </c>
      <c r="AR59" s="596">
        <v>0</v>
      </c>
      <c r="AS59" s="596">
        <v>0</v>
      </c>
      <c r="AT59" s="596">
        <v>0</v>
      </c>
      <c r="AU59" s="596">
        <v>4</v>
      </c>
      <c r="AV59" s="596">
        <v>0</v>
      </c>
      <c r="AW59" s="596">
        <v>1</v>
      </c>
      <c r="AX59" s="596">
        <v>0</v>
      </c>
      <c r="AY59" s="596">
        <v>2</v>
      </c>
      <c r="AZ59" s="596">
        <v>1</v>
      </c>
      <c r="BA59" s="596">
        <v>1</v>
      </c>
      <c r="BB59" s="596">
        <v>7</v>
      </c>
      <c r="BC59" s="596">
        <v>2</v>
      </c>
      <c r="BD59" s="596"/>
      <c r="BE59" s="596">
        <f t="shared" si="11"/>
        <v>66</v>
      </c>
      <c r="BF59" s="591"/>
      <c r="BG59" s="544"/>
      <c r="BH59" s="544"/>
      <c r="BI59" s="544"/>
      <c r="BJ59" s="544"/>
      <c r="BK59" s="544"/>
      <c r="BL59" s="544"/>
      <c r="BN59" s="607"/>
      <c r="BO59" s="607"/>
      <c r="BP59" s="607"/>
      <c r="BQ59" s="607"/>
      <c r="BR59" s="607"/>
      <c r="BS59" s="607"/>
    </row>
    <row r="60" spans="1:71" ht="14.1" customHeight="1" x14ac:dyDescent="0.2">
      <c r="A60" s="602"/>
      <c r="B60" s="604" t="s">
        <v>144</v>
      </c>
      <c r="C60" s="596">
        <v>0</v>
      </c>
      <c r="D60" s="596">
        <v>0</v>
      </c>
      <c r="E60" s="596">
        <v>0</v>
      </c>
      <c r="F60" s="596">
        <v>0</v>
      </c>
      <c r="G60" s="596">
        <v>0</v>
      </c>
      <c r="H60" s="596">
        <v>0</v>
      </c>
      <c r="I60" s="596">
        <v>0</v>
      </c>
      <c r="J60" s="596">
        <v>0</v>
      </c>
      <c r="K60" s="596">
        <v>0</v>
      </c>
      <c r="L60" s="596">
        <v>0</v>
      </c>
      <c r="M60" s="596">
        <v>0</v>
      </c>
      <c r="N60" s="596">
        <v>0</v>
      </c>
      <c r="O60" s="596">
        <v>0</v>
      </c>
      <c r="P60" s="596">
        <v>12</v>
      </c>
      <c r="Q60" s="596">
        <v>9</v>
      </c>
      <c r="R60" s="596">
        <v>10</v>
      </c>
      <c r="S60" s="596">
        <v>3</v>
      </c>
      <c r="T60" s="596">
        <v>6</v>
      </c>
      <c r="U60" s="596">
        <v>6</v>
      </c>
      <c r="V60" s="596">
        <v>1</v>
      </c>
      <c r="W60" s="596">
        <v>0</v>
      </c>
      <c r="X60" s="596">
        <v>0</v>
      </c>
      <c r="Y60" s="596">
        <v>0</v>
      </c>
      <c r="Z60" s="596">
        <v>0</v>
      </c>
      <c r="AA60" s="596">
        <v>0</v>
      </c>
      <c r="AB60" s="596">
        <v>0</v>
      </c>
      <c r="AC60" s="596">
        <v>0</v>
      </c>
      <c r="AD60" s="596">
        <v>0</v>
      </c>
      <c r="AE60" s="596">
        <v>0</v>
      </c>
      <c r="AF60" s="596">
        <v>0</v>
      </c>
      <c r="AG60" s="596">
        <v>0</v>
      </c>
      <c r="AH60" s="596">
        <v>0</v>
      </c>
      <c r="AI60" s="596">
        <v>0</v>
      </c>
      <c r="AJ60" s="596">
        <v>0</v>
      </c>
      <c r="AK60" s="596">
        <v>1</v>
      </c>
      <c r="AL60" s="596">
        <v>0</v>
      </c>
      <c r="AM60" s="596">
        <v>0</v>
      </c>
      <c r="AN60" s="596">
        <v>0</v>
      </c>
      <c r="AO60" s="596">
        <v>0</v>
      </c>
      <c r="AP60" s="596">
        <v>1</v>
      </c>
      <c r="AQ60" s="596">
        <v>0</v>
      </c>
      <c r="AR60" s="596">
        <v>1</v>
      </c>
      <c r="AS60" s="596">
        <v>4</v>
      </c>
      <c r="AT60" s="596">
        <v>10</v>
      </c>
      <c r="AU60" s="596">
        <v>2</v>
      </c>
      <c r="AV60" s="596">
        <v>3</v>
      </c>
      <c r="AW60" s="596">
        <v>4</v>
      </c>
      <c r="AX60" s="596">
        <v>5</v>
      </c>
      <c r="AY60" s="596">
        <v>0</v>
      </c>
      <c r="AZ60" s="596">
        <v>1</v>
      </c>
      <c r="BA60" s="596">
        <v>0</v>
      </c>
      <c r="BB60" s="596">
        <v>0</v>
      </c>
      <c r="BC60" s="596">
        <v>0</v>
      </c>
      <c r="BD60" s="596"/>
      <c r="BE60" s="596">
        <f t="shared" si="11"/>
        <v>79</v>
      </c>
      <c r="BF60" s="591"/>
      <c r="BG60" s="544"/>
      <c r="BH60" s="544"/>
      <c r="BI60" s="544"/>
      <c r="BJ60" s="544"/>
      <c r="BK60" s="544"/>
      <c r="BL60" s="544"/>
      <c r="BN60" s="607"/>
      <c r="BO60" s="607"/>
      <c r="BP60" s="607"/>
      <c r="BQ60" s="607"/>
      <c r="BR60" s="607"/>
      <c r="BS60" s="607"/>
    </row>
    <row r="61" spans="1:71" ht="14.1" customHeight="1" x14ac:dyDescent="0.2">
      <c r="A61" s="602"/>
      <c r="B61" s="604" t="s">
        <v>120</v>
      </c>
      <c r="C61" s="596">
        <v>0</v>
      </c>
      <c r="D61" s="596">
        <v>0</v>
      </c>
      <c r="E61" s="596">
        <v>0</v>
      </c>
      <c r="F61" s="596">
        <v>0</v>
      </c>
      <c r="G61" s="596">
        <v>0</v>
      </c>
      <c r="H61" s="596">
        <v>0</v>
      </c>
      <c r="I61" s="596">
        <v>0</v>
      </c>
      <c r="J61" s="596">
        <v>0</v>
      </c>
      <c r="K61" s="596">
        <v>0</v>
      </c>
      <c r="L61" s="596">
        <v>0</v>
      </c>
      <c r="M61" s="596">
        <v>0</v>
      </c>
      <c r="N61" s="596">
        <v>0</v>
      </c>
      <c r="O61" s="596">
        <v>0</v>
      </c>
      <c r="P61" s="596">
        <v>8</v>
      </c>
      <c r="Q61" s="596">
        <v>20</v>
      </c>
      <c r="R61" s="596">
        <v>29</v>
      </c>
      <c r="S61" s="596">
        <v>27</v>
      </c>
      <c r="T61" s="596">
        <v>22</v>
      </c>
      <c r="U61" s="596">
        <v>17</v>
      </c>
      <c r="V61" s="596">
        <v>12</v>
      </c>
      <c r="W61" s="596">
        <v>13</v>
      </c>
      <c r="X61" s="596">
        <v>8</v>
      </c>
      <c r="Y61" s="596">
        <v>3</v>
      </c>
      <c r="Z61" s="596">
        <v>4</v>
      </c>
      <c r="AA61" s="596">
        <v>1</v>
      </c>
      <c r="AB61" s="596">
        <v>1</v>
      </c>
      <c r="AC61" s="596">
        <v>2</v>
      </c>
      <c r="AD61" s="596">
        <v>1</v>
      </c>
      <c r="AE61" s="596">
        <v>0</v>
      </c>
      <c r="AF61" s="596">
        <v>0</v>
      </c>
      <c r="AG61" s="596">
        <v>0</v>
      </c>
      <c r="AH61" s="596">
        <v>1</v>
      </c>
      <c r="AI61" s="596">
        <v>0</v>
      </c>
      <c r="AJ61" s="596">
        <v>0</v>
      </c>
      <c r="AK61" s="596">
        <v>0</v>
      </c>
      <c r="AL61" s="596">
        <v>0</v>
      </c>
      <c r="AM61" s="596">
        <v>0</v>
      </c>
      <c r="AN61" s="596">
        <v>0</v>
      </c>
      <c r="AO61" s="596">
        <v>0</v>
      </c>
      <c r="AP61" s="596">
        <v>0</v>
      </c>
      <c r="AQ61" s="596">
        <v>0</v>
      </c>
      <c r="AR61" s="596">
        <v>1</v>
      </c>
      <c r="AS61" s="596">
        <v>1</v>
      </c>
      <c r="AT61" s="596">
        <v>4</v>
      </c>
      <c r="AU61" s="596">
        <v>7</v>
      </c>
      <c r="AV61" s="596">
        <v>7</v>
      </c>
      <c r="AW61" s="596">
        <v>6</v>
      </c>
      <c r="AX61" s="596">
        <v>9</v>
      </c>
      <c r="AY61" s="596">
        <v>9</v>
      </c>
      <c r="AZ61" s="596">
        <v>0</v>
      </c>
      <c r="BA61" s="596">
        <v>2</v>
      </c>
      <c r="BB61" s="596">
        <v>0</v>
      </c>
      <c r="BC61" s="596">
        <v>5</v>
      </c>
      <c r="BD61" s="596"/>
      <c r="BE61" s="596">
        <f t="shared" si="11"/>
        <v>220</v>
      </c>
      <c r="BF61" s="591"/>
      <c r="BG61" s="544"/>
      <c r="BH61" s="544"/>
      <c r="BI61" s="544"/>
      <c r="BJ61" s="544"/>
      <c r="BK61" s="544"/>
      <c r="BL61" s="544"/>
      <c r="BN61" s="607"/>
      <c r="BO61" s="607"/>
      <c r="BP61" s="607"/>
      <c r="BQ61" s="607"/>
      <c r="BR61" s="607"/>
      <c r="BS61" s="607"/>
    </row>
    <row r="62" spans="1:71" ht="14.1" customHeight="1" x14ac:dyDescent="0.2">
      <c r="A62" s="602"/>
      <c r="B62" s="604" t="s">
        <v>121</v>
      </c>
      <c r="C62" s="596">
        <v>0</v>
      </c>
      <c r="D62" s="596">
        <v>0</v>
      </c>
      <c r="E62" s="596">
        <v>0</v>
      </c>
      <c r="F62" s="596">
        <v>0</v>
      </c>
      <c r="G62" s="596">
        <v>0</v>
      </c>
      <c r="H62" s="596">
        <v>0</v>
      </c>
      <c r="I62" s="596">
        <v>0</v>
      </c>
      <c r="J62" s="596">
        <v>0</v>
      </c>
      <c r="K62" s="596">
        <v>0</v>
      </c>
      <c r="L62" s="596">
        <v>0</v>
      </c>
      <c r="M62" s="596">
        <v>0</v>
      </c>
      <c r="N62" s="596">
        <v>0</v>
      </c>
      <c r="O62" s="596">
        <v>3</v>
      </c>
      <c r="P62" s="596">
        <v>3</v>
      </c>
      <c r="Q62" s="596">
        <v>10</v>
      </c>
      <c r="R62" s="596">
        <v>12</v>
      </c>
      <c r="S62" s="596">
        <v>11</v>
      </c>
      <c r="T62" s="596">
        <v>10</v>
      </c>
      <c r="U62" s="596">
        <v>12</v>
      </c>
      <c r="V62" s="596">
        <v>4</v>
      </c>
      <c r="W62" s="596">
        <v>3</v>
      </c>
      <c r="X62" s="596">
        <v>2</v>
      </c>
      <c r="Y62" s="596">
        <v>2</v>
      </c>
      <c r="Z62" s="596">
        <v>3</v>
      </c>
      <c r="AA62" s="596">
        <v>0</v>
      </c>
      <c r="AB62" s="596">
        <v>0</v>
      </c>
      <c r="AC62" s="596">
        <v>0</v>
      </c>
      <c r="AD62" s="596">
        <v>0</v>
      </c>
      <c r="AE62" s="596">
        <v>0</v>
      </c>
      <c r="AF62" s="596">
        <v>0</v>
      </c>
      <c r="AG62" s="596">
        <v>0</v>
      </c>
      <c r="AH62" s="596">
        <v>0</v>
      </c>
      <c r="AI62" s="596">
        <v>0</v>
      </c>
      <c r="AJ62" s="596">
        <v>0</v>
      </c>
      <c r="AK62" s="596">
        <v>0</v>
      </c>
      <c r="AL62" s="596">
        <v>0</v>
      </c>
      <c r="AM62" s="596">
        <v>0</v>
      </c>
      <c r="AN62" s="596">
        <v>0</v>
      </c>
      <c r="AO62" s="596">
        <v>0</v>
      </c>
      <c r="AP62" s="596">
        <v>1</v>
      </c>
      <c r="AQ62" s="596">
        <v>1</v>
      </c>
      <c r="AR62" s="596">
        <v>6</v>
      </c>
      <c r="AS62" s="596">
        <v>4</v>
      </c>
      <c r="AT62" s="596">
        <v>8</v>
      </c>
      <c r="AU62" s="596">
        <v>8</v>
      </c>
      <c r="AV62" s="596">
        <v>9</v>
      </c>
      <c r="AW62" s="596">
        <v>7</v>
      </c>
      <c r="AX62" s="596">
        <v>5</v>
      </c>
      <c r="AY62" s="596">
        <v>8</v>
      </c>
      <c r="AZ62" s="596">
        <v>7</v>
      </c>
      <c r="BA62" s="596">
        <v>7</v>
      </c>
      <c r="BB62" s="596">
        <v>7</v>
      </c>
      <c r="BC62" s="596">
        <v>6</v>
      </c>
      <c r="BD62" s="596"/>
      <c r="BE62" s="596">
        <f t="shared" si="11"/>
        <v>159</v>
      </c>
      <c r="BF62" s="591"/>
      <c r="BG62" s="544"/>
      <c r="BH62" s="544"/>
      <c r="BI62" s="544"/>
      <c r="BJ62" s="544"/>
      <c r="BK62" s="544"/>
      <c r="BL62" s="544"/>
      <c r="BN62" s="607"/>
      <c r="BO62" s="607"/>
      <c r="BP62" s="607"/>
      <c r="BQ62" s="607"/>
      <c r="BR62" s="607"/>
      <c r="BS62" s="607"/>
    </row>
    <row r="63" spans="1:71" ht="14.1" customHeight="1" x14ac:dyDescent="0.2">
      <c r="A63" s="602"/>
      <c r="B63" s="604" t="s">
        <v>122</v>
      </c>
      <c r="C63" s="596">
        <v>0</v>
      </c>
      <c r="D63" s="596">
        <v>0</v>
      </c>
      <c r="E63" s="596">
        <v>0</v>
      </c>
      <c r="F63" s="596">
        <v>0</v>
      </c>
      <c r="G63" s="596">
        <v>0</v>
      </c>
      <c r="H63" s="596">
        <v>0</v>
      </c>
      <c r="I63" s="596">
        <v>0</v>
      </c>
      <c r="J63" s="596">
        <v>0</v>
      </c>
      <c r="K63" s="596">
        <v>0</v>
      </c>
      <c r="L63" s="596">
        <v>0</v>
      </c>
      <c r="M63" s="596">
        <v>0</v>
      </c>
      <c r="N63" s="596">
        <v>0</v>
      </c>
      <c r="O63" s="596">
        <v>0</v>
      </c>
      <c r="P63" s="596">
        <v>7</v>
      </c>
      <c r="Q63" s="596">
        <v>9</v>
      </c>
      <c r="R63" s="596">
        <v>12</v>
      </c>
      <c r="S63" s="596">
        <v>18</v>
      </c>
      <c r="T63" s="596">
        <v>20</v>
      </c>
      <c r="U63" s="596">
        <v>22</v>
      </c>
      <c r="V63" s="596">
        <v>16</v>
      </c>
      <c r="W63" s="596">
        <v>18</v>
      </c>
      <c r="X63" s="596">
        <v>6</v>
      </c>
      <c r="Y63" s="596">
        <v>6</v>
      </c>
      <c r="Z63" s="596">
        <v>2</v>
      </c>
      <c r="AA63" s="596">
        <v>0</v>
      </c>
      <c r="AB63" s="596">
        <v>1</v>
      </c>
      <c r="AC63" s="596">
        <v>0</v>
      </c>
      <c r="AD63" s="596">
        <v>0</v>
      </c>
      <c r="AE63" s="596">
        <v>0</v>
      </c>
      <c r="AF63" s="596">
        <v>0</v>
      </c>
      <c r="AG63" s="596">
        <v>0</v>
      </c>
      <c r="AH63" s="596">
        <v>0</v>
      </c>
      <c r="AI63" s="596">
        <v>0</v>
      </c>
      <c r="AJ63" s="596">
        <v>0</v>
      </c>
      <c r="AK63" s="596">
        <v>1</v>
      </c>
      <c r="AL63" s="596">
        <v>0</v>
      </c>
      <c r="AM63" s="596">
        <v>0</v>
      </c>
      <c r="AN63" s="596">
        <v>0</v>
      </c>
      <c r="AO63" s="596">
        <v>1</v>
      </c>
      <c r="AP63" s="596">
        <v>0</v>
      </c>
      <c r="AQ63" s="596">
        <v>0</v>
      </c>
      <c r="AR63" s="596">
        <v>3</v>
      </c>
      <c r="AS63" s="596">
        <v>4</v>
      </c>
      <c r="AT63" s="596">
        <v>5</v>
      </c>
      <c r="AU63" s="596">
        <v>6</v>
      </c>
      <c r="AV63" s="596">
        <v>15</v>
      </c>
      <c r="AW63" s="596">
        <v>12</v>
      </c>
      <c r="AX63" s="596">
        <v>6</v>
      </c>
      <c r="AY63" s="596">
        <v>5</v>
      </c>
      <c r="AZ63" s="596">
        <v>2</v>
      </c>
      <c r="BA63" s="596">
        <v>4</v>
      </c>
      <c r="BB63" s="596">
        <v>1</v>
      </c>
      <c r="BC63" s="596">
        <v>6</v>
      </c>
      <c r="BD63" s="596"/>
      <c r="BE63" s="596">
        <f t="shared" si="11"/>
        <v>208</v>
      </c>
      <c r="BF63" s="591"/>
      <c r="BG63" s="544"/>
      <c r="BH63" s="544"/>
      <c r="BI63" s="544"/>
      <c r="BJ63" s="544"/>
      <c r="BK63" s="544"/>
      <c r="BL63" s="544"/>
      <c r="BN63" s="607"/>
      <c r="BO63" s="607"/>
      <c r="BP63" s="607"/>
      <c r="BQ63" s="607"/>
      <c r="BR63" s="607"/>
      <c r="BS63" s="607"/>
    </row>
    <row r="64" spans="1:71" ht="14.1" customHeight="1" x14ac:dyDescent="0.2">
      <c r="A64" s="602"/>
      <c r="B64" s="604" t="s">
        <v>123</v>
      </c>
      <c r="C64" s="596">
        <v>0</v>
      </c>
      <c r="D64" s="596">
        <v>0</v>
      </c>
      <c r="E64" s="596">
        <v>0</v>
      </c>
      <c r="F64" s="596">
        <v>0</v>
      </c>
      <c r="G64" s="596">
        <v>0</v>
      </c>
      <c r="H64" s="596">
        <v>0</v>
      </c>
      <c r="I64" s="596">
        <v>0</v>
      </c>
      <c r="J64" s="596">
        <v>0</v>
      </c>
      <c r="K64" s="596">
        <v>0</v>
      </c>
      <c r="L64" s="596">
        <v>0</v>
      </c>
      <c r="M64" s="596">
        <v>0</v>
      </c>
      <c r="N64" s="596">
        <v>0</v>
      </c>
      <c r="O64" s="596">
        <v>0</v>
      </c>
      <c r="P64" s="596">
        <v>2</v>
      </c>
      <c r="Q64" s="596">
        <v>21</v>
      </c>
      <c r="R64" s="596">
        <v>20</v>
      </c>
      <c r="S64" s="596">
        <v>15</v>
      </c>
      <c r="T64" s="596">
        <v>5</v>
      </c>
      <c r="U64" s="596">
        <v>7</v>
      </c>
      <c r="V64" s="596">
        <v>3</v>
      </c>
      <c r="W64" s="596">
        <v>2</v>
      </c>
      <c r="X64" s="596">
        <v>1</v>
      </c>
      <c r="Y64" s="596">
        <v>1</v>
      </c>
      <c r="Z64" s="596">
        <v>1</v>
      </c>
      <c r="AA64" s="596">
        <v>0</v>
      </c>
      <c r="AB64" s="596">
        <v>0</v>
      </c>
      <c r="AC64" s="596">
        <v>1</v>
      </c>
      <c r="AD64" s="596">
        <v>0</v>
      </c>
      <c r="AE64" s="596">
        <v>1</v>
      </c>
      <c r="AF64" s="596">
        <v>0</v>
      </c>
      <c r="AG64" s="596">
        <v>0</v>
      </c>
      <c r="AH64" s="596">
        <v>0</v>
      </c>
      <c r="AI64" s="596">
        <v>0</v>
      </c>
      <c r="AJ64" s="596">
        <v>0</v>
      </c>
      <c r="AK64" s="596">
        <v>0</v>
      </c>
      <c r="AL64" s="596">
        <v>0</v>
      </c>
      <c r="AM64" s="596">
        <v>0</v>
      </c>
      <c r="AN64" s="596">
        <v>0</v>
      </c>
      <c r="AO64" s="596">
        <v>0</v>
      </c>
      <c r="AP64" s="596">
        <v>0</v>
      </c>
      <c r="AQ64" s="596">
        <v>0</v>
      </c>
      <c r="AR64" s="596">
        <v>1</v>
      </c>
      <c r="AS64" s="596">
        <v>1</v>
      </c>
      <c r="AT64" s="596">
        <v>2</v>
      </c>
      <c r="AU64" s="596">
        <v>0</v>
      </c>
      <c r="AV64" s="596">
        <v>1</v>
      </c>
      <c r="AW64" s="596">
        <v>2</v>
      </c>
      <c r="AX64" s="596">
        <v>0</v>
      </c>
      <c r="AY64" s="596">
        <v>1</v>
      </c>
      <c r="AZ64" s="596">
        <v>0</v>
      </c>
      <c r="BA64" s="596">
        <v>0</v>
      </c>
      <c r="BB64" s="596">
        <v>3</v>
      </c>
      <c r="BC64" s="596">
        <v>2</v>
      </c>
      <c r="BD64" s="596"/>
      <c r="BE64" s="596">
        <f t="shared" si="11"/>
        <v>93</v>
      </c>
      <c r="BF64" s="591"/>
      <c r="BG64" s="544"/>
      <c r="BH64" s="544"/>
      <c r="BI64" s="544"/>
      <c r="BJ64" s="544"/>
      <c r="BK64" s="544"/>
      <c r="BL64" s="544"/>
      <c r="BN64" s="607"/>
      <c r="BO64" s="607"/>
      <c r="BP64" s="607"/>
      <c r="BQ64" s="607"/>
      <c r="BR64" s="607"/>
      <c r="BS64" s="607"/>
    </row>
    <row r="65" spans="1:71" ht="14.1" customHeight="1" x14ac:dyDescent="0.2">
      <c r="A65" s="602"/>
      <c r="B65" s="604" t="s">
        <v>124</v>
      </c>
      <c r="C65" s="596">
        <v>0</v>
      </c>
      <c r="D65" s="596">
        <v>0</v>
      </c>
      <c r="E65" s="596">
        <v>0</v>
      </c>
      <c r="F65" s="596">
        <v>0</v>
      </c>
      <c r="G65" s="596">
        <v>0</v>
      </c>
      <c r="H65" s="596">
        <v>0</v>
      </c>
      <c r="I65" s="596">
        <v>0</v>
      </c>
      <c r="J65" s="596">
        <v>0</v>
      </c>
      <c r="K65" s="596">
        <v>0</v>
      </c>
      <c r="L65" s="596">
        <v>0</v>
      </c>
      <c r="M65" s="596">
        <v>0</v>
      </c>
      <c r="N65" s="596">
        <v>0</v>
      </c>
      <c r="O65" s="596">
        <v>1</v>
      </c>
      <c r="P65" s="596">
        <v>5</v>
      </c>
      <c r="Q65" s="596">
        <v>15</v>
      </c>
      <c r="R65" s="596">
        <v>14</v>
      </c>
      <c r="S65" s="596">
        <v>13</v>
      </c>
      <c r="T65" s="596">
        <v>11</v>
      </c>
      <c r="U65" s="596">
        <v>19</v>
      </c>
      <c r="V65" s="596">
        <v>11</v>
      </c>
      <c r="W65" s="596">
        <v>5</v>
      </c>
      <c r="X65" s="596">
        <v>1</v>
      </c>
      <c r="Y65" s="596">
        <v>3</v>
      </c>
      <c r="Z65" s="596">
        <v>1</v>
      </c>
      <c r="AA65" s="596">
        <v>1</v>
      </c>
      <c r="AB65" s="596">
        <v>0</v>
      </c>
      <c r="AC65" s="596">
        <v>0</v>
      </c>
      <c r="AD65" s="596">
        <v>0</v>
      </c>
      <c r="AE65" s="596">
        <v>0</v>
      </c>
      <c r="AF65" s="596">
        <v>0</v>
      </c>
      <c r="AG65" s="596">
        <v>1</v>
      </c>
      <c r="AH65" s="596">
        <v>0</v>
      </c>
      <c r="AI65" s="596">
        <v>0</v>
      </c>
      <c r="AJ65" s="596">
        <v>0</v>
      </c>
      <c r="AK65" s="596">
        <v>0</v>
      </c>
      <c r="AL65" s="596">
        <v>0</v>
      </c>
      <c r="AM65" s="596">
        <v>0</v>
      </c>
      <c r="AN65" s="596">
        <v>2</v>
      </c>
      <c r="AO65" s="596">
        <v>1</v>
      </c>
      <c r="AP65" s="596">
        <v>0</v>
      </c>
      <c r="AQ65" s="596">
        <v>1</v>
      </c>
      <c r="AR65" s="596">
        <v>2</v>
      </c>
      <c r="AS65" s="596">
        <v>3</v>
      </c>
      <c r="AT65" s="596">
        <v>2</v>
      </c>
      <c r="AU65" s="596">
        <v>6</v>
      </c>
      <c r="AV65" s="596">
        <v>13</v>
      </c>
      <c r="AW65" s="596">
        <v>5</v>
      </c>
      <c r="AX65" s="596">
        <v>3</v>
      </c>
      <c r="AY65" s="596">
        <v>4</v>
      </c>
      <c r="AZ65" s="596">
        <v>5</v>
      </c>
      <c r="BA65" s="596">
        <v>7</v>
      </c>
      <c r="BB65" s="596">
        <v>6</v>
      </c>
      <c r="BC65" s="596">
        <v>5</v>
      </c>
      <c r="BD65" s="596"/>
      <c r="BE65" s="596">
        <f t="shared" si="11"/>
        <v>166</v>
      </c>
      <c r="BF65" s="591"/>
      <c r="BG65" s="544"/>
      <c r="BH65" s="544"/>
      <c r="BI65" s="544"/>
      <c r="BJ65" s="544"/>
      <c r="BK65" s="544"/>
      <c r="BL65" s="544"/>
      <c r="BN65" s="607"/>
      <c r="BO65" s="607"/>
      <c r="BP65" s="607"/>
      <c r="BQ65" s="607"/>
      <c r="BR65" s="607"/>
      <c r="BS65" s="607"/>
    </row>
    <row r="66" spans="1:71" ht="14.1" customHeight="1" x14ac:dyDescent="0.2">
      <c r="A66" s="602"/>
      <c r="B66" s="604" t="s">
        <v>125</v>
      </c>
      <c r="C66" s="596">
        <v>0</v>
      </c>
      <c r="D66" s="596">
        <v>0</v>
      </c>
      <c r="E66" s="596">
        <v>0</v>
      </c>
      <c r="F66" s="596">
        <v>0</v>
      </c>
      <c r="G66" s="596">
        <v>0</v>
      </c>
      <c r="H66" s="596">
        <v>0</v>
      </c>
      <c r="I66" s="596">
        <v>0</v>
      </c>
      <c r="J66" s="596">
        <v>0</v>
      </c>
      <c r="K66" s="596">
        <v>0</v>
      </c>
      <c r="L66" s="596">
        <v>0</v>
      </c>
      <c r="M66" s="596">
        <v>0</v>
      </c>
      <c r="N66" s="596">
        <v>0</v>
      </c>
      <c r="O66" s="596">
        <v>6</v>
      </c>
      <c r="P66" s="596">
        <v>6</v>
      </c>
      <c r="Q66" s="596">
        <v>17</v>
      </c>
      <c r="R66" s="596">
        <v>16</v>
      </c>
      <c r="S66" s="596">
        <v>25</v>
      </c>
      <c r="T66" s="596">
        <v>16</v>
      </c>
      <c r="U66" s="596">
        <v>17</v>
      </c>
      <c r="V66" s="596">
        <v>9</v>
      </c>
      <c r="W66" s="596">
        <v>8</v>
      </c>
      <c r="X66" s="596">
        <v>3</v>
      </c>
      <c r="Y66" s="596">
        <v>3</v>
      </c>
      <c r="Z66" s="596">
        <v>2</v>
      </c>
      <c r="AA66" s="596">
        <v>2</v>
      </c>
      <c r="AB66" s="596">
        <v>3</v>
      </c>
      <c r="AC66" s="596">
        <v>0</v>
      </c>
      <c r="AD66" s="596">
        <v>0</v>
      </c>
      <c r="AE66" s="596">
        <v>2</v>
      </c>
      <c r="AF66" s="596">
        <v>0</v>
      </c>
      <c r="AG66" s="596">
        <v>2</v>
      </c>
      <c r="AH66" s="596">
        <v>1</v>
      </c>
      <c r="AI66" s="596">
        <v>0</v>
      </c>
      <c r="AJ66" s="596">
        <v>1</v>
      </c>
      <c r="AK66" s="596">
        <v>0</v>
      </c>
      <c r="AL66" s="596">
        <v>0</v>
      </c>
      <c r="AM66" s="596">
        <v>0</v>
      </c>
      <c r="AN66" s="596">
        <v>0</v>
      </c>
      <c r="AO66" s="596">
        <v>1</v>
      </c>
      <c r="AP66" s="596">
        <v>1</v>
      </c>
      <c r="AQ66" s="596">
        <v>0</v>
      </c>
      <c r="AR66" s="596">
        <v>2</v>
      </c>
      <c r="AS66" s="596">
        <v>1</v>
      </c>
      <c r="AT66" s="596">
        <v>2</v>
      </c>
      <c r="AU66" s="596">
        <v>8</v>
      </c>
      <c r="AV66" s="596">
        <v>9</v>
      </c>
      <c r="AW66" s="596">
        <v>5</v>
      </c>
      <c r="AX66" s="596">
        <v>5</v>
      </c>
      <c r="AY66" s="596">
        <v>2</v>
      </c>
      <c r="AZ66" s="596">
        <v>1</v>
      </c>
      <c r="BA66" s="596">
        <v>1</v>
      </c>
      <c r="BB66" s="596">
        <v>2</v>
      </c>
      <c r="BC66" s="596">
        <v>2</v>
      </c>
      <c r="BD66" s="596"/>
      <c r="BE66" s="596">
        <f t="shared" si="11"/>
        <v>181</v>
      </c>
      <c r="BF66" s="591"/>
      <c r="BG66" s="544"/>
      <c r="BH66" s="544"/>
      <c r="BI66" s="544"/>
      <c r="BJ66" s="544"/>
      <c r="BK66" s="544"/>
      <c r="BL66" s="544"/>
      <c r="BN66" s="607"/>
      <c r="BO66" s="607"/>
      <c r="BP66" s="607"/>
      <c r="BQ66" s="607"/>
      <c r="BR66" s="607"/>
      <c r="BS66" s="607"/>
    </row>
    <row r="67" spans="1:71" ht="14.1" customHeight="1" x14ac:dyDescent="0.2">
      <c r="A67" s="602"/>
      <c r="B67" s="604" t="s">
        <v>126</v>
      </c>
      <c r="C67" s="596">
        <v>0</v>
      </c>
      <c r="D67" s="596">
        <v>0</v>
      </c>
      <c r="E67" s="596">
        <v>0</v>
      </c>
      <c r="F67" s="596">
        <v>0</v>
      </c>
      <c r="G67" s="596">
        <v>0</v>
      </c>
      <c r="H67" s="596">
        <v>0</v>
      </c>
      <c r="I67" s="596">
        <v>0</v>
      </c>
      <c r="J67" s="596">
        <v>0</v>
      </c>
      <c r="K67" s="596">
        <v>0</v>
      </c>
      <c r="L67" s="596">
        <v>0</v>
      </c>
      <c r="M67" s="596">
        <v>0</v>
      </c>
      <c r="N67" s="596">
        <v>2</v>
      </c>
      <c r="O67" s="596">
        <v>4</v>
      </c>
      <c r="P67" s="596">
        <v>9</v>
      </c>
      <c r="Q67" s="596">
        <v>31</v>
      </c>
      <c r="R67" s="596">
        <v>39</v>
      </c>
      <c r="S67" s="596">
        <v>33</v>
      </c>
      <c r="T67" s="596">
        <v>25</v>
      </c>
      <c r="U67" s="596">
        <v>19</v>
      </c>
      <c r="V67" s="596">
        <v>15</v>
      </c>
      <c r="W67" s="596">
        <v>4</v>
      </c>
      <c r="X67" s="596">
        <v>8</v>
      </c>
      <c r="Y67" s="596">
        <v>3</v>
      </c>
      <c r="Z67" s="596">
        <v>3</v>
      </c>
      <c r="AA67" s="596">
        <v>2</v>
      </c>
      <c r="AB67" s="596">
        <v>3</v>
      </c>
      <c r="AC67" s="596">
        <v>0</v>
      </c>
      <c r="AD67" s="596">
        <v>1</v>
      </c>
      <c r="AE67" s="596">
        <v>0</v>
      </c>
      <c r="AF67" s="596">
        <v>2</v>
      </c>
      <c r="AG67" s="596">
        <v>0</v>
      </c>
      <c r="AH67" s="596">
        <v>0</v>
      </c>
      <c r="AI67" s="596">
        <v>0</v>
      </c>
      <c r="AJ67" s="596">
        <v>0</v>
      </c>
      <c r="AK67" s="596">
        <v>0</v>
      </c>
      <c r="AL67" s="596">
        <v>0</v>
      </c>
      <c r="AM67" s="596">
        <v>1</v>
      </c>
      <c r="AN67" s="596">
        <v>1</v>
      </c>
      <c r="AO67" s="596">
        <v>1</v>
      </c>
      <c r="AP67" s="596">
        <v>0</v>
      </c>
      <c r="AQ67" s="596">
        <v>0</v>
      </c>
      <c r="AR67" s="596">
        <v>2</v>
      </c>
      <c r="AS67" s="596">
        <v>1</v>
      </c>
      <c r="AT67" s="596">
        <v>4</v>
      </c>
      <c r="AU67" s="596">
        <v>1</v>
      </c>
      <c r="AV67" s="596">
        <v>10</v>
      </c>
      <c r="AW67" s="596">
        <v>8</v>
      </c>
      <c r="AX67" s="596">
        <v>11</v>
      </c>
      <c r="AY67" s="596">
        <v>4</v>
      </c>
      <c r="AZ67" s="596">
        <v>12</v>
      </c>
      <c r="BA67" s="596">
        <v>12</v>
      </c>
      <c r="BB67" s="596">
        <v>23</v>
      </c>
      <c r="BC67" s="596">
        <v>16</v>
      </c>
      <c r="BD67" s="596"/>
      <c r="BE67" s="596">
        <f t="shared" si="11"/>
        <v>310</v>
      </c>
      <c r="BF67" s="591"/>
      <c r="BG67" s="544"/>
      <c r="BH67" s="544"/>
      <c r="BI67" s="544"/>
      <c r="BJ67" s="544"/>
      <c r="BK67" s="544"/>
      <c r="BL67" s="544"/>
      <c r="BN67" s="607"/>
      <c r="BO67" s="607"/>
      <c r="BP67" s="607"/>
      <c r="BQ67" s="607"/>
      <c r="BR67" s="607"/>
      <c r="BS67" s="607"/>
    </row>
    <row r="68" spans="1:71" ht="14.1" customHeight="1" x14ac:dyDescent="0.2">
      <c r="A68" s="602"/>
      <c r="B68" s="604" t="s">
        <v>127</v>
      </c>
      <c r="C68" s="596">
        <v>0</v>
      </c>
      <c r="D68" s="596">
        <v>0</v>
      </c>
      <c r="E68" s="596">
        <v>0</v>
      </c>
      <c r="F68" s="596">
        <v>0</v>
      </c>
      <c r="G68" s="596">
        <v>0</v>
      </c>
      <c r="H68" s="596">
        <v>0</v>
      </c>
      <c r="I68" s="596">
        <v>0</v>
      </c>
      <c r="J68" s="596">
        <v>0</v>
      </c>
      <c r="K68" s="596">
        <v>0</v>
      </c>
      <c r="L68" s="596">
        <v>0</v>
      </c>
      <c r="M68" s="596">
        <v>0</v>
      </c>
      <c r="N68" s="596">
        <v>1</v>
      </c>
      <c r="O68" s="596">
        <v>7</v>
      </c>
      <c r="P68" s="596">
        <v>46</v>
      </c>
      <c r="Q68" s="596">
        <v>98</v>
      </c>
      <c r="R68" s="596">
        <v>96</v>
      </c>
      <c r="S68" s="596">
        <v>125</v>
      </c>
      <c r="T68" s="596">
        <v>85</v>
      </c>
      <c r="U68" s="596">
        <v>58</v>
      </c>
      <c r="V68" s="596">
        <v>59</v>
      </c>
      <c r="W68" s="596">
        <v>32</v>
      </c>
      <c r="X68" s="596">
        <v>13</v>
      </c>
      <c r="Y68" s="596">
        <v>5</v>
      </c>
      <c r="Z68" s="596">
        <v>10</v>
      </c>
      <c r="AA68" s="596">
        <v>9</v>
      </c>
      <c r="AB68" s="596">
        <v>3</v>
      </c>
      <c r="AC68" s="596">
        <v>2</v>
      </c>
      <c r="AD68" s="596">
        <v>1</v>
      </c>
      <c r="AE68" s="596">
        <v>0</v>
      </c>
      <c r="AF68" s="596">
        <v>1</v>
      </c>
      <c r="AG68" s="596">
        <v>0</v>
      </c>
      <c r="AH68" s="596">
        <v>2</v>
      </c>
      <c r="AI68" s="596">
        <v>0</v>
      </c>
      <c r="AJ68" s="596">
        <v>0</v>
      </c>
      <c r="AK68" s="596">
        <v>1</v>
      </c>
      <c r="AL68" s="596">
        <v>1</v>
      </c>
      <c r="AM68" s="596">
        <v>2</v>
      </c>
      <c r="AN68" s="596">
        <v>1</v>
      </c>
      <c r="AO68" s="596">
        <v>0</v>
      </c>
      <c r="AP68" s="596">
        <v>5</v>
      </c>
      <c r="AQ68" s="596">
        <v>6</v>
      </c>
      <c r="AR68" s="596">
        <v>18</v>
      </c>
      <c r="AS68" s="596">
        <v>30</v>
      </c>
      <c r="AT68" s="596">
        <v>34</v>
      </c>
      <c r="AU68" s="596">
        <v>61</v>
      </c>
      <c r="AV68" s="596">
        <v>64</v>
      </c>
      <c r="AW68" s="596">
        <v>39</v>
      </c>
      <c r="AX68" s="596">
        <v>51</v>
      </c>
      <c r="AY68" s="596">
        <v>38</v>
      </c>
      <c r="AZ68" s="596">
        <v>30</v>
      </c>
      <c r="BA68" s="596">
        <v>32</v>
      </c>
      <c r="BB68" s="596">
        <v>26</v>
      </c>
      <c r="BC68" s="596">
        <v>21</v>
      </c>
      <c r="BD68" s="596"/>
      <c r="BE68" s="596">
        <f t="shared" si="11"/>
        <v>1113</v>
      </c>
      <c r="BF68" s="591"/>
      <c r="BG68" s="544"/>
      <c r="BH68" s="544"/>
      <c r="BI68" s="544"/>
      <c r="BJ68" s="544"/>
      <c r="BK68" s="544"/>
      <c r="BL68" s="544"/>
      <c r="BN68" s="607"/>
      <c r="BO68" s="607"/>
      <c r="BP68" s="607"/>
      <c r="BQ68" s="607"/>
      <c r="BR68" s="607"/>
      <c r="BS68" s="607"/>
    </row>
    <row r="69" spans="1:71" ht="14.1" customHeight="1" x14ac:dyDescent="0.2">
      <c r="A69" s="602"/>
      <c r="B69" s="604" t="s">
        <v>111</v>
      </c>
      <c r="C69" s="596">
        <v>0</v>
      </c>
      <c r="D69" s="596">
        <v>0</v>
      </c>
      <c r="E69" s="596">
        <v>0</v>
      </c>
      <c r="F69" s="596">
        <v>0</v>
      </c>
      <c r="G69" s="596">
        <v>0</v>
      </c>
      <c r="H69" s="596">
        <v>0</v>
      </c>
      <c r="I69" s="596">
        <v>0</v>
      </c>
      <c r="J69" s="596">
        <v>0</v>
      </c>
      <c r="K69" s="596">
        <v>0</v>
      </c>
      <c r="L69" s="596">
        <v>0</v>
      </c>
      <c r="M69" s="596">
        <v>0</v>
      </c>
      <c r="N69" s="596">
        <v>1</v>
      </c>
      <c r="O69" s="596">
        <v>0</v>
      </c>
      <c r="P69" s="596">
        <v>7</v>
      </c>
      <c r="Q69" s="596">
        <v>6</v>
      </c>
      <c r="R69" s="596">
        <v>9</v>
      </c>
      <c r="S69" s="596">
        <v>8</v>
      </c>
      <c r="T69" s="596">
        <v>3</v>
      </c>
      <c r="U69" s="596">
        <v>6</v>
      </c>
      <c r="V69" s="596">
        <v>5</v>
      </c>
      <c r="W69" s="596">
        <v>2</v>
      </c>
      <c r="X69" s="596">
        <v>1</v>
      </c>
      <c r="Y69" s="596">
        <v>2</v>
      </c>
      <c r="Z69" s="596">
        <v>0</v>
      </c>
      <c r="AA69" s="596">
        <v>0</v>
      </c>
      <c r="AB69" s="596">
        <v>0</v>
      </c>
      <c r="AC69" s="596">
        <v>0</v>
      </c>
      <c r="AD69" s="596">
        <v>1</v>
      </c>
      <c r="AE69" s="596">
        <v>0</v>
      </c>
      <c r="AF69" s="596">
        <v>0</v>
      </c>
      <c r="AG69" s="596">
        <v>0</v>
      </c>
      <c r="AH69" s="596">
        <v>0</v>
      </c>
      <c r="AI69" s="596">
        <v>0</v>
      </c>
      <c r="AJ69" s="596">
        <v>0</v>
      </c>
      <c r="AK69" s="596">
        <v>0</v>
      </c>
      <c r="AL69" s="596">
        <v>0</v>
      </c>
      <c r="AM69" s="596">
        <v>0</v>
      </c>
      <c r="AN69" s="596">
        <v>0</v>
      </c>
      <c r="AO69" s="596">
        <v>0</v>
      </c>
      <c r="AP69" s="596">
        <v>0</v>
      </c>
      <c r="AQ69" s="596">
        <v>0</v>
      </c>
      <c r="AR69" s="596">
        <v>0</v>
      </c>
      <c r="AS69" s="596">
        <v>1</v>
      </c>
      <c r="AT69" s="596">
        <v>0</v>
      </c>
      <c r="AU69" s="596">
        <v>1</v>
      </c>
      <c r="AV69" s="596">
        <v>0</v>
      </c>
      <c r="AW69" s="596">
        <v>1</v>
      </c>
      <c r="AX69" s="596">
        <v>0</v>
      </c>
      <c r="AY69" s="596">
        <v>0</v>
      </c>
      <c r="AZ69" s="596">
        <v>0</v>
      </c>
      <c r="BA69" s="596">
        <v>0</v>
      </c>
      <c r="BB69" s="596">
        <v>0</v>
      </c>
      <c r="BC69" s="596">
        <v>0</v>
      </c>
      <c r="BD69" s="596"/>
      <c r="BE69" s="596">
        <f t="shared" si="11"/>
        <v>54</v>
      </c>
      <c r="BF69" s="608"/>
      <c r="BG69" s="42"/>
      <c r="BH69" s="544"/>
      <c r="BI69" s="42"/>
      <c r="BJ69" s="544"/>
      <c r="BK69" s="544"/>
      <c r="BL69" s="544"/>
      <c r="BN69" s="607"/>
      <c r="BO69" s="607"/>
      <c r="BP69" s="607"/>
      <c r="BQ69" s="607"/>
      <c r="BR69" s="607"/>
      <c r="BS69" s="607"/>
    </row>
    <row r="70" spans="1:71" ht="14.1" customHeight="1" x14ac:dyDescent="0.2">
      <c r="A70" s="602"/>
      <c r="B70" s="604" t="s">
        <v>128</v>
      </c>
      <c r="C70" s="596">
        <v>0</v>
      </c>
      <c r="D70" s="596">
        <v>0</v>
      </c>
      <c r="E70" s="596">
        <v>0</v>
      </c>
      <c r="F70" s="596">
        <v>0</v>
      </c>
      <c r="G70" s="596">
        <v>0</v>
      </c>
      <c r="H70" s="596">
        <v>0</v>
      </c>
      <c r="I70" s="596">
        <v>0</v>
      </c>
      <c r="J70" s="596">
        <v>0</v>
      </c>
      <c r="K70" s="596">
        <v>0</v>
      </c>
      <c r="L70" s="596">
        <v>0</v>
      </c>
      <c r="M70" s="596">
        <v>0</v>
      </c>
      <c r="N70" s="596">
        <v>0</v>
      </c>
      <c r="O70" s="596">
        <v>3</v>
      </c>
      <c r="P70" s="596">
        <v>18</v>
      </c>
      <c r="Q70" s="596">
        <v>29</v>
      </c>
      <c r="R70" s="596">
        <v>26</v>
      </c>
      <c r="S70" s="596">
        <v>17</v>
      </c>
      <c r="T70" s="596">
        <v>6</v>
      </c>
      <c r="U70" s="596">
        <v>4</v>
      </c>
      <c r="V70" s="596">
        <v>3</v>
      </c>
      <c r="W70" s="596">
        <v>3</v>
      </c>
      <c r="X70" s="596">
        <v>1</v>
      </c>
      <c r="Y70" s="596">
        <v>2</v>
      </c>
      <c r="Z70" s="596">
        <v>0</v>
      </c>
      <c r="AA70" s="596">
        <v>2</v>
      </c>
      <c r="AB70" s="596">
        <v>2</v>
      </c>
      <c r="AC70" s="596">
        <v>0</v>
      </c>
      <c r="AD70" s="596">
        <v>0</v>
      </c>
      <c r="AE70" s="596">
        <v>0</v>
      </c>
      <c r="AF70" s="596">
        <v>2</v>
      </c>
      <c r="AG70" s="596">
        <v>1</v>
      </c>
      <c r="AH70" s="596">
        <v>1</v>
      </c>
      <c r="AI70" s="596">
        <v>1</v>
      </c>
      <c r="AJ70" s="596">
        <v>0</v>
      </c>
      <c r="AK70" s="596">
        <v>0</v>
      </c>
      <c r="AL70" s="596">
        <v>0</v>
      </c>
      <c r="AM70" s="596">
        <v>0</v>
      </c>
      <c r="AN70" s="596">
        <v>0</v>
      </c>
      <c r="AO70" s="596">
        <v>0</v>
      </c>
      <c r="AP70" s="596">
        <v>0</v>
      </c>
      <c r="AQ70" s="596">
        <v>0</v>
      </c>
      <c r="AR70" s="596">
        <v>0</v>
      </c>
      <c r="AS70" s="596">
        <v>0</v>
      </c>
      <c r="AT70" s="596">
        <v>0</v>
      </c>
      <c r="AU70" s="596">
        <v>1</v>
      </c>
      <c r="AV70" s="596">
        <v>1</v>
      </c>
      <c r="AW70" s="596">
        <v>2</v>
      </c>
      <c r="AX70" s="596">
        <v>1</v>
      </c>
      <c r="AY70" s="596">
        <v>0</v>
      </c>
      <c r="AZ70" s="596">
        <v>3</v>
      </c>
      <c r="BA70" s="596">
        <v>1</v>
      </c>
      <c r="BB70" s="596">
        <v>1</v>
      </c>
      <c r="BC70" s="596">
        <v>1</v>
      </c>
      <c r="BD70" s="596"/>
      <c r="BE70" s="596">
        <f t="shared" si="11"/>
        <v>132</v>
      </c>
      <c r="BF70" s="591"/>
      <c r="BG70" s="42"/>
      <c r="BH70" s="544"/>
      <c r="BI70" s="544"/>
      <c r="BJ70" s="544"/>
      <c r="BK70" s="544"/>
      <c r="BL70" s="544"/>
      <c r="BN70" s="607"/>
      <c r="BO70" s="607"/>
      <c r="BP70" s="607"/>
      <c r="BQ70" s="607"/>
      <c r="BR70" s="607"/>
      <c r="BS70" s="607"/>
    </row>
    <row r="71" spans="1:71" ht="14.1" customHeight="1" x14ac:dyDescent="0.2">
      <c r="A71" s="602"/>
      <c r="B71" s="604" t="s">
        <v>129</v>
      </c>
      <c r="C71" s="596">
        <v>0</v>
      </c>
      <c r="D71" s="596">
        <v>0</v>
      </c>
      <c r="E71" s="596">
        <v>0</v>
      </c>
      <c r="F71" s="596">
        <v>0</v>
      </c>
      <c r="G71" s="596">
        <v>0</v>
      </c>
      <c r="H71" s="596">
        <v>0</v>
      </c>
      <c r="I71" s="596">
        <v>0</v>
      </c>
      <c r="J71" s="596">
        <v>0</v>
      </c>
      <c r="K71" s="596">
        <v>0</v>
      </c>
      <c r="L71" s="596">
        <v>0</v>
      </c>
      <c r="M71" s="596">
        <v>0</v>
      </c>
      <c r="N71" s="596">
        <v>0</v>
      </c>
      <c r="O71" s="596">
        <v>2</v>
      </c>
      <c r="P71" s="596">
        <v>5</v>
      </c>
      <c r="Q71" s="596">
        <v>11</v>
      </c>
      <c r="R71" s="596">
        <v>16</v>
      </c>
      <c r="S71" s="596">
        <v>15</v>
      </c>
      <c r="T71" s="596">
        <v>27</v>
      </c>
      <c r="U71" s="596">
        <v>18</v>
      </c>
      <c r="V71" s="596">
        <v>9</v>
      </c>
      <c r="W71" s="596">
        <v>7</v>
      </c>
      <c r="X71" s="596">
        <v>4</v>
      </c>
      <c r="Y71" s="596">
        <v>2</v>
      </c>
      <c r="Z71" s="596">
        <v>0</v>
      </c>
      <c r="AA71" s="596">
        <v>1</v>
      </c>
      <c r="AB71" s="596">
        <v>0</v>
      </c>
      <c r="AC71" s="596">
        <v>1</v>
      </c>
      <c r="AD71" s="596">
        <v>0</v>
      </c>
      <c r="AE71" s="596">
        <v>0</v>
      </c>
      <c r="AF71" s="596">
        <v>0</v>
      </c>
      <c r="AG71" s="596">
        <v>0</v>
      </c>
      <c r="AH71" s="596">
        <v>0</v>
      </c>
      <c r="AI71" s="596">
        <v>2</v>
      </c>
      <c r="AJ71" s="596">
        <v>0</v>
      </c>
      <c r="AK71" s="596">
        <v>1</v>
      </c>
      <c r="AL71" s="596">
        <v>0</v>
      </c>
      <c r="AM71" s="596">
        <v>0</v>
      </c>
      <c r="AN71" s="596">
        <v>0</v>
      </c>
      <c r="AO71" s="596">
        <v>0</v>
      </c>
      <c r="AP71" s="596">
        <v>0</v>
      </c>
      <c r="AQ71" s="596">
        <v>1</v>
      </c>
      <c r="AR71" s="596">
        <v>0</v>
      </c>
      <c r="AS71" s="596">
        <v>1</v>
      </c>
      <c r="AT71" s="596">
        <v>1</v>
      </c>
      <c r="AU71" s="596">
        <v>1</v>
      </c>
      <c r="AV71" s="596">
        <v>3</v>
      </c>
      <c r="AW71" s="596">
        <v>5</v>
      </c>
      <c r="AX71" s="596">
        <v>3</v>
      </c>
      <c r="AY71" s="596">
        <v>1</v>
      </c>
      <c r="AZ71" s="596">
        <v>9</v>
      </c>
      <c r="BA71" s="596">
        <v>10</v>
      </c>
      <c r="BB71" s="596">
        <v>4</v>
      </c>
      <c r="BC71" s="596">
        <v>1</v>
      </c>
      <c r="BD71" s="596"/>
      <c r="BE71" s="596">
        <f t="shared" si="11"/>
        <v>161</v>
      </c>
      <c r="BF71" s="608"/>
      <c r="BG71" s="42"/>
      <c r="BH71" s="544"/>
      <c r="BI71" s="42"/>
      <c r="BJ71" s="544"/>
      <c r="BK71" s="544"/>
      <c r="BL71" s="544"/>
      <c r="BN71" s="607"/>
      <c r="BO71" s="607"/>
      <c r="BP71" s="607"/>
      <c r="BQ71" s="607"/>
      <c r="BR71" s="607"/>
      <c r="BS71" s="607"/>
    </row>
    <row r="72" spans="1:71" ht="14.1" customHeight="1" x14ac:dyDescent="0.2">
      <c r="A72" s="602"/>
      <c r="B72" s="604" t="s">
        <v>130</v>
      </c>
      <c r="C72" s="596">
        <v>0</v>
      </c>
      <c r="D72" s="596">
        <v>0</v>
      </c>
      <c r="E72" s="596">
        <v>0</v>
      </c>
      <c r="F72" s="596">
        <v>0</v>
      </c>
      <c r="G72" s="596">
        <v>0</v>
      </c>
      <c r="H72" s="596">
        <v>0</v>
      </c>
      <c r="I72" s="596">
        <v>0</v>
      </c>
      <c r="J72" s="596">
        <v>0</v>
      </c>
      <c r="K72" s="596">
        <v>0</v>
      </c>
      <c r="L72" s="596">
        <v>0</v>
      </c>
      <c r="M72" s="596">
        <v>0</v>
      </c>
      <c r="N72" s="596">
        <v>0</v>
      </c>
      <c r="O72" s="596">
        <v>2</v>
      </c>
      <c r="P72" s="596">
        <v>0</v>
      </c>
      <c r="Q72" s="596">
        <v>2</v>
      </c>
      <c r="R72" s="596">
        <v>0</v>
      </c>
      <c r="S72" s="596">
        <v>2</v>
      </c>
      <c r="T72" s="596">
        <v>2</v>
      </c>
      <c r="U72" s="596">
        <v>2</v>
      </c>
      <c r="V72" s="596">
        <v>3</v>
      </c>
      <c r="W72" s="596">
        <v>1</v>
      </c>
      <c r="X72" s="596">
        <v>5</v>
      </c>
      <c r="Y72" s="596">
        <v>0</v>
      </c>
      <c r="Z72" s="596">
        <v>1</v>
      </c>
      <c r="AA72" s="596">
        <v>0</v>
      </c>
      <c r="AB72" s="596">
        <v>0</v>
      </c>
      <c r="AC72" s="596">
        <v>0</v>
      </c>
      <c r="AD72" s="596">
        <v>0</v>
      </c>
      <c r="AE72" s="596">
        <v>0</v>
      </c>
      <c r="AF72" s="596">
        <v>0</v>
      </c>
      <c r="AG72" s="596">
        <v>0</v>
      </c>
      <c r="AH72" s="596">
        <v>0</v>
      </c>
      <c r="AI72" s="596">
        <v>0</v>
      </c>
      <c r="AJ72" s="596">
        <v>1</v>
      </c>
      <c r="AK72" s="596">
        <v>0</v>
      </c>
      <c r="AL72" s="596">
        <v>0</v>
      </c>
      <c r="AM72" s="596">
        <v>0</v>
      </c>
      <c r="AN72" s="596">
        <v>0</v>
      </c>
      <c r="AO72" s="596">
        <v>0</v>
      </c>
      <c r="AP72" s="596">
        <v>0</v>
      </c>
      <c r="AQ72" s="596">
        <v>0</v>
      </c>
      <c r="AR72" s="596">
        <v>0</v>
      </c>
      <c r="AS72" s="596">
        <v>1</v>
      </c>
      <c r="AT72" s="596">
        <v>0</v>
      </c>
      <c r="AU72" s="596">
        <v>0</v>
      </c>
      <c r="AV72" s="596">
        <v>0</v>
      </c>
      <c r="AW72" s="596">
        <v>0</v>
      </c>
      <c r="AX72" s="596">
        <v>0</v>
      </c>
      <c r="AY72" s="596">
        <v>0</v>
      </c>
      <c r="AZ72" s="596">
        <v>0</v>
      </c>
      <c r="BA72" s="596">
        <v>0</v>
      </c>
      <c r="BB72" s="596">
        <v>0</v>
      </c>
      <c r="BC72" s="596">
        <v>0</v>
      </c>
      <c r="BD72" s="596"/>
      <c r="BE72" s="596">
        <f t="shared" si="11"/>
        <v>22</v>
      </c>
      <c r="BF72" s="591"/>
      <c r="BG72" s="544"/>
      <c r="BH72" s="544"/>
      <c r="BI72" s="544"/>
      <c r="BJ72" s="544"/>
      <c r="BK72" s="544"/>
      <c r="BL72" s="544"/>
      <c r="BN72" s="607"/>
      <c r="BO72" s="607"/>
      <c r="BP72" s="607"/>
      <c r="BQ72" s="607"/>
      <c r="BR72" s="607"/>
      <c r="BS72" s="607"/>
    </row>
    <row r="73" spans="1:71" ht="14.1" customHeight="1" x14ac:dyDescent="0.2">
      <c r="A73" s="602"/>
      <c r="B73" s="604" t="s">
        <v>142</v>
      </c>
      <c r="C73" s="596">
        <v>0</v>
      </c>
      <c r="D73" s="596">
        <v>0</v>
      </c>
      <c r="E73" s="596">
        <v>0</v>
      </c>
      <c r="F73" s="596">
        <v>0</v>
      </c>
      <c r="G73" s="596">
        <v>0</v>
      </c>
      <c r="H73" s="596">
        <v>0</v>
      </c>
      <c r="I73" s="596">
        <v>0</v>
      </c>
      <c r="J73" s="596">
        <v>0</v>
      </c>
      <c r="K73" s="596">
        <v>0</v>
      </c>
      <c r="L73" s="596">
        <v>0</v>
      </c>
      <c r="M73" s="596">
        <v>0</v>
      </c>
      <c r="N73" s="596">
        <v>0</v>
      </c>
      <c r="O73" s="596">
        <v>0</v>
      </c>
      <c r="P73" s="596">
        <v>0</v>
      </c>
      <c r="Q73" s="596">
        <v>0</v>
      </c>
      <c r="R73" s="596">
        <v>0</v>
      </c>
      <c r="S73" s="596">
        <v>0</v>
      </c>
      <c r="T73" s="596">
        <v>0</v>
      </c>
      <c r="U73" s="596">
        <v>0</v>
      </c>
      <c r="V73" s="596">
        <v>0</v>
      </c>
      <c r="W73" s="596">
        <v>0</v>
      </c>
      <c r="X73" s="596">
        <v>0</v>
      </c>
      <c r="Y73" s="596">
        <v>0</v>
      </c>
      <c r="Z73" s="596">
        <v>0</v>
      </c>
      <c r="AA73" s="596">
        <v>0</v>
      </c>
      <c r="AB73" s="596">
        <v>0</v>
      </c>
      <c r="AC73" s="596">
        <v>0</v>
      </c>
      <c r="AD73" s="596">
        <v>0</v>
      </c>
      <c r="AE73" s="596">
        <v>0</v>
      </c>
      <c r="AF73" s="596">
        <v>0</v>
      </c>
      <c r="AG73" s="596">
        <v>0</v>
      </c>
      <c r="AH73" s="596">
        <v>0</v>
      </c>
      <c r="AI73" s="596">
        <v>0</v>
      </c>
      <c r="AJ73" s="596">
        <v>0</v>
      </c>
      <c r="AK73" s="596">
        <v>0</v>
      </c>
      <c r="AL73" s="596">
        <v>0</v>
      </c>
      <c r="AM73" s="596">
        <v>0</v>
      </c>
      <c r="AN73" s="596">
        <v>0</v>
      </c>
      <c r="AO73" s="596">
        <v>0</v>
      </c>
      <c r="AP73" s="596">
        <v>0</v>
      </c>
      <c r="AQ73" s="596">
        <v>0</v>
      </c>
      <c r="AR73" s="596">
        <v>1</v>
      </c>
      <c r="AS73" s="596">
        <v>0</v>
      </c>
      <c r="AT73" s="596">
        <v>0</v>
      </c>
      <c r="AU73" s="596">
        <v>0</v>
      </c>
      <c r="AV73" s="596">
        <v>0</v>
      </c>
      <c r="AW73" s="596">
        <v>0</v>
      </c>
      <c r="AX73" s="596">
        <v>0</v>
      </c>
      <c r="AY73" s="596">
        <v>0</v>
      </c>
      <c r="AZ73" s="596">
        <v>0</v>
      </c>
      <c r="BA73" s="596">
        <v>0</v>
      </c>
      <c r="BB73" s="596">
        <v>0</v>
      </c>
      <c r="BC73" s="596">
        <v>0</v>
      </c>
      <c r="BD73" s="596"/>
      <c r="BE73" s="596">
        <f t="shared" si="11"/>
        <v>1</v>
      </c>
      <c r="BF73" s="591"/>
      <c r="BG73" s="544"/>
      <c r="BH73" s="544"/>
      <c r="BI73" s="544"/>
      <c r="BJ73" s="544"/>
      <c r="BK73" s="544"/>
      <c r="BL73" s="544"/>
      <c r="BN73" s="607"/>
      <c r="BO73" s="607"/>
      <c r="BP73" s="607"/>
      <c r="BQ73" s="607"/>
      <c r="BR73" s="607"/>
      <c r="BS73" s="607"/>
    </row>
    <row r="74" spans="1:71" ht="14.1" customHeight="1" x14ac:dyDescent="0.2">
      <c r="A74" s="602"/>
      <c r="B74" s="604" t="s">
        <v>131</v>
      </c>
      <c r="C74" s="596">
        <v>0</v>
      </c>
      <c r="D74" s="596">
        <v>0</v>
      </c>
      <c r="E74" s="596">
        <v>0</v>
      </c>
      <c r="F74" s="596">
        <v>0</v>
      </c>
      <c r="G74" s="596">
        <v>0</v>
      </c>
      <c r="H74" s="596">
        <v>0</v>
      </c>
      <c r="I74" s="596">
        <v>0</v>
      </c>
      <c r="J74" s="596">
        <v>0</v>
      </c>
      <c r="K74" s="596">
        <v>0</v>
      </c>
      <c r="L74" s="596">
        <v>0</v>
      </c>
      <c r="M74" s="596">
        <v>0</v>
      </c>
      <c r="N74" s="596">
        <v>1</v>
      </c>
      <c r="O74" s="596">
        <v>5</v>
      </c>
      <c r="P74" s="596">
        <v>10</v>
      </c>
      <c r="Q74" s="596">
        <v>15</v>
      </c>
      <c r="R74" s="596">
        <v>13</v>
      </c>
      <c r="S74" s="596">
        <v>11</v>
      </c>
      <c r="T74" s="596">
        <v>12</v>
      </c>
      <c r="U74" s="596">
        <v>7</v>
      </c>
      <c r="V74" s="596">
        <v>8</v>
      </c>
      <c r="W74" s="596">
        <v>12</v>
      </c>
      <c r="X74" s="596">
        <v>6</v>
      </c>
      <c r="Y74" s="596">
        <v>3</v>
      </c>
      <c r="Z74" s="596">
        <v>1</v>
      </c>
      <c r="AA74" s="596">
        <v>0</v>
      </c>
      <c r="AB74" s="596">
        <v>1</v>
      </c>
      <c r="AC74" s="596">
        <v>0</v>
      </c>
      <c r="AD74" s="596">
        <v>0</v>
      </c>
      <c r="AE74" s="596">
        <v>0</v>
      </c>
      <c r="AF74" s="596">
        <v>1</v>
      </c>
      <c r="AG74" s="596">
        <v>0</v>
      </c>
      <c r="AH74" s="596">
        <v>0</v>
      </c>
      <c r="AI74" s="596">
        <v>0</v>
      </c>
      <c r="AJ74" s="596">
        <v>0</v>
      </c>
      <c r="AK74" s="596">
        <v>0</v>
      </c>
      <c r="AL74" s="596">
        <v>0</v>
      </c>
      <c r="AM74" s="596">
        <v>0</v>
      </c>
      <c r="AN74" s="596">
        <v>1</v>
      </c>
      <c r="AO74" s="596">
        <v>0</v>
      </c>
      <c r="AP74" s="596">
        <v>0</v>
      </c>
      <c r="AQ74" s="596">
        <v>0</v>
      </c>
      <c r="AR74" s="596">
        <v>1</v>
      </c>
      <c r="AS74" s="596">
        <v>4</v>
      </c>
      <c r="AT74" s="596">
        <v>7</v>
      </c>
      <c r="AU74" s="596">
        <v>6</v>
      </c>
      <c r="AV74" s="596">
        <v>13</v>
      </c>
      <c r="AW74" s="596">
        <v>12</v>
      </c>
      <c r="AX74" s="596">
        <v>8</v>
      </c>
      <c r="AY74" s="596">
        <v>12</v>
      </c>
      <c r="AZ74" s="596">
        <v>13</v>
      </c>
      <c r="BA74" s="596">
        <v>11</v>
      </c>
      <c r="BB74" s="596">
        <v>7</v>
      </c>
      <c r="BC74" s="596">
        <v>6</v>
      </c>
      <c r="BD74" s="596"/>
      <c r="BE74" s="596">
        <f t="shared" si="11"/>
        <v>207</v>
      </c>
      <c r="BF74" s="591"/>
      <c r="BG74" s="544"/>
      <c r="BH74" s="544"/>
      <c r="BI74" s="544"/>
      <c r="BJ74" s="544"/>
      <c r="BK74" s="544"/>
      <c r="BL74" s="544"/>
      <c r="BN74" s="607"/>
      <c r="BO74" s="607"/>
      <c r="BP74" s="607"/>
      <c r="BQ74" s="607"/>
      <c r="BR74" s="607"/>
      <c r="BS74" s="607"/>
    </row>
    <row r="75" spans="1:71" ht="14.1" customHeight="1" x14ac:dyDescent="0.2">
      <c r="A75" s="602"/>
      <c r="B75" s="604" t="s">
        <v>132</v>
      </c>
      <c r="C75" s="596">
        <v>0</v>
      </c>
      <c r="D75" s="596">
        <v>0</v>
      </c>
      <c r="E75" s="596">
        <v>0</v>
      </c>
      <c r="F75" s="596">
        <v>0</v>
      </c>
      <c r="G75" s="596">
        <v>0</v>
      </c>
      <c r="H75" s="596">
        <v>0</v>
      </c>
      <c r="I75" s="596">
        <v>0</v>
      </c>
      <c r="J75" s="596">
        <v>0</v>
      </c>
      <c r="K75" s="596">
        <v>0</v>
      </c>
      <c r="L75" s="596">
        <v>0</v>
      </c>
      <c r="M75" s="596">
        <v>0</v>
      </c>
      <c r="N75" s="596">
        <v>0</v>
      </c>
      <c r="O75" s="596">
        <v>5</v>
      </c>
      <c r="P75" s="596">
        <v>28</v>
      </c>
      <c r="Q75" s="596">
        <v>46</v>
      </c>
      <c r="R75" s="596">
        <v>46</v>
      </c>
      <c r="S75" s="596">
        <v>33</v>
      </c>
      <c r="T75" s="596">
        <v>37</v>
      </c>
      <c r="U75" s="596">
        <v>15</v>
      </c>
      <c r="V75" s="596">
        <v>20</v>
      </c>
      <c r="W75" s="596">
        <v>8</v>
      </c>
      <c r="X75" s="596">
        <v>14</v>
      </c>
      <c r="Y75" s="596">
        <v>6</v>
      </c>
      <c r="Z75" s="596">
        <v>3</v>
      </c>
      <c r="AA75" s="596">
        <v>3</v>
      </c>
      <c r="AB75" s="596">
        <v>4</v>
      </c>
      <c r="AC75" s="596">
        <v>0</v>
      </c>
      <c r="AD75" s="596">
        <v>1</v>
      </c>
      <c r="AE75" s="596">
        <v>1</v>
      </c>
      <c r="AF75" s="596">
        <v>1</v>
      </c>
      <c r="AG75" s="596">
        <v>0</v>
      </c>
      <c r="AH75" s="596">
        <v>0</v>
      </c>
      <c r="AI75" s="596">
        <v>0</v>
      </c>
      <c r="AJ75" s="596">
        <v>1</v>
      </c>
      <c r="AK75" s="596">
        <v>1</v>
      </c>
      <c r="AL75" s="596">
        <v>0</v>
      </c>
      <c r="AM75" s="596">
        <v>0</v>
      </c>
      <c r="AN75" s="596">
        <v>4</v>
      </c>
      <c r="AO75" s="596">
        <v>2</v>
      </c>
      <c r="AP75" s="596">
        <v>5</v>
      </c>
      <c r="AQ75" s="596">
        <v>8</v>
      </c>
      <c r="AR75" s="596">
        <v>5</v>
      </c>
      <c r="AS75" s="596">
        <v>6</v>
      </c>
      <c r="AT75" s="596">
        <v>29</v>
      </c>
      <c r="AU75" s="596">
        <v>20</v>
      </c>
      <c r="AV75" s="596">
        <v>32</v>
      </c>
      <c r="AW75" s="596">
        <v>21</v>
      </c>
      <c r="AX75" s="596">
        <v>24</v>
      </c>
      <c r="AY75" s="596">
        <v>22</v>
      </c>
      <c r="AZ75" s="596">
        <v>14</v>
      </c>
      <c r="BA75" s="596">
        <v>12</v>
      </c>
      <c r="BB75" s="596">
        <v>21</v>
      </c>
      <c r="BC75" s="596">
        <v>14</v>
      </c>
      <c r="BD75" s="596"/>
      <c r="BE75" s="596">
        <f t="shared" si="11"/>
        <v>512</v>
      </c>
      <c r="BF75" s="591"/>
      <c r="BG75" s="544"/>
      <c r="BH75" s="544"/>
      <c r="BI75" s="544"/>
      <c r="BJ75" s="544"/>
      <c r="BK75" s="544"/>
      <c r="BL75" s="544"/>
      <c r="BN75" s="607"/>
      <c r="BO75" s="607"/>
      <c r="BP75" s="607"/>
      <c r="BQ75" s="607"/>
      <c r="BR75" s="607"/>
      <c r="BS75" s="607"/>
    </row>
    <row r="76" spans="1:71" ht="14.1" customHeight="1" x14ac:dyDescent="0.2">
      <c r="A76" s="602"/>
      <c r="B76" s="604" t="s">
        <v>133</v>
      </c>
      <c r="C76" s="596">
        <v>0</v>
      </c>
      <c r="D76" s="596">
        <v>0</v>
      </c>
      <c r="E76" s="596">
        <v>0</v>
      </c>
      <c r="F76" s="596">
        <v>0</v>
      </c>
      <c r="G76" s="596">
        <v>0</v>
      </c>
      <c r="H76" s="596">
        <v>0</v>
      </c>
      <c r="I76" s="596">
        <v>0</v>
      </c>
      <c r="J76" s="596">
        <v>0</v>
      </c>
      <c r="K76" s="596">
        <v>0</v>
      </c>
      <c r="L76" s="596">
        <v>0</v>
      </c>
      <c r="M76" s="596">
        <v>0</v>
      </c>
      <c r="N76" s="596">
        <v>0</v>
      </c>
      <c r="O76" s="596">
        <v>0</v>
      </c>
      <c r="P76" s="596">
        <v>0</v>
      </c>
      <c r="Q76" s="596">
        <v>2</v>
      </c>
      <c r="R76" s="596">
        <v>0</v>
      </c>
      <c r="S76" s="596">
        <v>0</v>
      </c>
      <c r="T76" s="596">
        <v>0</v>
      </c>
      <c r="U76" s="596">
        <v>0</v>
      </c>
      <c r="V76" s="596">
        <v>0</v>
      </c>
      <c r="W76" s="596">
        <v>0</v>
      </c>
      <c r="X76" s="596">
        <v>0</v>
      </c>
      <c r="Y76" s="596">
        <v>0</v>
      </c>
      <c r="Z76" s="596">
        <v>0</v>
      </c>
      <c r="AA76" s="596">
        <v>0</v>
      </c>
      <c r="AB76" s="596">
        <v>0</v>
      </c>
      <c r="AC76" s="596">
        <v>0</v>
      </c>
      <c r="AD76" s="596">
        <v>0</v>
      </c>
      <c r="AE76" s="596">
        <v>0</v>
      </c>
      <c r="AF76" s="596">
        <v>0</v>
      </c>
      <c r="AG76" s="596">
        <v>0</v>
      </c>
      <c r="AH76" s="596">
        <v>0</v>
      </c>
      <c r="AI76" s="596">
        <v>0</v>
      </c>
      <c r="AJ76" s="596">
        <v>0</v>
      </c>
      <c r="AK76" s="596">
        <v>0</v>
      </c>
      <c r="AL76" s="596">
        <v>0</v>
      </c>
      <c r="AM76" s="596">
        <v>0</v>
      </c>
      <c r="AN76" s="596">
        <v>0</v>
      </c>
      <c r="AO76" s="596">
        <v>0</v>
      </c>
      <c r="AP76" s="596">
        <v>0</v>
      </c>
      <c r="AQ76" s="596">
        <v>0</v>
      </c>
      <c r="AR76" s="596">
        <v>0</v>
      </c>
      <c r="AS76" s="596">
        <v>0</v>
      </c>
      <c r="AT76" s="596">
        <v>0</v>
      </c>
      <c r="AU76" s="596">
        <v>0</v>
      </c>
      <c r="AV76" s="596">
        <v>1</v>
      </c>
      <c r="AW76" s="596">
        <v>0</v>
      </c>
      <c r="AX76" s="596">
        <v>0</v>
      </c>
      <c r="AY76" s="596">
        <v>0</v>
      </c>
      <c r="AZ76" s="596">
        <v>0</v>
      </c>
      <c r="BA76" s="596">
        <v>0</v>
      </c>
      <c r="BB76" s="596">
        <v>0</v>
      </c>
      <c r="BC76" s="596">
        <v>0</v>
      </c>
      <c r="BD76" s="596"/>
      <c r="BE76" s="596">
        <f t="shared" si="11"/>
        <v>3</v>
      </c>
      <c r="BF76" s="591"/>
      <c r="BG76" s="544"/>
      <c r="BH76" s="544"/>
      <c r="BI76" s="544"/>
      <c r="BJ76" s="544"/>
      <c r="BK76" s="544"/>
      <c r="BL76" s="544"/>
      <c r="BN76" s="607"/>
      <c r="BO76" s="607"/>
      <c r="BP76" s="607"/>
      <c r="BQ76" s="607"/>
      <c r="BR76" s="607"/>
      <c r="BS76" s="607"/>
    </row>
    <row r="77" spans="1:71" ht="14.1" customHeight="1" x14ac:dyDescent="0.2">
      <c r="A77" s="602"/>
      <c r="B77" s="604" t="s">
        <v>145</v>
      </c>
      <c r="C77" s="596">
        <v>0</v>
      </c>
      <c r="D77" s="596">
        <v>0</v>
      </c>
      <c r="E77" s="596">
        <v>0</v>
      </c>
      <c r="F77" s="596">
        <v>0</v>
      </c>
      <c r="G77" s="596">
        <v>0</v>
      </c>
      <c r="H77" s="596">
        <v>0</v>
      </c>
      <c r="I77" s="596">
        <v>0</v>
      </c>
      <c r="J77" s="596">
        <v>0</v>
      </c>
      <c r="K77" s="596">
        <v>0</v>
      </c>
      <c r="L77" s="596">
        <v>0</v>
      </c>
      <c r="M77" s="596">
        <v>0</v>
      </c>
      <c r="N77" s="596">
        <v>0</v>
      </c>
      <c r="O77" s="596">
        <v>2</v>
      </c>
      <c r="P77" s="596">
        <v>4</v>
      </c>
      <c r="Q77" s="596">
        <v>9</v>
      </c>
      <c r="R77" s="596">
        <v>10</v>
      </c>
      <c r="S77" s="596">
        <v>13</v>
      </c>
      <c r="T77" s="596">
        <v>5</v>
      </c>
      <c r="U77" s="596">
        <v>11</v>
      </c>
      <c r="V77" s="596">
        <v>8</v>
      </c>
      <c r="W77" s="596">
        <v>3</v>
      </c>
      <c r="X77" s="596">
        <v>1</v>
      </c>
      <c r="Y77" s="596">
        <v>0</v>
      </c>
      <c r="Z77" s="596">
        <v>2</v>
      </c>
      <c r="AA77" s="596">
        <v>0</v>
      </c>
      <c r="AB77" s="596">
        <v>1</v>
      </c>
      <c r="AC77" s="596">
        <v>0</v>
      </c>
      <c r="AD77" s="596">
        <v>1</v>
      </c>
      <c r="AE77" s="596">
        <v>0</v>
      </c>
      <c r="AF77" s="596">
        <v>0</v>
      </c>
      <c r="AG77" s="596">
        <v>0</v>
      </c>
      <c r="AH77" s="596">
        <v>0</v>
      </c>
      <c r="AI77" s="596">
        <v>0</v>
      </c>
      <c r="AJ77" s="596">
        <v>0</v>
      </c>
      <c r="AK77" s="596">
        <v>0</v>
      </c>
      <c r="AL77" s="596">
        <v>1</v>
      </c>
      <c r="AM77" s="596">
        <v>0</v>
      </c>
      <c r="AN77" s="596">
        <v>0</v>
      </c>
      <c r="AO77" s="596">
        <v>0</v>
      </c>
      <c r="AP77" s="596">
        <v>0</v>
      </c>
      <c r="AQ77" s="596">
        <v>0</v>
      </c>
      <c r="AR77" s="596">
        <v>1</v>
      </c>
      <c r="AS77" s="596">
        <v>0</v>
      </c>
      <c r="AT77" s="596">
        <v>4</v>
      </c>
      <c r="AU77" s="596">
        <v>3</v>
      </c>
      <c r="AV77" s="596">
        <v>3</v>
      </c>
      <c r="AW77" s="596">
        <v>1</v>
      </c>
      <c r="AX77" s="596">
        <v>7</v>
      </c>
      <c r="AY77" s="596">
        <v>8</v>
      </c>
      <c r="AZ77" s="596">
        <v>7</v>
      </c>
      <c r="BA77" s="596">
        <v>8</v>
      </c>
      <c r="BB77" s="596">
        <v>12</v>
      </c>
      <c r="BC77" s="596">
        <v>9</v>
      </c>
      <c r="BD77" s="596"/>
      <c r="BE77" s="596">
        <f t="shared" si="11"/>
        <v>134</v>
      </c>
      <c r="BF77" s="591"/>
      <c r="BG77" s="544"/>
      <c r="BH77" s="544"/>
      <c r="BI77" s="544"/>
      <c r="BJ77" s="544"/>
      <c r="BK77" s="544"/>
      <c r="BL77" s="544"/>
      <c r="BN77" s="607"/>
      <c r="BO77" s="607"/>
      <c r="BP77" s="607"/>
      <c r="BQ77" s="607"/>
      <c r="BR77" s="607"/>
      <c r="BS77" s="607"/>
    </row>
    <row r="78" spans="1:71" ht="14.1" customHeight="1" x14ac:dyDescent="0.2">
      <c r="A78" s="602"/>
      <c r="B78" s="604" t="s">
        <v>134</v>
      </c>
      <c r="C78" s="596">
        <v>0</v>
      </c>
      <c r="D78" s="596">
        <v>0</v>
      </c>
      <c r="E78" s="596">
        <v>0</v>
      </c>
      <c r="F78" s="596">
        <v>0</v>
      </c>
      <c r="G78" s="596">
        <v>0</v>
      </c>
      <c r="H78" s="596">
        <v>0</v>
      </c>
      <c r="I78" s="596">
        <v>0</v>
      </c>
      <c r="J78" s="596">
        <v>0</v>
      </c>
      <c r="K78" s="596">
        <v>0</v>
      </c>
      <c r="L78" s="596">
        <v>0</v>
      </c>
      <c r="M78" s="596">
        <v>0</v>
      </c>
      <c r="N78" s="596">
        <v>2</v>
      </c>
      <c r="O78" s="596">
        <v>0</v>
      </c>
      <c r="P78" s="596">
        <v>15</v>
      </c>
      <c r="Q78" s="596">
        <v>26</v>
      </c>
      <c r="R78" s="596">
        <v>33</v>
      </c>
      <c r="S78" s="596">
        <v>40</v>
      </c>
      <c r="T78" s="596">
        <v>33</v>
      </c>
      <c r="U78" s="596">
        <v>11</v>
      </c>
      <c r="V78" s="596">
        <v>17</v>
      </c>
      <c r="W78" s="596">
        <v>13</v>
      </c>
      <c r="X78" s="596">
        <v>4</v>
      </c>
      <c r="Y78" s="596">
        <v>4</v>
      </c>
      <c r="Z78" s="596">
        <v>3</v>
      </c>
      <c r="AA78" s="596">
        <v>3</v>
      </c>
      <c r="AB78" s="596">
        <v>1</v>
      </c>
      <c r="AC78" s="596">
        <v>1</v>
      </c>
      <c r="AD78" s="596">
        <v>0</v>
      </c>
      <c r="AE78" s="596">
        <v>0</v>
      </c>
      <c r="AF78" s="596">
        <v>0</v>
      </c>
      <c r="AG78" s="596">
        <v>0</v>
      </c>
      <c r="AH78" s="596">
        <v>0</v>
      </c>
      <c r="AI78" s="596">
        <v>0</v>
      </c>
      <c r="AJ78" s="596">
        <v>0</v>
      </c>
      <c r="AK78" s="596">
        <v>0</v>
      </c>
      <c r="AL78" s="596">
        <v>0</v>
      </c>
      <c r="AM78" s="596">
        <v>0</v>
      </c>
      <c r="AN78" s="596">
        <v>0</v>
      </c>
      <c r="AO78" s="596">
        <v>1</v>
      </c>
      <c r="AP78" s="596">
        <v>0</v>
      </c>
      <c r="AQ78" s="596">
        <v>0</v>
      </c>
      <c r="AR78" s="596">
        <v>3</v>
      </c>
      <c r="AS78" s="596">
        <v>6</v>
      </c>
      <c r="AT78" s="596">
        <v>7</v>
      </c>
      <c r="AU78" s="596">
        <v>8</v>
      </c>
      <c r="AV78" s="596">
        <v>7</v>
      </c>
      <c r="AW78" s="596">
        <v>17</v>
      </c>
      <c r="AX78" s="596">
        <v>17</v>
      </c>
      <c r="AY78" s="596">
        <v>22</v>
      </c>
      <c r="AZ78" s="596">
        <v>15</v>
      </c>
      <c r="BA78" s="596">
        <v>12</v>
      </c>
      <c r="BB78" s="596">
        <v>15</v>
      </c>
      <c r="BC78" s="596">
        <v>6</v>
      </c>
      <c r="BD78" s="596"/>
      <c r="BE78" s="596">
        <f t="shared" si="11"/>
        <v>342</v>
      </c>
      <c r="BF78" s="591"/>
      <c r="BG78" s="544"/>
      <c r="BH78" s="544"/>
      <c r="BI78" s="544"/>
      <c r="BJ78" s="544"/>
      <c r="BK78" s="544"/>
      <c r="BL78" s="544"/>
      <c r="BN78" s="607"/>
      <c r="BO78" s="607"/>
      <c r="BP78" s="607"/>
      <c r="BQ78" s="607"/>
      <c r="BR78" s="607"/>
      <c r="BS78" s="607"/>
    </row>
    <row r="79" spans="1:71" ht="14.1" customHeight="1" x14ac:dyDescent="0.2">
      <c r="A79" s="602"/>
      <c r="B79" s="604" t="s">
        <v>135</v>
      </c>
      <c r="C79" s="596">
        <v>0</v>
      </c>
      <c r="D79" s="596">
        <v>0</v>
      </c>
      <c r="E79" s="596">
        <v>0</v>
      </c>
      <c r="F79" s="596">
        <v>0</v>
      </c>
      <c r="G79" s="596">
        <v>0</v>
      </c>
      <c r="H79" s="596">
        <v>0</v>
      </c>
      <c r="I79" s="596">
        <v>0</v>
      </c>
      <c r="J79" s="596">
        <v>0</v>
      </c>
      <c r="K79" s="596">
        <v>0</v>
      </c>
      <c r="L79" s="596">
        <v>0</v>
      </c>
      <c r="M79" s="596">
        <v>0</v>
      </c>
      <c r="N79" s="596">
        <v>0</v>
      </c>
      <c r="O79" s="596">
        <v>3</v>
      </c>
      <c r="P79" s="596">
        <v>13</v>
      </c>
      <c r="Q79" s="596">
        <v>15</v>
      </c>
      <c r="R79" s="596">
        <v>7</v>
      </c>
      <c r="S79" s="596">
        <v>3</v>
      </c>
      <c r="T79" s="596">
        <v>4</v>
      </c>
      <c r="U79" s="596">
        <v>3</v>
      </c>
      <c r="V79" s="596">
        <v>6</v>
      </c>
      <c r="W79" s="596">
        <v>4</v>
      </c>
      <c r="X79" s="596">
        <v>4</v>
      </c>
      <c r="Y79" s="596">
        <v>6</v>
      </c>
      <c r="Z79" s="596">
        <v>3</v>
      </c>
      <c r="AA79" s="596">
        <v>1</v>
      </c>
      <c r="AB79" s="596">
        <v>0</v>
      </c>
      <c r="AC79" s="596">
        <v>1</v>
      </c>
      <c r="AD79" s="596">
        <v>1</v>
      </c>
      <c r="AE79" s="596">
        <v>0</v>
      </c>
      <c r="AF79" s="596">
        <v>0</v>
      </c>
      <c r="AG79" s="596">
        <v>0</v>
      </c>
      <c r="AH79" s="596">
        <v>0</v>
      </c>
      <c r="AI79" s="596">
        <v>0</v>
      </c>
      <c r="AJ79" s="596">
        <v>0</v>
      </c>
      <c r="AK79" s="596">
        <v>1</v>
      </c>
      <c r="AL79" s="596">
        <v>0</v>
      </c>
      <c r="AM79" s="596">
        <v>0</v>
      </c>
      <c r="AN79" s="596">
        <v>0</v>
      </c>
      <c r="AO79" s="596">
        <v>0</v>
      </c>
      <c r="AP79" s="596">
        <v>2</v>
      </c>
      <c r="AQ79" s="596">
        <v>0</v>
      </c>
      <c r="AR79" s="596">
        <v>0</v>
      </c>
      <c r="AS79" s="596">
        <v>1</v>
      </c>
      <c r="AT79" s="596">
        <v>2</v>
      </c>
      <c r="AU79" s="596">
        <v>1</v>
      </c>
      <c r="AV79" s="596">
        <v>2</v>
      </c>
      <c r="AW79" s="596">
        <v>1</v>
      </c>
      <c r="AX79" s="596">
        <v>2</v>
      </c>
      <c r="AY79" s="596">
        <v>1</v>
      </c>
      <c r="AZ79" s="596">
        <v>2</v>
      </c>
      <c r="BA79" s="596">
        <v>5</v>
      </c>
      <c r="BB79" s="596">
        <v>1</v>
      </c>
      <c r="BC79" s="596">
        <v>9</v>
      </c>
      <c r="BD79" s="596"/>
      <c r="BE79" s="596">
        <f t="shared" si="11"/>
        <v>104</v>
      </c>
      <c r="BF79" s="591"/>
      <c r="BG79" s="544"/>
      <c r="BH79" s="544"/>
      <c r="BI79" s="544"/>
      <c r="BJ79" s="544"/>
      <c r="BK79" s="544"/>
      <c r="BL79" s="544"/>
      <c r="BN79" s="607"/>
      <c r="BO79" s="607"/>
      <c r="BP79" s="607"/>
      <c r="BQ79" s="607"/>
      <c r="BR79" s="607"/>
      <c r="BS79" s="607"/>
    </row>
    <row r="80" spans="1:71" ht="14.1" customHeight="1" x14ac:dyDescent="0.2">
      <c r="A80" s="602"/>
      <c r="B80" s="604" t="s">
        <v>136</v>
      </c>
      <c r="C80" s="596">
        <v>0</v>
      </c>
      <c r="D80" s="596">
        <v>0</v>
      </c>
      <c r="E80" s="596">
        <v>0</v>
      </c>
      <c r="F80" s="596">
        <v>0</v>
      </c>
      <c r="G80" s="596">
        <v>0</v>
      </c>
      <c r="H80" s="596">
        <v>0</v>
      </c>
      <c r="I80" s="596">
        <v>0</v>
      </c>
      <c r="J80" s="596">
        <v>0</v>
      </c>
      <c r="K80" s="596">
        <v>0</v>
      </c>
      <c r="L80" s="596">
        <v>0</v>
      </c>
      <c r="M80" s="596">
        <v>0</v>
      </c>
      <c r="N80" s="596">
        <v>0</v>
      </c>
      <c r="O80" s="596">
        <v>0</v>
      </c>
      <c r="P80" s="596">
        <v>1</v>
      </c>
      <c r="Q80" s="596">
        <v>4</v>
      </c>
      <c r="R80" s="596">
        <v>1</v>
      </c>
      <c r="S80" s="596">
        <v>0</v>
      </c>
      <c r="T80" s="596">
        <v>1</v>
      </c>
      <c r="U80" s="596">
        <v>0</v>
      </c>
      <c r="V80" s="596">
        <v>0</v>
      </c>
      <c r="W80" s="596">
        <v>0</v>
      </c>
      <c r="X80" s="596">
        <v>0</v>
      </c>
      <c r="Y80" s="596">
        <v>0</v>
      </c>
      <c r="Z80" s="596">
        <v>0</v>
      </c>
      <c r="AA80" s="596">
        <v>0</v>
      </c>
      <c r="AB80" s="596">
        <v>0</v>
      </c>
      <c r="AC80" s="596">
        <v>0</v>
      </c>
      <c r="AD80" s="596">
        <v>0</v>
      </c>
      <c r="AE80" s="596">
        <v>0</v>
      </c>
      <c r="AF80" s="596">
        <v>0</v>
      </c>
      <c r="AG80" s="596">
        <v>0</v>
      </c>
      <c r="AH80" s="596">
        <v>0</v>
      </c>
      <c r="AI80" s="596">
        <v>0</v>
      </c>
      <c r="AJ80" s="596">
        <v>0</v>
      </c>
      <c r="AK80" s="596">
        <v>0</v>
      </c>
      <c r="AL80" s="596">
        <v>0</v>
      </c>
      <c r="AM80" s="596">
        <v>0</v>
      </c>
      <c r="AN80" s="596">
        <v>0</v>
      </c>
      <c r="AO80" s="596">
        <v>0</v>
      </c>
      <c r="AP80" s="596">
        <v>0</v>
      </c>
      <c r="AQ80" s="596">
        <v>0</v>
      </c>
      <c r="AR80" s="596">
        <v>0</v>
      </c>
      <c r="AS80" s="596">
        <v>0</v>
      </c>
      <c r="AT80" s="596">
        <v>0</v>
      </c>
      <c r="AU80" s="596">
        <v>0</v>
      </c>
      <c r="AV80" s="596">
        <v>1</v>
      </c>
      <c r="AW80" s="596">
        <v>0</v>
      </c>
      <c r="AX80" s="596">
        <v>0</v>
      </c>
      <c r="AY80" s="596">
        <v>0</v>
      </c>
      <c r="AZ80" s="596">
        <v>0</v>
      </c>
      <c r="BA80" s="596">
        <v>0</v>
      </c>
      <c r="BB80" s="596">
        <v>0</v>
      </c>
      <c r="BC80" s="596">
        <v>0</v>
      </c>
      <c r="BD80" s="596"/>
      <c r="BE80" s="596">
        <f t="shared" si="11"/>
        <v>8</v>
      </c>
      <c r="BF80" s="591"/>
      <c r="BG80" s="544"/>
      <c r="BH80" s="544"/>
      <c r="BI80" s="544"/>
      <c r="BJ80" s="544"/>
      <c r="BK80" s="544"/>
      <c r="BL80" s="544"/>
      <c r="BN80" s="607"/>
      <c r="BO80" s="607"/>
      <c r="BP80" s="607"/>
      <c r="BQ80" s="607"/>
      <c r="BR80" s="607"/>
      <c r="BS80" s="607"/>
    </row>
    <row r="81" spans="1:71" ht="14.1" customHeight="1" x14ac:dyDescent="0.2">
      <c r="A81" s="602"/>
      <c r="B81" s="604" t="s">
        <v>137</v>
      </c>
      <c r="C81" s="596">
        <v>0</v>
      </c>
      <c r="D81" s="596">
        <v>0</v>
      </c>
      <c r="E81" s="596">
        <v>0</v>
      </c>
      <c r="F81" s="596">
        <v>0</v>
      </c>
      <c r="G81" s="596">
        <v>0</v>
      </c>
      <c r="H81" s="596">
        <v>0</v>
      </c>
      <c r="I81" s="596">
        <v>0</v>
      </c>
      <c r="J81" s="596">
        <v>0</v>
      </c>
      <c r="K81" s="596">
        <v>0</v>
      </c>
      <c r="L81" s="596">
        <v>0</v>
      </c>
      <c r="M81" s="596">
        <v>0</v>
      </c>
      <c r="N81" s="596">
        <v>0</v>
      </c>
      <c r="O81" s="596">
        <v>1</v>
      </c>
      <c r="P81" s="596">
        <v>4</v>
      </c>
      <c r="Q81" s="596">
        <v>15</v>
      </c>
      <c r="R81" s="596">
        <v>26</v>
      </c>
      <c r="S81" s="596">
        <v>17</v>
      </c>
      <c r="T81" s="596">
        <v>12</v>
      </c>
      <c r="U81" s="596">
        <v>9</v>
      </c>
      <c r="V81" s="596">
        <v>9</v>
      </c>
      <c r="W81" s="596">
        <v>6</v>
      </c>
      <c r="X81" s="596">
        <v>6</v>
      </c>
      <c r="Y81" s="596">
        <v>1</v>
      </c>
      <c r="Z81" s="596">
        <v>2</v>
      </c>
      <c r="AA81" s="596">
        <v>4</v>
      </c>
      <c r="AB81" s="596">
        <v>0</v>
      </c>
      <c r="AC81" s="596">
        <v>0</v>
      </c>
      <c r="AD81" s="596">
        <v>0</v>
      </c>
      <c r="AE81" s="596">
        <v>0</v>
      </c>
      <c r="AF81" s="596">
        <v>0</v>
      </c>
      <c r="AG81" s="596">
        <v>0</v>
      </c>
      <c r="AH81" s="596">
        <v>0</v>
      </c>
      <c r="AI81" s="596">
        <v>0</v>
      </c>
      <c r="AJ81" s="596">
        <v>0</v>
      </c>
      <c r="AK81" s="596">
        <v>0</v>
      </c>
      <c r="AL81" s="596">
        <v>0</v>
      </c>
      <c r="AM81" s="596">
        <v>0</v>
      </c>
      <c r="AN81" s="596">
        <v>0</v>
      </c>
      <c r="AO81" s="596">
        <v>0</v>
      </c>
      <c r="AP81" s="596">
        <v>0</v>
      </c>
      <c r="AQ81" s="596">
        <v>0</v>
      </c>
      <c r="AR81" s="596">
        <v>3</v>
      </c>
      <c r="AS81" s="596">
        <v>1</v>
      </c>
      <c r="AT81" s="596">
        <v>3</v>
      </c>
      <c r="AU81" s="596">
        <v>8</v>
      </c>
      <c r="AV81" s="596">
        <v>7</v>
      </c>
      <c r="AW81" s="596">
        <v>19</v>
      </c>
      <c r="AX81" s="596">
        <v>18</v>
      </c>
      <c r="AY81" s="596">
        <v>14</v>
      </c>
      <c r="AZ81" s="596">
        <v>8</v>
      </c>
      <c r="BA81" s="596">
        <v>4</v>
      </c>
      <c r="BB81" s="596">
        <v>7</v>
      </c>
      <c r="BC81" s="596">
        <v>7</v>
      </c>
      <c r="BD81" s="596"/>
      <c r="BE81" s="596">
        <f t="shared" si="11"/>
        <v>211</v>
      </c>
      <c r="BF81" s="591"/>
      <c r="BG81" s="544"/>
      <c r="BH81" s="544"/>
      <c r="BI81" s="544"/>
      <c r="BJ81" s="544"/>
      <c r="BK81" s="544"/>
      <c r="BL81" s="544"/>
      <c r="BN81" s="607"/>
      <c r="BO81" s="607"/>
      <c r="BP81" s="607"/>
      <c r="BQ81" s="607"/>
      <c r="BR81" s="607"/>
      <c r="BS81" s="607"/>
    </row>
    <row r="82" spans="1:71" ht="14.1" customHeight="1" x14ac:dyDescent="0.2">
      <c r="A82" s="602"/>
      <c r="B82" s="604" t="s">
        <v>138</v>
      </c>
      <c r="C82" s="596">
        <v>0</v>
      </c>
      <c r="D82" s="596">
        <v>0</v>
      </c>
      <c r="E82" s="596">
        <v>0</v>
      </c>
      <c r="F82" s="596">
        <v>0</v>
      </c>
      <c r="G82" s="596">
        <v>0</v>
      </c>
      <c r="H82" s="596">
        <v>0</v>
      </c>
      <c r="I82" s="596">
        <v>0</v>
      </c>
      <c r="J82" s="596">
        <v>0</v>
      </c>
      <c r="K82" s="596">
        <v>0</v>
      </c>
      <c r="L82" s="596">
        <v>0</v>
      </c>
      <c r="M82" s="596">
        <v>0</v>
      </c>
      <c r="N82" s="596">
        <v>0</v>
      </c>
      <c r="O82" s="596">
        <v>3</v>
      </c>
      <c r="P82" s="596">
        <v>12</v>
      </c>
      <c r="Q82" s="596">
        <v>44</v>
      </c>
      <c r="R82" s="596">
        <v>44</v>
      </c>
      <c r="S82" s="596">
        <v>50</v>
      </c>
      <c r="T82" s="596">
        <v>37</v>
      </c>
      <c r="U82" s="596">
        <v>36</v>
      </c>
      <c r="V82" s="596">
        <v>26</v>
      </c>
      <c r="W82" s="596">
        <v>22</v>
      </c>
      <c r="X82" s="596">
        <v>8</v>
      </c>
      <c r="Y82" s="596">
        <v>13</v>
      </c>
      <c r="Z82" s="596">
        <v>5</v>
      </c>
      <c r="AA82" s="596">
        <v>5</v>
      </c>
      <c r="AB82" s="596">
        <v>8</v>
      </c>
      <c r="AC82" s="596">
        <v>3</v>
      </c>
      <c r="AD82" s="596">
        <v>0</v>
      </c>
      <c r="AE82" s="596">
        <v>0</v>
      </c>
      <c r="AF82" s="596">
        <v>1</v>
      </c>
      <c r="AG82" s="596">
        <v>1</v>
      </c>
      <c r="AH82" s="596">
        <v>0</v>
      </c>
      <c r="AI82" s="596">
        <v>0</v>
      </c>
      <c r="AJ82" s="596">
        <v>0</v>
      </c>
      <c r="AK82" s="596">
        <v>0</v>
      </c>
      <c r="AL82" s="596">
        <v>0</v>
      </c>
      <c r="AM82" s="596">
        <v>0</v>
      </c>
      <c r="AN82" s="596">
        <v>0</v>
      </c>
      <c r="AO82" s="596">
        <v>1</v>
      </c>
      <c r="AP82" s="596">
        <v>0</v>
      </c>
      <c r="AQ82" s="596">
        <v>1</v>
      </c>
      <c r="AR82" s="596">
        <v>3</v>
      </c>
      <c r="AS82" s="596">
        <v>14</v>
      </c>
      <c r="AT82" s="596">
        <v>23</v>
      </c>
      <c r="AU82" s="596">
        <v>23</v>
      </c>
      <c r="AV82" s="596">
        <v>32</v>
      </c>
      <c r="AW82" s="596">
        <v>30</v>
      </c>
      <c r="AX82" s="596">
        <v>30</v>
      </c>
      <c r="AY82" s="596">
        <v>32</v>
      </c>
      <c r="AZ82" s="596">
        <v>34</v>
      </c>
      <c r="BA82" s="596">
        <v>25</v>
      </c>
      <c r="BB82" s="596">
        <v>16</v>
      </c>
      <c r="BC82" s="596">
        <v>14</v>
      </c>
      <c r="BD82" s="596"/>
      <c r="BE82" s="596">
        <f t="shared" si="11"/>
        <v>596</v>
      </c>
      <c r="BF82" s="591"/>
      <c r="BG82" s="544"/>
      <c r="BH82" s="544"/>
      <c r="BI82" s="544"/>
      <c r="BJ82" s="544"/>
      <c r="BK82" s="544"/>
      <c r="BL82" s="544"/>
      <c r="BN82" s="607"/>
      <c r="BO82" s="607"/>
      <c r="BP82" s="607"/>
      <c r="BQ82" s="607"/>
      <c r="BR82" s="607"/>
      <c r="BS82" s="607"/>
    </row>
    <row r="83" spans="1:71" ht="14.1" customHeight="1" x14ac:dyDescent="0.2">
      <c r="A83" s="602"/>
      <c r="B83" s="604" t="s">
        <v>139</v>
      </c>
      <c r="C83" s="596">
        <v>0</v>
      </c>
      <c r="D83" s="596">
        <v>0</v>
      </c>
      <c r="E83" s="596">
        <v>0</v>
      </c>
      <c r="F83" s="596">
        <v>0</v>
      </c>
      <c r="G83" s="596">
        <v>0</v>
      </c>
      <c r="H83" s="596">
        <v>0</v>
      </c>
      <c r="I83" s="596">
        <v>0</v>
      </c>
      <c r="J83" s="596">
        <v>0</v>
      </c>
      <c r="K83" s="596">
        <v>0</v>
      </c>
      <c r="L83" s="596">
        <v>0</v>
      </c>
      <c r="M83" s="596">
        <v>0</v>
      </c>
      <c r="N83" s="596">
        <v>0</v>
      </c>
      <c r="O83" s="596">
        <v>0</v>
      </c>
      <c r="P83" s="596">
        <v>11</v>
      </c>
      <c r="Q83" s="596">
        <v>12</v>
      </c>
      <c r="R83" s="596">
        <v>11</v>
      </c>
      <c r="S83" s="596">
        <v>5</v>
      </c>
      <c r="T83" s="596">
        <v>5</v>
      </c>
      <c r="U83" s="596">
        <v>5</v>
      </c>
      <c r="V83" s="596">
        <v>2</v>
      </c>
      <c r="W83" s="596">
        <v>2</v>
      </c>
      <c r="X83" s="596">
        <v>0</v>
      </c>
      <c r="Y83" s="596">
        <v>1</v>
      </c>
      <c r="Z83" s="596">
        <v>1</v>
      </c>
      <c r="AA83" s="596">
        <v>0</v>
      </c>
      <c r="AB83" s="596">
        <v>0</v>
      </c>
      <c r="AC83" s="596">
        <v>0</v>
      </c>
      <c r="AD83" s="596">
        <v>0</v>
      </c>
      <c r="AE83" s="596">
        <v>0</v>
      </c>
      <c r="AF83" s="596">
        <v>0</v>
      </c>
      <c r="AG83" s="596">
        <v>0</v>
      </c>
      <c r="AH83" s="596">
        <v>0</v>
      </c>
      <c r="AI83" s="596">
        <v>0</v>
      </c>
      <c r="AJ83" s="596">
        <v>0</v>
      </c>
      <c r="AK83" s="596">
        <v>0</v>
      </c>
      <c r="AL83" s="596">
        <v>0</v>
      </c>
      <c r="AM83" s="596">
        <v>0</v>
      </c>
      <c r="AN83" s="596">
        <v>0</v>
      </c>
      <c r="AO83" s="596">
        <v>0</v>
      </c>
      <c r="AP83" s="596">
        <v>0</v>
      </c>
      <c r="AQ83" s="596">
        <v>0</v>
      </c>
      <c r="AR83" s="596">
        <v>0</v>
      </c>
      <c r="AS83" s="596">
        <v>1</v>
      </c>
      <c r="AT83" s="596">
        <v>0</v>
      </c>
      <c r="AU83" s="596">
        <v>3</v>
      </c>
      <c r="AV83" s="596">
        <v>7</v>
      </c>
      <c r="AW83" s="596">
        <v>9</v>
      </c>
      <c r="AX83" s="596">
        <v>8</v>
      </c>
      <c r="AY83" s="596">
        <v>4</v>
      </c>
      <c r="AZ83" s="596">
        <v>4</v>
      </c>
      <c r="BA83" s="596">
        <v>5</v>
      </c>
      <c r="BB83" s="596">
        <v>4</v>
      </c>
      <c r="BC83" s="596">
        <v>2</v>
      </c>
      <c r="BD83" s="596"/>
      <c r="BE83" s="596">
        <f t="shared" si="11"/>
        <v>102</v>
      </c>
      <c r="BF83" s="591"/>
      <c r="BG83" s="544"/>
      <c r="BH83" s="544"/>
      <c r="BI83" s="544"/>
      <c r="BJ83" s="544"/>
      <c r="BK83" s="544"/>
      <c r="BL83" s="544"/>
      <c r="BN83" s="607"/>
      <c r="BO83" s="607"/>
      <c r="BP83" s="607"/>
      <c r="BQ83" s="607"/>
      <c r="BR83" s="607"/>
      <c r="BS83" s="607"/>
    </row>
    <row r="84" spans="1:71" ht="14.1" customHeight="1" x14ac:dyDescent="0.2">
      <c r="A84" s="602"/>
      <c r="B84" s="604" t="s">
        <v>140</v>
      </c>
      <c r="C84" s="596">
        <v>0</v>
      </c>
      <c r="D84" s="596">
        <v>0</v>
      </c>
      <c r="E84" s="596">
        <v>0</v>
      </c>
      <c r="F84" s="596">
        <v>0</v>
      </c>
      <c r="G84" s="596">
        <v>0</v>
      </c>
      <c r="H84" s="596">
        <v>0</v>
      </c>
      <c r="I84" s="596">
        <v>0</v>
      </c>
      <c r="J84" s="596">
        <v>0</v>
      </c>
      <c r="K84" s="596">
        <v>0</v>
      </c>
      <c r="L84" s="596">
        <v>0</v>
      </c>
      <c r="M84" s="596">
        <v>0</v>
      </c>
      <c r="N84" s="596">
        <v>0</v>
      </c>
      <c r="O84" s="596">
        <v>2</v>
      </c>
      <c r="P84" s="596">
        <v>16</v>
      </c>
      <c r="Q84" s="596">
        <v>17</v>
      </c>
      <c r="R84" s="596">
        <v>17</v>
      </c>
      <c r="S84" s="596">
        <v>19</v>
      </c>
      <c r="T84" s="596">
        <v>17</v>
      </c>
      <c r="U84" s="596">
        <v>11</v>
      </c>
      <c r="V84" s="596">
        <v>12</v>
      </c>
      <c r="W84" s="596">
        <v>4</v>
      </c>
      <c r="X84" s="596">
        <v>5</v>
      </c>
      <c r="Y84" s="596">
        <v>1</v>
      </c>
      <c r="Z84" s="596">
        <v>1</v>
      </c>
      <c r="AA84" s="596">
        <v>0</v>
      </c>
      <c r="AB84" s="596">
        <v>1</v>
      </c>
      <c r="AC84" s="596">
        <v>1</v>
      </c>
      <c r="AD84" s="596">
        <v>0</v>
      </c>
      <c r="AE84" s="596">
        <v>0</v>
      </c>
      <c r="AF84" s="596">
        <v>0</v>
      </c>
      <c r="AG84" s="596">
        <v>0</v>
      </c>
      <c r="AH84" s="596">
        <v>0</v>
      </c>
      <c r="AI84" s="596">
        <v>0</v>
      </c>
      <c r="AJ84" s="596">
        <v>1</v>
      </c>
      <c r="AK84" s="596">
        <v>0</v>
      </c>
      <c r="AL84" s="596">
        <v>0</v>
      </c>
      <c r="AM84" s="596">
        <v>1</v>
      </c>
      <c r="AN84" s="596">
        <v>0</v>
      </c>
      <c r="AO84" s="596">
        <v>0</v>
      </c>
      <c r="AP84" s="596">
        <v>1</v>
      </c>
      <c r="AQ84" s="596">
        <v>0</v>
      </c>
      <c r="AR84" s="596">
        <v>5</v>
      </c>
      <c r="AS84" s="596">
        <v>2</v>
      </c>
      <c r="AT84" s="596">
        <v>3</v>
      </c>
      <c r="AU84" s="596">
        <v>4</v>
      </c>
      <c r="AV84" s="596">
        <v>6</v>
      </c>
      <c r="AW84" s="596">
        <v>7</v>
      </c>
      <c r="AX84" s="596">
        <v>4</v>
      </c>
      <c r="AY84" s="596">
        <v>4</v>
      </c>
      <c r="AZ84" s="596">
        <v>5</v>
      </c>
      <c r="BA84" s="596">
        <v>4</v>
      </c>
      <c r="BB84" s="596">
        <v>2</v>
      </c>
      <c r="BC84" s="596">
        <v>5</v>
      </c>
      <c r="BD84" s="596"/>
      <c r="BE84" s="596">
        <f t="shared" si="11"/>
        <v>178</v>
      </c>
      <c r="BF84" s="591"/>
      <c r="BG84" s="544"/>
      <c r="BH84" s="544"/>
      <c r="BI84" s="544"/>
      <c r="BJ84" s="544"/>
      <c r="BK84" s="544"/>
      <c r="BL84" s="544"/>
      <c r="BN84" s="607"/>
      <c r="BO84" s="607"/>
      <c r="BP84" s="607"/>
      <c r="BQ84" s="607"/>
      <c r="BR84" s="607"/>
      <c r="BS84" s="607"/>
    </row>
    <row r="85" spans="1:71" ht="14.1" customHeight="1" x14ac:dyDescent="0.2">
      <c r="A85" s="602"/>
      <c r="B85" s="604" t="s">
        <v>141</v>
      </c>
      <c r="C85" s="596">
        <v>0</v>
      </c>
      <c r="D85" s="596">
        <v>0</v>
      </c>
      <c r="E85" s="596">
        <v>0</v>
      </c>
      <c r="F85" s="596">
        <v>0</v>
      </c>
      <c r="G85" s="596">
        <v>0</v>
      </c>
      <c r="H85" s="596">
        <v>0</v>
      </c>
      <c r="I85" s="596">
        <v>0</v>
      </c>
      <c r="J85" s="596">
        <v>0</v>
      </c>
      <c r="K85" s="596">
        <v>0</v>
      </c>
      <c r="L85" s="596">
        <v>0</v>
      </c>
      <c r="M85" s="596">
        <v>0</v>
      </c>
      <c r="N85" s="596">
        <v>1</v>
      </c>
      <c r="O85" s="596">
        <v>2</v>
      </c>
      <c r="P85" s="596">
        <v>8</v>
      </c>
      <c r="Q85" s="596">
        <v>15</v>
      </c>
      <c r="R85" s="596">
        <v>8</v>
      </c>
      <c r="S85" s="596">
        <v>12</v>
      </c>
      <c r="T85" s="596">
        <v>6</v>
      </c>
      <c r="U85" s="596">
        <v>13</v>
      </c>
      <c r="V85" s="596">
        <v>3</v>
      </c>
      <c r="W85" s="596">
        <v>9</v>
      </c>
      <c r="X85" s="596">
        <v>6</v>
      </c>
      <c r="Y85" s="596">
        <v>4</v>
      </c>
      <c r="Z85" s="596">
        <v>3</v>
      </c>
      <c r="AA85" s="596">
        <v>2</v>
      </c>
      <c r="AB85" s="596">
        <v>2</v>
      </c>
      <c r="AC85" s="596">
        <v>4</v>
      </c>
      <c r="AD85" s="596">
        <v>2</v>
      </c>
      <c r="AE85" s="596">
        <v>0</v>
      </c>
      <c r="AF85" s="596">
        <v>0</v>
      </c>
      <c r="AG85" s="596">
        <v>0</v>
      </c>
      <c r="AH85" s="596">
        <v>0</v>
      </c>
      <c r="AI85" s="596">
        <v>0</v>
      </c>
      <c r="AJ85" s="596">
        <v>0</v>
      </c>
      <c r="AK85" s="596">
        <v>0</v>
      </c>
      <c r="AL85" s="596">
        <v>0</v>
      </c>
      <c r="AM85" s="596">
        <v>0</v>
      </c>
      <c r="AN85" s="596">
        <v>0</v>
      </c>
      <c r="AO85" s="596">
        <v>0</v>
      </c>
      <c r="AP85" s="596">
        <v>3</v>
      </c>
      <c r="AQ85" s="596">
        <v>4</v>
      </c>
      <c r="AR85" s="596">
        <v>11</v>
      </c>
      <c r="AS85" s="596">
        <v>6</v>
      </c>
      <c r="AT85" s="596">
        <v>9</v>
      </c>
      <c r="AU85" s="596">
        <v>6</v>
      </c>
      <c r="AV85" s="596">
        <v>19</v>
      </c>
      <c r="AW85" s="596">
        <v>14</v>
      </c>
      <c r="AX85" s="596">
        <v>19</v>
      </c>
      <c r="AY85" s="596">
        <v>20</v>
      </c>
      <c r="AZ85" s="596">
        <v>12</v>
      </c>
      <c r="BA85" s="596">
        <v>10</v>
      </c>
      <c r="BB85" s="596">
        <v>6</v>
      </c>
      <c r="BC85" s="596">
        <v>5</v>
      </c>
      <c r="BD85" s="596"/>
      <c r="BE85" s="596">
        <f t="shared" si="11"/>
        <v>244</v>
      </c>
      <c r="BF85" s="591"/>
      <c r="BG85" s="544"/>
      <c r="BH85" s="544"/>
      <c r="BI85" s="544"/>
      <c r="BJ85" s="544"/>
      <c r="BK85" s="544"/>
      <c r="BL85" s="544"/>
      <c r="BN85" s="607"/>
      <c r="BO85" s="607"/>
      <c r="BP85" s="607"/>
      <c r="BQ85" s="607"/>
      <c r="BR85" s="607"/>
      <c r="BS85" s="607"/>
    </row>
    <row r="86" spans="1:71" ht="14.1" customHeight="1" x14ac:dyDescent="0.2">
      <c r="A86" s="602"/>
      <c r="B86" s="604"/>
      <c r="C86" s="596"/>
      <c r="D86" s="596"/>
      <c r="E86" s="596"/>
      <c r="F86" s="596"/>
      <c r="G86" s="596"/>
      <c r="H86" s="596"/>
      <c r="I86" s="596"/>
      <c r="J86" s="596"/>
      <c r="K86" s="596"/>
      <c r="L86" s="596"/>
      <c r="M86" s="596"/>
      <c r="N86" s="596"/>
      <c r="O86" s="596"/>
      <c r="P86" s="596"/>
      <c r="Q86" s="596"/>
      <c r="R86" s="596"/>
      <c r="S86" s="596"/>
      <c r="T86" s="596"/>
      <c r="U86" s="596"/>
      <c r="V86" s="596"/>
      <c r="W86" s="596"/>
      <c r="X86" s="596"/>
      <c r="Y86" s="596"/>
      <c r="Z86" s="596"/>
      <c r="AA86" s="596"/>
      <c r="AB86" s="596"/>
      <c r="AC86" s="596"/>
      <c r="AD86" s="596"/>
      <c r="AE86" s="596"/>
      <c r="AF86" s="596"/>
      <c r="AG86" s="596"/>
      <c r="AH86" s="596"/>
      <c r="AI86" s="596"/>
      <c r="AJ86" s="596"/>
      <c r="AK86" s="596"/>
      <c r="AL86" s="596"/>
      <c r="AM86" s="596"/>
      <c r="AN86" s="596"/>
      <c r="AO86" s="596"/>
      <c r="AP86" s="596"/>
      <c r="AQ86" s="596"/>
      <c r="AR86" s="596"/>
      <c r="AS86" s="596"/>
      <c r="AT86" s="596"/>
      <c r="AU86" s="596"/>
      <c r="AV86" s="596"/>
      <c r="AW86" s="596"/>
      <c r="AX86" s="596"/>
      <c r="AY86" s="596"/>
      <c r="AZ86" s="596"/>
      <c r="BA86" s="596"/>
      <c r="BB86" s="596"/>
      <c r="BC86" s="596"/>
      <c r="BD86" s="596"/>
      <c r="BE86" s="596"/>
      <c r="BF86" s="591"/>
      <c r="BG86" s="544"/>
      <c r="BH86" s="544"/>
      <c r="BI86" s="544"/>
      <c r="BJ86" s="544"/>
      <c r="BK86" s="544"/>
      <c r="BL86" s="544"/>
      <c r="BN86" s="607"/>
      <c r="BO86" s="607"/>
      <c r="BP86" s="607"/>
      <c r="BQ86" s="607"/>
      <c r="BR86" s="607"/>
      <c r="BS86" s="607"/>
    </row>
    <row r="87" spans="1:71" ht="24" customHeight="1" x14ac:dyDescent="0.2">
      <c r="A87" s="710" t="s">
        <v>2775</v>
      </c>
      <c r="B87" s="710"/>
      <c r="C87" s="94" t="s">
        <v>2969</v>
      </c>
      <c r="D87" s="94" t="s">
        <v>2968</v>
      </c>
      <c r="E87" s="94" t="s">
        <v>2967</v>
      </c>
      <c r="F87" s="94" t="s">
        <v>2966</v>
      </c>
      <c r="G87" s="94" t="s">
        <v>2965</v>
      </c>
      <c r="H87" s="94" t="s">
        <v>2964</v>
      </c>
      <c r="I87" s="94" t="s">
        <v>2963</v>
      </c>
      <c r="J87" s="94" t="s">
        <v>2962</v>
      </c>
      <c r="K87" s="94" t="s">
        <v>2961</v>
      </c>
      <c r="L87" s="94" t="s">
        <v>2960</v>
      </c>
      <c r="M87" s="94" t="s">
        <v>2959</v>
      </c>
      <c r="N87" s="94" t="s">
        <v>2958</v>
      </c>
      <c r="O87" s="94" t="s">
        <v>2957</v>
      </c>
      <c r="P87" s="94" t="s">
        <v>2956</v>
      </c>
      <c r="Q87" s="94" t="s">
        <v>2955</v>
      </c>
      <c r="R87" s="94" t="s">
        <v>2954</v>
      </c>
      <c r="S87" s="94" t="s">
        <v>2953</v>
      </c>
      <c r="T87" s="94" t="s">
        <v>2952</v>
      </c>
      <c r="U87" s="94" t="s">
        <v>2951</v>
      </c>
      <c r="V87" s="94" t="s">
        <v>2950</v>
      </c>
      <c r="W87" s="94" t="s">
        <v>2949</v>
      </c>
      <c r="X87" s="94" t="s">
        <v>2948</v>
      </c>
      <c r="Y87" s="94" t="s">
        <v>2947</v>
      </c>
      <c r="Z87" s="94" t="s">
        <v>2946</v>
      </c>
      <c r="AA87" s="94" t="s">
        <v>2945</v>
      </c>
      <c r="AB87" s="94" t="s">
        <v>2944</v>
      </c>
      <c r="AC87" s="94" t="s">
        <v>2943</v>
      </c>
      <c r="AD87" s="94" t="s">
        <v>2942</v>
      </c>
      <c r="AE87" s="94" t="s">
        <v>2941</v>
      </c>
      <c r="AF87" s="94" t="s">
        <v>2940</v>
      </c>
      <c r="AG87" s="94" t="s">
        <v>2939</v>
      </c>
      <c r="AH87" s="94" t="s">
        <v>2938</v>
      </c>
      <c r="AI87" s="94" t="s">
        <v>2937</v>
      </c>
      <c r="AJ87" s="94" t="s">
        <v>2936</v>
      </c>
      <c r="AK87" s="94" t="s">
        <v>2935</v>
      </c>
      <c r="AL87" s="94" t="s">
        <v>2934</v>
      </c>
      <c r="AM87" s="94" t="s">
        <v>2933</v>
      </c>
      <c r="AN87" s="94" t="s">
        <v>2932</v>
      </c>
      <c r="AO87" s="94" t="s">
        <v>2931</v>
      </c>
      <c r="AP87" s="94" t="s">
        <v>2930</v>
      </c>
      <c r="AQ87" s="94" t="s">
        <v>2929</v>
      </c>
      <c r="AR87" s="94" t="s">
        <v>2928</v>
      </c>
      <c r="AS87" s="94" t="s">
        <v>2927</v>
      </c>
      <c r="AT87" s="94" t="s">
        <v>2926</v>
      </c>
      <c r="AU87" s="94" t="s">
        <v>2925</v>
      </c>
      <c r="AV87" s="94" t="s">
        <v>3002</v>
      </c>
      <c r="AW87" s="94" t="s">
        <v>3003</v>
      </c>
      <c r="AX87" s="94" t="s">
        <v>3004</v>
      </c>
      <c r="AY87" s="94" t="s">
        <v>3005</v>
      </c>
      <c r="AZ87" s="94" t="s">
        <v>3006</v>
      </c>
      <c r="BA87" s="94" t="s">
        <v>3010</v>
      </c>
      <c r="BB87" s="94" t="s">
        <v>3011</v>
      </c>
      <c r="BC87" s="94" t="s">
        <v>3012</v>
      </c>
      <c r="BD87" s="94"/>
      <c r="BE87" s="94"/>
      <c r="BF87" s="591"/>
      <c r="BG87" s="544"/>
      <c r="BH87" s="544"/>
      <c r="BI87" s="544"/>
      <c r="BJ87" s="544"/>
      <c r="BK87" s="544"/>
      <c r="BL87" s="544"/>
      <c r="BN87" s="607"/>
      <c r="BO87" s="607"/>
      <c r="BP87" s="607"/>
      <c r="BQ87" s="607"/>
      <c r="BR87" s="607"/>
      <c r="BS87" s="607"/>
    </row>
    <row r="88" spans="1:71" ht="14.1" customHeight="1" x14ac:dyDescent="0.2">
      <c r="A88" s="602"/>
      <c r="B88" s="601" t="s">
        <v>72</v>
      </c>
      <c r="C88" s="596">
        <v>0</v>
      </c>
      <c r="D88" s="596">
        <v>0</v>
      </c>
      <c r="E88" s="596">
        <v>0</v>
      </c>
      <c r="F88" s="596">
        <v>0</v>
      </c>
      <c r="G88" s="596">
        <v>0</v>
      </c>
      <c r="H88" s="596">
        <v>0</v>
      </c>
      <c r="I88" s="596">
        <v>0</v>
      </c>
      <c r="J88" s="596">
        <v>0</v>
      </c>
      <c r="K88" s="596">
        <v>0</v>
      </c>
      <c r="L88" s="596">
        <v>0</v>
      </c>
      <c r="M88" s="596">
        <v>0</v>
      </c>
      <c r="N88" s="596">
        <v>1</v>
      </c>
      <c r="O88" s="596">
        <v>5</v>
      </c>
      <c r="P88" s="596">
        <v>49</v>
      </c>
      <c r="Q88" s="596">
        <v>189</v>
      </c>
      <c r="R88" s="596">
        <v>302</v>
      </c>
      <c r="S88" s="596">
        <v>342</v>
      </c>
      <c r="T88" s="596">
        <v>316</v>
      </c>
      <c r="U88" s="596">
        <v>239</v>
      </c>
      <c r="V88" s="596">
        <v>187</v>
      </c>
      <c r="W88" s="596">
        <v>124</v>
      </c>
      <c r="X88" s="596">
        <v>69</v>
      </c>
      <c r="Y88" s="596">
        <v>43</v>
      </c>
      <c r="Z88" s="596">
        <v>34</v>
      </c>
      <c r="AA88" s="596">
        <v>20</v>
      </c>
      <c r="AB88" s="596">
        <v>17</v>
      </c>
      <c r="AC88" s="596">
        <v>6</v>
      </c>
      <c r="AD88" s="596">
        <v>7</v>
      </c>
      <c r="AE88" s="596">
        <v>3</v>
      </c>
      <c r="AF88" s="596">
        <v>2</v>
      </c>
      <c r="AG88" s="596">
        <v>2</v>
      </c>
      <c r="AH88" s="596">
        <v>2</v>
      </c>
      <c r="AI88" s="596">
        <v>1</v>
      </c>
      <c r="AJ88" s="596">
        <v>3</v>
      </c>
      <c r="AK88" s="596">
        <v>3</v>
      </c>
      <c r="AL88" s="596">
        <v>0</v>
      </c>
      <c r="AM88" s="596">
        <v>2</v>
      </c>
      <c r="AN88" s="596">
        <v>3</v>
      </c>
      <c r="AO88" s="596">
        <v>4</v>
      </c>
      <c r="AP88" s="596">
        <v>6</v>
      </c>
      <c r="AQ88" s="596">
        <v>7</v>
      </c>
      <c r="AR88" s="596">
        <v>13</v>
      </c>
      <c r="AS88" s="596">
        <v>18</v>
      </c>
      <c r="AT88" s="596">
        <v>31</v>
      </c>
      <c r="AU88" s="596">
        <v>53</v>
      </c>
      <c r="AV88" s="596">
        <v>72</v>
      </c>
      <c r="AW88" s="596">
        <v>67</v>
      </c>
      <c r="AX88" s="596">
        <v>75</v>
      </c>
      <c r="AY88" s="596">
        <v>78</v>
      </c>
      <c r="AZ88" s="596">
        <v>63</v>
      </c>
      <c r="BA88" s="596">
        <v>74</v>
      </c>
      <c r="BB88" s="596">
        <v>61</v>
      </c>
      <c r="BC88" s="596">
        <v>63</v>
      </c>
      <c r="BD88" s="603"/>
      <c r="BE88" s="596">
        <f t="shared" si="11"/>
        <v>2656</v>
      </c>
      <c r="BF88" s="591"/>
    </row>
    <row r="89" spans="1:71" ht="14.1" customHeight="1" x14ac:dyDescent="0.2">
      <c r="A89" s="602"/>
      <c r="B89" s="601" t="s">
        <v>74</v>
      </c>
      <c r="C89" s="596">
        <v>0</v>
      </c>
      <c r="D89" s="596">
        <v>0</v>
      </c>
      <c r="E89" s="596">
        <v>0</v>
      </c>
      <c r="F89" s="596">
        <v>0</v>
      </c>
      <c r="G89" s="596">
        <v>0</v>
      </c>
      <c r="H89" s="596">
        <v>0</v>
      </c>
      <c r="I89" s="596">
        <v>0</v>
      </c>
      <c r="J89" s="596">
        <v>0</v>
      </c>
      <c r="K89" s="596">
        <v>0</v>
      </c>
      <c r="L89" s="596">
        <v>0</v>
      </c>
      <c r="M89" s="596">
        <v>0</v>
      </c>
      <c r="N89" s="606">
        <v>2</v>
      </c>
      <c r="O89" s="606">
        <v>14</v>
      </c>
      <c r="P89" s="606">
        <v>39</v>
      </c>
      <c r="Q89" s="606">
        <v>63</v>
      </c>
      <c r="R89" s="606">
        <v>37</v>
      </c>
      <c r="S89" s="606">
        <v>44</v>
      </c>
      <c r="T89" s="606">
        <v>18</v>
      </c>
      <c r="U89" s="606">
        <v>21</v>
      </c>
      <c r="V89" s="606">
        <v>19</v>
      </c>
      <c r="W89" s="606">
        <v>9</v>
      </c>
      <c r="X89" s="606">
        <v>7</v>
      </c>
      <c r="Y89" s="606">
        <v>8</v>
      </c>
      <c r="Z89" s="606">
        <v>7</v>
      </c>
      <c r="AA89" s="606">
        <v>1</v>
      </c>
      <c r="AB89" s="606">
        <v>3</v>
      </c>
      <c r="AC89" s="606">
        <v>1</v>
      </c>
      <c r="AD89" s="606">
        <v>1</v>
      </c>
      <c r="AE89" s="606">
        <v>0</v>
      </c>
      <c r="AF89" s="606">
        <v>2</v>
      </c>
      <c r="AG89" s="606">
        <v>1</v>
      </c>
      <c r="AH89" s="606">
        <v>1</v>
      </c>
      <c r="AI89" s="606">
        <v>0</v>
      </c>
      <c r="AJ89" s="606">
        <v>0</v>
      </c>
      <c r="AK89" s="606">
        <v>1</v>
      </c>
      <c r="AL89" s="606">
        <v>0</v>
      </c>
      <c r="AM89" s="606">
        <v>0</v>
      </c>
      <c r="AN89" s="606">
        <v>0</v>
      </c>
      <c r="AO89" s="606">
        <v>1</v>
      </c>
      <c r="AP89" s="606">
        <v>0</v>
      </c>
      <c r="AQ89" s="606">
        <v>1</v>
      </c>
      <c r="AR89" s="606">
        <v>5</v>
      </c>
      <c r="AS89" s="606">
        <v>7</v>
      </c>
      <c r="AT89" s="606">
        <v>9</v>
      </c>
      <c r="AU89" s="606">
        <v>11</v>
      </c>
      <c r="AV89" s="606">
        <v>9</v>
      </c>
      <c r="AW89" s="606">
        <v>20</v>
      </c>
      <c r="AX89" s="606">
        <v>11</v>
      </c>
      <c r="AY89" s="606">
        <v>10</v>
      </c>
      <c r="AZ89" s="606">
        <v>8</v>
      </c>
      <c r="BA89" s="606">
        <v>8</v>
      </c>
      <c r="BB89" s="606">
        <v>11</v>
      </c>
      <c r="BC89" s="606">
        <v>9</v>
      </c>
      <c r="BD89" s="589"/>
      <c r="BE89" s="596">
        <f t="shared" si="11"/>
        <v>419</v>
      </c>
      <c r="BF89" s="589"/>
    </row>
    <row r="90" spans="1:71" ht="14.1" customHeight="1" x14ac:dyDescent="0.2">
      <c r="A90" s="602"/>
      <c r="B90" s="601" t="s">
        <v>71</v>
      </c>
      <c r="C90" s="596">
        <v>0</v>
      </c>
      <c r="D90" s="596">
        <v>0</v>
      </c>
      <c r="E90" s="596">
        <v>0</v>
      </c>
      <c r="F90" s="596">
        <v>0</v>
      </c>
      <c r="G90" s="596">
        <v>0</v>
      </c>
      <c r="H90" s="596">
        <v>0</v>
      </c>
      <c r="I90" s="596">
        <v>0</v>
      </c>
      <c r="J90" s="596">
        <v>0</v>
      </c>
      <c r="K90" s="596">
        <v>0</v>
      </c>
      <c r="L90" s="596">
        <v>0</v>
      </c>
      <c r="M90" s="596">
        <v>0</v>
      </c>
      <c r="N90" s="596">
        <v>8</v>
      </c>
      <c r="O90" s="596">
        <v>43</v>
      </c>
      <c r="P90" s="596">
        <v>193</v>
      </c>
      <c r="Q90" s="596">
        <v>357</v>
      </c>
      <c r="R90" s="596">
        <v>311</v>
      </c>
      <c r="S90" s="609">
        <v>277</v>
      </c>
      <c r="T90" s="609">
        <v>193</v>
      </c>
      <c r="U90" s="609">
        <v>153</v>
      </c>
      <c r="V90" s="609">
        <v>128</v>
      </c>
      <c r="W90" s="609">
        <v>95</v>
      </c>
      <c r="X90" s="609">
        <v>55</v>
      </c>
      <c r="Y90" s="609">
        <v>39</v>
      </c>
      <c r="Z90" s="609">
        <v>26</v>
      </c>
      <c r="AA90" s="609">
        <v>28</v>
      </c>
      <c r="AB90" s="609">
        <v>16</v>
      </c>
      <c r="AC90" s="609">
        <v>12</v>
      </c>
      <c r="AD90" s="609">
        <v>5</v>
      </c>
      <c r="AE90" s="609">
        <v>3</v>
      </c>
      <c r="AF90" s="609">
        <v>4</v>
      </c>
      <c r="AG90" s="609">
        <v>3</v>
      </c>
      <c r="AH90" s="609">
        <v>2</v>
      </c>
      <c r="AI90" s="609">
        <v>2</v>
      </c>
      <c r="AJ90" s="609">
        <v>2</v>
      </c>
      <c r="AK90" s="609">
        <v>3</v>
      </c>
      <c r="AL90" s="609">
        <v>2</v>
      </c>
      <c r="AM90" s="609">
        <v>3</v>
      </c>
      <c r="AN90" s="609">
        <v>8</v>
      </c>
      <c r="AO90" s="609">
        <v>5</v>
      </c>
      <c r="AP90" s="609">
        <v>13</v>
      </c>
      <c r="AQ90" s="609">
        <v>17</v>
      </c>
      <c r="AR90" s="609">
        <v>58</v>
      </c>
      <c r="AS90" s="609">
        <v>82</v>
      </c>
      <c r="AT90" s="609">
        <v>128</v>
      </c>
      <c r="AU90" s="609">
        <v>144</v>
      </c>
      <c r="AV90" s="609">
        <v>199</v>
      </c>
      <c r="AW90" s="609">
        <v>162</v>
      </c>
      <c r="AX90" s="609">
        <v>165</v>
      </c>
      <c r="AY90" s="609">
        <v>145</v>
      </c>
      <c r="AZ90" s="609">
        <v>156</v>
      </c>
      <c r="BA90" s="609">
        <v>126</v>
      </c>
      <c r="BB90" s="609">
        <v>130</v>
      </c>
      <c r="BC90" s="609">
        <v>115</v>
      </c>
      <c r="BD90" s="598"/>
      <c r="BE90" s="596">
        <f t="shared" si="11"/>
        <v>3616</v>
      </c>
      <c r="BF90" s="598"/>
      <c r="BG90" s="598"/>
      <c r="BH90" s="624"/>
    </row>
    <row r="91" spans="1:71" ht="14.1" customHeight="1" x14ac:dyDescent="0.2">
      <c r="A91" s="602"/>
      <c r="B91" s="601" t="s">
        <v>73</v>
      </c>
      <c r="C91" s="596">
        <v>0</v>
      </c>
      <c r="D91" s="596">
        <v>0</v>
      </c>
      <c r="E91" s="596">
        <v>0</v>
      </c>
      <c r="F91" s="596">
        <v>0</v>
      </c>
      <c r="G91" s="596">
        <v>0</v>
      </c>
      <c r="H91" s="596">
        <v>0</v>
      </c>
      <c r="I91" s="596">
        <v>0</v>
      </c>
      <c r="J91" s="596">
        <v>0</v>
      </c>
      <c r="K91" s="596">
        <v>0</v>
      </c>
      <c r="L91" s="596">
        <v>0</v>
      </c>
      <c r="M91" s="596">
        <v>0</v>
      </c>
      <c r="N91" s="596">
        <v>0</v>
      </c>
      <c r="O91" s="596">
        <v>0</v>
      </c>
      <c r="P91" s="596">
        <v>1</v>
      </c>
      <c r="Q91" s="596">
        <v>0</v>
      </c>
      <c r="R91" s="596">
        <v>0</v>
      </c>
      <c r="S91" s="596">
        <v>0</v>
      </c>
      <c r="T91" s="596">
        <v>0</v>
      </c>
      <c r="U91" s="596">
        <v>1</v>
      </c>
      <c r="V91" s="596">
        <v>2</v>
      </c>
      <c r="W91" s="596">
        <v>2</v>
      </c>
      <c r="X91" s="596">
        <v>0</v>
      </c>
      <c r="Y91" s="596">
        <v>1</v>
      </c>
      <c r="Z91" s="596">
        <v>0</v>
      </c>
      <c r="AA91" s="596">
        <v>0</v>
      </c>
      <c r="AB91" s="596">
        <v>0</v>
      </c>
      <c r="AC91" s="596">
        <v>0</v>
      </c>
      <c r="AD91" s="596">
        <v>0</v>
      </c>
      <c r="AE91" s="596">
        <v>0</v>
      </c>
      <c r="AF91" s="596">
        <v>0</v>
      </c>
      <c r="AG91" s="596">
        <v>0</v>
      </c>
      <c r="AH91" s="596">
        <v>0</v>
      </c>
      <c r="AI91" s="596">
        <v>0</v>
      </c>
      <c r="AJ91" s="596">
        <v>0</v>
      </c>
      <c r="AK91" s="596">
        <v>0</v>
      </c>
      <c r="AL91" s="596">
        <v>0</v>
      </c>
      <c r="AM91" s="596">
        <v>0</v>
      </c>
      <c r="AN91" s="596">
        <v>0</v>
      </c>
      <c r="AO91" s="596">
        <v>0</v>
      </c>
      <c r="AP91" s="596">
        <v>1</v>
      </c>
      <c r="AQ91" s="596">
        <v>0</v>
      </c>
      <c r="AR91" s="596">
        <v>0</v>
      </c>
      <c r="AS91" s="596">
        <v>0</v>
      </c>
      <c r="AT91" s="596">
        <v>0</v>
      </c>
      <c r="AU91" s="596">
        <v>1</v>
      </c>
      <c r="AV91" s="596">
        <v>0</v>
      </c>
      <c r="AW91" s="596">
        <v>0</v>
      </c>
      <c r="AX91" s="596">
        <v>1</v>
      </c>
      <c r="AY91" s="596">
        <v>0</v>
      </c>
      <c r="AZ91" s="596">
        <v>0</v>
      </c>
      <c r="BA91" s="596">
        <v>0</v>
      </c>
      <c r="BB91" s="596">
        <v>1</v>
      </c>
      <c r="BC91" s="596">
        <v>0</v>
      </c>
      <c r="BD91" s="598"/>
      <c r="BE91" s="596">
        <f t="shared" si="11"/>
        <v>11</v>
      </c>
      <c r="BF91" s="598"/>
      <c r="BG91" s="598"/>
      <c r="BH91" s="624"/>
    </row>
    <row r="92" spans="1:71" ht="14.1" customHeight="1" x14ac:dyDescent="0.2">
      <c r="A92" s="610"/>
      <c r="B92" s="611"/>
      <c r="C92" s="611"/>
      <c r="D92" s="611"/>
      <c r="E92" s="611"/>
      <c r="F92" s="611"/>
      <c r="G92" s="611"/>
      <c r="H92" s="611"/>
      <c r="I92" s="611"/>
      <c r="J92" s="611"/>
      <c r="K92" s="611"/>
      <c r="L92" s="611"/>
      <c r="M92" s="611"/>
      <c r="N92" s="611"/>
      <c r="O92" s="611"/>
      <c r="P92" s="611"/>
      <c r="Q92" s="611"/>
      <c r="R92" s="611"/>
      <c r="S92" s="611"/>
      <c r="T92" s="611"/>
      <c r="U92" s="611"/>
      <c r="V92" s="611"/>
      <c r="W92" s="611"/>
      <c r="X92" s="611"/>
      <c r="Y92" s="611"/>
      <c r="Z92" s="611"/>
      <c r="AA92" s="611"/>
      <c r="AB92" s="611"/>
      <c r="AC92" s="611"/>
      <c r="AD92" s="611"/>
      <c r="AE92" s="611"/>
      <c r="AF92" s="611"/>
      <c r="AG92" s="611"/>
      <c r="AH92" s="611"/>
      <c r="AI92" s="611"/>
      <c r="AJ92" s="611"/>
      <c r="AK92" s="611"/>
      <c r="AL92" s="611"/>
      <c r="AM92" s="611"/>
      <c r="AN92" s="611"/>
      <c r="AO92" s="611"/>
      <c r="AP92" s="611"/>
      <c r="AQ92" s="611"/>
      <c r="AR92" s="611"/>
      <c r="AS92" s="611"/>
      <c r="AT92" s="611"/>
      <c r="AU92" s="611"/>
      <c r="AV92" s="611"/>
      <c r="AW92" s="611"/>
      <c r="AX92" s="611"/>
      <c r="AY92" s="611"/>
      <c r="AZ92" s="611"/>
      <c r="BA92" s="611"/>
      <c r="BB92" s="611"/>
      <c r="BC92" s="611"/>
      <c r="BD92" s="612"/>
      <c r="BE92" s="613"/>
      <c r="BF92" s="591"/>
    </row>
    <row r="93" spans="1:71" ht="12" customHeight="1" x14ac:dyDescent="0.2">
      <c r="A93" s="615"/>
      <c r="B93" s="545"/>
      <c r="C93" s="616"/>
      <c r="D93" s="616"/>
      <c r="E93" s="616"/>
      <c r="F93" s="616"/>
      <c r="G93" s="616"/>
      <c r="H93" s="616"/>
      <c r="I93" s="61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E93" s="617"/>
      <c r="BF93" s="591"/>
    </row>
    <row r="94" spans="1:71" ht="12" customHeight="1" x14ac:dyDescent="0.2">
      <c r="A94" s="43" t="s">
        <v>42</v>
      </c>
      <c r="B94" s="541"/>
      <c r="C94" s="45"/>
      <c r="D94" s="45"/>
      <c r="E94" s="45"/>
      <c r="F94" s="46"/>
      <c r="G94" s="45"/>
      <c r="H94" s="45"/>
      <c r="I94" s="47"/>
      <c r="J94" s="45"/>
      <c r="K94" s="45"/>
      <c r="L94" s="45"/>
      <c r="M94" s="45"/>
      <c r="N94" s="571"/>
      <c r="O94" s="571"/>
      <c r="P94" s="571"/>
      <c r="Q94" s="571"/>
      <c r="R94" s="571"/>
      <c r="S94" s="571"/>
      <c r="T94" s="571"/>
      <c r="U94" s="571"/>
      <c r="V94" s="571"/>
      <c r="W94" s="571"/>
      <c r="X94" s="571"/>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row>
    <row r="95" spans="1:71" ht="12" customHeight="1" x14ac:dyDescent="0.2">
      <c r="A95" s="706" t="s">
        <v>2776</v>
      </c>
      <c r="B95" s="706"/>
      <c r="C95" s="545"/>
      <c r="D95" s="545"/>
      <c r="E95" s="545"/>
      <c r="F95" s="545"/>
      <c r="G95" s="545"/>
      <c r="H95" s="545"/>
      <c r="I95" s="545"/>
      <c r="J95" s="545"/>
      <c r="K95" s="545"/>
      <c r="L95" s="545"/>
      <c r="M95" s="545"/>
      <c r="N95" s="571"/>
      <c r="O95" s="571"/>
      <c r="P95" s="571"/>
      <c r="Q95" s="571"/>
      <c r="R95" s="571"/>
      <c r="S95" s="571"/>
      <c r="T95" s="571"/>
      <c r="U95" s="571"/>
      <c r="V95" s="571"/>
      <c r="W95" s="571"/>
      <c r="X95" s="571"/>
      <c r="Y95" s="571"/>
      <c r="Z95" s="571"/>
      <c r="AA95" s="571"/>
      <c r="AB95" s="571"/>
      <c r="AC95" s="571"/>
      <c r="AD95" s="571"/>
      <c r="AE95" s="571"/>
      <c r="AF95" s="571"/>
      <c r="AG95" s="571"/>
      <c r="AH95" s="571"/>
      <c r="AI95" s="571"/>
      <c r="AJ95" s="571"/>
      <c r="AK95" s="571"/>
      <c r="AL95" s="571"/>
      <c r="AM95" s="571"/>
      <c r="AN95" s="571"/>
      <c r="AO95" s="571"/>
      <c r="AP95" s="571"/>
      <c r="AQ95" s="571"/>
      <c r="AR95" s="571"/>
      <c r="AS95" s="571"/>
      <c r="AT95" s="571"/>
      <c r="AU95" s="571"/>
      <c r="AV95" s="571"/>
      <c r="AW95" s="571"/>
      <c r="AX95" s="571"/>
      <c r="AY95" s="571"/>
      <c r="AZ95" s="571"/>
      <c r="BA95" s="571"/>
      <c r="BB95" s="571"/>
      <c r="BC95" s="571"/>
    </row>
    <row r="96" spans="1:71" x14ac:dyDescent="0.2">
      <c r="A96" s="705" t="s">
        <v>2777</v>
      </c>
      <c r="B96" s="705"/>
      <c r="C96" s="705"/>
      <c r="D96" s="705"/>
      <c r="E96" s="705"/>
      <c r="F96" s="705"/>
      <c r="G96" s="705"/>
      <c r="H96" s="705"/>
      <c r="I96" s="705"/>
      <c r="J96" s="705"/>
      <c r="K96" s="541"/>
      <c r="L96" s="541"/>
      <c r="M96" s="541"/>
      <c r="N96" s="619"/>
      <c r="O96" s="619"/>
      <c r="P96" s="619"/>
      <c r="Q96" s="619"/>
      <c r="R96" s="619"/>
      <c r="S96" s="619"/>
      <c r="T96" s="619"/>
      <c r="U96" s="619"/>
      <c r="V96" s="619"/>
      <c r="W96" s="619"/>
      <c r="X96" s="619"/>
      <c r="Y96" s="619"/>
      <c r="Z96" s="619"/>
      <c r="AA96" s="619"/>
      <c r="AB96" s="619"/>
      <c r="AC96" s="619"/>
      <c r="AD96" s="619"/>
      <c r="AE96" s="619"/>
      <c r="AF96" s="619"/>
      <c r="AG96" s="619"/>
      <c r="AH96" s="619"/>
      <c r="AI96" s="619"/>
      <c r="AJ96" s="619"/>
      <c r="AK96" s="619"/>
      <c r="AL96" s="619"/>
      <c r="AM96" s="619"/>
      <c r="AN96" s="619"/>
      <c r="AO96" s="619"/>
      <c r="AP96" s="619"/>
      <c r="AQ96" s="619"/>
      <c r="AR96" s="619"/>
      <c r="AS96" s="619"/>
      <c r="AT96" s="619"/>
      <c r="AU96" s="619"/>
      <c r="AV96" s="619"/>
      <c r="AW96" s="619"/>
      <c r="AX96" s="619"/>
      <c r="AY96" s="619"/>
      <c r="AZ96" s="619"/>
      <c r="BA96" s="619"/>
      <c r="BB96" s="619"/>
      <c r="BC96" s="619"/>
      <c r="BD96" s="619"/>
    </row>
    <row r="97" spans="1:56" s="696" customFormat="1" x14ac:dyDescent="0.2">
      <c r="A97" s="705"/>
      <c r="B97" s="705"/>
      <c r="C97" s="705"/>
      <c r="D97" s="705"/>
      <c r="E97" s="705"/>
      <c r="F97" s="705"/>
      <c r="G97" s="705"/>
      <c r="H97" s="705"/>
      <c r="I97" s="705"/>
      <c r="J97" s="705"/>
      <c r="K97" s="695"/>
      <c r="L97" s="695"/>
      <c r="M97" s="695"/>
      <c r="N97" s="619"/>
      <c r="O97" s="619"/>
      <c r="P97" s="619"/>
      <c r="Q97" s="619"/>
      <c r="R97" s="619"/>
      <c r="S97" s="619"/>
      <c r="T97" s="619"/>
      <c r="U97" s="619"/>
      <c r="V97" s="619"/>
      <c r="W97" s="619"/>
      <c r="X97" s="619"/>
      <c r="Y97" s="619"/>
      <c r="Z97" s="619"/>
      <c r="AA97" s="619"/>
      <c r="AB97" s="619"/>
      <c r="AC97" s="619"/>
      <c r="AD97" s="619"/>
      <c r="AE97" s="619"/>
      <c r="AF97" s="619"/>
      <c r="AG97" s="619"/>
      <c r="AH97" s="619"/>
      <c r="AI97" s="619"/>
      <c r="AJ97" s="619"/>
      <c r="AK97" s="619"/>
      <c r="AL97" s="619"/>
      <c r="AM97" s="619"/>
      <c r="AN97" s="619"/>
      <c r="AO97" s="619"/>
      <c r="AP97" s="619"/>
      <c r="AQ97" s="619"/>
      <c r="AR97" s="619"/>
      <c r="AS97" s="619"/>
      <c r="AT97" s="619"/>
      <c r="AU97" s="619"/>
      <c r="AV97" s="619"/>
      <c r="AW97" s="619"/>
      <c r="AX97" s="619"/>
      <c r="AY97" s="619"/>
      <c r="AZ97" s="619"/>
      <c r="BA97" s="619"/>
      <c r="BB97" s="619"/>
      <c r="BC97" s="619"/>
      <c r="BD97" s="619"/>
    </row>
    <row r="98" spans="1:56" x14ac:dyDescent="0.2">
      <c r="A98" s="706" t="s">
        <v>2778</v>
      </c>
      <c r="B98" s="706"/>
      <c r="C98" s="706"/>
      <c r="D98" s="706"/>
      <c r="E98" s="706"/>
      <c r="F98" s="706"/>
      <c r="G98" s="706"/>
      <c r="H98" s="706"/>
      <c r="I98" s="706"/>
      <c r="J98" s="706"/>
      <c r="K98" s="540"/>
      <c r="L98" s="540"/>
      <c r="M98" s="541"/>
      <c r="N98" s="619"/>
      <c r="O98" s="619"/>
      <c r="P98" s="619"/>
      <c r="Q98" s="619"/>
      <c r="R98" s="619"/>
      <c r="S98" s="619"/>
      <c r="T98" s="619"/>
      <c r="U98" s="619"/>
      <c r="V98" s="619"/>
      <c r="W98" s="619"/>
      <c r="X98" s="619"/>
      <c r="Y98" s="619"/>
      <c r="Z98" s="619"/>
      <c r="AA98" s="619"/>
      <c r="AB98" s="619"/>
      <c r="AC98" s="619"/>
      <c r="AD98" s="619"/>
      <c r="AE98" s="619"/>
      <c r="AF98" s="619"/>
      <c r="AG98" s="619"/>
      <c r="AH98" s="619"/>
      <c r="AI98" s="619"/>
      <c r="AJ98" s="619"/>
      <c r="AK98" s="619"/>
      <c r="AL98" s="619"/>
      <c r="AM98" s="619"/>
      <c r="AN98" s="619"/>
      <c r="AO98" s="619"/>
      <c r="AP98" s="619"/>
      <c r="AQ98" s="619"/>
      <c r="AR98" s="619"/>
      <c r="AS98" s="619"/>
      <c r="AT98" s="619"/>
      <c r="AU98" s="619"/>
      <c r="AV98" s="619"/>
      <c r="AW98" s="619"/>
      <c r="AX98" s="619"/>
      <c r="AY98" s="619"/>
      <c r="AZ98" s="619"/>
      <c r="BA98" s="619"/>
      <c r="BB98" s="619"/>
      <c r="BC98" s="619"/>
      <c r="BD98" s="619"/>
    </row>
    <row r="99" spans="1:56" s="696" customFormat="1" x14ac:dyDescent="0.2">
      <c r="A99" s="706"/>
      <c r="B99" s="706"/>
      <c r="C99" s="706"/>
      <c r="D99" s="706"/>
      <c r="E99" s="706"/>
      <c r="F99" s="706"/>
      <c r="G99" s="706"/>
      <c r="H99" s="706"/>
      <c r="I99" s="706"/>
      <c r="J99" s="706"/>
      <c r="K99" s="692"/>
      <c r="L99" s="692"/>
      <c r="M99" s="695"/>
      <c r="N99" s="619"/>
      <c r="O99" s="619"/>
      <c r="P99" s="619"/>
      <c r="Q99" s="619"/>
      <c r="R99" s="619"/>
      <c r="S99" s="619"/>
      <c r="T99" s="619"/>
      <c r="U99" s="619"/>
      <c r="V99" s="619"/>
      <c r="W99" s="619"/>
      <c r="X99" s="619"/>
      <c r="Y99" s="619"/>
      <c r="Z99" s="619"/>
      <c r="AA99" s="619"/>
      <c r="AB99" s="619"/>
      <c r="AC99" s="619"/>
      <c r="AD99" s="619"/>
      <c r="AE99" s="619"/>
      <c r="AF99" s="619"/>
      <c r="AG99" s="619"/>
      <c r="AH99" s="619"/>
      <c r="AI99" s="619"/>
      <c r="AJ99" s="619"/>
      <c r="AK99" s="619"/>
      <c r="AL99" s="619"/>
      <c r="AM99" s="619"/>
      <c r="AN99" s="619"/>
      <c r="AO99" s="619"/>
      <c r="AP99" s="619"/>
      <c r="AQ99" s="619"/>
      <c r="AR99" s="619"/>
      <c r="AS99" s="619"/>
      <c r="AT99" s="619"/>
      <c r="AU99" s="619"/>
      <c r="AV99" s="619"/>
      <c r="AW99" s="619"/>
      <c r="AX99" s="619"/>
      <c r="AY99" s="619"/>
      <c r="AZ99" s="619"/>
      <c r="BA99" s="619"/>
      <c r="BB99" s="619"/>
      <c r="BC99" s="619"/>
      <c r="BD99" s="619"/>
    </row>
    <row r="100" spans="1:56" x14ac:dyDescent="0.2">
      <c r="A100" s="722" t="s">
        <v>3140</v>
      </c>
      <c r="B100" s="722"/>
      <c r="C100" s="722"/>
      <c r="D100" s="722"/>
      <c r="E100" s="722"/>
      <c r="F100" s="722"/>
      <c r="G100" s="722"/>
      <c r="H100" s="722"/>
      <c r="I100" s="722"/>
      <c r="J100" s="722"/>
      <c r="K100" s="543"/>
      <c r="L100" s="543"/>
      <c r="M100" s="540"/>
      <c r="N100" s="571"/>
      <c r="O100" s="571"/>
      <c r="P100" s="571"/>
      <c r="Q100" s="571"/>
      <c r="R100" s="571"/>
      <c r="S100" s="571"/>
      <c r="T100" s="571"/>
      <c r="U100" s="571"/>
      <c r="V100" s="571"/>
      <c r="W100" s="571"/>
      <c r="X100" s="571"/>
      <c r="Y100" s="571"/>
      <c r="Z100" s="571"/>
      <c r="AA100" s="571"/>
      <c r="AB100" s="571"/>
      <c r="AC100" s="571"/>
      <c r="AD100" s="571"/>
      <c r="AE100" s="571"/>
      <c r="AF100" s="571"/>
      <c r="AG100" s="571"/>
      <c r="AH100" s="571"/>
      <c r="AI100" s="571"/>
      <c r="AJ100" s="571"/>
      <c r="AK100" s="571"/>
      <c r="AL100" s="571"/>
      <c r="AM100" s="571"/>
      <c r="AN100" s="571"/>
      <c r="AO100" s="571"/>
      <c r="AP100" s="571"/>
      <c r="AQ100" s="571"/>
      <c r="AR100" s="571"/>
      <c r="AS100" s="571"/>
      <c r="AT100" s="571"/>
      <c r="AU100" s="571"/>
      <c r="AV100" s="571"/>
      <c r="AW100" s="571"/>
      <c r="AX100" s="571"/>
      <c r="AY100" s="571"/>
      <c r="AZ100" s="571"/>
      <c r="BA100" s="571"/>
      <c r="BB100" s="571"/>
      <c r="BC100" s="571"/>
    </row>
    <row r="101" spans="1:56" s="696" customFormat="1" x14ac:dyDescent="0.2">
      <c r="A101" s="722"/>
      <c r="B101" s="722"/>
      <c r="C101" s="722"/>
      <c r="D101" s="722"/>
      <c r="E101" s="722"/>
      <c r="F101" s="722"/>
      <c r="G101" s="722"/>
      <c r="H101" s="722"/>
      <c r="I101" s="722"/>
      <c r="J101" s="722"/>
      <c r="K101" s="693"/>
      <c r="L101" s="693"/>
      <c r="M101" s="692"/>
      <c r="N101" s="571"/>
      <c r="O101" s="571"/>
      <c r="P101" s="571"/>
      <c r="Q101" s="571"/>
      <c r="R101" s="571"/>
      <c r="S101" s="571"/>
      <c r="T101" s="571"/>
      <c r="U101" s="571"/>
      <c r="V101" s="571"/>
      <c r="W101" s="571"/>
      <c r="X101" s="571"/>
      <c r="Y101" s="571"/>
      <c r="Z101" s="571"/>
      <c r="AA101" s="571"/>
      <c r="AB101" s="571"/>
      <c r="AC101" s="571"/>
      <c r="AD101" s="571"/>
      <c r="AE101" s="571"/>
      <c r="AF101" s="571"/>
      <c r="AG101" s="571"/>
      <c r="AH101" s="571"/>
      <c r="AI101" s="571"/>
      <c r="AJ101" s="571"/>
      <c r="AK101" s="571"/>
      <c r="AL101" s="571"/>
      <c r="AM101" s="571"/>
      <c r="AN101" s="571"/>
      <c r="AO101" s="571"/>
      <c r="AP101" s="571"/>
      <c r="AQ101" s="571"/>
      <c r="AR101" s="571"/>
      <c r="AS101" s="571"/>
      <c r="AT101" s="571"/>
      <c r="AU101" s="571"/>
      <c r="AV101" s="571"/>
      <c r="AW101" s="571"/>
      <c r="AX101" s="571"/>
      <c r="AY101" s="571"/>
      <c r="AZ101" s="571"/>
      <c r="BA101" s="571"/>
      <c r="BB101" s="571"/>
      <c r="BC101" s="571"/>
    </row>
    <row r="102" spans="1:56" x14ac:dyDescent="0.2">
      <c r="A102" s="706" t="s">
        <v>2779</v>
      </c>
      <c r="B102" s="706"/>
      <c r="C102" s="706"/>
      <c r="D102" s="706"/>
      <c r="E102" s="706"/>
      <c r="F102" s="706"/>
      <c r="G102" s="706"/>
      <c r="H102" s="706"/>
      <c r="I102" s="706"/>
      <c r="J102" s="706"/>
      <c r="K102" s="545"/>
      <c r="L102" s="545"/>
      <c r="M102" s="540"/>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1"/>
      <c r="AO102" s="571"/>
      <c r="AP102" s="571"/>
      <c r="AQ102" s="571"/>
      <c r="AR102" s="571"/>
      <c r="AS102" s="571"/>
      <c r="AT102" s="571"/>
      <c r="AU102" s="571"/>
      <c r="AV102" s="571"/>
      <c r="AW102" s="571"/>
      <c r="AX102" s="571"/>
      <c r="AY102" s="571"/>
      <c r="AZ102" s="571"/>
      <c r="BA102" s="571"/>
      <c r="BB102" s="571"/>
      <c r="BC102" s="571"/>
    </row>
    <row r="103" spans="1:56" s="696" customFormat="1" x14ac:dyDescent="0.2">
      <c r="A103" s="706"/>
      <c r="B103" s="706"/>
      <c r="C103" s="706"/>
      <c r="D103" s="706"/>
      <c r="E103" s="706"/>
      <c r="F103" s="706"/>
      <c r="G103" s="706"/>
      <c r="H103" s="706"/>
      <c r="I103" s="706"/>
      <c r="J103" s="706"/>
      <c r="K103" s="697"/>
      <c r="L103" s="697"/>
      <c r="M103" s="692"/>
      <c r="N103" s="571"/>
      <c r="O103" s="571"/>
      <c r="P103" s="571"/>
      <c r="Q103" s="571"/>
      <c r="R103" s="571"/>
      <c r="S103" s="571"/>
      <c r="T103" s="571"/>
      <c r="U103" s="571"/>
      <c r="V103" s="571"/>
      <c r="W103" s="571"/>
      <c r="X103" s="571"/>
      <c r="Y103" s="571"/>
      <c r="Z103" s="571"/>
      <c r="AA103" s="571"/>
      <c r="AB103" s="571"/>
      <c r="AC103" s="571"/>
      <c r="AD103" s="571"/>
      <c r="AE103" s="571"/>
      <c r="AF103" s="571"/>
      <c r="AG103" s="571"/>
      <c r="AH103" s="571"/>
      <c r="AI103" s="571"/>
      <c r="AJ103" s="571"/>
      <c r="AK103" s="571"/>
      <c r="AL103" s="571"/>
      <c r="AM103" s="571"/>
      <c r="AN103" s="571"/>
      <c r="AO103" s="571"/>
      <c r="AP103" s="571"/>
      <c r="AQ103" s="571"/>
      <c r="AR103" s="571"/>
      <c r="AS103" s="571"/>
      <c r="AT103" s="571"/>
      <c r="AU103" s="571"/>
      <c r="AV103" s="571"/>
      <c r="AW103" s="571"/>
      <c r="AX103" s="571"/>
      <c r="AY103" s="571"/>
      <c r="AZ103" s="571"/>
      <c r="BA103" s="571"/>
      <c r="BB103" s="571"/>
      <c r="BC103" s="571"/>
    </row>
    <row r="104" spans="1:56" x14ac:dyDescent="0.2">
      <c r="A104" s="706" t="s">
        <v>2780</v>
      </c>
      <c r="B104" s="706"/>
      <c r="C104" s="706"/>
      <c r="D104" s="706"/>
      <c r="E104" s="706"/>
      <c r="F104" s="706"/>
      <c r="G104" s="706"/>
      <c r="H104" s="706"/>
      <c r="I104" s="706"/>
      <c r="J104" s="706"/>
      <c r="K104" s="545"/>
      <c r="L104" s="545"/>
      <c r="M104" s="539"/>
      <c r="N104" s="571"/>
      <c r="O104" s="571"/>
      <c r="P104" s="571"/>
      <c r="Q104" s="571"/>
      <c r="R104" s="571"/>
      <c r="S104" s="571"/>
      <c r="T104" s="571"/>
      <c r="U104" s="571"/>
      <c r="V104" s="571"/>
      <c r="W104" s="571"/>
      <c r="X104" s="571"/>
      <c r="Y104" s="571"/>
      <c r="Z104" s="571"/>
      <c r="AA104" s="571"/>
      <c r="AB104" s="571"/>
      <c r="AC104" s="571"/>
      <c r="AD104" s="571"/>
      <c r="AE104" s="571"/>
      <c r="AF104" s="571"/>
      <c r="AG104" s="571"/>
      <c r="AH104" s="571"/>
      <c r="AI104" s="571"/>
      <c r="AJ104" s="571"/>
      <c r="AK104" s="571"/>
      <c r="AL104" s="571"/>
      <c r="AM104" s="571"/>
      <c r="AN104" s="571"/>
      <c r="AO104" s="571"/>
      <c r="AP104" s="571"/>
      <c r="AQ104" s="571"/>
      <c r="AR104" s="571"/>
      <c r="AS104" s="571"/>
      <c r="AT104" s="571"/>
      <c r="AU104" s="571"/>
      <c r="AV104" s="571"/>
      <c r="AW104" s="571"/>
      <c r="AX104" s="571"/>
      <c r="AY104" s="571"/>
      <c r="AZ104" s="571"/>
      <c r="BA104" s="571"/>
      <c r="BB104" s="571"/>
      <c r="BC104" s="571"/>
    </row>
    <row r="105" spans="1:56" x14ac:dyDescent="0.2">
      <c r="A105" s="706" t="s">
        <v>3141</v>
      </c>
      <c r="B105" s="706"/>
      <c r="C105" s="706"/>
      <c r="D105" s="706"/>
      <c r="E105" s="706"/>
      <c r="F105" s="706"/>
      <c r="G105" s="706"/>
      <c r="H105" s="706"/>
      <c r="I105" s="706"/>
      <c r="J105" s="706"/>
      <c r="K105" s="545"/>
      <c r="L105" s="545"/>
      <c r="M105" s="539"/>
      <c r="N105" s="571"/>
      <c r="O105" s="571"/>
      <c r="P105" s="571"/>
      <c r="Q105" s="571"/>
      <c r="R105" s="571"/>
      <c r="S105" s="571"/>
      <c r="T105" s="571"/>
      <c r="U105" s="571"/>
      <c r="V105" s="571"/>
      <c r="W105" s="571"/>
      <c r="X105" s="571"/>
      <c r="Y105" s="571"/>
      <c r="Z105" s="571"/>
      <c r="AA105" s="571"/>
      <c r="AB105" s="571"/>
      <c r="AC105" s="571"/>
      <c r="AD105" s="571"/>
      <c r="AE105" s="571"/>
      <c r="AF105" s="571"/>
      <c r="AG105" s="571"/>
      <c r="AH105" s="571"/>
      <c r="AI105" s="571"/>
      <c r="AJ105" s="571"/>
      <c r="AK105" s="571"/>
      <c r="AL105" s="571"/>
      <c r="AM105" s="571"/>
      <c r="AN105" s="571"/>
      <c r="AO105" s="571"/>
      <c r="AP105" s="571"/>
      <c r="AQ105" s="571"/>
      <c r="AR105" s="571"/>
      <c r="AS105" s="571"/>
      <c r="AT105" s="571"/>
      <c r="AU105" s="571"/>
      <c r="AV105" s="571"/>
      <c r="AW105" s="571"/>
      <c r="AX105" s="571"/>
      <c r="AY105" s="571"/>
      <c r="AZ105" s="571"/>
      <c r="BA105" s="571"/>
      <c r="BB105" s="571"/>
      <c r="BC105" s="571"/>
    </row>
    <row r="106" spans="1:56" ht="12" customHeight="1" x14ac:dyDescent="0.2">
      <c r="A106" s="706"/>
      <c r="B106" s="706"/>
      <c r="C106" s="706"/>
      <c r="D106" s="706"/>
      <c r="E106" s="706"/>
      <c r="F106" s="706"/>
      <c r="G106" s="706"/>
      <c r="H106" s="706"/>
      <c r="I106" s="706"/>
      <c r="J106" s="706"/>
      <c r="K106" s="540"/>
      <c r="L106" s="540"/>
      <c r="M106" s="540"/>
      <c r="N106" s="571"/>
      <c r="O106" s="571"/>
      <c r="P106" s="571"/>
      <c r="Q106" s="571"/>
      <c r="R106" s="571"/>
      <c r="S106" s="571"/>
      <c r="T106" s="571"/>
      <c r="U106" s="571"/>
      <c r="V106" s="571"/>
      <c r="W106" s="571"/>
      <c r="X106" s="571"/>
      <c r="Y106" s="571"/>
      <c r="Z106" s="571"/>
      <c r="AA106" s="571"/>
      <c r="AB106" s="571"/>
      <c r="AC106" s="571"/>
      <c r="AD106" s="571"/>
      <c r="AE106" s="571"/>
      <c r="AF106" s="571"/>
      <c r="AG106" s="571"/>
      <c r="AH106" s="571"/>
      <c r="AI106" s="571"/>
      <c r="AJ106" s="571"/>
      <c r="AK106" s="571"/>
      <c r="AL106" s="571"/>
      <c r="AM106" s="571"/>
      <c r="AN106" s="571"/>
      <c r="AO106" s="571"/>
      <c r="AP106" s="571"/>
      <c r="AQ106" s="571"/>
      <c r="AR106" s="571"/>
      <c r="AS106" s="571"/>
      <c r="AT106" s="571"/>
      <c r="AU106" s="571"/>
      <c r="AV106" s="571"/>
      <c r="AW106" s="571"/>
      <c r="AX106" s="571"/>
      <c r="AY106" s="571"/>
      <c r="AZ106" s="571"/>
      <c r="BA106" s="571"/>
      <c r="BB106" s="571"/>
      <c r="BC106" s="571"/>
    </row>
    <row r="107" spans="1:56" ht="12" customHeight="1" x14ac:dyDescent="0.2">
      <c r="A107" s="706"/>
      <c r="B107" s="706"/>
      <c r="C107" s="706"/>
      <c r="D107" s="706"/>
      <c r="E107" s="706"/>
      <c r="F107" s="706"/>
      <c r="G107" s="706"/>
      <c r="H107" s="706"/>
      <c r="I107" s="706"/>
      <c r="J107" s="706"/>
      <c r="K107" s="545"/>
      <c r="L107" s="545"/>
      <c r="M107" s="545"/>
      <c r="N107" s="571"/>
      <c r="O107" s="571"/>
      <c r="P107" s="571"/>
      <c r="Q107" s="571"/>
      <c r="R107" s="571"/>
      <c r="S107" s="571"/>
      <c r="T107" s="571"/>
      <c r="U107" s="571"/>
      <c r="V107" s="571"/>
      <c r="W107" s="571"/>
      <c r="X107" s="571"/>
      <c r="Y107" s="571"/>
      <c r="Z107" s="571"/>
      <c r="AA107" s="571"/>
      <c r="AB107" s="571"/>
      <c r="AC107" s="571"/>
      <c r="AD107" s="571"/>
      <c r="AE107" s="571"/>
      <c r="AF107" s="571"/>
      <c r="AG107" s="571"/>
      <c r="AH107" s="571"/>
      <c r="AI107" s="571"/>
      <c r="AJ107" s="571"/>
      <c r="AK107" s="571"/>
      <c r="AL107" s="571"/>
      <c r="AM107" s="571"/>
      <c r="AN107" s="571"/>
      <c r="AO107" s="571"/>
      <c r="AP107" s="571"/>
      <c r="AQ107" s="571"/>
      <c r="AR107" s="571"/>
      <c r="AS107" s="571"/>
      <c r="AT107" s="571"/>
      <c r="AU107" s="571"/>
      <c r="AV107" s="571"/>
      <c r="AW107" s="571"/>
      <c r="AX107" s="571"/>
      <c r="AY107" s="571"/>
      <c r="AZ107" s="571"/>
      <c r="BA107" s="571"/>
      <c r="BB107" s="571"/>
      <c r="BC107" s="571"/>
    </row>
    <row r="108" spans="1:56" ht="12" customHeight="1" x14ac:dyDescent="0.2">
      <c r="A108" s="706"/>
      <c r="B108" s="706"/>
      <c r="C108" s="706"/>
      <c r="D108" s="706"/>
      <c r="E108" s="706"/>
      <c r="F108" s="706"/>
      <c r="G108" s="706"/>
      <c r="H108" s="706"/>
      <c r="I108" s="706"/>
      <c r="J108" s="706"/>
      <c r="N108" s="571"/>
      <c r="O108" s="571"/>
      <c r="P108" s="571"/>
      <c r="Q108" s="571"/>
      <c r="R108" s="571"/>
      <c r="S108" s="571"/>
      <c r="T108" s="571"/>
      <c r="U108" s="571"/>
      <c r="V108" s="571"/>
      <c r="W108" s="571"/>
      <c r="X108" s="571"/>
      <c r="Y108" s="571"/>
      <c r="Z108" s="571"/>
      <c r="AA108" s="571"/>
      <c r="AB108" s="571"/>
      <c r="AC108" s="571"/>
      <c r="AD108" s="571"/>
      <c r="AE108" s="571"/>
      <c r="AF108" s="571"/>
      <c r="AG108" s="571"/>
      <c r="AH108" s="571"/>
      <c r="AI108" s="571"/>
      <c r="AJ108" s="571"/>
      <c r="AK108" s="571"/>
      <c r="AL108" s="571"/>
      <c r="AM108" s="571"/>
      <c r="AN108" s="571"/>
      <c r="AO108" s="571"/>
      <c r="AP108" s="571"/>
      <c r="AQ108" s="571"/>
      <c r="AR108" s="571"/>
      <c r="AS108" s="571"/>
      <c r="AT108" s="571"/>
      <c r="AU108" s="571"/>
      <c r="AV108" s="571"/>
      <c r="AW108" s="571"/>
      <c r="AX108" s="571"/>
      <c r="AY108" s="571"/>
      <c r="AZ108" s="571"/>
      <c r="BA108" s="571"/>
      <c r="BB108" s="571"/>
      <c r="BC108" s="571"/>
    </row>
    <row r="109" spans="1:56" ht="12" customHeight="1" x14ac:dyDescent="0.2">
      <c r="A109" s="706"/>
      <c r="B109" s="706"/>
      <c r="C109" s="706"/>
      <c r="D109" s="706"/>
      <c r="E109" s="706"/>
      <c r="F109" s="706"/>
      <c r="G109" s="706"/>
      <c r="H109" s="706"/>
      <c r="I109" s="706"/>
      <c r="J109" s="706"/>
      <c r="K109" s="45"/>
      <c r="L109" s="45"/>
      <c r="M109" s="45"/>
      <c r="N109" s="571"/>
      <c r="O109" s="571"/>
      <c r="P109" s="571"/>
      <c r="Q109" s="571"/>
      <c r="R109" s="571"/>
      <c r="S109" s="571"/>
      <c r="T109" s="571"/>
      <c r="U109" s="571"/>
      <c r="V109" s="571"/>
      <c r="W109" s="571"/>
      <c r="X109" s="571"/>
      <c r="Y109" s="571"/>
      <c r="Z109" s="571"/>
      <c r="AA109" s="571"/>
      <c r="AB109" s="571"/>
      <c r="AC109" s="571"/>
      <c r="AD109" s="571"/>
      <c r="AE109" s="571"/>
      <c r="AF109" s="571"/>
      <c r="AG109" s="571"/>
      <c r="AH109" s="571"/>
      <c r="AI109" s="571"/>
      <c r="AJ109" s="571"/>
      <c r="AK109" s="571"/>
      <c r="AL109" s="571"/>
      <c r="AM109" s="571"/>
      <c r="AN109" s="571"/>
      <c r="AO109" s="571"/>
      <c r="AP109" s="571"/>
      <c r="AQ109" s="571"/>
      <c r="AR109" s="571"/>
      <c r="AS109" s="571"/>
      <c r="AT109" s="571"/>
      <c r="AU109" s="571"/>
      <c r="AV109" s="571"/>
      <c r="AW109" s="571"/>
      <c r="AX109" s="571"/>
      <c r="AY109" s="571"/>
      <c r="AZ109" s="571"/>
      <c r="BA109" s="571"/>
      <c r="BB109" s="571"/>
      <c r="BC109" s="571"/>
    </row>
    <row r="110" spans="1:56" ht="12" customHeight="1" x14ac:dyDescent="0.2">
      <c r="A110" s="48"/>
      <c r="B110" s="49"/>
      <c r="C110" s="620"/>
      <c r="D110" s="620"/>
      <c r="E110" s="621"/>
      <c r="F110" s="621"/>
      <c r="G110" s="621"/>
      <c r="H110" s="571"/>
      <c r="I110" s="582"/>
      <c r="J110" s="571"/>
      <c r="K110" s="571"/>
      <c r="L110" s="571"/>
      <c r="M110" s="571"/>
      <c r="N110" s="571"/>
      <c r="O110" s="571"/>
      <c r="P110" s="571"/>
      <c r="Q110" s="571"/>
      <c r="R110" s="571"/>
      <c r="S110" s="571"/>
      <c r="T110" s="571"/>
      <c r="U110" s="571"/>
      <c r="V110" s="571"/>
      <c r="W110" s="571"/>
      <c r="X110" s="571"/>
      <c r="Y110" s="571"/>
      <c r="Z110" s="571"/>
      <c r="AA110" s="571"/>
      <c r="AB110" s="571"/>
      <c r="AC110" s="571"/>
      <c r="AD110" s="571"/>
      <c r="AE110" s="571"/>
      <c r="AF110" s="571"/>
      <c r="AG110" s="571"/>
      <c r="AH110" s="571"/>
      <c r="AI110" s="571"/>
      <c r="AJ110" s="571"/>
      <c r="AK110" s="571"/>
      <c r="AL110" s="571"/>
      <c r="AM110" s="571"/>
      <c r="AN110" s="571"/>
      <c r="AO110" s="571"/>
      <c r="AP110" s="571"/>
      <c r="AQ110" s="571"/>
      <c r="AR110" s="571"/>
      <c r="AS110" s="571"/>
      <c r="AT110" s="571"/>
      <c r="AU110" s="571"/>
      <c r="AV110" s="571"/>
      <c r="AW110" s="571"/>
      <c r="AX110" s="571"/>
      <c r="AY110" s="571"/>
      <c r="AZ110" s="571"/>
      <c r="BA110" s="571"/>
      <c r="BB110" s="571"/>
      <c r="BC110" s="571"/>
    </row>
    <row r="111" spans="1:56" ht="12" customHeight="1" x14ac:dyDescent="0.2">
      <c r="A111" s="707" t="s">
        <v>2781</v>
      </c>
      <c r="B111" s="707"/>
    </row>
    <row r="112" spans="1:56" ht="12" customHeight="1" x14ac:dyDescent="0.2">
      <c r="A112" s="48"/>
      <c r="B112" s="543"/>
    </row>
    <row r="113" spans="1:2" ht="12" customHeight="1" x14ac:dyDescent="0.2">
      <c r="A113" s="707" t="s">
        <v>3007</v>
      </c>
      <c r="B113" s="707"/>
    </row>
    <row r="114" spans="1:2" ht="12" customHeight="1" x14ac:dyDescent="0.2"/>
  </sheetData>
  <mergeCells count="24">
    <mergeCell ref="A1:M1"/>
    <mergeCell ref="A105:J109"/>
    <mergeCell ref="A96:J97"/>
    <mergeCell ref="A104:J104"/>
    <mergeCell ref="A98:J99"/>
    <mergeCell ref="A111:B111"/>
    <mergeCell ref="A113:B113"/>
    <mergeCell ref="BD3:BE3"/>
    <mergeCell ref="A4:B4"/>
    <mergeCell ref="BD4:BE4"/>
    <mergeCell ref="A7:B7"/>
    <mergeCell ref="A100:J101"/>
    <mergeCell ref="A102:J103"/>
    <mergeCell ref="A30:A36"/>
    <mergeCell ref="A2:K2"/>
    <mergeCell ref="A3:B3"/>
    <mergeCell ref="A9:B9"/>
    <mergeCell ref="A11:B11"/>
    <mergeCell ref="A22:A28"/>
    <mergeCell ref="A8:B8"/>
    <mergeCell ref="A37:B37"/>
    <mergeCell ref="A53:B53"/>
    <mergeCell ref="A87:B87"/>
    <mergeCell ref="A95:B95"/>
  </mergeCells>
  <hyperlinks>
    <hyperlink ref="O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2"/>
  <sheetViews>
    <sheetView showGridLines="0" zoomScaleNormal="100" workbookViewId="0">
      <selection sqref="A1:G1"/>
    </sheetView>
  </sheetViews>
  <sheetFormatPr defaultColWidth="9.140625" defaultRowHeight="12.75" x14ac:dyDescent="0.2"/>
  <cols>
    <col min="1" max="1" width="9.5703125" style="570" customWidth="1"/>
    <col min="2" max="2" width="40.28515625" style="570" customWidth="1"/>
    <col min="3" max="18" width="11.28515625" style="570" customWidth="1"/>
    <col min="19" max="29" width="11.28515625" style="629" customWidth="1"/>
    <col min="30" max="30" width="5.42578125" style="570" customWidth="1"/>
    <col min="31" max="31" width="12" style="570" customWidth="1"/>
    <col min="32" max="16384" width="9.140625" style="570"/>
  </cols>
  <sheetData>
    <row r="1" spans="1:34" ht="18" customHeight="1" x14ac:dyDescent="0.25">
      <c r="A1" s="703" t="s">
        <v>3022</v>
      </c>
      <c r="B1" s="703"/>
      <c r="C1" s="703"/>
      <c r="D1" s="703"/>
      <c r="E1" s="703"/>
      <c r="F1" s="703"/>
      <c r="G1" s="703"/>
      <c r="H1" s="626"/>
      <c r="I1" s="730" t="s">
        <v>69</v>
      </c>
      <c r="J1" s="730"/>
      <c r="K1" s="571"/>
      <c r="L1" s="571"/>
      <c r="M1" s="571"/>
      <c r="N1" s="571"/>
      <c r="O1" s="571"/>
      <c r="P1" s="571"/>
      <c r="Q1" s="571"/>
      <c r="R1" s="571"/>
      <c r="S1" s="627"/>
      <c r="T1" s="627"/>
      <c r="U1" s="627"/>
      <c r="V1" s="627"/>
      <c r="W1" s="627"/>
      <c r="X1" s="627"/>
      <c r="Y1" s="627"/>
      <c r="Z1" s="627"/>
      <c r="AA1" s="627"/>
      <c r="AB1" s="627"/>
      <c r="AC1" s="627"/>
    </row>
    <row r="2" spans="1:34" s="629" customFormat="1" ht="15" customHeight="1" x14ac:dyDescent="0.2">
      <c r="A2" s="731"/>
      <c r="B2" s="731"/>
      <c r="C2" s="731"/>
      <c r="D2" s="731"/>
      <c r="E2" s="731"/>
      <c r="F2" s="731"/>
      <c r="G2" s="731"/>
      <c r="H2" s="731"/>
      <c r="I2" s="731"/>
      <c r="J2" s="731"/>
      <c r="K2" s="731"/>
      <c r="L2" s="628"/>
      <c r="M2" s="628"/>
      <c r="N2" s="628"/>
      <c r="O2" s="628"/>
      <c r="P2" s="628"/>
      <c r="Q2" s="628"/>
      <c r="R2" s="628"/>
      <c r="S2" s="628"/>
      <c r="T2" s="628"/>
      <c r="U2" s="628"/>
      <c r="V2" s="628"/>
      <c r="W2" s="628"/>
      <c r="X2" s="628"/>
      <c r="Y2" s="628"/>
      <c r="Z2" s="628"/>
      <c r="AA2" s="628"/>
      <c r="AB2" s="628"/>
      <c r="AC2" s="628"/>
    </row>
    <row r="3" spans="1:34" ht="14.1" customHeight="1" x14ac:dyDescent="0.2">
      <c r="A3" s="714" t="s">
        <v>2762</v>
      </c>
      <c r="B3" s="714"/>
      <c r="C3" s="572">
        <v>1</v>
      </c>
      <c r="D3" s="572">
        <v>2</v>
      </c>
      <c r="E3" s="572">
        <v>3</v>
      </c>
      <c r="F3" s="572">
        <v>4</v>
      </c>
      <c r="G3" s="572">
        <v>5</v>
      </c>
      <c r="H3" s="572">
        <v>6</v>
      </c>
      <c r="I3" s="572">
        <v>7</v>
      </c>
      <c r="J3" s="572">
        <v>8</v>
      </c>
      <c r="K3" s="572">
        <v>9</v>
      </c>
      <c r="L3" s="572">
        <v>10</v>
      </c>
      <c r="M3" s="572">
        <v>11</v>
      </c>
      <c r="N3" s="572">
        <v>12</v>
      </c>
      <c r="O3" s="572">
        <v>13</v>
      </c>
      <c r="P3" s="573">
        <v>14</v>
      </c>
      <c r="Q3" s="573">
        <v>15</v>
      </c>
      <c r="R3" s="572">
        <v>16</v>
      </c>
      <c r="S3" s="572">
        <v>17</v>
      </c>
      <c r="T3" s="572">
        <v>18</v>
      </c>
      <c r="U3" s="572">
        <v>19</v>
      </c>
      <c r="V3" s="572">
        <v>20</v>
      </c>
      <c r="W3" s="572">
        <v>21</v>
      </c>
      <c r="X3" s="573">
        <v>22</v>
      </c>
      <c r="Y3" s="573">
        <v>23</v>
      </c>
      <c r="Z3" s="573">
        <v>24</v>
      </c>
      <c r="AA3" s="573">
        <v>25</v>
      </c>
      <c r="AB3" s="573">
        <v>26</v>
      </c>
      <c r="AC3" s="573">
        <v>27</v>
      </c>
      <c r="AD3" s="630"/>
      <c r="AE3" s="270" t="s">
        <v>3017</v>
      </c>
    </row>
    <row r="4" spans="1:34" ht="14.1" customHeight="1" x14ac:dyDescent="0.2">
      <c r="A4" s="715" t="s">
        <v>2763</v>
      </c>
      <c r="B4" s="715"/>
      <c r="C4" s="574">
        <v>44200</v>
      </c>
      <c r="D4" s="574">
        <v>44207</v>
      </c>
      <c r="E4" s="574">
        <v>44214</v>
      </c>
      <c r="F4" s="574">
        <v>44221</v>
      </c>
      <c r="G4" s="574">
        <v>44228</v>
      </c>
      <c r="H4" s="574">
        <v>44235</v>
      </c>
      <c r="I4" s="574">
        <v>44242</v>
      </c>
      <c r="J4" s="574">
        <v>44249</v>
      </c>
      <c r="K4" s="574">
        <v>44256</v>
      </c>
      <c r="L4" s="574">
        <v>44263</v>
      </c>
      <c r="M4" s="574">
        <v>44270</v>
      </c>
      <c r="N4" s="574">
        <v>44277</v>
      </c>
      <c r="O4" s="574">
        <v>44284</v>
      </c>
      <c r="P4" s="631">
        <v>44291</v>
      </c>
      <c r="Q4" s="631">
        <v>44298</v>
      </c>
      <c r="R4" s="631">
        <v>44305</v>
      </c>
      <c r="S4" s="631">
        <v>44312</v>
      </c>
      <c r="T4" s="631">
        <v>44319</v>
      </c>
      <c r="U4" s="631">
        <v>44326</v>
      </c>
      <c r="V4" s="631">
        <v>44333</v>
      </c>
      <c r="W4" s="631">
        <v>44340</v>
      </c>
      <c r="X4" s="574">
        <v>44347</v>
      </c>
      <c r="Y4" s="574">
        <v>44354</v>
      </c>
      <c r="Z4" s="574">
        <v>44361</v>
      </c>
      <c r="AA4" s="574">
        <v>44368</v>
      </c>
      <c r="AB4" s="574">
        <v>44375</v>
      </c>
      <c r="AC4" s="574">
        <v>44382</v>
      </c>
      <c r="AD4" s="632"/>
      <c r="AE4" s="632"/>
    </row>
    <row r="5" spans="1:34" ht="14.1" customHeight="1" thickBot="1" x14ac:dyDescent="0.25">
      <c r="A5" s="575"/>
      <c r="B5" s="575"/>
      <c r="C5" s="576"/>
      <c r="D5" s="576"/>
      <c r="E5" s="576"/>
      <c r="F5" s="576"/>
      <c r="G5" s="576"/>
      <c r="H5" s="576"/>
      <c r="I5" s="576"/>
      <c r="J5" s="576"/>
      <c r="K5" s="577"/>
      <c r="L5" s="577"/>
      <c r="M5" s="578"/>
      <c r="N5" s="578"/>
      <c r="O5" s="578"/>
      <c r="P5" s="579"/>
      <c r="Q5" s="579"/>
      <c r="R5" s="579"/>
      <c r="S5" s="579"/>
      <c r="T5" s="579"/>
      <c r="U5" s="579"/>
      <c r="V5" s="579"/>
      <c r="W5" s="579"/>
      <c r="X5" s="579"/>
      <c r="Y5" s="579"/>
      <c r="Z5" s="579"/>
      <c r="AA5" s="579"/>
      <c r="AB5" s="579"/>
      <c r="AC5" s="579"/>
      <c r="AD5" s="633"/>
      <c r="AE5" s="633"/>
    </row>
    <row r="6" spans="1:34" ht="14.1" customHeight="1" x14ac:dyDescent="0.2">
      <c r="A6" s="580"/>
      <c r="B6" s="581"/>
      <c r="C6" s="582"/>
      <c r="D6" s="582"/>
      <c r="E6" s="582"/>
      <c r="F6" s="582"/>
      <c r="G6" s="582"/>
      <c r="H6" s="582"/>
      <c r="I6" s="582"/>
      <c r="J6" s="582"/>
      <c r="K6" s="583"/>
      <c r="L6" s="583"/>
      <c r="M6" s="584"/>
      <c r="N6" s="584"/>
      <c r="O6" s="584"/>
      <c r="P6" s="634"/>
      <c r="Q6" s="634"/>
      <c r="R6" s="634"/>
      <c r="S6" s="634"/>
      <c r="T6" s="635"/>
      <c r="U6" s="635"/>
      <c r="V6" s="635"/>
      <c r="W6" s="635"/>
      <c r="X6" s="635"/>
      <c r="Y6" s="635"/>
      <c r="Z6" s="635"/>
      <c r="AA6" s="635"/>
      <c r="AB6" s="635"/>
      <c r="AC6" s="635"/>
      <c r="AD6" s="598"/>
    </row>
    <row r="7" spans="1:34" ht="14.1" customHeight="1" x14ac:dyDescent="0.2">
      <c r="A7" s="726" t="s">
        <v>2782</v>
      </c>
      <c r="B7" s="726"/>
      <c r="C7" s="586">
        <f>SUM(C15:C21)</f>
        <v>1720</v>
      </c>
      <c r="D7" s="586">
        <f t="shared" ref="D7:AC7" si="0">SUM(D15:D21)</f>
        <v>1550</v>
      </c>
      <c r="E7" s="586">
        <f t="shared" si="0"/>
        <v>1559</v>
      </c>
      <c r="F7" s="586">
        <f t="shared" si="0"/>
        <v>1604</v>
      </c>
      <c r="G7" s="586">
        <f t="shared" si="0"/>
        <v>1506</v>
      </c>
      <c r="H7" s="586">
        <f t="shared" si="0"/>
        <v>1412</v>
      </c>
      <c r="I7" s="586">
        <f t="shared" si="0"/>
        <v>1422</v>
      </c>
      <c r="J7" s="586">
        <f t="shared" si="0"/>
        <v>1325</v>
      </c>
      <c r="K7" s="586">
        <f t="shared" si="0"/>
        <v>1204</v>
      </c>
      <c r="L7" s="586">
        <f t="shared" si="0"/>
        <v>1145</v>
      </c>
      <c r="M7" s="586">
        <f t="shared" si="0"/>
        <v>1114</v>
      </c>
      <c r="N7" s="586">
        <f t="shared" si="0"/>
        <v>1097</v>
      </c>
      <c r="O7" s="586">
        <f t="shared" si="0"/>
        <v>972</v>
      </c>
      <c r="P7" s="586">
        <f t="shared" si="0"/>
        <v>1058</v>
      </c>
      <c r="Q7" s="586">
        <f t="shared" si="0"/>
        <v>1131</v>
      </c>
      <c r="R7" s="586">
        <f t="shared" si="0"/>
        <v>1112</v>
      </c>
      <c r="S7" s="586">
        <f t="shared" si="0"/>
        <v>1040</v>
      </c>
      <c r="T7" s="586">
        <f t="shared" si="0"/>
        <v>954</v>
      </c>
      <c r="U7" s="586">
        <f t="shared" si="0"/>
        <v>1076</v>
      </c>
      <c r="V7" s="586">
        <f t="shared" si="0"/>
        <v>1042</v>
      </c>
      <c r="W7" s="586">
        <f t="shared" si="0"/>
        <v>1098</v>
      </c>
      <c r="X7" s="586">
        <f t="shared" si="0"/>
        <v>1055</v>
      </c>
      <c r="Y7" s="586">
        <f t="shared" si="0"/>
        <v>1150</v>
      </c>
      <c r="Z7" s="586">
        <f t="shared" si="0"/>
        <v>1054</v>
      </c>
      <c r="AA7" s="586">
        <f t="shared" si="0"/>
        <v>1055</v>
      </c>
      <c r="AB7" s="586">
        <f t="shared" si="0"/>
        <v>1095</v>
      </c>
      <c r="AC7" s="586">
        <f t="shared" si="0"/>
        <v>1082</v>
      </c>
      <c r="AD7" s="636"/>
      <c r="AE7" s="617">
        <f>SUM(C7:AC7)</f>
        <v>32632</v>
      </c>
      <c r="AG7" s="636"/>
      <c r="AH7" s="637"/>
    </row>
    <row r="8" spans="1:34" ht="14.1" customHeight="1" x14ac:dyDescent="0.2">
      <c r="A8" s="726" t="s">
        <v>2783</v>
      </c>
      <c r="B8" s="726"/>
      <c r="C8" s="586">
        <f>SUM(C24:C30)</f>
        <v>858</v>
      </c>
      <c r="D8" s="586">
        <f t="shared" ref="D8:AB8" si="1">SUM(D24:D30)</f>
        <v>767</v>
      </c>
      <c r="E8" s="586">
        <f t="shared" si="1"/>
        <v>764</v>
      </c>
      <c r="F8" s="586">
        <f t="shared" si="1"/>
        <v>804</v>
      </c>
      <c r="G8" s="586">
        <f t="shared" si="1"/>
        <v>762</v>
      </c>
      <c r="H8" s="586">
        <f t="shared" si="1"/>
        <v>694</v>
      </c>
      <c r="I8" s="586">
        <f t="shared" si="1"/>
        <v>715</v>
      </c>
      <c r="J8" s="586">
        <f t="shared" si="1"/>
        <v>694</v>
      </c>
      <c r="K8" s="586">
        <f t="shared" si="1"/>
        <v>606</v>
      </c>
      <c r="L8" s="586">
        <f t="shared" si="1"/>
        <v>562</v>
      </c>
      <c r="M8" s="586">
        <f t="shared" si="1"/>
        <v>537</v>
      </c>
      <c r="N8" s="586">
        <f t="shared" si="1"/>
        <v>569</v>
      </c>
      <c r="O8" s="586">
        <f t="shared" si="1"/>
        <v>457</v>
      </c>
      <c r="P8" s="586">
        <f t="shared" si="1"/>
        <v>523</v>
      </c>
      <c r="Q8" s="586">
        <f t="shared" si="1"/>
        <v>566</v>
      </c>
      <c r="R8" s="586">
        <f t="shared" si="1"/>
        <v>542</v>
      </c>
      <c r="S8" s="586">
        <f t="shared" si="1"/>
        <v>519</v>
      </c>
      <c r="T8" s="586">
        <f t="shared" si="1"/>
        <v>462</v>
      </c>
      <c r="U8" s="586">
        <f t="shared" si="1"/>
        <v>526</v>
      </c>
      <c r="V8" s="586">
        <f t="shared" si="1"/>
        <v>507</v>
      </c>
      <c r="W8" s="586">
        <f t="shared" si="1"/>
        <v>556</v>
      </c>
      <c r="X8" s="586">
        <f t="shared" si="1"/>
        <v>539</v>
      </c>
      <c r="Y8" s="586">
        <f t="shared" si="1"/>
        <v>580</v>
      </c>
      <c r="Z8" s="586">
        <f t="shared" si="1"/>
        <v>526</v>
      </c>
      <c r="AA8" s="586">
        <f t="shared" si="1"/>
        <v>521</v>
      </c>
      <c r="AB8" s="586">
        <f t="shared" si="1"/>
        <v>566</v>
      </c>
      <c r="AC8" s="586">
        <f>SUM(AC24:AC30)</f>
        <v>550</v>
      </c>
      <c r="AD8" s="638"/>
      <c r="AE8" s="617">
        <f>SUM(C8:AC8)</f>
        <v>16272</v>
      </c>
      <c r="AF8" s="636"/>
      <c r="AG8" s="636"/>
    </row>
    <row r="9" spans="1:34" ht="14.1" customHeight="1" x14ac:dyDescent="0.2">
      <c r="A9" s="726" t="s">
        <v>2784</v>
      </c>
      <c r="B9" s="726"/>
      <c r="C9" s="586">
        <f>SUM(C32:C38)</f>
        <v>862</v>
      </c>
      <c r="D9" s="586">
        <f t="shared" ref="D9:AC9" si="2">SUM(D32:D38)</f>
        <v>783</v>
      </c>
      <c r="E9" s="586">
        <f t="shared" si="2"/>
        <v>795</v>
      </c>
      <c r="F9" s="586">
        <f t="shared" si="2"/>
        <v>800</v>
      </c>
      <c r="G9" s="586">
        <f t="shared" si="2"/>
        <v>744</v>
      </c>
      <c r="H9" s="586">
        <f t="shared" si="2"/>
        <v>718</v>
      </c>
      <c r="I9" s="586">
        <f t="shared" si="2"/>
        <v>707</v>
      </c>
      <c r="J9" s="586">
        <f t="shared" si="2"/>
        <v>631</v>
      </c>
      <c r="K9" s="586">
        <f t="shared" si="2"/>
        <v>598</v>
      </c>
      <c r="L9" s="586">
        <f t="shared" si="2"/>
        <v>583</v>
      </c>
      <c r="M9" s="586">
        <f t="shared" si="2"/>
        <v>577</v>
      </c>
      <c r="N9" s="586">
        <f t="shared" si="2"/>
        <v>528</v>
      </c>
      <c r="O9" s="586">
        <f t="shared" si="2"/>
        <v>515</v>
      </c>
      <c r="P9" s="586">
        <f t="shared" si="2"/>
        <v>535</v>
      </c>
      <c r="Q9" s="586">
        <f t="shared" si="2"/>
        <v>565</v>
      </c>
      <c r="R9" s="586">
        <f t="shared" si="2"/>
        <v>570</v>
      </c>
      <c r="S9" s="586">
        <f t="shared" si="2"/>
        <v>521</v>
      </c>
      <c r="T9" s="586">
        <f t="shared" si="2"/>
        <v>492</v>
      </c>
      <c r="U9" s="586">
        <f t="shared" si="2"/>
        <v>550</v>
      </c>
      <c r="V9" s="586">
        <f t="shared" si="2"/>
        <v>535</v>
      </c>
      <c r="W9" s="586">
        <f t="shared" si="2"/>
        <v>542</v>
      </c>
      <c r="X9" s="586">
        <f t="shared" si="2"/>
        <v>516</v>
      </c>
      <c r="Y9" s="586">
        <f t="shared" si="2"/>
        <v>570</v>
      </c>
      <c r="Z9" s="586">
        <f t="shared" si="2"/>
        <v>528</v>
      </c>
      <c r="AA9" s="586">
        <f t="shared" si="2"/>
        <v>534</v>
      </c>
      <c r="AB9" s="586">
        <f t="shared" si="2"/>
        <v>529</v>
      </c>
      <c r="AC9" s="586">
        <f t="shared" si="2"/>
        <v>532</v>
      </c>
      <c r="AD9" s="638"/>
      <c r="AE9" s="617">
        <f>SUM(C9:AC9)</f>
        <v>16360</v>
      </c>
    </row>
    <row r="10" spans="1:34" ht="14.1" customHeight="1" x14ac:dyDescent="0.2">
      <c r="A10" s="715" t="s">
        <v>2785</v>
      </c>
      <c r="B10" s="715"/>
      <c r="C10" s="586">
        <v>1276</v>
      </c>
      <c r="D10" s="586">
        <v>1560</v>
      </c>
      <c r="E10" s="586">
        <v>1382</v>
      </c>
      <c r="F10" s="586">
        <v>1317</v>
      </c>
      <c r="G10" s="586">
        <v>1280</v>
      </c>
      <c r="H10" s="586">
        <v>1254</v>
      </c>
      <c r="I10" s="586">
        <v>1259</v>
      </c>
      <c r="J10" s="586">
        <v>1247</v>
      </c>
      <c r="K10" s="586">
        <v>1165</v>
      </c>
      <c r="L10" s="586">
        <v>1229</v>
      </c>
      <c r="M10" s="586">
        <v>1169</v>
      </c>
      <c r="N10" s="586">
        <v>1120</v>
      </c>
      <c r="O10" s="586">
        <v>1118</v>
      </c>
      <c r="P10" s="586">
        <v>1098</v>
      </c>
      <c r="Q10" s="586">
        <v>1100</v>
      </c>
      <c r="R10" s="586">
        <v>1067</v>
      </c>
      <c r="S10" s="586">
        <v>1087</v>
      </c>
      <c r="T10" s="586">
        <v>1079</v>
      </c>
      <c r="U10" s="586">
        <v>1034</v>
      </c>
      <c r="V10" s="586">
        <v>1064</v>
      </c>
      <c r="W10" s="586">
        <v>1045</v>
      </c>
      <c r="X10" s="586">
        <v>1017</v>
      </c>
      <c r="Y10" s="586">
        <v>1056</v>
      </c>
      <c r="Z10" s="586">
        <v>1000</v>
      </c>
      <c r="AA10" s="586">
        <v>1019</v>
      </c>
      <c r="AB10" s="586">
        <v>1026</v>
      </c>
      <c r="AC10" s="586">
        <v>1018</v>
      </c>
      <c r="AE10" s="617">
        <f>SUM(C10:AC10)</f>
        <v>31086</v>
      </c>
    </row>
    <row r="11" spans="1:34" ht="14.1" customHeight="1" x14ac:dyDescent="0.2">
      <c r="A11" s="715" t="s">
        <v>3021</v>
      </c>
      <c r="B11" s="715"/>
      <c r="C11" s="639"/>
      <c r="D11" s="639"/>
      <c r="E11" s="639"/>
      <c r="F11" s="639"/>
      <c r="G11" s="639"/>
      <c r="H11" s="639"/>
      <c r="I11" s="639"/>
      <c r="J11" s="639"/>
      <c r="K11" s="639"/>
      <c r="L11" s="639"/>
      <c r="M11" s="639"/>
      <c r="N11" s="639"/>
      <c r="O11" s="639"/>
      <c r="P11" s="639"/>
      <c r="Q11" s="639"/>
      <c r="R11" s="639"/>
      <c r="S11" s="639"/>
      <c r="T11" s="639"/>
      <c r="U11" s="639"/>
      <c r="V11" s="639"/>
      <c r="W11" s="639"/>
      <c r="X11" s="639"/>
      <c r="Y11" s="639"/>
      <c r="Z11" s="639"/>
      <c r="AA11" s="639"/>
      <c r="AB11" s="639"/>
      <c r="AC11" s="639"/>
      <c r="AD11" s="640"/>
      <c r="AE11" s="617"/>
    </row>
    <row r="12" spans="1:34" ht="14.1" customHeight="1" x14ac:dyDescent="0.2">
      <c r="A12" s="641"/>
      <c r="B12" s="50"/>
      <c r="C12" s="642"/>
      <c r="D12" s="642"/>
      <c r="E12" s="642"/>
      <c r="F12" s="642"/>
      <c r="G12" s="642"/>
      <c r="H12" s="642"/>
      <c r="I12" s="642"/>
      <c r="J12" s="642"/>
      <c r="K12" s="642"/>
      <c r="L12" s="642"/>
      <c r="M12" s="642"/>
      <c r="N12" s="642"/>
      <c r="O12" s="643"/>
      <c r="P12" s="643"/>
      <c r="Q12" s="643"/>
      <c r="R12" s="643"/>
      <c r="S12" s="643"/>
      <c r="T12" s="643"/>
      <c r="U12" s="643"/>
      <c r="V12" s="643"/>
      <c r="W12" s="643"/>
      <c r="X12" s="643"/>
      <c r="Y12" s="643"/>
      <c r="Z12" s="643"/>
      <c r="AA12" s="643"/>
      <c r="AB12" s="643"/>
      <c r="AC12" s="643"/>
      <c r="AE12" s="617"/>
    </row>
    <row r="13" spans="1:34" ht="14.1" customHeight="1" x14ac:dyDescent="0.2">
      <c r="A13" s="728" t="s">
        <v>27</v>
      </c>
      <c r="B13" s="728"/>
      <c r="C13" s="644"/>
      <c r="D13" s="644"/>
      <c r="E13" s="644"/>
      <c r="F13" s="644"/>
      <c r="G13" s="644"/>
      <c r="H13" s="644"/>
      <c r="I13" s="644"/>
      <c r="J13" s="644"/>
      <c r="K13" s="644"/>
      <c r="L13" s="644"/>
      <c r="M13" s="644"/>
      <c r="N13" s="644"/>
      <c r="O13" s="644"/>
      <c r="P13" s="644"/>
      <c r="Q13" s="644"/>
      <c r="R13" s="644"/>
      <c r="S13" s="644"/>
      <c r="T13" s="644"/>
      <c r="U13" s="644"/>
      <c r="V13" s="644"/>
      <c r="W13" s="606"/>
      <c r="X13" s="645"/>
      <c r="Y13" s="645"/>
      <c r="Z13" s="645"/>
      <c r="AA13" s="645"/>
      <c r="AB13" s="645"/>
      <c r="AC13" s="685"/>
      <c r="AE13" s="617"/>
    </row>
    <row r="14" spans="1:34" ht="14.1" customHeight="1" x14ac:dyDescent="0.2">
      <c r="A14" s="632"/>
      <c r="B14" s="51" t="s">
        <v>2764</v>
      </c>
      <c r="C14" s="606"/>
      <c r="D14" s="606"/>
      <c r="E14" s="606"/>
      <c r="F14" s="606"/>
      <c r="G14" s="606"/>
      <c r="H14" s="606"/>
      <c r="I14" s="606"/>
      <c r="J14" s="606"/>
      <c r="K14" s="606"/>
      <c r="L14" s="606"/>
      <c r="M14" s="606"/>
      <c r="N14" s="606"/>
      <c r="O14" s="606"/>
      <c r="P14" s="606"/>
      <c r="Q14" s="606"/>
      <c r="R14" s="606"/>
      <c r="S14" s="606"/>
      <c r="T14" s="606"/>
      <c r="U14" s="606"/>
      <c r="V14" s="606"/>
      <c r="W14" s="606"/>
      <c r="X14" s="606"/>
      <c r="Y14" s="606"/>
      <c r="Z14" s="606"/>
      <c r="AA14" s="606"/>
      <c r="AB14" s="606"/>
      <c r="AC14" s="686"/>
      <c r="AE14" s="617"/>
    </row>
    <row r="15" spans="1:34" ht="14.1" customHeight="1" x14ac:dyDescent="0.2">
      <c r="A15" s="646"/>
      <c r="B15" s="647" t="s">
        <v>1</v>
      </c>
      <c r="C15" s="644">
        <f t="shared" ref="C15:AC21" si="3">C24+C32</f>
        <v>3</v>
      </c>
      <c r="D15" s="644">
        <f t="shared" si="3"/>
        <v>4</v>
      </c>
      <c r="E15" s="644">
        <f t="shared" si="3"/>
        <v>3</v>
      </c>
      <c r="F15" s="644">
        <f t="shared" si="3"/>
        <v>1</v>
      </c>
      <c r="G15" s="644">
        <f t="shared" si="3"/>
        <v>4</v>
      </c>
      <c r="H15" s="644">
        <f t="shared" si="3"/>
        <v>7</v>
      </c>
      <c r="I15" s="644">
        <f t="shared" si="3"/>
        <v>1</v>
      </c>
      <c r="J15" s="644">
        <f t="shared" si="3"/>
        <v>3</v>
      </c>
      <c r="K15" s="644">
        <f t="shared" si="3"/>
        <v>0</v>
      </c>
      <c r="L15" s="644">
        <f t="shared" si="3"/>
        <v>6</v>
      </c>
      <c r="M15" s="644">
        <f t="shared" si="3"/>
        <v>1</v>
      </c>
      <c r="N15" s="644">
        <f t="shared" si="3"/>
        <v>4</v>
      </c>
      <c r="O15" s="644">
        <f t="shared" si="3"/>
        <v>1</v>
      </c>
      <c r="P15" s="644">
        <f t="shared" si="3"/>
        <v>4</v>
      </c>
      <c r="Q15" s="644">
        <f t="shared" si="3"/>
        <v>5</v>
      </c>
      <c r="R15" s="644">
        <f t="shared" si="3"/>
        <v>2</v>
      </c>
      <c r="S15" s="644">
        <f t="shared" si="3"/>
        <v>2</v>
      </c>
      <c r="T15" s="644">
        <f t="shared" si="3"/>
        <v>2</v>
      </c>
      <c r="U15" s="644">
        <f t="shared" si="3"/>
        <v>3</v>
      </c>
      <c r="V15" s="644">
        <f t="shared" si="3"/>
        <v>2</v>
      </c>
      <c r="W15" s="644">
        <f t="shared" si="3"/>
        <v>4</v>
      </c>
      <c r="X15" s="644">
        <f t="shared" si="3"/>
        <v>7</v>
      </c>
      <c r="Y15" s="644">
        <f t="shared" si="3"/>
        <v>5</v>
      </c>
      <c r="Z15" s="644">
        <f t="shared" si="3"/>
        <v>6</v>
      </c>
      <c r="AA15" s="644">
        <f t="shared" si="3"/>
        <v>3</v>
      </c>
      <c r="AB15" s="644">
        <f t="shared" si="3"/>
        <v>3</v>
      </c>
      <c r="AC15" s="644">
        <f t="shared" si="3"/>
        <v>1</v>
      </c>
      <c r="AE15" s="617">
        <f t="shared" ref="AE15:AE21" si="4">SUM(C15:AC15)</f>
        <v>87</v>
      </c>
      <c r="AF15" s="591"/>
    </row>
    <row r="16" spans="1:34" ht="14.1" customHeight="1" x14ac:dyDescent="0.2">
      <c r="A16" s="646"/>
      <c r="B16" s="648" t="s">
        <v>2765</v>
      </c>
      <c r="C16" s="644">
        <f t="shared" si="3"/>
        <v>1</v>
      </c>
      <c r="D16" s="644">
        <f t="shared" si="3"/>
        <v>2</v>
      </c>
      <c r="E16" s="644">
        <f t="shared" si="3"/>
        <v>1</v>
      </c>
      <c r="F16" s="644">
        <f t="shared" si="3"/>
        <v>1</v>
      </c>
      <c r="G16" s="644">
        <f t="shared" si="3"/>
        <v>0</v>
      </c>
      <c r="H16" s="644">
        <f t="shared" si="3"/>
        <v>2</v>
      </c>
      <c r="I16" s="644">
        <f t="shared" si="3"/>
        <v>1</v>
      </c>
      <c r="J16" s="644">
        <f t="shared" si="3"/>
        <v>0</v>
      </c>
      <c r="K16" s="644">
        <f t="shared" si="3"/>
        <v>3</v>
      </c>
      <c r="L16" s="644">
        <f t="shared" si="3"/>
        <v>3</v>
      </c>
      <c r="M16" s="644">
        <f t="shared" si="3"/>
        <v>1</v>
      </c>
      <c r="N16" s="644">
        <f t="shared" si="3"/>
        <v>0</v>
      </c>
      <c r="O16" s="644">
        <f t="shared" si="3"/>
        <v>1</v>
      </c>
      <c r="P16" s="644">
        <f t="shared" si="3"/>
        <v>3</v>
      </c>
      <c r="Q16" s="644">
        <f t="shared" si="3"/>
        <v>0</v>
      </c>
      <c r="R16" s="644">
        <f t="shared" si="3"/>
        <v>0</v>
      </c>
      <c r="S16" s="644">
        <f t="shared" si="3"/>
        <v>4</v>
      </c>
      <c r="T16" s="644">
        <f t="shared" si="3"/>
        <v>1</v>
      </c>
      <c r="U16" s="644">
        <f t="shared" si="3"/>
        <v>1</v>
      </c>
      <c r="V16" s="644">
        <f t="shared" si="3"/>
        <v>1</v>
      </c>
      <c r="W16" s="644">
        <f t="shared" si="3"/>
        <v>2</v>
      </c>
      <c r="X16" s="644">
        <f t="shared" si="3"/>
        <v>1</v>
      </c>
      <c r="Y16" s="644">
        <f t="shared" si="3"/>
        <v>0</v>
      </c>
      <c r="Z16" s="644">
        <f t="shared" si="3"/>
        <v>3</v>
      </c>
      <c r="AA16" s="644">
        <f t="shared" si="3"/>
        <v>3</v>
      </c>
      <c r="AB16" s="644">
        <f t="shared" si="3"/>
        <v>0</v>
      </c>
      <c r="AC16" s="644">
        <f t="shared" si="3"/>
        <v>2</v>
      </c>
      <c r="AE16" s="617">
        <f t="shared" si="4"/>
        <v>37</v>
      </c>
      <c r="AF16" s="591"/>
    </row>
    <row r="17" spans="1:32" ht="14.1" customHeight="1" x14ac:dyDescent="0.2">
      <c r="A17" s="646"/>
      <c r="B17" s="648" t="s">
        <v>2766</v>
      </c>
      <c r="C17" s="644">
        <f t="shared" si="3"/>
        <v>56</v>
      </c>
      <c r="D17" s="644">
        <f t="shared" si="3"/>
        <v>59</v>
      </c>
      <c r="E17" s="644">
        <f t="shared" si="3"/>
        <v>53</v>
      </c>
      <c r="F17" s="644">
        <f t="shared" si="3"/>
        <v>54</v>
      </c>
      <c r="G17" s="644">
        <f t="shared" si="3"/>
        <v>54</v>
      </c>
      <c r="H17" s="644">
        <f t="shared" si="3"/>
        <v>47</v>
      </c>
      <c r="I17" s="644">
        <f t="shared" si="3"/>
        <v>44</v>
      </c>
      <c r="J17" s="644">
        <f t="shared" si="3"/>
        <v>43</v>
      </c>
      <c r="K17" s="644">
        <f t="shared" si="3"/>
        <v>55</v>
      </c>
      <c r="L17" s="644">
        <f t="shared" si="3"/>
        <v>45</v>
      </c>
      <c r="M17" s="644">
        <f t="shared" si="3"/>
        <v>38</v>
      </c>
      <c r="N17" s="644">
        <f t="shared" si="3"/>
        <v>60</v>
      </c>
      <c r="O17" s="644">
        <f t="shared" si="3"/>
        <v>39</v>
      </c>
      <c r="P17" s="644">
        <f t="shared" si="3"/>
        <v>38</v>
      </c>
      <c r="Q17" s="644">
        <f t="shared" si="3"/>
        <v>40</v>
      </c>
      <c r="R17" s="644">
        <f t="shared" si="3"/>
        <v>46</v>
      </c>
      <c r="S17" s="644">
        <f t="shared" si="3"/>
        <v>45</v>
      </c>
      <c r="T17" s="644">
        <f t="shared" si="3"/>
        <v>34</v>
      </c>
      <c r="U17" s="644">
        <f t="shared" si="3"/>
        <v>38</v>
      </c>
      <c r="V17" s="644">
        <f t="shared" si="3"/>
        <v>41</v>
      </c>
      <c r="W17" s="644">
        <f t="shared" si="3"/>
        <v>43</v>
      </c>
      <c r="X17" s="644">
        <f t="shared" si="3"/>
        <v>46</v>
      </c>
      <c r="Y17" s="644">
        <f t="shared" si="3"/>
        <v>46</v>
      </c>
      <c r="Z17" s="644">
        <f t="shared" si="3"/>
        <v>53</v>
      </c>
      <c r="AA17" s="644">
        <f t="shared" si="3"/>
        <v>45</v>
      </c>
      <c r="AB17" s="644">
        <f t="shared" si="3"/>
        <v>40</v>
      </c>
      <c r="AC17" s="644">
        <f t="shared" si="3"/>
        <v>34</v>
      </c>
      <c r="AE17" s="617">
        <f t="shared" si="4"/>
        <v>1236</v>
      </c>
      <c r="AF17" s="591"/>
    </row>
    <row r="18" spans="1:32" ht="14.1" customHeight="1" x14ac:dyDescent="0.2">
      <c r="A18" s="646"/>
      <c r="B18" s="648" t="s">
        <v>2767</v>
      </c>
      <c r="C18" s="644">
        <f t="shared" si="3"/>
        <v>241</v>
      </c>
      <c r="D18" s="644">
        <f t="shared" si="3"/>
        <v>228</v>
      </c>
      <c r="E18" s="644">
        <f t="shared" si="3"/>
        <v>220</v>
      </c>
      <c r="F18" s="644">
        <f t="shared" si="3"/>
        <v>223</v>
      </c>
      <c r="G18" s="644">
        <f t="shared" si="3"/>
        <v>214</v>
      </c>
      <c r="H18" s="644">
        <f t="shared" si="3"/>
        <v>212</v>
      </c>
      <c r="I18" s="644">
        <f t="shared" si="3"/>
        <v>208</v>
      </c>
      <c r="J18" s="644">
        <f t="shared" si="3"/>
        <v>206</v>
      </c>
      <c r="K18" s="644">
        <f t="shared" si="3"/>
        <v>212</v>
      </c>
      <c r="L18" s="644">
        <f t="shared" si="3"/>
        <v>174</v>
      </c>
      <c r="M18" s="644">
        <f t="shared" si="3"/>
        <v>210</v>
      </c>
      <c r="N18" s="644">
        <f t="shared" si="3"/>
        <v>177</v>
      </c>
      <c r="O18" s="644">
        <f t="shared" si="3"/>
        <v>147</v>
      </c>
      <c r="P18" s="644">
        <f t="shared" si="3"/>
        <v>171</v>
      </c>
      <c r="Q18" s="644">
        <f t="shared" si="3"/>
        <v>200</v>
      </c>
      <c r="R18" s="644">
        <f t="shared" si="3"/>
        <v>176</v>
      </c>
      <c r="S18" s="644">
        <f t="shared" si="3"/>
        <v>147</v>
      </c>
      <c r="T18" s="644">
        <f t="shared" si="3"/>
        <v>141</v>
      </c>
      <c r="U18" s="644">
        <f t="shared" si="3"/>
        <v>183</v>
      </c>
      <c r="V18" s="644">
        <f t="shared" si="3"/>
        <v>156</v>
      </c>
      <c r="W18" s="644">
        <f t="shared" si="3"/>
        <v>155</v>
      </c>
      <c r="X18" s="644">
        <f t="shared" si="3"/>
        <v>148</v>
      </c>
      <c r="Y18" s="644">
        <f t="shared" si="3"/>
        <v>186</v>
      </c>
      <c r="Z18" s="644">
        <f t="shared" si="3"/>
        <v>141</v>
      </c>
      <c r="AA18" s="644">
        <f t="shared" si="3"/>
        <v>159</v>
      </c>
      <c r="AB18" s="644">
        <f t="shared" si="3"/>
        <v>174</v>
      </c>
      <c r="AC18" s="644">
        <f t="shared" si="3"/>
        <v>172</v>
      </c>
      <c r="AE18" s="617">
        <f t="shared" si="4"/>
        <v>4981</v>
      </c>
      <c r="AF18" s="591"/>
    </row>
    <row r="19" spans="1:32" ht="14.1" customHeight="1" x14ac:dyDescent="0.2">
      <c r="A19" s="646"/>
      <c r="B19" s="648" t="s">
        <v>2768</v>
      </c>
      <c r="C19" s="644">
        <f t="shared" si="3"/>
        <v>323</v>
      </c>
      <c r="D19" s="644">
        <f t="shared" si="3"/>
        <v>285</v>
      </c>
      <c r="E19" s="644">
        <f t="shared" si="3"/>
        <v>277</v>
      </c>
      <c r="F19" s="644">
        <f t="shared" si="3"/>
        <v>278</v>
      </c>
      <c r="G19" s="644">
        <f t="shared" si="3"/>
        <v>262</v>
      </c>
      <c r="H19" s="644">
        <f t="shared" si="3"/>
        <v>270</v>
      </c>
      <c r="I19" s="644">
        <f t="shared" si="3"/>
        <v>259</v>
      </c>
      <c r="J19" s="644">
        <f t="shared" si="3"/>
        <v>250</v>
      </c>
      <c r="K19" s="644">
        <f t="shared" si="3"/>
        <v>220</v>
      </c>
      <c r="L19" s="644">
        <f t="shared" si="3"/>
        <v>206</v>
      </c>
      <c r="M19" s="644">
        <f t="shared" si="3"/>
        <v>201</v>
      </c>
      <c r="N19" s="644">
        <f t="shared" si="3"/>
        <v>210</v>
      </c>
      <c r="O19" s="644">
        <f t="shared" si="3"/>
        <v>183</v>
      </c>
      <c r="P19" s="644">
        <f t="shared" si="3"/>
        <v>205</v>
      </c>
      <c r="Q19" s="644">
        <f t="shared" si="3"/>
        <v>211</v>
      </c>
      <c r="R19" s="644">
        <f t="shared" si="3"/>
        <v>212</v>
      </c>
      <c r="S19" s="644">
        <f t="shared" si="3"/>
        <v>190</v>
      </c>
      <c r="T19" s="644">
        <f t="shared" si="3"/>
        <v>193</v>
      </c>
      <c r="U19" s="644">
        <f t="shared" si="3"/>
        <v>231</v>
      </c>
      <c r="V19" s="644">
        <f t="shared" si="3"/>
        <v>210</v>
      </c>
      <c r="W19" s="644">
        <f t="shared" si="3"/>
        <v>221</v>
      </c>
      <c r="X19" s="644">
        <f t="shared" si="3"/>
        <v>204</v>
      </c>
      <c r="Y19" s="644">
        <f t="shared" si="3"/>
        <v>200</v>
      </c>
      <c r="Z19" s="644">
        <f t="shared" si="3"/>
        <v>197</v>
      </c>
      <c r="AA19" s="644">
        <f t="shared" si="3"/>
        <v>217</v>
      </c>
      <c r="AB19" s="644">
        <f t="shared" si="3"/>
        <v>209</v>
      </c>
      <c r="AC19" s="644">
        <f t="shared" si="3"/>
        <v>196</v>
      </c>
      <c r="AE19" s="617">
        <f t="shared" si="4"/>
        <v>6120</v>
      </c>
      <c r="AF19" s="591"/>
    </row>
    <row r="20" spans="1:32" ht="14.1" customHeight="1" x14ac:dyDescent="0.2">
      <c r="A20" s="646"/>
      <c r="B20" s="648" t="s">
        <v>2769</v>
      </c>
      <c r="C20" s="644">
        <f t="shared" si="3"/>
        <v>506</v>
      </c>
      <c r="D20" s="644">
        <f t="shared" si="3"/>
        <v>428</v>
      </c>
      <c r="E20" s="644">
        <f t="shared" si="3"/>
        <v>449</v>
      </c>
      <c r="F20" s="644">
        <f t="shared" si="3"/>
        <v>478</v>
      </c>
      <c r="G20" s="644">
        <f t="shared" si="3"/>
        <v>466</v>
      </c>
      <c r="H20" s="644">
        <f t="shared" si="3"/>
        <v>431</v>
      </c>
      <c r="I20" s="644">
        <f t="shared" si="3"/>
        <v>427</v>
      </c>
      <c r="J20" s="644">
        <f t="shared" si="3"/>
        <v>401</v>
      </c>
      <c r="K20" s="644">
        <f t="shared" si="3"/>
        <v>342</v>
      </c>
      <c r="L20" s="644">
        <f t="shared" si="3"/>
        <v>337</v>
      </c>
      <c r="M20" s="644">
        <f t="shared" si="3"/>
        <v>321</v>
      </c>
      <c r="N20" s="644">
        <f t="shared" si="3"/>
        <v>317</v>
      </c>
      <c r="O20" s="644">
        <f t="shared" si="3"/>
        <v>279</v>
      </c>
      <c r="P20" s="644">
        <f t="shared" si="3"/>
        <v>296</v>
      </c>
      <c r="Q20" s="644">
        <f t="shared" si="3"/>
        <v>299</v>
      </c>
      <c r="R20" s="644">
        <f t="shared" si="3"/>
        <v>318</v>
      </c>
      <c r="S20" s="644">
        <f t="shared" si="3"/>
        <v>330</v>
      </c>
      <c r="T20" s="644">
        <f t="shared" si="3"/>
        <v>290</v>
      </c>
      <c r="U20" s="644">
        <f t="shared" si="3"/>
        <v>296</v>
      </c>
      <c r="V20" s="644">
        <f t="shared" si="3"/>
        <v>322</v>
      </c>
      <c r="W20" s="644">
        <f t="shared" si="3"/>
        <v>324</v>
      </c>
      <c r="X20" s="644">
        <f t="shared" si="3"/>
        <v>300</v>
      </c>
      <c r="Y20" s="644">
        <f t="shared" si="3"/>
        <v>333</v>
      </c>
      <c r="Z20" s="644">
        <f t="shared" si="3"/>
        <v>295</v>
      </c>
      <c r="AA20" s="644">
        <f t="shared" si="3"/>
        <v>317</v>
      </c>
      <c r="AB20" s="644">
        <f t="shared" si="3"/>
        <v>327</v>
      </c>
      <c r="AC20" s="644">
        <f t="shared" si="3"/>
        <v>337</v>
      </c>
      <c r="AE20" s="617">
        <f t="shared" si="4"/>
        <v>9566</v>
      </c>
      <c r="AF20" s="591"/>
    </row>
    <row r="21" spans="1:32" ht="14.1" customHeight="1" x14ac:dyDescent="0.2">
      <c r="A21" s="646"/>
      <c r="B21" s="647" t="s">
        <v>2770</v>
      </c>
      <c r="C21" s="644">
        <f t="shared" si="3"/>
        <v>590</v>
      </c>
      <c r="D21" s="644">
        <f t="shared" si="3"/>
        <v>544</v>
      </c>
      <c r="E21" s="644">
        <f t="shared" si="3"/>
        <v>556</v>
      </c>
      <c r="F21" s="644">
        <f t="shared" si="3"/>
        <v>569</v>
      </c>
      <c r="G21" s="644">
        <f t="shared" si="3"/>
        <v>506</v>
      </c>
      <c r="H21" s="644">
        <f t="shared" si="3"/>
        <v>443</v>
      </c>
      <c r="I21" s="644">
        <f t="shared" si="3"/>
        <v>482</v>
      </c>
      <c r="J21" s="644">
        <f t="shared" si="3"/>
        <v>422</v>
      </c>
      <c r="K21" s="644">
        <f t="shared" si="3"/>
        <v>372</v>
      </c>
      <c r="L21" s="644">
        <f t="shared" si="3"/>
        <v>374</v>
      </c>
      <c r="M21" s="644">
        <f t="shared" si="3"/>
        <v>342</v>
      </c>
      <c r="N21" s="644">
        <f t="shared" si="3"/>
        <v>329</v>
      </c>
      <c r="O21" s="644">
        <f t="shared" si="3"/>
        <v>322</v>
      </c>
      <c r="P21" s="644">
        <f t="shared" si="3"/>
        <v>341</v>
      </c>
      <c r="Q21" s="644">
        <f t="shared" si="3"/>
        <v>376</v>
      </c>
      <c r="R21" s="644">
        <f t="shared" si="3"/>
        <v>358</v>
      </c>
      <c r="S21" s="644">
        <f t="shared" si="3"/>
        <v>322</v>
      </c>
      <c r="T21" s="644">
        <f t="shared" si="3"/>
        <v>293</v>
      </c>
      <c r="U21" s="644">
        <f t="shared" si="3"/>
        <v>324</v>
      </c>
      <c r="V21" s="644">
        <f t="shared" si="3"/>
        <v>310</v>
      </c>
      <c r="W21" s="644">
        <f t="shared" si="3"/>
        <v>349</v>
      </c>
      <c r="X21" s="644">
        <f t="shared" si="3"/>
        <v>349</v>
      </c>
      <c r="Y21" s="644">
        <f t="shared" si="3"/>
        <v>380</v>
      </c>
      <c r="Z21" s="644">
        <f t="shared" si="3"/>
        <v>359</v>
      </c>
      <c r="AA21" s="644">
        <f t="shared" si="3"/>
        <v>311</v>
      </c>
      <c r="AB21" s="644">
        <f t="shared" si="3"/>
        <v>342</v>
      </c>
      <c r="AC21" s="644">
        <f t="shared" si="3"/>
        <v>340</v>
      </c>
      <c r="AE21" s="617">
        <f t="shared" si="4"/>
        <v>10605</v>
      </c>
      <c r="AF21" s="591"/>
    </row>
    <row r="22" spans="1:32" ht="14.1" customHeight="1" x14ac:dyDescent="0.2">
      <c r="A22" s="646"/>
      <c r="B22" s="647"/>
      <c r="C22" s="644"/>
      <c r="D22" s="644"/>
      <c r="E22" s="644"/>
      <c r="F22" s="644"/>
      <c r="G22" s="644"/>
      <c r="H22" s="644"/>
      <c r="I22" s="644"/>
      <c r="J22" s="644"/>
      <c r="K22" s="644"/>
      <c r="L22" s="644"/>
      <c r="M22" s="644"/>
      <c r="N22" s="644"/>
      <c r="O22" s="644"/>
      <c r="P22" s="644"/>
      <c r="Q22" s="644"/>
      <c r="R22" s="644"/>
      <c r="S22" s="644"/>
      <c r="T22" s="644"/>
      <c r="U22" s="644"/>
      <c r="V22" s="644"/>
      <c r="W22" s="644"/>
      <c r="X22" s="644"/>
      <c r="Y22" s="644"/>
      <c r="Z22" s="644"/>
      <c r="AA22" s="644"/>
      <c r="AB22" s="644"/>
      <c r="AC22" s="644"/>
      <c r="AE22" s="617"/>
      <c r="AF22" s="591"/>
    </row>
    <row r="23" spans="1:32" s="96" customFormat="1" ht="14.1" customHeight="1" x14ac:dyDescent="0.25">
      <c r="A23" s="115"/>
      <c r="B23" s="116"/>
      <c r="C23" s="115" t="s">
        <v>2969</v>
      </c>
      <c r="D23" s="115" t="s">
        <v>2968</v>
      </c>
      <c r="E23" s="115" t="s">
        <v>2967</v>
      </c>
      <c r="F23" s="115" t="s">
        <v>2966</v>
      </c>
      <c r="G23" s="115" t="s">
        <v>2965</v>
      </c>
      <c r="H23" s="115" t="s">
        <v>2964</v>
      </c>
      <c r="I23" s="115" t="s">
        <v>2963</v>
      </c>
      <c r="J23" s="115" t="s">
        <v>2962</v>
      </c>
      <c r="K23" s="115" t="s">
        <v>2961</v>
      </c>
      <c r="L23" s="115" t="s">
        <v>2960</v>
      </c>
      <c r="M23" s="115" t="s">
        <v>2959</v>
      </c>
      <c r="N23" s="115" t="s">
        <v>2958</v>
      </c>
      <c r="O23" s="115" t="s">
        <v>2957</v>
      </c>
      <c r="P23" s="115" t="s">
        <v>2956</v>
      </c>
      <c r="Q23" s="115" t="s">
        <v>2955</v>
      </c>
      <c r="R23" s="115" t="s">
        <v>2954</v>
      </c>
      <c r="S23" s="115" t="s">
        <v>2953</v>
      </c>
      <c r="T23" s="115" t="s">
        <v>2952</v>
      </c>
      <c r="U23" s="115" t="s">
        <v>2951</v>
      </c>
      <c r="V23" s="115" t="s">
        <v>2950</v>
      </c>
      <c r="W23" s="115" t="s">
        <v>2949</v>
      </c>
      <c r="X23" s="115" t="s">
        <v>2948</v>
      </c>
      <c r="Y23" s="115" t="s">
        <v>2947</v>
      </c>
      <c r="Z23" s="115" t="s">
        <v>2946</v>
      </c>
      <c r="AA23" s="115" t="s">
        <v>2945</v>
      </c>
      <c r="AB23" s="115" t="s">
        <v>2944</v>
      </c>
      <c r="AC23" s="115" t="s">
        <v>2943</v>
      </c>
      <c r="AD23" s="269"/>
      <c r="AE23" s="114"/>
    </row>
    <row r="24" spans="1:32" ht="14.1" customHeight="1" x14ac:dyDescent="0.25">
      <c r="A24" s="733" t="s">
        <v>2</v>
      </c>
      <c r="B24" s="647" t="s">
        <v>1</v>
      </c>
      <c r="C24" s="649">
        <v>2</v>
      </c>
      <c r="D24" s="649">
        <v>0</v>
      </c>
      <c r="E24" s="649">
        <v>2</v>
      </c>
      <c r="F24" s="649">
        <v>1</v>
      </c>
      <c r="G24" s="649">
        <v>2</v>
      </c>
      <c r="H24" s="649">
        <v>4</v>
      </c>
      <c r="I24" s="649">
        <v>0</v>
      </c>
      <c r="J24" s="649">
        <v>2</v>
      </c>
      <c r="K24" s="649">
        <v>0</v>
      </c>
      <c r="L24" s="649">
        <v>3</v>
      </c>
      <c r="M24" s="649">
        <v>0</v>
      </c>
      <c r="N24" s="649">
        <v>3</v>
      </c>
      <c r="O24" s="649">
        <v>0</v>
      </c>
      <c r="P24" s="649">
        <v>2</v>
      </c>
      <c r="Q24" s="649">
        <v>1</v>
      </c>
      <c r="R24" s="649">
        <v>1</v>
      </c>
      <c r="S24" s="649">
        <v>0</v>
      </c>
      <c r="T24" s="649">
        <v>1</v>
      </c>
      <c r="U24" s="649">
        <v>2</v>
      </c>
      <c r="V24" s="649">
        <v>0</v>
      </c>
      <c r="W24" s="649">
        <v>1</v>
      </c>
      <c r="X24" s="649">
        <v>4</v>
      </c>
      <c r="Y24" s="649">
        <v>5</v>
      </c>
      <c r="Z24" s="649">
        <v>4</v>
      </c>
      <c r="AA24" s="649">
        <v>2</v>
      </c>
      <c r="AB24" s="649">
        <v>2</v>
      </c>
      <c r="AC24" s="649">
        <v>0</v>
      </c>
      <c r="AD24" s="269"/>
      <c r="AE24" s="617">
        <f t="shared" ref="AE24:AE30" si="5">SUM(C24:AC24)</f>
        <v>44</v>
      </c>
    </row>
    <row r="25" spans="1:32" ht="14.1" customHeight="1" x14ac:dyDescent="0.25">
      <c r="A25" s="733"/>
      <c r="B25" s="648" t="s">
        <v>2765</v>
      </c>
      <c r="C25" s="616">
        <v>1</v>
      </c>
      <c r="D25" s="616">
        <v>0</v>
      </c>
      <c r="E25" s="616">
        <v>1</v>
      </c>
      <c r="F25" s="616">
        <v>1</v>
      </c>
      <c r="G25" s="616">
        <v>0</v>
      </c>
      <c r="H25" s="616">
        <v>0</v>
      </c>
      <c r="I25" s="616">
        <v>0</v>
      </c>
      <c r="J25" s="616">
        <v>0</v>
      </c>
      <c r="K25" s="616">
        <v>1</v>
      </c>
      <c r="L25" s="616">
        <v>1</v>
      </c>
      <c r="M25" s="616">
        <v>0</v>
      </c>
      <c r="N25" s="616">
        <v>0</v>
      </c>
      <c r="O25" s="616">
        <v>1</v>
      </c>
      <c r="P25" s="616">
        <v>0</v>
      </c>
      <c r="Q25" s="616">
        <v>0</v>
      </c>
      <c r="R25" s="616">
        <v>0</v>
      </c>
      <c r="S25" s="616">
        <v>2</v>
      </c>
      <c r="T25" s="616">
        <v>1</v>
      </c>
      <c r="U25" s="616">
        <v>0</v>
      </c>
      <c r="V25" s="616">
        <v>0</v>
      </c>
      <c r="W25" s="616">
        <v>0</v>
      </c>
      <c r="X25" s="616">
        <v>0</v>
      </c>
      <c r="Y25" s="616">
        <v>0</v>
      </c>
      <c r="Z25" s="616">
        <v>1</v>
      </c>
      <c r="AA25" s="616">
        <v>1</v>
      </c>
      <c r="AB25" s="616">
        <v>0</v>
      </c>
      <c r="AC25" s="616">
        <v>1</v>
      </c>
      <c r="AD25" s="269"/>
      <c r="AE25" s="617">
        <f t="shared" si="5"/>
        <v>12</v>
      </c>
    </row>
    <row r="26" spans="1:32" ht="14.1" customHeight="1" x14ac:dyDescent="0.25">
      <c r="A26" s="733"/>
      <c r="B26" s="648" t="s">
        <v>2766</v>
      </c>
      <c r="C26" s="616">
        <v>9</v>
      </c>
      <c r="D26" s="616">
        <v>19</v>
      </c>
      <c r="E26" s="616">
        <v>13</v>
      </c>
      <c r="F26" s="616">
        <v>22</v>
      </c>
      <c r="G26" s="616">
        <v>21</v>
      </c>
      <c r="H26" s="616">
        <v>21</v>
      </c>
      <c r="I26" s="616">
        <v>17</v>
      </c>
      <c r="J26" s="616">
        <v>15</v>
      </c>
      <c r="K26" s="616">
        <v>20</v>
      </c>
      <c r="L26" s="616">
        <v>17</v>
      </c>
      <c r="M26" s="616">
        <v>15</v>
      </c>
      <c r="N26" s="616">
        <v>21</v>
      </c>
      <c r="O26" s="616">
        <v>15</v>
      </c>
      <c r="P26" s="616">
        <v>17</v>
      </c>
      <c r="Q26" s="616">
        <v>16</v>
      </c>
      <c r="R26" s="616">
        <v>16</v>
      </c>
      <c r="S26" s="616">
        <v>15</v>
      </c>
      <c r="T26" s="616">
        <v>13</v>
      </c>
      <c r="U26" s="616">
        <v>16</v>
      </c>
      <c r="V26" s="616">
        <v>14</v>
      </c>
      <c r="W26" s="616">
        <v>20</v>
      </c>
      <c r="X26" s="616">
        <v>19</v>
      </c>
      <c r="Y26" s="616">
        <v>12</v>
      </c>
      <c r="Z26" s="616">
        <v>12</v>
      </c>
      <c r="AA26" s="616">
        <v>14</v>
      </c>
      <c r="AB26" s="616">
        <v>19</v>
      </c>
      <c r="AC26" s="616">
        <v>13</v>
      </c>
      <c r="AD26" s="269"/>
      <c r="AE26" s="617">
        <f t="shared" si="5"/>
        <v>441</v>
      </c>
    </row>
    <row r="27" spans="1:32" ht="14.1" customHeight="1" x14ac:dyDescent="0.25">
      <c r="A27" s="733"/>
      <c r="B27" s="648" t="s">
        <v>2767</v>
      </c>
      <c r="C27" s="616">
        <v>106</v>
      </c>
      <c r="D27" s="616">
        <v>98</v>
      </c>
      <c r="E27" s="616">
        <v>77</v>
      </c>
      <c r="F27" s="616">
        <v>96</v>
      </c>
      <c r="G27" s="616">
        <v>99</v>
      </c>
      <c r="H27" s="616">
        <v>92</v>
      </c>
      <c r="I27" s="616">
        <v>87</v>
      </c>
      <c r="J27" s="616">
        <v>97</v>
      </c>
      <c r="K27" s="616">
        <v>81</v>
      </c>
      <c r="L27" s="616">
        <v>65</v>
      </c>
      <c r="M27" s="616">
        <v>79</v>
      </c>
      <c r="N27" s="616">
        <v>68</v>
      </c>
      <c r="O27" s="616">
        <v>53</v>
      </c>
      <c r="P27" s="616">
        <v>74</v>
      </c>
      <c r="Q27" s="616">
        <v>72</v>
      </c>
      <c r="R27" s="616">
        <v>75</v>
      </c>
      <c r="S27" s="616">
        <v>68</v>
      </c>
      <c r="T27" s="616">
        <v>55</v>
      </c>
      <c r="U27" s="616">
        <v>78</v>
      </c>
      <c r="V27" s="616">
        <v>61</v>
      </c>
      <c r="W27" s="616">
        <v>63</v>
      </c>
      <c r="X27" s="616">
        <v>56</v>
      </c>
      <c r="Y27" s="616">
        <v>79</v>
      </c>
      <c r="Z27" s="616">
        <v>55</v>
      </c>
      <c r="AA27" s="616">
        <v>58</v>
      </c>
      <c r="AB27" s="616">
        <v>71</v>
      </c>
      <c r="AC27" s="616">
        <v>55</v>
      </c>
      <c r="AD27" s="269"/>
      <c r="AE27" s="617">
        <f t="shared" si="5"/>
        <v>2018</v>
      </c>
    </row>
    <row r="28" spans="1:32" ht="14.1" customHeight="1" x14ac:dyDescent="0.25">
      <c r="A28" s="733"/>
      <c r="B28" s="648" t="s">
        <v>2768</v>
      </c>
      <c r="C28" s="616">
        <v>125</v>
      </c>
      <c r="D28" s="616">
        <v>112</v>
      </c>
      <c r="E28" s="616">
        <v>117</v>
      </c>
      <c r="F28" s="616">
        <v>115</v>
      </c>
      <c r="G28" s="616">
        <v>119</v>
      </c>
      <c r="H28" s="616">
        <v>115</v>
      </c>
      <c r="I28" s="616">
        <v>106</v>
      </c>
      <c r="J28" s="616">
        <v>112</v>
      </c>
      <c r="K28" s="616">
        <v>89</v>
      </c>
      <c r="L28" s="616">
        <v>91</v>
      </c>
      <c r="M28" s="616">
        <v>91</v>
      </c>
      <c r="N28" s="616">
        <v>104</v>
      </c>
      <c r="O28" s="616">
        <v>71</v>
      </c>
      <c r="P28" s="616">
        <v>79</v>
      </c>
      <c r="Q28" s="616">
        <v>91</v>
      </c>
      <c r="R28" s="616">
        <v>85</v>
      </c>
      <c r="S28" s="616">
        <v>79</v>
      </c>
      <c r="T28" s="616">
        <v>60</v>
      </c>
      <c r="U28" s="616">
        <v>93</v>
      </c>
      <c r="V28" s="616">
        <v>97</v>
      </c>
      <c r="W28" s="616">
        <v>93</v>
      </c>
      <c r="X28" s="616">
        <v>98</v>
      </c>
      <c r="Y28" s="616">
        <v>90</v>
      </c>
      <c r="Z28" s="616">
        <v>93</v>
      </c>
      <c r="AA28" s="616">
        <v>92</v>
      </c>
      <c r="AB28" s="616">
        <v>90</v>
      </c>
      <c r="AC28" s="616">
        <v>95</v>
      </c>
      <c r="AD28" s="269"/>
      <c r="AE28" s="617">
        <f t="shared" si="5"/>
        <v>2602</v>
      </c>
    </row>
    <row r="29" spans="1:32" ht="14.1" customHeight="1" x14ac:dyDescent="0.25">
      <c r="A29" s="733"/>
      <c r="B29" s="648" t="s">
        <v>2769</v>
      </c>
      <c r="C29" s="616">
        <v>271</v>
      </c>
      <c r="D29" s="616">
        <v>208</v>
      </c>
      <c r="E29" s="616">
        <v>219</v>
      </c>
      <c r="F29" s="616">
        <v>215</v>
      </c>
      <c r="G29" s="616">
        <v>228</v>
      </c>
      <c r="H29" s="616">
        <v>194</v>
      </c>
      <c r="I29" s="616">
        <v>215</v>
      </c>
      <c r="J29" s="616">
        <v>197</v>
      </c>
      <c r="K29" s="616">
        <v>194</v>
      </c>
      <c r="L29" s="616">
        <v>156</v>
      </c>
      <c r="M29" s="616">
        <v>158</v>
      </c>
      <c r="N29" s="616">
        <v>162</v>
      </c>
      <c r="O29" s="616">
        <v>124</v>
      </c>
      <c r="P29" s="616">
        <v>149</v>
      </c>
      <c r="Q29" s="616">
        <v>158</v>
      </c>
      <c r="R29" s="616">
        <v>153</v>
      </c>
      <c r="S29" s="616">
        <v>148</v>
      </c>
      <c r="T29" s="616">
        <v>147</v>
      </c>
      <c r="U29" s="616">
        <v>146</v>
      </c>
      <c r="V29" s="616">
        <v>148</v>
      </c>
      <c r="W29" s="616">
        <v>166</v>
      </c>
      <c r="X29" s="616">
        <v>140</v>
      </c>
      <c r="Y29" s="616">
        <v>153</v>
      </c>
      <c r="Z29" s="616">
        <v>129</v>
      </c>
      <c r="AA29" s="616">
        <v>153</v>
      </c>
      <c r="AB29" s="616">
        <v>172</v>
      </c>
      <c r="AC29" s="616">
        <v>172</v>
      </c>
      <c r="AD29" s="269"/>
      <c r="AE29" s="617">
        <f t="shared" si="5"/>
        <v>4675</v>
      </c>
    </row>
    <row r="30" spans="1:32" ht="14.1" customHeight="1" x14ac:dyDescent="0.25">
      <c r="A30" s="733"/>
      <c r="B30" s="647" t="s">
        <v>2770</v>
      </c>
      <c r="C30" s="616">
        <v>344</v>
      </c>
      <c r="D30" s="616">
        <v>330</v>
      </c>
      <c r="E30" s="616">
        <v>335</v>
      </c>
      <c r="F30" s="616">
        <v>354</v>
      </c>
      <c r="G30" s="616">
        <v>293</v>
      </c>
      <c r="H30" s="616">
        <v>268</v>
      </c>
      <c r="I30" s="616">
        <v>290</v>
      </c>
      <c r="J30" s="616">
        <v>271</v>
      </c>
      <c r="K30" s="616">
        <v>221</v>
      </c>
      <c r="L30" s="616">
        <v>229</v>
      </c>
      <c r="M30" s="616">
        <v>194</v>
      </c>
      <c r="N30" s="616">
        <v>211</v>
      </c>
      <c r="O30" s="616">
        <v>193</v>
      </c>
      <c r="P30" s="616">
        <v>202</v>
      </c>
      <c r="Q30" s="616">
        <v>228</v>
      </c>
      <c r="R30" s="616">
        <v>212</v>
      </c>
      <c r="S30" s="616">
        <v>207</v>
      </c>
      <c r="T30" s="616">
        <v>185</v>
      </c>
      <c r="U30" s="616">
        <v>191</v>
      </c>
      <c r="V30" s="616">
        <v>187</v>
      </c>
      <c r="W30" s="616">
        <v>213</v>
      </c>
      <c r="X30" s="616">
        <v>222</v>
      </c>
      <c r="Y30" s="616">
        <v>241</v>
      </c>
      <c r="Z30" s="616">
        <v>232</v>
      </c>
      <c r="AA30" s="616">
        <v>201</v>
      </c>
      <c r="AB30" s="616">
        <v>212</v>
      </c>
      <c r="AC30" s="616">
        <v>214</v>
      </c>
      <c r="AD30" s="269"/>
      <c r="AE30" s="617">
        <f t="shared" si="5"/>
        <v>6480</v>
      </c>
    </row>
    <row r="31" spans="1:32" s="110" customFormat="1" ht="14.1" customHeight="1" x14ac:dyDescent="0.25">
      <c r="A31" s="113"/>
      <c r="B31" s="112"/>
      <c r="C31" s="111" t="s">
        <v>2969</v>
      </c>
      <c r="D31" s="111" t="s">
        <v>2968</v>
      </c>
      <c r="E31" s="111" t="s">
        <v>2967</v>
      </c>
      <c r="F31" s="111" t="s">
        <v>2966</v>
      </c>
      <c r="G31" s="111" t="s">
        <v>2965</v>
      </c>
      <c r="H31" s="111" t="s">
        <v>2964</v>
      </c>
      <c r="I31" s="111" t="s">
        <v>2963</v>
      </c>
      <c r="J31" s="111" t="s">
        <v>2962</v>
      </c>
      <c r="K31" s="111" t="s">
        <v>2961</v>
      </c>
      <c r="L31" s="111" t="s">
        <v>2960</v>
      </c>
      <c r="M31" s="111" t="s">
        <v>2959</v>
      </c>
      <c r="N31" s="111" t="s">
        <v>2958</v>
      </c>
      <c r="O31" s="111" t="s">
        <v>2957</v>
      </c>
      <c r="P31" s="111" t="s">
        <v>2956</v>
      </c>
      <c r="Q31" s="111" t="s">
        <v>2955</v>
      </c>
      <c r="R31" s="111" t="s">
        <v>2954</v>
      </c>
      <c r="S31" s="111" t="s">
        <v>2953</v>
      </c>
      <c r="T31" s="111" t="s">
        <v>2952</v>
      </c>
      <c r="U31" s="111" t="s">
        <v>2951</v>
      </c>
      <c r="V31" s="111" t="s">
        <v>2950</v>
      </c>
      <c r="W31" s="111" t="s">
        <v>2949</v>
      </c>
      <c r="X31" s="111" t="s">
        <v>2948</v>
      </c>
      <c r="Y31" s="111" t="s">
        <v>2947</v>
      </c>
      <c r="Z31" s="111" t="s">
        <v>2946</v>
      </c>
      <c r="AA31" s="111" t="s">
        <v>2945</v>
      </c>
      <c r="AB31" s="111" t="s">
        <v>2944</v>
      </c>
      <c r="AC31" s="111" t="s">
        <v>2943</v>
      </c>
      <c r="AD31" s="269"/>
      <c r="AE31" s="104"/>
    </row>
    <row r="32" spans="1:32" ht="30" customHeight="1" x14ac:dyDescent="0.25">
      <c r="A32" s="732" t="s">
        <v>3</v>
      </c>
      <c r="B32" s="647" t="s">
        <v>1</v>
      </c>
      <c r="C32" s="616">
        <v>1</v>
      </c>
      <c r="D32" s="616">
        <v>4</v>
      </c>
      <c r="E32" s="616">
        <v>1</v>
      </c>
      <c r="F32" s="616">
        <v>0</v>
      </c>
      <c r="G32" s="616">
        <v>2</v>
      </c>
      <c r="H32" s="616">
        <v>3</v>
      </c>
      <c r="I32" s="616">
        <v>1</v>
      </c>
      <c r="J32" s="616">
        <v>1</v>
      </c>
      <c r="K32" s="616">
        <v>0</v>
      </c>
      <c r="L32" s="616">
        <v>3</v>
      </c>
      <c r="M32" s="616">
        <v>1</v>
      </c>
      <c r="N32" s="616">
        <v>1</v>
      </c>
      <c r="O32" s="616">
        <v>1</v>
      </c>
      <c r="P32" s="616">
        <v>2</v>
      </c>
      <c r="Q32" s="616">
        <v>4</v>
      </c>
      <c r="R32" s="616">
        <v>1</v>
      </c>
      <c r="S32" s="616">
        <v>2</v>
      </c>
      <c r="T32" s="616">
        <v>1</v>
      </c>
      <c r="U32" s="616">
        <v>1</v>
      </c>
      <c r="V32" s="616">
        <v>2</v>
      </c>
      <c r="W32" s="616">
        <v>3</v>
      </c>
      <c r="X32" s="616">
        <v>3</v>
      </c>
      <c r="Y32" s="616">
        <v>0</v>
      </c>
      <c r="Z32" s="616">
        <v>2</v>
      </c>
      <c r="AA32" s="616">
        <v>1</v>
      </c>
      <c r="AB32" s="616">
        <v>1</v>
      </c>
      <c r="AC32" s="616">
        <v>1</v>
      </c>
      <c r="AD32" s="269"/>
      <c r="AE32" s="617">
        <f t="shared" ref="AE32:AE38" si="6">SUM(C32:AC32)</f>
        <v>43</v>
      </c>
    </row>
    <row r="33" spans="1:66" ht="14.1" customHeight="1" x14ac:dyDescent="0.25">
      <c r="A33" s="732"/>
      <c r="B33" s="648" t="s">
        <v>2765</v>
      </c>
      <c r="C33" s="616">
        <v>0</v>
      </c>
      <c r="D33" s="616">
        <v>2</v>
      </c>
      <c r="E33" s="616">
        <v>0</v>
      </c>
      <c r="F33" s="616">
        <v>0</v>
      </c>
      <c r="G33" s="616">
        <v>0</v>
      </c>
      <c r="H33" s="616">
        <v>2</v>
      </c>
      <c r="I33" s="616">
        <v>1</v>
      </c>
      <c r="J33" s="616">
        <v>0</v>
      </c>
      <c r="K33" s="616">
        <v>2</v>
      </c>
      <c r="L33" s="616">
        <v>2</v>
      </c>
      <c r="M33" s="616">
        <v>1</v>
      </c>
      <c r="N33" s="616">
        <v>0</v>
      </c>
      <c r="O33" s="616">
        <v>0</v>
      </c>
      <c r="P33" s="616">
        <v>3</v>
      </c>
      <c r="Q33" s="616">
        <v>0</v>
      </c>
      <c r="R33" s="616">
        <v>0</v>
      </c>
      <c r="S33" s="616">
        <v>2</v>
      </c>
      <c r="T33" s="616">
        <v>0</v>
      </c>
      <c r="U33" s="616">
        <v>1</v>
      </c>
      <c r="V33" s="616">
        <v>1</v>
      </c>
      <c r="W33" s="616">
        <v>2</v>
      </c>
      <c r="X33" s="616">
        <v>1</v>
      </c>
      <c r="Y33" s="616">
        <v>0</v>
      </c>
      <c r="Z33" s="616">
        <v>2</v>
      </c>
      <c r="AA33" s="616">
        <v>2</v>
      </c>
      <c r="AB33" s="616">
        <v>0</v>
      </c>
      <c r="AC33" s="616">
        <v>1</v>
      </c>
      <c r="AD33" s="269"/>
      <c r="AE33" s="617">
        <f t="shared" si="6"/>
        <v>25</v>
      </c>
    </row>
    <row r="34" spans="1:66" ht="14.1" customHeight="1" x14ac:dyDescent="0.25">
      <c r="A34" s="732"/>
      <c r="B34" s="648" t="s">
        <v>2766</v>
      </c>
      <c r="C34" s="616">
        <v>47</v>
      </c>
      <c r="D34" s="616">
        <v>40</v>
      </c>
      <c r="E34" s="616">
        <v>40</v>
      </c>
      <c r="F34" s="616">
        <v>32</v>
      </c>
      <c r="G34" s="616">
        <v>33</v>
      </c>
      <c r="H34" s="616">
        <v>26</v>
      </c>
      <c r="I34" s="616">
        <v>27</v>
      </c>
      <c r="J34" s="616">
        <v>28</v>
      </c>
      <c r="K34" s="616">
        <v>35</v>
      </c>
      <c r="L34" s="616">
        <v>28</v>
      </c>
      <c r="M34" s="616">
        <v>23</v>
      </c>
      <c r="N34" s="616">
        <v>39</v>
      </c>
      <c r="O34" s="616">
        <v>24</v>
      </c>
      <c r="P34" s="616">
        <v>21</v>
      </c>
      <c r="Q34" s="616">
        <v>24</v>
      </c>
      <c r="R34" s="616">
        <v>30</v>
      </c>
      <c r="S34" s="616">
        <v>30</v>
      </c>
      <c r="T34" s="616">
        <v>21</v>
      </c>
      <c r="U34" s="616">
        <v>22</v>
      </c>
      <c r="V34" s="616">
        <v>27</v>
      </c>
      <c r="W34" s="616">
        <v>23</v>
      </c>
      <c r="X34" s="616">
        <v>27</v>
      </c>
      <c r="Y34" s="616">
        <v>34</v>
      </c>
      <c r="Z34" s="616">
        <v>41</v>
      </c>
      <c r="AA34" s="616">
        <v>31</v>
      </c>
      <c r="AB34" s="616">
        <v>21</v>
      </c>
      <c r="AC34" s="616">
        <v>21</v>
      </c>
      <c r="AD34" s="269"/>
      <c r="AE34" s="617">
        <f t="shared" si="6"/>
        <v>795</v>
      </c>
    </row>
    <row r="35" spans="1:66" ht="14.1" customHeight="1" x14ac:dyDescent="0.25">
      <c r="A35" s="732"/>
      <c r="B35" s="648" t="s">
        <v>2767</v>
      </c>
      <c r="C35" s="616">
        <v>135</v>
      </c>
      <c r="D35" s="616">
        <v>130</v>
      </c>
      <c r="E35" s="616">
        <v>143</v>
      </c>
      <c r="F35" s="616">
        <v>127</v>
      </c>
      <c r="G35" s="616">
        <v>115</v>
      </c>
      <c r="H35" s="616">
        <v>120</v>
      </c>
      <c r="I35" s="616">
        <v>121</v>
      </c>
      <c r="J35" s="616">
        <v>109</v>
      </c>
      <c r="K35" s="616">
        <v>131</v>
      </c>
      <c r="L35" s="616">
        <v>109</v>
      </c>
      <c r="M35" s="616">
        <v>131</v>
      </c>
      <c r="N35" s="616">
        <v>109</v>
      </c>
      <c r="O35" s="616">
        <v>94</v>
      </c>
      <c r="P35" s="616">
        <v>97</v>
      </c>
      <c r="Q35" s="616">
        <v>128</v>
      </c>
      <c r="R35" s="616">
        <v>101</v>
      </c>
      <c r="S35" s="616">
        <v>79</v>
      </c>
      <c r="T35" s="616">
        <v>86</v>
      </c>
      <c r="U35" s="616">
        <v>105</v>
      </c>
      <c r="V35" s="616">
        <v>95</v>
      </c>
      <c r="W35" s="616">
        <v>92</v>
      </c>
      <c r="X35" s="616">
        <v>92</v>
      </c>
      <c r="Y35" s="616">
        <v>107</v>
      </c>
      <c r="Z35" s="616">
        <v>86</v>
      </c>
      <c r="AA35" s="616">
        <v>101</v>
      </c>
      <c r="AB35" s="616">
        <v>103</v>
      </c>
      <c r="AC35" s="616">
        <v>117</v>
      </c>
      <c r="AD35" s="269"/>
      <c r="AE35" s="617">
        <f t="shared" si="6"/>
        <v>2963</v>
      </c>
    </row>
    <row r="36" spans="1:66" ht="14.1" customHeight="1" x14ac:dyDescent="0.25">
      <c r="A36" s="732"/>
      <c r="B36" s="648" t="s">
        <v>2768</v>
      </c>
      <c r="C36" s="616">
        <v>198</v>
      </c>
      <c r="D36" s="616">
        <v>173</v>
      </c>
      <c r="E36" s="616">
        <v>160</v>
      </c>
      <c r="F36" s="616">
        <v>163</v>
      </c>
      <c r="G36" s="616">
        <v>143</v>
      </c>
      <c r="H36" s="616">
        <v>155</v>
      </c>
      <c r="I36" s="616">
        <v>153</v>
      </c>
      <c r="J36" s="616">
        <v>138</v>
      </c>
      <c r="K36" s="616">
        <v>131</v>
      </c>
      <c r="L36" s="616">
        <v>115</v>
      </c>
      <c r="M36" s="616">
        <v>110</v>
      </c>
      <c r="N36" s="616">
        <v>106</v>
      </c>
      <c r="O36" s="616">
        <v>112</v>
      </c>
      <c r="P36" s="616">
        <v>126</v>
      </c>
      <c r="Q36" s="616">
        <v>120</v>
      </c>
      <c r="R36" s="616">
        <v>127</v>
      </c>
      <c r="S36" s="616">
        <v>111</v>
      </c>
      <c r="T36" s="616">
        <v>133</v>
      </c>
      <c r="U36" s="616">
        <v>138</v>
      </c>
      <c r="V36" s="616">
        <v>113</v>
      </c>
      <c r="W36" s="616">
        <v>128</v>
      </c>
      <c r="X36" s="616">
        <v>106</v>
      </c>
      <c r="Y36" s="616">
        <v>110</v>
      </c>
      <c r="Z36" s="616">
        <v>104</v>
      </c>
      <c r="AA36" s="616">
        <v>125</v>
      </c>
      <c r="AB36" s="616">
        <v>119</v>
      </c>
      <c r="AC36" s="616">
        <v>101</v>
      </c>
      <c r="AD36" s="269"/>
      <c r="AE36" s="617">
        <f t="shared" si="6"/>
        <v>3518</v>
      </c>
    </row>
    <row r="37" spans="1:66" ht="14.1" customHeight="1" x14ac:dyDescent="0.25">
      <c r="A37" s="732"/>
      <c r="B37" s="648" t="s">
        <v>2769</v>
      </c>
      <c r="C37" s="616">
        <v>235</v>
      </c>
      <c r="D37" s="616">
        <v>220</v>
      </c>
      <c r="E37" s="616">
        <v>230</v>
      </c>
      <c r="F37" s="616">
        <v>263</v>
      </c>
      <c r="G37" s="616">
        <v>238</v>
      </c>
      <c r="H37" s="616">
        <v>237</v>
      </c>
      <c r="I37" s="616">
        <v>212</v>
      </c>
      <c r="J37" s="616">
        <v>204</v>
      </c>
      <c r="K37" s="616">
        <v>148</v>
      </c>
      <c r="L37" s="616">
        <v>181</v>
      </c>
      <c r="M37" s="616">
        <v>163</v>
      </c>
      <c r="N37" s="616">
        <v>155</v>
      </c>
      <c r="O37" s="616">
        <v>155</v>
      </c>
      <c r="P37" s="616">
        <v>147</v>
      </c>
      <c r="Q37" s="616">
        <v>141</v>
      </c>
      <c r="R37" s="616">
        <v>165</v>
      </c>
      <c r="S37" s="616">
        <v>182</v>
      </c>
      <c r="T37" s="616">
        <v>143</v>
      </c>
      <c r="U37" s="616">
        <v>150</v>
      </c>
      <c r="V37" s="616">
        <v>174</v>
      </c>
      <c r="W37" s="616">
        <v>158</v>
      </c>
      <c r="X37" s="616">
        <v>160</v>
      </c>
      <c r="Y37" s="616">
        <v>180</v>
      </c>
      <c r="Z37" s="616">
        <v>166</v>
      </c>
      <c r="AA37" s="616">
        <v>164</v>
      </c>
      <c r="AB37" s="616">
        <v>155</v>
      </c>
      <c r="AC37" s="616">
        <v>165</v>
      </c>
      <c r="AD37" s="269"/>
      <c r="AE37" s="617">
        <f t="shared" si="6"/>
        <v>4891</v>
      </c>
    </row>
    <row r="38" spans="1:66" ht="14.1" customHeight="1" x14ac:dyDescent="0.25">
      <c r="A38" s="732"/>
      <c r="B38" s="647" t="s">
        <v>2770</v>
      </c>
      <c r="C38" s="616">
        <v>246</v>
      </c>
      <c r="D38" s="616">
        <v>214</v>
      </c>
      <c r="E38" s="616">
        <v>221</v>
      </c>
      <c r="F38" s="616">
        <v>215</v>
      </c>
      <c r="G38" s="616">
        <v>213</v>
      </c>
      <c r="H38" s="616">
        <v>175</v>
      </c>
      <c r="I38" s="616">
        <v>192</v>
      </c>
      <c r="J38" s="616">
        <v>151</v>
      </c>
      <c r="K38" s="616">
        <v>151</v>
      </c>
      <c r="L38" s="616">
        <v>145</v>
      </c>
      <c r="M38" s="616">
        <v>148</v>
      </c>
      <c r="N38" s="616">
        <v>118</v>
      </c>
      <c r="O38" s="616">
        <v>129</v>
      </c>
      <c r="P38" s="616">
        <v>139</v>
      </c>
      <c r="Q38" s="616">
        <v>148</v>
      </c>
      <c r="R38" s="616">
        <v>146</v>
      </c>
      <c r="S38" s="616">
        <v>115</v>
      </c>
      <c r="T38" s="616">
        <v>108</v>
      </c>
      <c r="U38" s="616">
        <v>133</v>
      </c>
      <c r="V38" s="616">
        <v>123</v>
      </c>
      <c r="W38" s="616">
        <v>136</v>
      </c>
      <c r="X38" s="616">
        <v>127</v>
      </c>
      <c r="Y38" s="616">
        <v>139</v>
      </c>
      <c r="Z38" s="616">
        <v>127</v>
      </c>
      <c r="AA38" s="616">
        <v>110</v>
      </c>
      <c r="AB38" s="616">
        <v>130</v>
      </c>
      <c r="AC38" s="616">
        <v>126</v>
      </c>
      <c r="AD38" s="269"/>
      <c r="AE38" s="617">
        <f t="shared" si="6"/>
        <v>4125</v>
      </c>
    </row>
    <row r="39" spans="1:66" ht="25.5" customHeight="1" x14ac:dyDescent="0.2">
      <c r="A39" s="726" t="s">
        <v>2771</v>
      </c>
      <c r="B39" s="726"/>
      <c r="C39" s="109"/>
      <c r="D39" s="109"/>
      <c r="E39" s="606"/>
      <c r="F39" s="606"/>
      <c r="G39" s="606"/>
      <c r="H39" s="606"/>
      <c r="I39" s="606"/>
      <c r="J39" s="606"/>
      <c r="K39" s="606"/>
      <c r="L39" s="606"/>
      <c r="M39" s="606"/>
      <c r="N39" s="606"/>
      <c r="O39" s="606"/>
      <c r="P39" s="606"/>
      <c r="Q39" s="606"/>
      <c r="R39" s="606"/>
      <c r="S39" s="606"/>
      <c r="T39" s="606"/>
      <c r="U39" s="606"/>
      <c r="V39" s="606"/>
      <c r="W39" s="606"/>
      <c r="X39" s="606"/>
      <c r="Y39" s="606"/>
      <c r="Z39" s="606"/>
      <c r="AA39" s="606"/>
      <c r="AB39" s="606"/>
      <c r="AC39" s="606"/>
      <c r="AE39" s="617"/>
      <c r="AG39" s="723"/>
      <c r="AH39" s="723"/>
      <c r="AI39" s="723"/>
      <c r="AJ39" s="723"/>
      <c r="AK39" s="723"/>
      <c r="AL39" s="723"/>
      <c r="AM39" s="723"/>
      <c r="AN39" s="723"/>
      <c r="AO39" s="723"/>
      <c r="AP39" s="723"/>
      <c r="AQ39" s="723"/>
      <c r="AR39" s="723"/>
      <c r="AS39" s="723"/>
      <c r="AT39" s="723"/>
      <c r="AU39" s="723"/>
      <c r="AV39" s="723"/>
      <c r="AW39" s="723"/>
    </row>
    <row r="40" spans="1:66" ht="14.1" customHeight="1" x14ac:dyDescent="0.2">
      <c r="A40" s="650"/>
      <c r="B40" s="651" t="s">
        <v>147</v>
      </c>
      <c r="C40" s="652">
        <f>C76+C83+C64</f>
        <v>143</v>
      </c>
      <c r="D40" s="652">
        <f t="shared" ref="D40:AC40" si="7">D76+D83+D64</f>
        <v>129</v>
      </c>
      <c r="E40" s="652">
        <f t="shared" si="7"/>
        <v>136</v>
      </c>
      <c r="F40" s="652">
        <f t="shared" si="7"/>
        <v>139</v>
      </c>
      <c r="G40" s="652">
        <f t="shared" si="7"/>
        <v>108</v>
      </c>
      <c r="H40" s="652">
        <f t="shared" si="7"/>
        <v>130</v>
      </c>
      <c r="I40" s="652">
        <f t="shared" si="7"/>
        <v>107</v>
      </c>
      <c r="J40" s="652">
        <f t="shared" si="7"/>
        <v>98</v>
      </c>
      <c r="K40" s="652">
        <f t="shared" si="7"/>
        <v>108</v>
      </c>
      <c r="L40" s="652">
        <f t="shared" si="7"/>
        <v>96</v>
      </c>
      <c r="M40" s="652">
        <f t="shared" si="7"/>
        <v>96</v>
      </c>
      <c r="N40" s="652">
        <f t="shared" si="7"/>
        <v>79</v>
      </c>
      <c r="O40" s="652">
        <f t="shared" si="7"/>
        <v>74</v>
      </c>
      <c r="P40" s="652">
        <f t="shared" si="7"/>
        <v>100</v>
      </c>
      <c r="Q40" s="652">
        <f t="shared" si="7"/>
        <v>101</v>
      </c>
      <c r="R40" s="652">
        <f t="shared" si="7"/>
        <v>97</v>
      </c>
      <c r="S40" s="652">
        <f t="shared" si="7"/>
        <v>96</v>
      </c>
      <c r="T40" s="652">
        <f t="shared" si="7"/>
        <v>81</v>
      </c>
      <c r="U40" s="652">
        <f t="shared" si="7"/>
        <v>62</v>
      </c>
      <c r="V40" s="652">
        <f t="shared" si="7"/>
        <v>99</v>
      </c>
      <c r="W40" s="652">
        <f t="shared" si="7"/>
        <v>96</v>
      </c>
      <c r="X40" s="652">
        <f t="shared" si="7"/>
        <v>103</v>
      </c>
      <c r="Y40" s="652">
        <f t="shared" si="7"/>
        <v>94</v>
      </c>
      <c r="Z40" s="652">
        <f t="shared" si="7"/>
        <v>77</v>
      </c>
      <c r="AA40" s="652">
        <f t="shared" si="7"/>
        <v>87</v>
      </c>
      <c r="AB40" s="652">
        <f t="shared" si="7"/>
        <v>93</v>
      </c>
      <c r="AC40" s="652">
        <f t="shared" si="7"/>
        <v>117</v>
      </c>
      <c r="AE40" s="617">
        <f t="shared" ref="AE40:AE53" si="8">SUM(C40:AC40)</f>
        <v>2746</v>
      </c>
      <c r="AG40" s="724"/>
      <c r="AH40" s="724"/>
      <c r="AI40" s="724"/>
      <c r="AJ40" s="724"/>
      <c r="AK40" s="724"/>
      <c r="AL40" s="724"/>
      <c r="AM40" s="724"/>
      <c r="AN40" s="724"/>
      <c r="AO40" s="724"/>
      <c r="AP40" s="724"/>
      <c r="AQ40" s="724"/>
      <c r="AR40" s="724"/>
      <c r="AS40" s="724"/>
      <c r="AT40" s="724"/>
      <c r="AU40" s="724"/>
      <c r="AV40" s="724"/>
      <c r="AW40" s="724"/>
      <c r="AX40" s="653"/>
      <c r="AY40" s="653"/>
      <c r="AZ40" s="653"/>
      <c r="BA40" s="653"/>
      <c r="BB40" s="653"/>
      <c r="BC40" s="653"/>
      <c r="BD40" s="653"/>
      <c r="BE40" s="653"/>
      <c r="BF40" s="653"/>
      <c r="BG40" s="653"/>
      <c r="BH40" s="653"/>
      <c r="BI40" s="653"/>
      <c r="BJ40" s="653"/>
      <c r="BK40" s="653"/>
      <c r="BL40" s="653"/>
      <c r="BM40" s="653"/>
      <c r="BN40" s="653"/>
    </row>
    <row r="41" spans="1:66" ht="14.1" customHeight="1" x14ac:dyDescent="0.2">
      <c r="A41" s="650"/>
      <c r="B41" s="651" t="s">
        <v>99</v>
      </c>
      <c r="C41" s="652">
        <f>C81</f>
        <v>38</v>
      </c>
      <c r="D41" s="652">
        <f t="shared" ref="D41:AC41" si="9">D81</f>
        <v>29</v>
      </c>
      <c r="E41" s="652">
        <f t="shared" si="9"/>
        <v>33</v>
      </c>
      <c r="F41" s="652">
        <f t="shared" si="9"/>
        <v>29</v>
      </c>
      <c r="G41" s="652">
        <f t="shared" si="9"/>
        <v>32</v>
      </c>
      <c r="H41" s="652">
        <f t="shared" si="9"/>
        <v>35</v>
      </c>
      <c r="I41" s="652">
        <f t="shared" si="9"/>
        <v>27</v>
      </c>
      <c r="J41" s="652">
        <f t="shared" si="9"/>
        <v>34</v>
      </c>
      <c r="K41" s="652">
        <f t="shared" si="9"/>
        <v>25</v>
      </c>
      <c r="L41" s="652">
        <f t="shared" si="9"/>
        <v>21</v>
      </c>
      <c r="M41" s="652">
        <f t="shared" si="9"/>
        <v>36</v>
      </c>
      <c r="N41" s="652">
        <f t="shared" si="9"/>
        <v>27</v>
      </c>
      <c r="O41" s="652">
        <f t="shared" si="9"/>
        <v>30</v>
      </c>
      <c r="P41" s="652">
        <f t="shared" si="9"/>
        <v>18</v>
      </c>
      <c r="Q41" s="652">
        <f t="shared" si="9"/>
        <v>19</v>
      </c>
      <c r="R41" s="652">
        <f t="shared" si="9"/>
        <v>16</v>
      </c>
      <c r="S41" s="652">
        <f t="shared" si="9"/>
        <v>29</v>
      </c>
      <c r="T41" s="652">
        <f t="shared" si="9"/>
        <v>9</v>
      </c>
      <c r="U41" s="652">
        <f t="shared" si="9"/>
        <v>21</v>
      </c>
      <c r="V41" s="652">
        <f t="shared" si="9"/>
        <v>18</v>
      </c>
      <c r="W41" s="652">
        <f t="shared" si="9"/>
        <v>20</v>
      </c>
      <c r="X41" s="652">
        <f t="shared" si="9"/>
        <v>32</v>
      </c>
      <c r="Y41" s="652">
        <f t="shared" si="9"/>
        <v>33</v>
      </c>
      <c r="Z41" s="652">
        <f t="shared" si="9"/>
        <v>21</v>
      </c>
      <c r="AA41" s="652">
        <f t="shared" si="9"/>
        <v>33</v>
      </c>
      <c r="AB41" s="652">
        <f t="shared" si="9"/>
        <v>15</v>
      </c>
      <c r="AC41" s="652">
        <f t="shared" si="9"/>
        <v>24</v>
      </c>
      <c r="AE41" s="617">
        <f t="shared" si="8"/>
        <v>704</v>
      </c>
      <c r="AG41" s="544"/>
      <c r="AH41" s="544"/>
      <c r="AI41" s="544"/>
      <c r="AJ41" s="544"/>
      <c r="AK41" s="544"/>
      <c r="AL41" s="544"/>
      <c r="AM41" s="544"/>
      <c r="AN41" s="544"/>
      <c r="AO41" s="544"/>
      <c r="AP41" s="544"/>
      <c r="AQ41" s="544"/>
      <c r="AR41" s="544"/>
      <c r="AS41" s="544"/>
      <c r="AT41" s="544"/>
      <c r="AU41" s="544"/>
      <c r="AV41" s="544"/>
      <c r="AW41" s="544"/>
      <c r="AX41" s="653"/>
      <c r="AY41" s="653"/>
      <c r="AZ41" s="653"/>
      <c r="BA41" s="653"/>
      <c r="BB41" s="653"/>
      <c r="BC41" s="653"/>
      <c r="BD41" s="653"/>
      <c r="BE41" s="653"/>
      <c r="BF41" s="653"/>
      <c r="BG41" s="653"/>
      <c r="BH41" s="653"/>
      <c r="BI41" s="653"/>
      <c r="BJ41" s="653"/>
      <c r="BK41" s="653"/>
      <c r="BL41" s="653"/>
      <c r="BM41" s="653"/>
      <c r="BN41" s="653"/>
    </row>
    <row r="42" spans="1:66" ht="14.1" customHeight="1" x14ac:dyDescent="0.2">
      <c r="A42" s="650"/>
      <c r="B42" s="651" t="s">
        <v>144</v>
      </c>
      <c r="C42" s="652">
        <f>C62</f>
        <v>53</v>
      </c>
      <c r="D42" s="652">
        <f t="shared" ref="D42:AC42" si="10">D62</f>
        <v>70</v>
      </c>
      <c r="E42" s="652">
        <f t="shared" si="10"/>
        <v>62</v>
      </c>
      <c r="F42" s="652">
        <f t="shared" si="10"/>
        <v>75</v>
      </c>
      <c r="G42" s="652">
        <f t="shared" si="10"/>
        <v>50</v>
      </c>
      <c r="H42" s="652">
        <f t="shared" si="10"/>
        <v>56</v>
      </c>
      <c r="I42" s="652">
        <f t="shared" si="10"/>
        <v>39</v>
      </c>
      <c r="J42" s="652">
        <f t="shared" si="10"/>
        <v>37</v>
      </c>
      <c r="K42" s="652">
        <f t="shared" si="10"/>
        <v>45</v>
      </c>
      <c r="L42" s="652">
        <f t="shared" si="10"/>
        <v>36</v>
      </c>
      <c r="M42" s="652">
        <f t="shared" si="10"/>
        <v>39</v>
      </c>
      <c r="N42" s="652">
        <f t="shared" si="10"/>
        <v>35</v>
      </c>
      <c r="O42" s="652">
        <f t="shared" si="10"/>
        <v>28</v>
      </c>
      <c r="P42" s="652">
        <f t="shared" si="10"/>
        <v>45</v>
      </c>
      <c r="Q42" s="652">
        <f t="shared" si="10"/>
        <v>20</v>
      </c>
      <c r="R42" s="652">
        <f t="shared" si="10"/>
        <v>38</v>
      </c>
      <c r="S42" s="652">
        <f t="shared" si="10"/>
        <v>33</v>
      </c>
      <c r="T42" s="652">
        <f t="shared" si="10"/>
        <v>28</v>
      </c>
      <c r="U42" s="652">
        <f t="shared" si="10"/>
        <v>37</v>
      </c>
      <c r="V42" s="652">
        <f t="shared" si="10"/>
        <v>31</v>
      </c>
      <c r="W42" s="652">
        <f t="shared" si="10"/>
        <v>44</v>
      </c>
      <c r="X42" s="652">
        <f t="shared" si="10"/>
        <v>34</v>
      </c>
      <c r="Y42" s="652">
        <f t="shared" si="10"/>
        <v>31</v>
      </c>
      <c r="Z42" s="652">
        <f t="shared" si="10"/>
        <v>31</v>
      </c>
      <c r="AA42" s="652">
        <f t="shared" si="10"/>
        <v>38</v>
      </c>
      <c r="AB42" s="652">
        <f t="shared" si="10"/>
        <v>37</v>
      </c>
      <c r="AC42" s="652">
        <f t="shared" si="10"/>
        <v>26</v>
      </c>
      <c r="AE42" s="617">
        <f t="shared" si="8"/>
        <v>1098</v>
      </c>
      <c r="AG42" s="544"/>
      <c r="AH42" s="544"/>
      <c r="AI42" s="544"/>
      <c r="AJ42" s="544"/>
      <c r="AK42" s="544"/>
      <c r="AL42" s="544"/>
      <c r="AM42" s="544"/>
      <c r="AN42" s="544"/>
      <c r="AO42" s="544"/>
      <c r="AP42" s="544"/>
      <c r="AQ42" s="544"/>
      <c r="AR42" s="544"/>
      <c r="AS42" s="544"/>
      <c r="AT42" s="544"/>
      <c r="AU42" s="544"/>
      <c r="AV42" s="544"/>
      <c r="AW42" s="544"/>
      <c r="AX42" s="653"/>
      <c r="AY42" s="653"/>
      <c r="AZ42" s="653"/>
      <c r="BA42" s="653"/>
      <c r="BB42" s="653"/>
      <c r="BC42" s="653"/>
      <c r="BD42" s="653"/>
      <c r="BE42" s="653"/>
      <c r="BF42" s="653"/>
      <c r="BG42" s="653"/>
      <c r="BH42" s="653"/>
      <c r="BI42" s="653"/>
      <c r="BJ42" s="653"/>
      <c r="BK42" s="653"/>
      <c r="BL42" s="653"/>
      <c r="BM42" s="653"/>
      <c r="BN42" s="653"/>
    </row>
    <row r="43" spans="1:66" ht="14.1" customHeight="1" x14ac:dyDescent="0.2">
      <c r="A43" s="650"/>
      <c r="B43" s="651" t="s">
        <v>126</v>
      </c>
      <c r="C43" s="652">
        <f>C69</f>
        <v>128</v>
      </c>
      <c r="D43" s="652">
        <f t="shared" ref="D43:AC43" si="11">D69</f>
        <v>127</v>
      </c>
      <c r="E43" s="652">
        <f t="shared" si="11"/>
        <v>108</v>
      </c>
      <c r="F43" s="652">
        <f t="shared" si="11"/>
        <v>133</v>
      </c>
      <c r="G43" s="652">
        <f t="shared" si="11"/>
        <v>92</v>
      </c>
      <c r="H43" s="652">
        <f t="shared" si="11"/>
        <v>88</v>
      </c>
      <c r="I43" s="652">
        <f t="shared" si="11"/>
        <v>103</v>
      </c>
      <c r="J43" s="652">
        <f t="shared" si="11"/>
        <v>91</v>
      </c>
      <c r="K43" s="652">
        <f t="shared" si="11"/>
        <v>77</v>
      </c>
      <c r="L43" s="652">
        <f t="shared" si="11"/>
        <v>71</v>
      </c>
      <c r="M43" s="652">
        <f t="shared" si="11"/>
        <v>90</v>
      </c>
      <c r="N43" s="652">
        <f t="shared" si="11"/>
        <v>76</v>
      </c>
      <c r="O43" s="652">
        <f t="shared" si="11"/>
        <v>64</v>
      </c>
      <c r="P43" s="652">
        <f t="shared" si="11"/>
        <v>66</v>
      </c>
      <c r="Q43" s="652">
        <f t="shared" si="11"/>
        <v>82</v>
      </c>
      <c r="R43" s="652">
        <f t="shared" si="11"/>
        <v>81</v>
      </c>
      <c r="S43" s="652">
        <f t="shared" si="11"/>
        <v>77</v>
      </c>
      <c r="T43" s="652">
        <f t="shared" si="11"/>
        <v>62</v>
      </c>
      <c r="U43" s="652">
        <f t="shared" si="11"/>
        <v>82</v>
      </c>
      <c r="V43" s="652">
        <f t="shared" si="11"/>
        <v>91</v>
      </c>
      <c r="W43" s="652">
        <f t="shared" si="11"/>
        <v>82</v>
      </c>
      <c r="X43" s="652">
        <f t="shared" si="11"/>
        <v>99</v>
      </c>
      <c r="Y43" s="652">
        <f t="shared" si="11"/>
        <v>72</v>
      </c>
      <c r="Z43" s="652">
        <f t="shared" si="11"/>
        <v>79</v>
      </c>
      <c r="AA43" s="652">
        <f t="shared" si="11"/>
        <v>77</v>
      </c>
      <c r="AB43" s="652">
        <f t="shared" si="11"/>
        <v>70</v>
      </c>
      <c r="AC43" s="652">
        <f t="shared" si="11"/>
        <v>67</v>
      </c>
      <c r="AE43" s="617">
        <f t="shared" si="8"/>
        <v>2335</v>
      </c>
      <c r="AG43" s="544"/>
      <c r="AH43" s="544"/>
      <c r="AI43" s="544"/>
      <c r="AJ43" s="544"/>
      <c r="AK43" s="544"/>
      <c r="AL43" s="544"/>
      <c r="AM43" s="544"/>
      <c r="AN43" s="544"/>
      <c r="AO43" s="544"/>
      <c r="AP43" s="544"/>
      <c r="AQ43" s="544"/>
      <c r="AR43" s="544"/>
      <c r="AS43" s="544"/>
      <c r="AT43" s="544"/>
      <c r="AU43" s="544"/>
      <c r="AV43" s="544"/>
      <c r="AW43" s="544"/>
      <c r="AX43" s="653"/>
      <c r="AY43" s="653"/>
      <c r="AZ43" s="653"/>
      <c r="BA43" s="653"/>
      <c r="BB43" s="653"/>
      <c r="BC43" s="653"/>
      <c r="BD43" s="653"/>
      <c r="BE43" s="653"/>
      <c r="BF43" s="653"/>
      <c r="BG43" s="653"/>
      <c r="BH43" s="653"/>
      <c r="BI43" s="653"/>
      <c r="BJ43" s="653"/>
      <c r="BK43" s="653"/>
      <c r="BL43" s="653"/>
      <c r="BM43" s="653"/>
      <c r="BN43" s="653"/>
    </row>
    <row r="44" spans="1:66" ht="14.1" customHeight="1" x14ac:dyDescent="0.2">
      <c r="A44" s="650"/>
      <c r="B44" s="651" t="s">
        <v>100</v>
      </c>
      <c r="C44" s="652">
        <f>C61+C68+C85</f>
        <v>86</v>
      </c>
      <c r="D44" s="652">
        <f t="shared" ref="D44:AC44" si="12">D61+D68+D85</f>
        <v>82</v>
      </c>
      <c r="E44" s="652">
        <f t="shared" si="12"/>
        <v>84</v>
      </c>
      <c r="F44" s="652">
        <f t="shared" si="12"/>
        <v>89</v>
      </c>
      <c r="G44" s="652">
        <f t="shared" si="12"/>
        <v>79</v>
      </c>
      <c r="H44" s="652">
        <f t="shared" si="12"/>
        <v>100</v>
      </c>
      <c r="I44" s="652">
        <f t="shared" si="12"/>
        <v>93</v>
      </c>
      <c r="J44" s="652">
        <f t="shared" si="12"/>
        <v>101</v>
      </c>
      <c r="K44" s="652">
        <f t="shared" si="12"/>
        <v>82</v>
      </c>
      <c r="L44" s="652">
        <f t="shared" si="12"/>
        <v>78</v>
      </c>
      <c r="M44" s="652">
        <f t="shared" si="12"/>
        <v>57</v>
      </c>
      <c r="N44" s="652">
        <f t="shared" si="12"/>
        <v>62</v>
      </c>
      <c r="O44" s="652">
        <f t="shared" si="12"/>
        <v>52</v>
      </c>
      <c r="P44" s="652">
        <f t="shared" si="12"/>
        <v>59</v>
      </c>
      <c r="Q44" s="652">
        <f t="shared" si="12"/>
        <v>58</v>
      </c>
      <c r="R44" s="652">
        <f t="shared" si="12"/>
        <v>58</v>
      </c>
      <c r="S44" s="652">
        <f t="shared" si="12"/>
        <v>62</v>
      </c>
      <c r="T44" s="652">
        <f t="shared" si="12"/>
        <v>48</v>
      </c>
      <c r="U44" s="652">
        <f t="shared" si="12"/>
        <v>64</v>
      </c>
      <c r="V44" s="652">
        <f t="shared" si="12"/>
        <v>62</v>
      </c>
      <c r="W44" s="652">
        <f t="shared" si="12"/>
        <v>75</v>
      </c>
      <c r="X44" s="652">
        <f t="shared" si="12"/>
        <v>46</v>
      </c>
      <c r="Y44" s="652">
        <f t="shared" si="12"/>
        <v>61</v>
      </c>
      <c r="Z44" s="652">
        <f t="shared" si="12"/>
        <v>64</v>
      </c>
      <c r="AA44" s="652">
        <f t="shared" si="12"/>
        <v>53</v>
      </c>
      <c r="AB44" s="652">
        <f t="shared" si="12"/>
        <v>70</v>
      </c>
      <c r="AC44" s="652">
        <f t="shared" si="12"/>
        <v>51</v>
      </c>
      <c r="AE44" s="617">
        <f t="shared" si="8"/>
        <v>1876</v>
      </c>
      <c r="AG44" s="544"/>
      <c r="AH44" s="544"/>
      <c r="AI44" s="544"/>
      <c r="AJ44" s="544"/>
      <c r="AK44" s="544"/>
      <c r="AL44" s="544"/>
      <c r="AM44" s="544"/>
      <c r="AN44" s="544"/>
      <c r="AO44" s="544"/>
      <c r="AP44" s="544"/>
      <c r="AQ44" s="544"/>
      <c r="AR44" s="544"/>
      <c r="AS44" s="544"/>
      <c r="AT44" s="544"/>
      <c r="AU44" s="544"/>
      <c r="AV44" s="544"/>
      <c r="AW44" s="544"/>
      <c r="AX44" s="653"/>
      <c r="AY44" s="653"/>
      <c r="AZ44" s="653"/>
      <c r="BA44" s="653"/>
      <c r="BB44" s="653"/>
      <c r="BC44" s="653"/>
      <c r="BD44" s="653"/>
      <c r="BE44" s="653"/>
      <c r="BF44" s="653"/>
      <c r="BG44" s="653"/>
      <c r="BH44" s="653"/>
      <c r="BI44" s="653"/>
      <c r="BJ44" s="653"/>
      <c r="BK44" s="653"/>
      <c r="BL44" s="653"/>
      <c r="BM44" s="653"/>
      <c r="BN44" s="653"/>
    </row>
    <row r="45" spans="1:66" ht="14.1" customHeight="1" x14ac:dyDescent="0.2">
      <c r="A45" s="650"/>
      <c r="B45" s="651" t="s">
        <v>101</v>
      </c>
      <c r="C45" s="652">
        <f>C56+C57+C74</f>
        <v>169</v>
      </c>
      <c r="D45" s="652">
        <f t="shared" ref="D45:AC45" si="13">D56+D57+D74</f>
        <v>138</v>
      </c>
      <c r="E45" s="652">
        <f t="shared" si="13"/>
        <v>166</v>
      </c>
      <c r="F45" s="652">
        <f t="shared" si="13"/>
        <v>151</v>
      </c>
      <c r="G45" s="652">
        <f t="shared" si="13"/>
        <v>143</v>
      </c>
      <c r="H45" s="652">
        <f t="shared" si="13"/>
        <v>127</v>
      </c>
      <c r="I45" s="652">
        <f t="shared" si="13"/>
        <v>128</v>
      </c>
      <c r="J45" s="652">
        <f t="shared" si="13"/>
        <v>120</v>
      </c>
      <c r="K45" s="652">
        <f t="shared" si="13"/>
        <v>110</v>
      </c>
      <c r="L45" s="652">
        <f t="shared" si="13"/>
        <v>106</v>
      </c>
      <c r="M45" s="652">
        <f t="shared" si="13"/>
        <v>107</v>
      </c>
      <c r="N45" s="652">
        <f t="shared" si="13"/>
        <v>89</v>
      </c>
      <c r="O45" s="652">
        <f t="shared" si="13"/>
        <v>104</v>
      </c>
      <c r="P45" s="652">
        <f t="shared" si="13"/>
        <v>108</v>
      </c>
      <c r="Q45" s="652">
        <f t="shared" si="13"/>
        <v>115</v>
      </c>
      <c r="R45" s="652">
        <f t="shared" si="13"/>
        <v>101</v>
      </c>
      <c r="S45" s="652">
        <f t="shared" si="13"/>
        <v>113</v>
      </c>
      <c r="T45" s="652">
        <f t="shared" si="13"/>
        <v>91</v>
      </c>
      <c r="U45" s="652">
        <f t="shared" si="13"/>
        <v>107</v>
      </c>
      <c r="V45" s="652">
        <f t="shared" si="13"/>
        <v>97</v>
      </c>
      <c r="W45" s="652">
        <f t="shared" si="13"/>
        <v>101</v>
      </c>
      <c r="X45" s="652">
        <f t="shared" si="13"/>
        <v>106</v>
      </c>
      <c r="Y45" s="652">
        <f t="shared" si="13"/>
        <v>113</v>
      </c>
      <c r="Z45" s="652">
        <f t="shared" si="13"/>
        <v>96</v>
      </c>
      <c r="AA45" s="652">
        <f t="shared" si="13"/>
        <v>94</v>
      </c>
      <c r="AB45" s="652">
        <f t="shared" si="13"/>
        <v>104</v>
      </c>
      <c r="AC45" s="652">
        <f t="shared" si="13"/>
        <v>108</v>
      </c>
      <c r="AE45" s="617">
        <f t="shared" si="8"/>
        <v>3112</v>
      </c>
      <c r="AG45" s="544"/>
      <c r="AH45" s="544"/>
      <c r="AI45" s="544"/>
      <c r="AJ45" s="544"/>
      <c r="AK45" s="544"/>
      <c r="AL45" s="544"/>
      <c r="AM45" s="544"/>
      <c r="AN45" s="544"/>
      <c r="AO45" s="544"/>
      <c r="AP45" s="544"/>
      <c r="AQ45" s="544"/>
      <c r="AR45" s="544"/>
      <c r="AS45" s="544"/>
      <c r="AT45" s="544"/>
      <c r="AU45" s="544"/>
      <c r="AV45" s="544"/>
      <c r="AW45" s="544"/>
      <c r="AX45" s="653"/>
      <c r="AY45" s="653"/>
      <c r="AZ45" s="653"/>
      <c r="BA45" s="653"/>
      <c r="BB45" s="653"/>
      <c r="BC45" s="653"/>
      <c r="BD45" s="653"/>
      <c r="BE45" s="653"/>
      <c r="BF45" s="653"/>
      <c r="BG45" s="653"/>
      <c r="BH45" s="653"/>
      <c r="BI45" s="653"/>
      <c r="BJ45" s="653"/>
      <c r="BK45" s="653"/>
      <c r="BL45" s="653"/>
      <c r="BM45" s="653"/>
      <c r="BN45" s="653"/>
    </row>
    <row r="46" spans="1:66" ht="14.1" customHeight="1" x14ac:dyDescent="0.2">
      <c r="A46" s="650"/>
      <c r="B46" s="651" t="s">
        <v>149</v>
      </c>
      <c r="C46" s="652">
        <f>C65+C67+C70+C72+C80+C86</f>
        <v>401</v>
      </c>
      <c r="D46" s="652">
        <f t="shared" ref="D46:AC46" si="14">D65+D67+D70+D72+D80+D86</f>
        <v>321</v>
      </c>
      <c r="E46" s="652">
        <f t="shared" si="14"/>
        <v>320</v>
      </c>
      <c r="F46" s="652">
        <f t="shared" si="14"/>
        <v>338</v>
      </c>
      <c r="G46" s="652">
        <f t="shared" si="14"/>
        <v>361</v>
      </c>
      <c r="H46" s="652">
        <f t="shared" si="14"/>
        <v>315</v>
      </c>
      <c r="I46" s="652">
        <f t="shared" si="14"/>
        <v>318</v>
      </c>
      <c r="J46" s="652">
        <f t="shared" si="14"/>
        <v>288</v>
      </c>
      <c r="K46" s="652">
        <f t="shared" si="14"/>
        <v>267</v>
      </c>
      <c r="L46" s="652">
        <f t="shared" si="14"/>
        <v>249</v>
      </c>
      <c r="M46" s="652">
        <f t="shared" si="14"/>
        <v>226</v>
      </c>
      <c r="N46" s="652">
        <f t="shared" si="14"/>
        <v>246</v>
      </c>
      <c r="O46" s="652">
        <f t="shared" si="14"/>
        <v>211</v>
      </c>
      <c r="P46" s="652">
        <f t="shared" si="14"/>
        <v>187</v>
      </c>
      <c r="Q46" s="652">
        <f t="shared" si="14"/>
        <v>261</v>
      </c>
      <c r="R46" s="652">
        <f t="shared" si="14"/>
        <v>254</v>
      </c>
      <c r="S46" s="652">
        <f t="shared" si="14"/>
        <v>204</v>
      </c>
      <c r="T46" s="652">
        <f t="shared" si="14"/>
        <v>225</v>
      </c>
      <c r="U46" s="652">
        <f t="shared" si="14"/>
        <v>225</v>
      </c>
      <c r="V46" s="652">
        <f t="shared" si="14"/>
        <v>199</v>
      </c>
      <c r="W46" s="652">
        <f t="shared" si="14"/>
        <v>236</v>
      </c>
      <c r="X46" s="652">
        <f t="shared" si="14"/>
        <v>203</v>
      </c>
      <c r="Y46" s="652">
        <f t="shared" si="14"/>
        <v>256</v>
      </c>
      <c r="Z46" s="652">
        <f t="shared" si="14"/>
        <v>230</v>
      </c>
      <c r="AA46" s="652">
        <f t="shared" si="14"/>
        <v>215</v>
      </c>
      <c r="AB46" s="652">
        <f t="shared" si="14"/>
        <v>245</v>
      </c>
      <c r="AC46" s="652">
        <f t="shared" si="14"/>
        <v>236</v>
      </c>
      <c r="AE46" s="617">
        <f t="shared" si="8"/>
        <v>7037</v>
      </c>
      <c r="AG46" s="544"/>
      <c r="AH46" s="544"/>
      <c r="AI46" s="544"/>
      <c r="AJ46" s="544"/>
      <c r="AK46" s="544"/>
      <c r="AL46" s="544"/>
      <c r="AM46" s="544"/>
      <c r="AN46" s="544"/>
      <c r="AO46" s="544"/>
      <c r="AP46" s="544"/>
      <c r="AQ46" s="544"/>
      <c r="AR46" s="544"/>
      <c r="AS46" s="544"/>
      <c r="AT46" s="544"/>
      <c r="AU46" s="544"/>
      <c r="AV46" s="544"/>
      <c r="AW46" s="544"/>
      <c r="AX46" s="653"/>
      <c r="AY46" s="653"/>
      <c r="AZ46" s="653"/>
      <c r="BA46" s="653"/>
      <c r="BB46" s="653"/>
      <c r="BC46" s="653"/>
      <c r="BD46" s="653"/>
      <c r="BE46" s="653"/>
      <c r="BF46" s="653"/>
      <c r="BG46" s="653"/>
      <c r="BH46" s="653"/>
      <c r="BI46" s="653"/>
      <c r="BJ46" s="653"/>
      <c r="BK46" s="653"/>
      <c r="BL46" s="653"/>
      <c r="BM46" s="653"/>
      <c r="BN46" s="653"/>
    </row>
    <row r="47" spans="1:66" ht="14.1" customHeight="1" x14ac:dyDescent="0.2">
      <c r="A47" s="650"/>
      <c r="B47" s="651" t="s">
        <v>111</v>
      </c>
      <c r="C47" s="652">
        <f>C59+C71</f>
        <v>77</v>
      </c>
      <c r="D47" s="652">
        <f t="shared" ref="D47:AC47" si="15">D59+D71</f>
        <v>81</v>
      </c>
      <c r="E47" s="652">
        <f t="shared" si="15"/>
        <v>99</v>
      </c>
      <c r="F47" s="652">
        <f t="shared" si="15"/>
        <v>96</v>
      </c>
      <c r="G47" s="652">
        <f t="shared" si="15"/>
        <v>84</v>
      </c>
      <c r="H47" s="652">
        <f t="shared" si="15"/>
        <v>94</v>
      </c>
      <c r="I47" s="652">
        <f t="shared" si="15"/>
        <v>93</v>
      </c>
      <c r="J47" s="652">
        <f t="shared" si="15"/>
        <v>90</v>
      </c>
      <c r="K47" s="652">
        <f t="shared" si="15"/>
        <v>71</v>
      </c>
      <c r="L47" s="652">
        <f t="shared" si="15"/>
        <v>63</v>
      </c>
      <c r="M47" s="652">
        <f t="shared" si="15"/>
        <v>75</v>
      </c>
      <c r="N47" s="652">
        <f t="shared" si="15"/>
        <v>73</v>
      </c>
      <c r="O47" s="652">
        <f t="shared" si="15"/>
        <v>63</v>
      </c>
      <c r="P47" s="652">
        <f t="shared" si="15"/>
        <v>74</v>
      </c>
      <c r="Q47" s="652">
        <f t="shared" si="15"/>
        <v>65</v>
      </c>
      <c r="R47" s="652">
        <f t="shared" si="15"/>
        <v>87</v>
      </c>
      <c r="S47" s="652">
        <f t="shared" si="15"/>
        <v>56</v>
      </c>
      <c r="T47" s="652">
        <f t="shared" si="15"/>
        <v>75</v>
      </c>
      <c r="U47" s="652">
        <f t="shared" si="15"/>
        <v>57</v>
      </c>
      <c r="V47" s="652">
        <f t="shared" si="15"/>
        <v>76</v>
      </c>
      <c r="W47" s="652">
        <f t="shared" si="15"/>
        <v>71</v>
      </c>
      <c r="X47" s="652">
        <f t="shared" si="15"/>
        <v>73</v>
      </c>
      <c r="Y47" s="652">
        <f t="shared" si="15"/>
        <v>68</v>
      </c>
      <c r="Z47" s="652">
        <f t="shared" si="15"/>
        <v>66</v>
      </c>
      <c r="AA47" s="652">
        <f t="shared" si="15"/>
        <v>63</v>
      </c>
      <c r="AB47" s="652">
        <f t="shared" si="15"/>
        <v>65</v>
      </c>
      <c r="AC47" s="652">
        <f t="shared" si="15"/>
        <v>76</v>
      </c>
      <c r="AE47" s="617">
        <f t="shared" si="8"/>
        <v>2031</v>
      </c>
      <c r="AG47" s="544"/>
      <c r="AH47" s="544"/>
      <c r="AI47" s="544"/>
      <c r="AJ47" s="544"/>
      <c r="AK47" s="544"/>
      <c r="AL47" s="544"/>
      <c r="AM47" s="544"/>
      <c r="AN47" s="544"/>
      <c r="AO47" s="544"/>
      <c r="AP47" s="544"/>
      <c r="AQ47" s="544"/>
      <c r="AR47" s="544"/>
      <c r="AS47" s="544"/>
      <c r="AT47" s="544"/>
      <c r="AU47" s="544"/>
      <c r="AV47" s="544"/>
      <c r="AW47" s="544"/>
      <c r="AX47" s="653"/>
      <c r="AY47" s="653"/>
      <c r="AZ47" s="653"/>
      <c r="BA47" s="653"/>
      <c r="BB47" s="653"/>
      <c r="BC47" s="653"/>
      <c r="BD47" s="653"/>
      <c r="BE47" s="653"/>
      <c r="BF47" s="653"/>
      <c r="BG47" s="653"/>
      <c r="BH47" s="653"/>
      <c r="BI47" s="653"/>
      <c r="BJ47" s="653"/>
      <c r="BK47" s="653"/>
      <c r="BL47" s="653"/>
      <c r="BM47" s="653"/>
      <c r="BN47" s="653"/>
    </row>
    <row r="48" spans="1:66" ht="14.1" customHeight="1" x14ac:dyDescent="0.2">
      <c r="A48" s="650"/>
      <c r="B48" s="651" t="s">
        <v>102</v>
      </c>
      <c r="C48" s="652">
        <f>C77+C84</f>
        <v>254</v>
      </c>
      <c r="D48" s="652">
        <f t="shared" ref="D48:AC48" si="16">D77+D84</f>
        <v>189</v>
      </c>
      <c r="E48" s="652">
        <f t="shared" si="16"/>
        <v>210</v>
      </c>
      <c r="F48" s="652">
        <f t="shared" si="16"/>
        <v>197</v>
      </c>
      <c r="G48" s="652">
        <f t="shared" si="16"/>
        <v>189</v>
      </c>
      <c r="H48" s="652">
        <f t="shared" si="16"/>
        <v>174</v>
      </c>
      <c r="I48" s="652">
        <f t="shared" si="16"/>
        <v>191</v>
      </c>
      <c r="J48" s="652">
        <f t="shared" si="16"/>
        <v>163</v>
      </c>
      <c r="K48" s="652">
        <f t="shared" si="16"/>
        <v>150</v>
      </c>
      <c r="L48" s="652">
        <f t="shared" si="16"/>
        <v>145</v>
      </c>
      <c r="M48" s="652">
        <f t="shared" si="16"/>
        <v>127</v>
      </c>
      <c r="N48" s="652">
        <f t="shared" si="16"/>
        <v>153</v>
      </c>
      <c r="O48" s="652">
        <f t="shared" si="16"/>
        <v>112</v>
      </c>
      <c r="P48" s="652">
        <f t="shared" si="16"/>
        <v>134</v>
      </c>
      <c r="Q48" s="652">
        <f t="shared" si="16"/>
        <v>161</v>
      </c>
      <c r="R48" s="652">
        <f t="shared" si="16"/>
        <v>130</v>
      </c>
      <c r="S48" s="652">
        <f t="shared" si="16"/>
        <v>139</v>
      </c>
      <c r="T48" s="652">
        <f t="shared" si="16"/>
        <v>134</v>
      </c>
      <c r="U48" s="652">
        <f t="shared" si="16"/>
        <v>144</v>
      </c>
      <c r="V48" s="652">
        <f t="shared" si="16"/>
        <v>120</v>
      </c>
      <c r="W48" s="652">
        <f t="shared" si="16"/>
        <v>120</v>
      </c>
      <c r="X48" s="652">
        <f t="shared" si="16"/>
        <v>121</v>
      </c>
      <c r="Y48" s="652">
        <f t="shared" si="16"/>
        <v>156</v>
      </c>
      <c r="Z48" s="652">
        <f t="shared" si="16"/>
        <v>123</v>
      </c>
      <c r="AA48" s="652">
        <f t="shared" si="16"/>
        <v>140</v>
      </c>
      <c r="AB48" s="652">
        <f t="shared" si="16"/>
        <v>127</v>
      </c>
      <c r="AC48" s="652">
        <f t="shared" si="16"/>
        <v>121</v>
      </c>
      <c r="AE48" s="617">
        <f t="shared" si="8"/>
        <v>4124</v>
      </c>
      <c r="AG48" s="544"/>
      <c r="AH48" s="544"/>
      <c r="AI48" s="544"/>
      <c r="AJ48" s="544"/>
      <c r="AK48" s="544"/>
      <c r="AL48" s="544"/>
      <c r="AM48" s="544"/>
      <c r="AN48" s="544"/>
      <c r="AO48" s="544"/>
      <c r="AP48" s="544"/>
      <c r="AQ48" s="544"/>
      <c r="AR48" s="544"/>
      <c r="AS48" s="544"/>
      <c r="AT48" s="544"/>
      <c r="AU48" s="544"/>
      <c r="AV48" s="544"/>
      <c r="AW48" s="544"/>
      <c r="AX48" s="653"/>
      <c r="AY48" s="653"/>
      <c r="AZ48" s="653"/>
      <c r="BA48" s="653"/>
      <c r="BB48" s="653"/>
      <c r="BC48" s="653"/>
      <c r="BD48" s="653"/>
      <c r="BE48" s="653"/>
      <c r="BF48" s="653"/>
      <c r="BG48" s="653"/>
      <c r="BH48" s="653"/>
      <c r="BI48" s="653"/>
      <c r="BJ48" s="653"/>
      <c r="BK48" s="653"/>
      <c r="BL48" s="653"/>
      <c r="BM48" s="653"/>
      <c r="BN48" s="653"/>
    </row>
    <row r="49" spans="1:66" ht="14.1" customHeight="1" x14ac:dyDescent="0.2">
      <c r="A49" s="650"/>
      <c r="B49" s="651" t="s">
        <v>103</v>
      </c>
      <c r="C49" s="652">
        <f>C60+C66+C73+C87</f>
        <v>221</v>
      </c>
      <c r="D49" s="652">
        <f t="shared" ref="D49:AC49" si="17">D60+D66+D73+D87</f>
        <v>211</v>
      </c>
      <c r="E49" s="652">
        <f t="shared" si="17"/>
        <v>174</v>
      </c>
      <c r="F49" s="652">
        <f t="shared" si="17"/>
        <v>200</v>
      </c>
      <c r="G49" s="652">
        <f t="shared" si="17"/>
        <v>208</v>
      </c>
      <c r="H49" s="652">
        <f t="shared" si="17"/>
        <v>176</v>
      </c>
      <c r="I49" s="652">
        <f t="shared" si="17"/>
        <v>185</v>
      </c>
      <c r="J49" s="652">
        <f t="shared" si="17"/>
        <v>179</v>
      </c>
      <c r="K49" s="652">
        <f t="shared" si="17"/>
        <v>164</v>
      </c>
      <c r="L49" s="652">
        <f t="shared" si="17"/>
        <v>160</v>
      </c>
      <c r="M49" s="652">
        <f t="shared" si="17"/>
        <v>137</v>
      </c>
      <c r="N49" s="652">
        <f t="shared" si="17"/>
        <v>157</v>
      </c>
      <c r="O49" s="652">
        <f t="shared" si="17"/>
        <v>125</v>
      </c>
      <c r="P49" s="652">
        <f t="shared" si="17"/>
        <v>168</v>
      </c>
      <c r="Q49" s="652">
        <f t="shared" si="17"/>
        <v>145</v>
      </c>
      <c r="R49" s="652">
        <f t="shared" si="17"/>
        <v>138</v>
      </c>
      <c r="S49" s="652">
        <f t="shared" si="17"/>
        <v>140</v>
      </c>
      <c r="T49" s="652">
        <f t="shared" si="17"/>
        <v>121</v>
      </c>
      <c r="U49" s="652">
        <f t="shared" si="17"/>
        <v>169</v>
      </c>
      <c r="V49" s="652">
        <f t="shared" si="17"/>
        <v>152</v>
      </c>
      <c r="W49" s="652">
        <f t="shared" si="17"/>
        <v>147</v>
      </c>
      <c r="X49" s="652">
        <f t="shared" si="17"/>
        <v>158</v>
      </c>
      <c r="Y49" s="652">
        <f t="shared" si="17"/>
        <v>155</v>
      </c>
      <c r="Z49" s="652">
        <f t="shared" si="17"/>
        <v>155</v>
      </c>
      <c r="AA49" s="652">
        <f t="shared" si="17"/>
        <v>160</v>
      </c>
      <c r="AB49" s="652">
        <f t="shared" si="17"/>
        <v>152</v>
      </c>
      <c r="AC49" s="652">
        <f t="shared" si="17"/>
        <v>148</v>
      </c>
      <c r="AE49" s="617">
        <f t="shared" si="8"/>
        <v>4405</v>
      </c>
      <c r="AG49" s="544"/>
      <c r="AH49" s="544"/>
      <c r="AI49" s="544"/>
      <c r="AJ49" s="544"/>
      <c r="AK49" s="544"/>
      <c r="AL49" s="544"/>
      <c r="AM49" s="544"/>
      <c r="AN49" s="544"/>
      <c r="AO49" s="544"/>
      <c r="AP49" s="544"/>
      <c r="AQ49" s="544"/>
      <c r="AR49" s="544"/>
      <c r="AS49" s="544"/>
      <c r="AT49" s="544"/>
      <c r="AU49" s="544"/>
      <c r="AV49" s="544"/>
      <c r="AW49" s="544"/>
      <c r="AX49" s="653"/>
      <c r="AY49" s="653"/>
      <c r="AZ49" s="653"/>
      <c r="BA49" s="653"/>
      <c r="BB49" s="653"/>
      <c r="BC49" s="653"/>
      <c r="BD49" s="653"/>
      <c r="BE49" s="653"/>
      <c r="BF49" s="653"/>
      <c r="BG49" s="653"/>
      <c r="BH49" s="653"/>
      <c r="BI49" s="653"/>
      <c r="BJ49" s="653"/>
      <c r="BK49" s="653"/>
      <c r="BL49" s="653"/>
      <c r="BM49" s="653"/>
      <c r="BN49" s="653"/>
    </row>
    <row r="50" spans="1:66" ht="14.1" customHeight="1" x14ac:dyDescent="0.2">
      <c r="A50" s="650"/>
      <c r="B50" s="651" t="s">
        <v>2772</v>
      </c>
      <c r="C50" s="652">
        <f>C78</f>
        <v>4</v>
      </c>
      <c r="D50" s="652">
        <f t="shared" ref="D50:AC50" si="18">D78</f>
        <v>5</v>
      </c>
      <c r="E50" s="652">
        <f t="shared" si="18"/>
        <v>4</v>
      </c>
      <c r="F50" s="652">
        <f t="shared" si="18"/>
        <v>10</v>
      </c>
      <c r="G50" s="652">
        <f t="shared" si="18"/>
        <v>7</v>
      </c>
      <c r="H50" s="652">
        <f t="shared" si="18"/>
        <v>5</v>
      </c>
      <c r="I50" s="652">
        <f t="shared" si="18"/>
        <v>6</v>
      </c>
      <c r="J50" s="652">
        <f t="shared" si="18"/>
        <v>6</v>
      </c>
      <c r="K50" s="652">
        <f t="shared" si="18"/>
        <v>4</v>
      </c>
      <c r="L50" s="652">
        <f t="shared" si="18"/>
        <v>7</v>
      </c>
      <c r="M50" s="652">
        <f t="shared" si="18"/>
        <v>3</v>
      </c>
      <c r="N50" s="652">
        <f t="shared" si="18"/>
        <v>9</v>
      </c>
      <c r="O50" s="652">
        <f t="shared" si="18"/>
        <v>5</v>
      </c>
      <c r="P50" s="652">
        <f t="shared" si="18"/>
        <v>5</v>
      </c>
      <c r="Q50" s="652">
        <f t="shared" si="18"/>
        <v>5</v>
      </c>
      <c r="R50" s="652">
        <f t="shared" si="18"/>
        <v>5</v>
      </c>
      <c r="S50" s="652">
        <f t="shared" si="18"/>
        <v>3</v>
      </c>
      <c r="T50" s="652">
        <f t="shared" si="18"/>
        <v>1</v>
      </c>
      <c r="U50" s="652">
        <f t="shared" si="18"/>
        <v>5</v>
      </c>
      <c r="V50" s="652">
        <f t="shared" si="18"/>
        <v>8</v>
      </c>
      <c r="W50" s="652">
        <f t="shared" si="18"/>
        <v>5</v>
      </c>
      <c r="X50" s="652">
        <f t="shared" si="18"/>
        <v>1</v>
      </c>
      <c r="Y50" s="652">
        <f t="shared" si="18"/>
        <v>2</v>
      </c>
      <c r="Z50" s="652">
        <f t="shared" si="18"/>
        <v>3</v>
      </c>
      <c r="AA50" s="652">
        <f t="shared" si="18"/>
        <v>6</v>
      </c>
      <c r="AB50" s="652">
        <f t="shared" si="18"/>
        <v>2</v>
      </c>
      <c r="AC50" s="652">
        <f t="shared" si="18"/>
        <v>7</v>
      </c>
      <c r="AE50" s="617">
        <f t="shared" si="8"/>
        <v>133</v>
      </c>
      <c r="AG50" s="544"/>
      <c r="AH50" s="544"/>
      <c r="AI50" s="544"/>
      <c r="AJ50" s="544"/>
      <c r="AK50" s="544"/>
      <c r="AL50" s="544"/>
      <c r="AM50" s="544"/>
      <c r="AN50" s="544"/>
      <c r="AO50" s="544"/>
      <c r="AP50" s="544"/>
      <c r="AQ50" s="544"/>
      <c r="AR50" s="544"/>
      <c r="AS50" s="544"/>
      <c r="AT50" s="544"/>
      <c r="AU50" s="544"/>
      <c r="AV50" s="544"/>
      <c r="AW50" s="544"/>
      <c r="AX50" s="653"/>
      <c r="AY50" s="653"/>
      <c r="AZ50" s="653"/>
      <c r="BA50" s="653"/>
      <c r="BB50" s="653"/>
      <c r="BC50" s="653"/>
      <c r="BD50" s="653"/>
      <c r="BE50" s="653"/>
      <c r="BF50" s="653"/>
      <c r="BG50" s="653"/>
      <c r="BH50" s="653"/>
      <c r="BI50" s="653"/>
      <c r="BJ50" s="653"/>
      <c r="BK50" s="653"/>
      <c r="BL50" s="653"/>
      <c r="BM50" s="653"/>
      <c r="BN50" s="653"/>
    </row>
    <row r="51" spans="1:66" ht="14.1" customHeight="1" x14ac:dyDescent="0.2">
      <c r="A51" s="650"/>
      <c r="B51" s="651" t="s">
        <v>2773</v>
      </c>
      <c r="C51" s="652">
        <f>C82</f>
        <v>1</v>
      </c>
      <c r="D51" s="652">
        <f t="shared" ref="D51:AC51" si="19">D82</f>
        <v>6</v>
      </c>
      <c r="E51" s="652">
        <f t="shared" si="19"/>
        <v>5</v>
      </c>
      <c r="F51" s="652">
        <f t="shared" si="19"/>
        <v>8</v>
      </c>
      <c r="G51" s="652">
        <f t="shared" si="19"/>
        <v>7</v>
      </c>
      <c r="H51" s="652">
        <f t="shared" si="19"/>
        <v>6</v>
      </c>
      <c r="I51" s="652">
        <f t="shared" si="19"/>
        <v>2</v>
      </c>
      <c r="J51" s="652">
        <f t="shared" si="19"/>
        <v>4</v>
      </c>
      <c r="K51" s="652">
        <f t="shared" si="19"/>
        <v>8</v>
      </c>
      <c r="L51" s="652">
        <f t="shared" si="19"/>
        <v>5</v>
      </c>
      <c r="M51" s="652">
        <f t="shared" si="19"/>
        <v>7</v>
      </c>
      <c r="N51" s="652">
        <f t="shared" si="19"/>
        <v>6</v>
      </c>
      <c r="O51" s="652">
        <f t="shared" si="19"/>
        <v>6</v>
      </c>
      <c r="P51" s="652">
        <f t="shared" si="19"/>
        <v>2</v>
      </c>
      <c r="Q51" s="652">
        <f t="shared" si="19"/>
        <v>4</v>
      </c>
      <c r="R51" s="652">
        <f t="shared" si="19"/>
        <v>6</v>
      </c>
      <c r="S51" s="652">
        <f t="shared" si="19"/>
        <v>3</v>
      </c>
      <c r="T51" s="652">
        <f t="shared" si="19"/>
        <v>3</v>
      </c>
      <c r="U51" s="652">
        <f t="shared" si="19"/>
        <v>8</v>
      </c>
      <c r="V51" s="652">
        <f t="shared" si="19"/>
        <v>3</v>
      </c>
      <c r="W51" s="652">
        <f t="shared" si="19"/>
        <v>4</v>
      </c>
      <c r="X51" s="652">
        <f t="shared" si="19"/>
        <v>4</v>
      </c>
      <c r="Y51" s="652">
        <f t="shared" si="19"/>
        <v>5</v>
      </c>
      <c r="Z51" s="652">
        <f t="shared" si="19"/>
        <v>5</v>
      </c>
      <c r="AA51" s="652">
        <f t="shared" si="19"/>
        <v>8</v>
      </c>
      <c r="AB51" s="652">
        <f t="shared" si="19"/>
        <v>4</v>
      </c>
      <c r="AC51" s="652">
        <f t="shared" si="19"/>
        <v>7</v>
      </c>
      <c r="AE51" s="617">
        <f t="shared" si="8"/>
        <v>137</v>
      </c>
      <c r="AG51" s="544"/>
      <c r="AH51" s="544"/>
      <c r="AI51" s="544"/>
      <c r="AJ51" s="544"/>
      <c r="AK51" s="544"/>
      <c r="AL51" s="544"/>
      <c r="AM51" s="544"/>
      <c r="AN51" s="544"/>
      <c r="AO51" s="544"/>
      <c r="AP51" s="544"/>
      <c r="AQ51" s="544"/>
      <c r="AR51" s="544"/>
      <c r="AS51" s="544"/>
      <c r="AT51" s="544"/>
      <c r="AU51" s="544"/>
      <c r="AV51" s="544"/>
      <c r="AW51" s="544"/>
      <c r="AX51" s="653"/>
      <c r="AY51" s="653"/>
      <c r="AZ51" s="653"/>
      <c r="BA51" s="653"/>
      <c r="BB51" s="653"/>
      <c r="BC51" s="653"/>
      <c r="BD51" s="653"/>
      <c r="BE51" s="653"/>
      <c r="BF51" s="653"/>
      <c r="BG51" s="653"/>
      <c r="BH51" s="653"/>
      <c r="BI51" s="653"/>
      <c r="BJ51" s="653"/>
      <c r="BK51" s="653"/>
      <c r="BL51" s="653"/>
      <c r="BM51" s="653"/>
      <c r="BN51" s="653"/>
    </row>
    <row r="52" spans="1:66" ht="14.1" customHeight="1" x14ac:dyDescent="0.2">
      <c r="A52" s="650"/>
      <c r="B52" s="651" t="s">
        <v>104</v>
      </c>
      <c r="C52" s="652">
        <f>C58+C63+C79</f>
        <v>136</v>
      </c>
      <c r="D52" s="652">
        <f t="shared" ref="D52:AC52" si="20">D58+D63+D79</f>
        <v>150</v>
      </c>
      <c r="E52" s="652">
        <f t="shared" si="20"/>
        <v>149</v>
      </c>
      <c r="F52" s="652">
        <f t="shared" si="20"/>
        <v>128</v>
      </c>
      <c r="G52" s="652">
        <f t="shared" si="20"/>
        <v>139</v>
      </c>
      <c r="H52" s="652">
        <f t="shared" si="20"/>
        <v>99</v>
      </c>
      <c r="I52" s="652">
        <f t="shared" si="20"/>
        <v>121</v>
      </c>
      <c r="J52" s="652">
        <f t="shared" si="20"/>
        <v>110</v>
      </c>
      <c r="K52" s="652">
        <f t="shared" si="20"/>
        <v>88</v>
      </c>
      <c r="L52" s="652">
        <f t="shared" si="20"/>
        <v>99</v>
      </c>
      <c r="M52" s="652">
        <f t="shared" si="20"/>
        <v>105</v>
      </c>
      <c r="N52" s="652">
        <f t="shared" si="20"/>
        <v>77</v>
      </c>
      <c r="O52" s="652">
        <f t="shared" si="20"/>
        <v>90</v>
      </c>
      <c r="P52" s="652">
        <f t="shared" si="20"/>
        <v>87</v>
      </c>
      <c r="Q52" s="652">
        <f t="shared" si="20"/>
        <v>87</v>
      </c>
      <c r="R52" s="652">
        <f t="shared" si="20"/>
        <v>94</v>
      </c>
      <c r="S52" s="652">
        <f t="shared" si="20"/>
        <v>79</v>
      </c>
      <c r="T52" s="652">
        <f t="shared" si="20"/>
        <v>72</v>
      </c>
      <c r="U52" s="652">
        <f t="shared" si="20"/>
        <v>84</v>
      </c>
      <c r="V52" s="652">
        <f t="shared" si="20"/>
        <v>81</v>
      </c>
      <c r="W52" s="652">
        <f t="shared" si="20"/>
        <v>88</v>
      </c>
      <c r="X52" s="652">
        <f t="shared" si="20"/>
        <v>69</v>
      </c>
      <c r="Y52" s="652">
        <f t="shared" si="20"/>
        <v>97</v>
      </c>
      <c r="Z52" s="652">
        <f t="shared" si="20"/>
        <v>94</v>
      </c>
      <c r="AA52" s="652">
        <f t="shared" si="20"/>
        <v>78</v>
      </c>
      <c r="AB52" s="652">
        <f t="shared" si="20"/>
        <v>102</v>
      </c>
      <c r="AC52" s="652">
        <f t="shared" si="20"/>
        <v>82</v>
      </c>
      <c r="AE52" s="617">
        <f t="shared" si="8"/>
        <v>2685</v>
      </c>
      <c r="AG52" s="544"/>
      <c r="AH52" s="544"/>
      <c r="AI52" s="544"/>
      <c r="AJ52" s="544"/>
      <c r="AK52" s="544"/>
      <c r="AL52" s="544"/>
      <c r="AM52" s="544"/>
      <c r="AN52" s="544"/>
      <c r="AO52" s="544"/>
      <c r="AP52" s="544"/>
      <c r="AQ52" s="544"/>
      <c r="AR52" s="544"/>
      <c r="AS52" s="544"/>
      <c r="AT52" s="544"/>
      <c r="AU52" s="544"/>
      <c r="AV52" s="544"/>
      <c r="AW52" s="544"/>
      <c r="AX52" s="653"/>
      <c r="AY52" s="653"/>
      <c r="AZ52" s="653"/>
      <c r="BA52" s="653"/>
      <c r="BB52" s="653"/>
      <c r="BC52" s="653"/>
      <c r="BD52" s="653"/>
      <c r="BE52" s="653"/>
      <c r="BF52" s="653"/>
      <c r="BG52" s="653"/>
      <c r="BH52" s="653"/>
      <c r="BI52" s="653"/>
      <c r="BJ52" s="653"/>
      <c r="BK52" s="653"/>
      <c r="BL52" s="653"/>
      <c r="BM52" s="653"/>
      <c r="BN52" s="653"/>
    </row>
    <row r="53" spans="1:66" ht="14.1" customHeight="1" x14ac:dyDescent="0.2">
      <c r="A53" s="650"/>
      <c r="B53" s="651" t="s">
        <v>112</v>
      </c>
      <c r="C53" s="652">
        <f>C75</f>
        <v>9</v>
      </c>
      <c r="D53" s="652">
        <f t="shared" ref="D53:AC53" si="21">D75</f>
        <v>12</v>
      </c>
      <c r="E53" s="652">
        <f t="shared" si="21"/>
        <v>9</v>
      </c>
      <c r="F53" s="652">
        <f t="shared" si="21"/>
        <v>11</v>
      </c>
      <c r="G53" s="652">
        <f t="shared" si="21"/>
        <v>7</v>
      </c>
      <c r="H53" s="652">
        <f t="shared" si="21"/>
        <v>7</v>
      </c>
      <c r="I53" s="652">
        <f t="shared" si="21"/>
        <v>9</v>
      </c>
      <c r="J53" s="652">
        <f t="shared" si="21"/>
        <v>4</v>
      </c>
      <c r="K53" s="652">
        <f t="shared" si="21"/>
        <v>5</v>
      </c>
      <c r="L53" s="652">
        <f t="shared" si="21"/>
        <v>9</v>
      </c>
      <c r="M53" s="652">
        <f t="shared" si="21"/>
        <v>9</v>
      </c>
      <c r="N53" s="652">
        <f t="shared" si="21"/>
        <v>8</v>
      </c>
      <c r="O53" s="652">
        <f t="shared" si="21"/>
        <v>8</v>
      </c>
      <c r="P53" s="652">
        <f t="shared" si="21"/>
        <v>5</v>
      </c>
      <c r="Q53" s="652">
        <f t="shared" si="21"/>
        <v>8</v>
      </c>
      <c r="R53" s="652">
        <f t="shared" si="21"/>
        <v>7</v>
      </c>
      <c r="S53" s="652">
        <f t="shared" si="21"/>
        <v>6</v>
      </c>
      <c r="T53" s="652">
        <f t="shared" si="21"/>
        <v>4</v>
      </c>
      <c r="U53" s="652">
        <f t="shared" si="21"/>
        <v>11</v>
      </c>
      <c r="V53" s="652">
        <f t="shared" si="21"/>
        <v>5</v>
      </c>
      <c r="W53" s="652">
        <f t="shared" si="21"/>
        <v>9</v>
      </c>
      <c r="X53" s="652">
        <f t="shared" si="21"/>
        <v>6</v>
      </c>
      <c r="Y53" s="652">
        <f t="shared" si="21"/>
        <v>7</v>
      </c>
      <c r="Z53" s="652">
        <f t="shared" si="21"/>
        <v>10</v>
      </c>
      <c r="AA53" s="652">
        <f t="shared" si="21"/>
        <v>3</v>
      </c>
      <c r="AB53" s="652">
        <f t="shared" si="21"/>
        <v>9</v>
      </c>
      <c r="AC53" s="652">
        <f t="shared" si="21"/>
        <v>12</v>
      </c>
      <c r="AD53" s="632"/>
      <c r="AE53" s="617">
        <f t="shared" si="8"/>
        <v>209</v>
      </c>
      <c r="AG53" s="544"/>
      <c r="AH53" s="544"/>
      <c r="AI53" s="544"/>
      <c r="AJ53" s="544"/>
      <c r="AK53" s="544"/>
      <c r="AL53" s="544"/>
      <c r="AM53" s="544"/>
      <c r="AN53" s="544"/>
      <c r="AO53" s="544"/>
      <c r="AP53" s="544"/>
      <c r="AQ53" s="544"/>
      <c r="AR53" s="544"/>
      <c r="AS53" s="544"/>
      <c r="AT53" s="544"/>
      <c r="AU53" s="544"/>
      <c r="AV53" s="544"/>
      <c r="AW53" s="544"/>
      <c r="AX53" s="653"/>
      <c r="AY53" s="653"/>
      <c r="AZ53" s="653"/>
      <c r="BA53" s="653"/>
      <c r="BB53" s="653"/>
      <c r="BC53" s="653"/>
      <c r="BD53" s="653"/>
      <c r="BE53" s="653"/>
      <c r="BF53" s="653"/>
      <c r="BG53" s="653"/>
      <c r="BH53" s="653"/>
      <c r="BI53" s="653"/>
      <c r="BJ53" s="653"/>
      <c r="BK53" s="653"/>
      <c r="BL53" s="653"/>
      <c r="BM53" s="653"/>
      <c r="BN53" s="653"/>
    </row>
    <row r="54" spans="1:66" ht="14.1" customHeight="1" x14ac:dyDescent="0.2">
      <c r="A54" s="650"/>
      <c r="B54" s="651"/>
      <c r="C54" s="652"/>
      <c r="D54" s="652"/>
      <c r="E54" s="652"/>
      <c r="F54" s="652"/>
      <c r="G54" s="652"/>
      <c r="H54" s="652"/>
      <c r="I54" s="652"/>
      <c r="J54" s="652"/>
      <c r="K54" s="652"/>
      <c r="L54" s="652"/>
      <c r="M54" s="652"/>
      <c r="N54" s="652"/>
      <c r="O54" s="652"/>
      <c r="P54" s="652"/>
      <c r="Q54" s="652"/>
      <c r="R54" s="652"/>
      <c r="S54" s="652"/>
      <c r="T54" s="652"/>
      <c r="U54" s="652"/>
      <c r="V54" s="652"/>
      <c r="W54" s="652"/>
      <c r="X54" s="652"/>
      <c r="Y54" s="652"/>
      <c r="Z54" s="652"/>
      <c r="AA54" s="652"/>
      <c r="AB54" s="652"/>
      <c r="AC54" s="652"/>
      <c r="AD54" s="632"/>
      <c r="AE54" s="617"/>
      <c r="AG54" s="544"/>
      <c r="AH54" s="544"/>
      <c r="AI54" s="544"/>
      <c r="AJ54" s="544"/>
      <c r="AK54" s="544"/>
      <c r="AL54" s="544"/>
      <c r="AM54" s="544"/>
      <c r="AN54" s="544"/>
      <c r="AO54" s="544"/>
      <c r="AP54" s="544"/>
      <c r="AQ54" s="544"/>
      <c r="AR54" s="544"/>
      <c r="AS54" s="544"/>
      <c r="AT54" s="544"/>
      <c r="AU54" s="544"/>
      <c r="AV54" s="544"/>
      <c r="AW54" s="544"/>
      <c r="AX54" s="653"/>
      <c r="AY54" s="653"/>
      <c r="AZ54" s="653"/>
      <c r="BA54" s="653"/>
      <c r="BB54" s="653"/>
      <c r="BC54" s="653"/>
      <c r="BD54" s="653"/>
      <c r="BE54" s="653"/>
      <c r="BF54" s="653"/>
      <c r="BG54" s="653"/>
      <c r="BH54" s="653"/>
      <c r="BI54" s="653"/>
      <c r="BJ54" s="653"/>
      <c r="BK54" s="653"/>
      <c r="BL54" s="653"/>
      <c r="BM54" s="653"/>
      <c r="BN54" s="653"/>
    </row>
    <row r="55" spans="1:66" ht="32.25" customHeight="1" x14ac:dyDescent="0.25">
      <c r="A55" s="727" t="s">
        <v>2774</v>
      </c>
      <c r="B55" s="727"/>
      <c r="C55" s="108" t="s">
        <v>2969</v>
      </c>
      <c r="D55" s="108" t="s">
        <v>2968</v>
      </c>
      <c r="E55" s="268" t="s">
        <v>2967</v>
      </c>
      <c r="F55" s="268" t="s">
        <v>2966</v>
      </c>
      <c r="G55" s="268" t="s">
        <v>2965</v>
      </c>
      <c r="H55" s="268" t="s">
        <v>2964</v>
      </c>
      <c r="I55" s="268" t="s">
        <v>2963</v>
      </c>
      <c r="J55" s="268" t="s">
        <v>2962</v>
      </c>
      <c r="K55" s="268" t="s">
        <v>2961</v>
      </c>
      <c r="L55" s="268" t="s">
        <v>2960</v>
      </c>
      <c r="M55" s="268" t="s">
        <v>2959</v>
      </c>
      <c r="N55" s="268" t="s">
        <v>2958</v>
      </c>
      <c r="O55" s="268" t="s">
        <v>2957</v>
      </c>
      <c r="P55" s="268" t="s">
        <v>2956</v>
      </c>
      <c r="Q55" s="268" t="s">
        <v>2955</v>
      </c>
      <c r="R55" s="268" t="s">
        <v>2954</v>
      </c>
      <c r="S55" s="268" t="s">
        <v>2953</v>
      </c>
      <c r="T55" s="268" t="s">
        <v>2952</v>
      </c>
      <c r="U55" s="268" t="s">
        <v>2951</v>
      </c>
      <c r="V55" s="268" t="s">
        <v>2950</v>
      </c>
      <c r="W55" s="268" t="s">
        <v>2949</v>
      </c>
      <c r="X55" s="268" t="s">
        <v>2948</v>
      </c>
      <c r="Y55" s="268" t="s">
        <v>2947</v>
      </c>
      <c r="Z55" s="268" t="s">
        <v>2946</v>
      </c>
      <c r="AA55" s="268" t="s">
        <v>2945</v>
      </c>
      <c r="AB55" s="268" t="s">
        <v>2944</v>
      </c>
      <c r="AC55" s="268" t="s">
        <v>2943</v>
      </c>
      <c r="AD55" s="107"/>
      <c r="AE55" s="106"/>
      <c r="AF55" s="591"/>
      <c r="AG55" s="723"/>
      <c r="AH55" s="723"/>
      <c r="AI55" s="723"/>
      <c r="AJ55" s="723"/>
      <c r="AK55" s="723"/>
      <c r="AL55" s="723"/>
      <c r="AM55" s="723"/>
      <c r="AN55" s="723"/>
      <c r="AO55" s="723"/>
      <c r="AP55" s="723"/>
      <c r="AQ55" s="723"/>
      <c r="AR55" s="723"/>
      <c r="AS55" s="723"/>
      <c r="AT55" s="723"/>
      <c r="AU55" s="723"/>
      <c r="AV55" s="723"/>
      <c r="AW55" s="723"/>
      <c r="AX55" s="653"/>
    </row>
    <row r="56" spans="1:66" ht="14.1" customHeight="1" x14ac:dyDescent="0.2">
      <c r="A56" s="654"/>
      <c r="B56" s="655" t="s">
        <v>115</v>
      </c>
      <c r="C56" s="606">
        <v>73</v>
      </c>
      <c r="D56" s="606">
        <v>52</v>
      </c>
      <c r="E56" s="656">
        <v>71</v>
      </c>
      <c r="F56" s="656">
        <v>50</v>
      </c>
      <c r="G56" s="656">
        <v>56</v>
      </c>
      <c r="H56" s="656">
        <v>45</v>
      </c>
      <c r="I56" s="656">
        <v>49</v>
      </c>
      <c r="J56" s="656">
        <v>42</v>
      </c>
      <c r="K56" s="656">
        <v>46</v>
      </c>
      <c r="L56" s="656">
        <v>38</v>
      </c>
      <c r="M56" s="656">
        <v>34</v>
      </c>
      <c r="N56" s="656">
        <v>35</v>
      </c>
      <c r="O56" s="656">
        <v>38</v>
      </c>
      <c r="P56" s="656">
        <v>42</v>
      </c>
      <c r="Q56" s="656">
        <v>53</v>
      </c>
      <c r="R56" s="656">
        <v>35</v>
      </c>
      <c r="S56" s="656">
        <v>39</v>
      </c>
      <c r="T56" s="656">
        <v>24</v>
      </c>
      <c r="U56" s="656">
        <v>30</v>
      </c>
      <c r="V56" s="656">
        <v>26</v>
      </c>
      <c r="W56" s="656">
        <v>41</v>
      </c>
      <c r="X56" s="656">
        <v>46</v>
      </c>
      <c r="Y56" s="656">
        <v>54</v>
      </c>
      <c r="Z56" s="656">
        <v>35</v>
      </c>
      <c r="AA56" s="656">
        <v>35</v>
      </c>
      <c r="AB56" s="656">
        <v>38</v>
      </c>
      <c r="AC56" s="656">
        <v>35</v>
      </c>
      <c r="AD56" s="656"/>
      <c r="AE56" s="617">
        <f t="shared" ref="AE56:AE87" si="22">SUM(C56:AC56)</f>
        <v>1162</v>
      </c>
      <c r="AF56" s="591"/>
      <c r="AG56" s="724"/>
      <c r="AH56" s="724"/>
      <c r="AI56" s="724"/>
      <c r="AJ56" s="724"/>
      <c r="AK56" s="724"/>
      <c r="AL56" s="724"/>
      <c r="AM56" s="724"/>
      <c r="AN56" s="724"/>
      <c r="AO56" s="724"/>
      <c r="AP56" s="724"/>
      <c r="AQ56" s="724"/>
      <c r="AR56" s="724"/>
      <c r="AS56" s="724"/>
      <c r="AT56" s="724"/>
      <c r="AU56" s="724"/>
      <c r="AV56" s="724"/>
      <c r="AW56" s="724"/>
      <c r="AX56" s="653"/>
      <c r="AY56" s="653"/>
      <c r="AZ56" s="653"/>
      <c r="BA56" s="653"/>
      <c r="BB56" s="653"/>
      <c r="BC56" s="653"/>
      <c r="BD56" s="653"/>
      <c r="BE56" s="653"/>
      <c r="BF56" s="653"/>
      <c r="BG56" s="653"/>
      <c r="BH56" s="653"/>
      <c r="BI56" s="653"/>
      <c r="BJ56" s="653"/>
      <c r="BK56" s="653"/>
      <c r="BL56" s="653"/>
      <c r="BM56" s="653"/>
      <c r="BN56" s="653"/>
    </row>
    <row r="57" spans="1:66" ht="14.1" customHeight="1" x14ac:dyDescent="0.2">
      <c r="A57" s="654"/>
      <c r="B57" s="655" t="s">
        <v>116</v>
      </c>
      <c r="C57" s="656">
        <v>68</v>
      </c>
      <c r="D57" s="656">
        <v>55</v>
      </c>
      <c r="E57" s="656">
        <v>77</v>
      </c>
      <c r="F57" s="656">
        <v>80</v>
      </c>
      <c r="G57" s="656">
        <v>58</v>
      </c>
      <c r="H57" s="656">
        <v>60</v>
      </c>
      <c r="I57" s="656">
        <v>58</v>
      </c>
      <c r="J57" s="656">
        <v>59</v>
      </c>
      <c r="K57" s="656">
        <v>46</v>
      </c>
      <c r="L57" s="656">
        <v>44</v>
      </c>
      <c r="M57" s="656">
        <v>48</v>
      </c>
      <c r="N57" s="656">
        <v>36</v>
      </c>
      <c r="O57" s="656">
        <v>53</v>
      </c>
      <c r="P57" s="656">
        <v>46</v>
      </c>
      <c r="Q57" s="656">
        <v>41</v>
      </c>
      <c r="R57" s="656">
        <v>42</v>
      </c>
      <c r="S57" s="656">
        <v>52</v>
      </c>
      <c r="T57" s="656">
        <v>48</v>
      </c>
      <c r="U57" s="656">
        <v>61</v>
      </c>
      <c r="V57" s="656">
        <v>51</v>
      </c>
      <c r="W57" s="656">
        <v>45</v>
      </c>
      <c r="X57" s="656">
        <v>36</v>
      </c>
      <c r="Y57" s="656">
        <v>37</v>
      </c>
      <c r="Z57" s="656">
        <v>46</v>
      </c>
      <c r="AA57" s="656">
        <v>40</v>
      </c>
      <c r="AB57" s="656">
        <v>48</v>
      </c>
      <c r="AC57" s="656">
        <v>53</v>
      </c>
      <c r="AD57" s="656"/>
      <c r="AE57" s="617">
        <f t="shared" si="22"/>
        <v>1388</v>
      </c>
      <c r="AF57" s="591"/>
      <c r="AG57" s="544"/>
      <c r="AH57" s="544"/>
      <c r="AI57" s="544"/>
      <c r="AJ57" s="544"/>
      <c r="AK57" s="544"/>
      <c r="AL57" s="544"/>
      <c r="AM57" s="544"/>
      <c r="AN57" s="544"/>
      <c r="AO57" s="544"/>
      <c r="AP57" s="544"/>
      <c r="AQ57" s="544"/>
      <c r="AR57" s="544"/>
      <c r="AS57" s="544"/>
      <c r="AT57" s="544"/>
      <c r="AU57" s="544"/>
      <c r="AV57" s="544"/>
      <c r="AW57" s="544"/>
      <c r="AX57" s="653"/>
      <c r="AY57" s="653"/>
      <c r="AZ57" s="653"/>
      <c r="BA57" s="653"/>
      <c r="BB57" s="653"/>
      <c r="BC57" s="653"/>
      <c r="BD57" s="653"/>
      <c r="BE57" s="653"/>
      <c r="BF57" s="653"/>
      <c r="BG57" s="653"/>
      <c r="BH57" s="653"/>
      <c r="BI57" s="653"/>
      <c r="BJ57" s="653"/>
      <c r="BK57" s="653"/>
      <c r="BL57" s="653"/>
      <c r="BM57" s="653"/>
      <c r="BN57" s="653"/>
    </row>
    <row r="58" spans="1:66" ht="14.1" customHeight="1" x14ac:dyDescent="0.2">
      <c r="A58" s="654"/>
      <c r="B58" s="655" t="s">
        <v>117</v>
      </c>
      <c r="C58" s="656">
        <v>32</v>
      </c>
      <c r="D58" s="656">
        <v>42</v>
      </c>
      <c r="E58" s="656">
        <v>39</v>
      </c>
      <c r="F58" s="656">
        <v>39</v>
      </c>
      <c r="G58" s="656">
        <v>45</v>
      </c>
      <c r="H58" s="656">
        <v>38</v>
      </c>
      <c r="I58" s="656">
        <v>34</v>
      </c>
      <c r="J58" s="656">
        <v>27</v>
      </c>
      <c r="K58" s="656">
        <v>28</v>
      </c>
      <c r="L58" s="656">
        <v>30</v>
      </c>
      <c r="M58" s="656">
        <v>33</v>
      </c>
      <c r="N58" s="656">
        <v>20</v>
      </c>
      <c r="O58" s="656">
        <v>32</v>
      </c>
      <c r="P58" s="656">
        <v>28</v>
      </c>
      <c r="Q58" s="656">
        <v>19</v>
      </c>
      <c r="R58" s="656">
        <v>29</v>
      </c>
      <c r="S58" s="656">
        <v>26</v>
      </c>
      <c r="T58" s="656">
        <v>27</v>
      </c>
      <c r="U58" s="656">
        <v>22</v>
      </c>
      <c r="V58" s="656">
        <v>25</v>
      </c>
      <c r="W58" s="656">
        <v>24</v>
      </c>
      <c r="X58" s="656">
        <v>24</v>
      </c>
      <c r="Y58" s="656">
        <v>26</v>
      </c>
      <c r="Z58" s="656">
        <v>30</v>
      </c>
      <c r="AA58" s="656">
        <v>25</v>
      </c>
      <c r="AB58" s="656">
        <v>32</v>
      </c>
      <c r="AC58" s="656">
        <v>20</v>
      </c>
      <c r="AD58" s="656"/>
      <c r="AE58" s="617">
        <f t="shared" si="22"/>
        <v>796</v>
      </c>
      <c r="AF58" s="591"/>
      <c r="AG58" s="544"/>
      <c r="AH58" s="544"/>
      <c r="AI58" s="544"/>
      <c r="AJ58" s="544"/>
      <c r="AK58" s="544"/>
      <c r="AL58" s="544"/>
      <c r="AM58" s="544"/>
      <c r="AN58" s="544"/>
      <c r="AO58" s="544"/>
      <c r="AP58" s="544"/>
      <c r="AQ58" s="544"/>
      <c r="AR58" s="544"/>
      <c r="AS58" s="544"/>
      <c r="AT58" s="544"/>
      <c r="AU58" s="544"/>
      <c r="AV58" s="544"/>
      <c r="AW58" s="544"/>
      <c r="AX58" s="653"/>
      <c r="AY58" s="653"/>
      <c r="AZ58" s="653"/>
      <c r="BA58" s="653"/>
      <c r="BB58" s="653"/>
      <c r="BC58" s="653"/>
      <c r="BD58" s="653"/>
      <c r="BE58" s="653"/>
      <c r="BF58" s="653"/>
      <c r="BG58" s="653"/>
      <c r="BH58" s="653"/>
      <c r="BI58" s="653"/>
      <c r="BJ58" s="653"/>
      <c r="BK58" s="653"/>
      <c r="BL58" s="653"/>
      <c r="BM58" s="653"/>
      <c r="BN58" s="653"/>
    </row>
    <row r="59" spans="1:66" ht="14.1" customHeight="1" x14ac:dyDescent="0.2">
      <c r="A59" s="654"/>
      <c r="B59" s="655" t="s">
        <v>143</v>
      </c>
      <c r="C59" s="656">
        <v>24</v>
      </c>
      <c r="D59" s="656">
        <v>30</v>
      </c>
      <c r="E59" s="656">
        <v>29</v>
      </c>
      <c r="F59" s="656">
        <v>19</v>
      </c>
      <c r="G59" s="656">
        <v>17</v>
      </c>
      <c r="H59" s="656">
        <v>26</v>
      </c>
      <c r="I59" s="656">
        <v>29</v>
      </c>
      <c r="J59" s="656">
        <v>40</v>
      </c>
      <c r="K59" s="656">
        <v>19</v>
      </c>
      <c r="L59" s="656">
        <v>10</v>
      </c>
      <c r="M59" s="656">
        <v>27</v>
      </c>
      <c r="N59" s="656">
        <v>15</v>
      </c>
      <c r="O59" s="656">
        <v>16</v>
      </c>
      <c r="P59" s="656">
        <v>21</v>
      </c>
      <c r="Q59" s="656">
        <v>19</v>
      </c>
      <c r="R59" s="656">
        <v>27</v>
      </c>
      <c r="S59" s="656">
        <v>17</v>
      </c>
      <c r="T59" s="656">
        <v>24</v>
      </c>
      <c r="U59" s="656">
        <v>17</v>
      </c>
      <c r="V59" s="656">
        <v>21</v>
      </c>
      <c r="W59" s="656">
        <v>22</v>
      </c>
      <c r="X59" s="656">
        <v>19</v>
      </c>
      <c r="Y59" s="656">
        <v>15</v>
      </c>
      <c r="Z59" s="656">
        <v>19</v>
      </c>
      <c r="AA59" s="656">
        <v>16</v>
      </c>
      <c r="AB59" s="656">
        <v>24</v>
      </c>
      <c r="AC59" s="656">
        <v>16</v>
      </c>
      <c r="AD59" s="656"/>
      <c r="AE59" s="617">
        <f t="shared" si="22"/>
        <v>578</v>
      </c>
      <c r="AF59" s="591"/>
      <c r="AG59" s="544"/>
      <c r="AH59" s="544"/>
      <c r="AI59" s="544"/>
      <c r="AJ59" s="544"/>
      <c r="AK59" s="544"/>
      <c r="AL59" s="544"/>
      <c r="AM59" s="544"/>
      <c r="AN59" s="544"/>
      <c r="AO59" s="544"/>
      <c r="AP59" s="544"/>
      <c r="AQ59" s="544"/>
      <c r="AR59" s="544"/>
      <c r="AS59" s="544"/>
      <c r="AT59" s="544"/>
      <c r="AU59" s="544"/>
      <c r="AV59" s="544"/>
      <c r="AW59" s="544"/>
      <c r="AX59" s="653"/>
      <c r="AY59" s="653"/>
      <c r="AZ59" s="653"/>
      <c r="BA59" s="653"/>
      <c r="BB59" s="653"/>
      <c r="BC59" s="653"/>
      <c r="BD59" s="653"/>
      <c r="BE59" s="653"/>
      <c r="BF59" s="653"/>
      <c r="BG59" s="653"/>
      <c r="BH59" s="653"/>
      <c r="BI59" s="653"/>
      <c r="BJ59" s="653"/>
      <c r="BK59" s="653"/>
      <c r="BL59" s="653"/>
      <c r="BM59" s="653"/>
      <c r="BN59" s="653"/>
    </row>
    <row r="60" spans="1:66" ht="14.1" customHeight="1" x14ac:dyDescent="0.2">
      <c r="A60" s="654"/>
      <c r="B60" s="655" t="s">
        <v>118</v>
      </c>
      <c r="C60" s="656">
        <v>117</v>
      </c>
      <c r="D60" s="656">
        <v>123</v>
      </c>
      <c r="E60" s="656">
        <v>97</v>
      </c>
      <c r="F60" s="656">
        <v>118</v>
      </c>
      <c r="G60" s="656">
        <v>120</v>
      </c>
      <c r="H60" s="656">
        <v>93</v>
      </c>
      <c r="I60" s="656">
        <v>97</v>
      </c>
      <c r="J60" s="656">
        <v>98</v>
      </c>
      <c r="K60" s="656">
        <v>91</v>
      </c>
      <c r="L60" s="656">
        <v>95</v>
      </c>
      <c r="M60" s="656">
        <v>78</v>
      </c>
      <c r="N60" s="656">
        <v>79</v>
      </c>
      <c r="O60" s="656">
        <v>66</v>
      </c>
      <c r="P60" s="656">
        <v>93</v>
      </c>
      <c r="Q60" s="656">
        <v>78</v>
      </c>
      <c r="R60" s="656">
        <v>69</v>
      </c>
      <c r="S60" s="656">
        <v>66</v>
      </c>
      <c r="T60" s="656">
        <v>64</v>
      </c>
      <c r="U60" s="656">
        <v>93</v>
      </c>
      <c r="V60" s="656">
        <v>88</v>
      </c>
      <c r="W60" s="656">
        <v>84</v>
      </c>
      <c r="X60" s="656">
        <v>86</v>
      </c>
      <c r="Y60" s="656">
        <v>96</v>
      </c>
      <c r="Z60" s="656">
        <v>81</v>
      </c>
      <c r="AA60" s="656">
        <v>84</v>
      </c>
      <c r="AB60" s="656">
        <v>77</v>
      </c>
      <c r="AC60" s="656">
        <v>79</v>
      </c>
      <c r="AD60" s="656"/>
      <c r="AE60" s="617">
        <f t="shared" si="22"/>
        <v>2410</v>
      </c>
      <c r="AF60" s="591"/>
      <c r="AG60" s="544"/>
      <c r="AH60" s="544"/>
      <c r="AI60" s="544"/>
      <c r="AJ60" s="544"/>
      <c r="AK60" s="544"/>
      <c r="AL60" s="544"/>
      <c r="AM60" s="544"/>
      <c r="AN60" s="544"/>
      <c r="AO60" s="544"/>
      <c r="AP60" s="544"/>
      <c r="AQ60" s="544"/>
      <c r="AR60" s="544"/>
      <c r="AS60" s="544"/>
      <c r="AT60" s="544"/>
      <c r="AU60" s="544"/>
      <c r="AV60" s="544"/>
      <c r="AW60" s="544"/>
      <c r="AX60" s="653"/>
      <c r="AY60" s="653"/>
      <c r="AZ60" s="653"/>
      <c r="BA60" s="653"/>
      <c r="BB60" s="653"/>
      <c r="BC60" s="653"/>
      <c r="BD60" s="653"/>
      <c r="BE60" s="653"/>
      <c r="BF60" s="653"/>
      <c r="BG60" s="653"/>
      <c r="BH60" s="653"/>
      <c r="BI60" s="653"/>
      <c r="BJ60" s="653"/>
      <c r="BK60" s="653"/>
      <c r="BL60" s="653"/>
      <c r="BM60" s="653"/>
      <c r="BN60" s="653"/>
    </row>
    <row r="61" spans="1:66" ht="14.1" customHeight="1" x14ac:dyDescent="0.2">
      <c r="A61" s="654"/>
      <c r="B61" s="655" t="s">
        <v>119</v>
      </c>
      <c r="C61" s="656">
        <v>18</v>
      </c>
      <c r="D61" s="656">
        <v>14</v>
      </c>
      <c r="E61" s="656">
        <v>16</v>
      </c>
      <c r="F61" s="656">
        <v>16</v>
      </c>
      <c r="G61" s="656">
        <v>15</v>
      </c>
      <c r="H61" s="656">
        <v>14</v>
      </c>
      <c r="I61" s="656">
        <v>23</v>
      </c>
      <c r="J61" s="656">
        <v>17</v>
      </c>
      <c r="K61" s="656">
        <v>12</v>
      </c>
      <c r="L61" s="656">
        <v>17</v>
      </c>
      <c r="M61" s="656">
        <v>11</v>
      </c>
      <c r="N61" s="656">
        <v>13</v>
      </c>
      <c r="O61" s="656">
        <v>9</v>
      </c>
      <c r="P61" s="656">
        <v>13</v>
      </c>
      <c r="Q61" s="656">
        <v>9</v>
      </c>
      <c r="R61" s="656">
        <v>12</v>
      </c>
      <c r="S61" s="656">
        <v>14</v>
      </c>
      <c r="T61" s="656">
        <v>8</v>
      </c>
      <c r="U61" s="656">
        <v>7</v>
      </c>
      <c r="V61" s="656">
        <v>10</v>
      </c>
      <c r="W61" s="656">
        <v>12</v>
      </c>
      <c r="X61" s="656">
        <v>8</v>
      </c>
      <c r="Y61" s="656">
        <v>8</v>
      </c>
      <c r="Z61" s="656">
        <v>10</v>
      </c>
      <c r="AA61" s="656">
        <v>13</v>
      </c>
      <c r="AB61" s="656">
        <v>16</v>
      </c>
      <c r="AC61" s="656">
        <v>8</v>
      </c>
      <c r="AD61" s="656"/>
      <c r="AE61" s="617">
        <f t="shared" si="22"/>
        <v>343</v>
      </c>
      <c r="AF61" s="591"/>
      <c r="AG61" s="544"/>
      <c r="AH61" s="544"/>
      <c r="AI61" s="544"/>
      <c r="AJ61" s="544"/>
      <c r="AK61" s="544"/>
      <c r="AL61" s="544"/>
      <c r="AM61" s="544"/>
      <c r="AN61" s="544"/>
      <c r="AO61" s="544"/>
      <c r="AP61" s="544"/>
      <c r="AQ61" s="544"/>
      <c r="AR61" s="544"/>
      <c r="AS61" s="544"/>
      <c r="AT61" s="544"/>
      <c r="AU61" s="544"/>
      <c r="AV61" s="544"/>
      <c r="AW61" s="544"/>
      <c r="AX61" s="653"/>
      <c r="AY61" s="653"/>
      <c r="AZ61" s="653"/>
      <c r="BA61" s="653"/>
      <c r="BB61" s="653"/>
      <c r="BC61" s="653"/>
      <c r="BD61" s="653"/>
      <c r="BE61" s="653"/>
      <c r="BF61" s="653"/>
      <c r="BG61" s="653"/>
      <c r="BH61" s="653"/>
      <c r="BI61" s="653"/>
      <c r="BJ61" s="653"/>
      <c r="BK61" s="653"/>
      <c r="BL61" s="653"/>
      <c r="BM61" s="653"/>
      <c r="BN61" s="653"/>
    </row>
    <row r="62" spans="1:66" ht="14.1" customHeight="1" x14ac:dyDescent="0.2">
      <c r="A62" s="654"/>
      <c r="B62" s="655" t="s">
        <v>144</v>
      </c>
      <c r="C62" s="656">
        <v>53</v>
      </c>
      <c r="D62" s="656">
        <v>70</v>
      </c>
      <c r="E62" s="656">
        <v>62</v>
      </c>
      <c r="F62" s="656">
        <v>75</v>
      </c>
      <c r="G62" s="656">
        <v>50</v>
      </c>
      <c r="H62" s="656">
        <v>56</v>
      </c>
      <c r="I62" s="656">
        <v>39</v>
      </c>
      <c r="J62" s="656">
        <v>37</v>
      </c>
      <c r="K62" s="656">
        <v>45</v>
      </c>
      <c r="L62" s="656">
        <v>36</v>
      </c>
      <c r="M62" s="656">
        <v>39</v>
      </c>
      <c r="N62" s="656">
        <v>35</v>
      </c>
      <c r="O62" s="656">
        <v>28</v>
      </c>
      <c r="P62" s="656">
        <v>45</v>
      </c>
      <c r="Q62" s="656">
        <v>20</v>
      </c>
      <c r="R62" s="656">
        <v>38</v>
      </c>
      <c r="S62" s="656">
        <v>33</v>
      </c>
      <c r="T62" s="656">
        <v>28</v>
      </c>
      <c r="U62" s="656">
        <v>37</v>
      </c>
      <c r="V62" s="656">
        <v>31</v>
      </c>
      <c r="W62" s="656">
        <v>44</v>
      </c>
      <c r="X62" s="656">
        <v>34</v>
      </c>
      <c r="Y62" s="656">
        <v>31</v>
      </c>
      <c r="Z62" s="656">
        <v>31</v>
      </c>
      <c r="AA62" s="656">
        <v>38</v>
      </c>
      <c r="AB62" s="656">
        <v>37</v>
      </c>
      <c r="AC62" s="656">
        <v>26</v>
      </c>
      <c r="AD62" s="656"/>
      <c r="AE62" s="617">
        <f t="shared" si="22"/>
        <v>1098</v>
      </c>
      <c r="AF62" s="591"/>
      <c r="AG62" s="544"/>
      <c r="AH62" s="544"/>
      <c r="AI62" s="544"/>
      <c r="AJ62" s="544"/>
      <c r="AK62" s="544"/>
      <c r="AL62" s="544"/>
      <c r="AM62" s="544"/>
      <c r="AN62" s="544"/>
      <c r="AO62" s="544"/>
      <c r="AP62" s="544"/>
      <c r="AQ62" s="544"/>
      <c r="AR62" s="544"/>
      <c r="AS62" s="544"/>
      <c r="AT62" s="544"/>
      <c r="AU62" s="544"/>
      <c r="AV62" s="544"/>
      <c r="AW62" s="544"/>
      <c r="AX62" s="653"/>
      <c r="AY62" s="653"/>
      <c r="AZ62" s="653"/>
      <c r="BA62" s="653"/>
      <c r="BB62" s="653"/>
      <c r="BC62" s="653"/>
      <c r="BD62" s="653"/>
      <c r="BE62" s="653"/>
      <c r="BF62" s="653"/>
      <c r="BG62" s="653"/>
      <c r="BH62" s="653"/>
      <c r="BI62" s="653"/>
      <c r="BJ62" s="653"/>
      <c r="BK62" s="653"/>
      <c r="BL62" s="653"/>
      <c r="BM62" s="653"/>
      <c r="BN62" s="653"/>
    </row>
    <row r="63" spans="1:66" ht="14.1" customHeight="1" x14ac:dyDescent="0.2">
      <c r="A63" s="654"/>
      <c r="B63" s="655" t="s">
        <v>120</v>
      </c>
      <c r="C63" s="656">
        <v>50</v>
      </c>
      <c r="D63" s="656">
        <v>66</v>
      </c>
      <c r="E63" s="656">
        <v>40</v>
      </c>
      <c r="F63" s="656">
        <v>42</v>
      </c>
      <c r="G63" s="656">
        <v>49</v>
      </c>
      <c r="H63" s="656">
        <v>29</v>
      </c>
      <c r="I63" s="656">
        <v>38</v>
      </c>
      <c r="J63" s="656">
        <v>46</v>
      </c>
      <c r="K63" s="656">
        <v>31</v>
      </c>
      <c r="L63" s="656">
        <v>33</v>
      </c>
      <c r="M63" s="656">
        <v>36</v>
      </c>
      <c r="N63" s="656">
        <v>24</v>
      </c>
      <c r="O63" s="656">
        <v>28</v>
      </c>
      <c r="P63" s="656">
        <v>26</v>
      </c>
      <c r="Q63" s="656">
        <v>38</v>
      </c>
      <c r="R63" s="656">
        <v>35</v>
      </c>
      <c r="S63" s="656">
        <v>31</v>
      </c>
      <c r="T63" s="656">
        <v>24</v>
      </c>
      <c r="U63" s="656">
        <v>30</v>
      </c>
      <c r="V63" s="656">
        <v>30</v>
      </c>
      <c r="W63" s="656">
        <v>39</v>
      </c>
      <c r="X63" s="656">
        <v>22</v>
      </c>
      <c r="Y63" s="656">
        <v>40</v>
      </c>
      <c r="Z63" s="656">
        <v>35</v>
      </c>
      <c r="AA63" s="656">
        <v>22</v>
      </c>
      <c r="AB63" s="656">
        <v>29</v>
      </c>
      <c r="AC63" s="656">
        <v>20</v>
      </c>
      <c r="AD63" s="656"/>
      <c r="AE63" s="617">
        <f t="shared" si="22"/>
        <v>933</v>
      </c>
      <c r="AF63" s="591"/>
      <c r="AG63" s="544"/>
      <c r="AH63" s="544"/>
      <c r="AI63" s="544"/>
      <c r="AJ63" s="544"/>
      <c r="AK63" s="544"/>
      <c r="AL63" s="544"/>
      <c r="AM63" s="544"/>
      <c r="AN63" s="544"/>
      <c r="AO63" s="544"/>
      <c r="AP63" s="544"/>
      <c r="AQ63" s="544"/>
      <c r="AR63" s="544"/>
      <c r="AS63" s="544"/>
      <c r="AT63" s="544"/>
      <c r="AU63" s="544"/>
      <c r="AV63" s="544"/>
      <c r="AW63" s="544"/>
      <c r="AX63" s="653"/>
      <c r="AY63" s="653"/>
      <c r="AZ63" s="653"/>
      <c r="BA63" s="653"/>
      <c r="BB63" s="653"/>
      <c r="BC63" s="653"/>
      <c r="BD63" s="653"/>
      <c r="BE63" s="653"/>
      <c r="BF63" s="653"/>
      <c r="BG63" s="653"/>
      <c r="BH63" s="653"/>
      <c r="BI63" s="653"/>
      <c r="BJ63" s="653"/>
      <c r="BK63" s="653"/>
      <c r="BL63" s="653"/>
      <c r="BM63" s="653"/>
      <c r="BN63" s="653"/>
    </row>
    <row r="64" spans="1:66" ht="14.1" customHeight="1" x14ac:dyDescent="0.2">
      <c r="A64" s="654"/>
      <c r="B64" s="655" t="s">
        <v>121</v>
      </c>
      <c r="C64" s="656">
        <v>58</v>
      </c>
      <c r="D64" s="656">
        <v>39</v>
      </c>
      <c r="E64" s="656">
        <v>46</v>
      </c>
      <c r="F64" s="656">
        <v>39</v>
      </c>
      <c r="G64" s="656">
        <v>45</v>
      </c>
      <c r="H64" s="656">
        <v>41</v>
      </c>
      <c r="I64" s="656">
        <v>28</v>
      </c>
      <c r="J64" s="656">
        <v>38</v>
      </c>
      <c r="K64" s="656">
        <v>30</v>
      </c>
      <c r="L64" s="656">
        <v>35</v>
      </c>
      <c r="M64" s="656">
        <v>29</v>
      </c>
      <c r="N64" s="656">
        <v>32</v>
      </c>
      <c r="O64" s="656">
        <v>20</v>
      </c>
      <c r="P64" s="656">
        <v>35</v>
      </c>
      <c r="Q64" s="656">
        <v>34</v>
      </c>
      <c r="R64" s="656">
        <v>32</v>
      </c>
      <c r="S64" s="656">
        <v>21</v>
      </c>
      <c r="T64" s="656">
        <v>33</v>
      </c>
      <c r="U64" s="656">
        <v>19</v>
      </c>
      <c r="V64" s="656">
        <v>29</v>
      </c>
      <c r="W64" s="656">
        <v>29</v>
      </c>
      <c r="X64" s="656">
        <v>34</v>
      </c>
      <c r="Y64" s="656">
        <v>23</v>
      </c>
      <c r="Z64" s="656">
        <v>26</v>
      </c>
      <c r="AA64" s="656">
        <v>23</v>
      </c>
      <c r="AB64" s="656">
        <v>25</v>
      </c>
      <c r="AC64" s="656">
        <v>32</v>
      </c>
      <c r="AD64" s="656"/>
      <c r="AE64" s="617">
        <f t="shared" si="22"/>
        <v>875</v>
      </c>
      <c r="AF64" s="591"/>
      <c r="AG64" s="544"/>
      <c r="AH64" s="544"/>
      <c r="AI64" s="544"/>
      <c r="AJ64" s="544"/>
      <c r="AK64" s="544"/>
      <c r="AL64" s="544"/>
      <c r="AM64" s="544"/>
      <c r="AN64" s="544"/>
      <c r="AO64" s="544"/>
      <c r="AP64" s="544"/>
      <c r="AQ64" s="544"/>
      <c r="AR64" s="544"/>
      <c r="AS64" s="544"/>
      <c r="AT64" s="544"/>
      <c r="AU64" s="544"/>
      <c r="AV64" s="544"/>
      <c r="AW64" s="544"/>
      <c r="AX64" s="653"/>
      <c r="AY64" s="653"/>
      <c r="AZ64" s="653"/>
      <c r="BA64" s="653"/>
      <c r="BB64" s="653"/>
      <c r="BC64" s="653"/>
      <c r="BD64" s="653"/>
      <c r="BE64" s="653"/>
      <c r="BF64" s="653"/>
      <c r="BG64" s="653"/>
      <c r="BH64" s="653"/>
      <c r="BI64" s="653"/>
      <c r="BJ64" s="653"/>
      <c r="BK64" s="653"/>
      <c r="BL64" s="653"/>
      <c r="BM64" s="653"/>
      <c r="BN64" s="653"/>
    </row>
    <row r="65" spans="1:66" ht="14.1" customHeight="1" x14ac:dyDescent="0.2">
      <c r="A65" s="654"/>
      <c r="B65" s="655" t="s">
        <v>122</v>
      </c>
      <c r="C65" s="656">
        <v>26</v>
      </c>
      <c r="D65" s="656">
        <v>28</v>
      </c>
      <c r="E65" s="656">
        <v>24</v>
      </c>
      <c r="F65" s="656">
        <v>38</v>
      </c>
      <c r="G65" s="656">
        <v>35</v>
      </c>
      <c r="H65" s="656">
        <v>26</v>
      </c>
      <c r="I65" s="656">
        <v>37</v>
      </c>
      <c r="J65" s="656">
        <v>28</v>
      </c>
      <c r="K65" s="656">
        <v>20</v>
      </c>
      <c r="L65" s="656">
        <v>24</v>
      </c>
      <c r="M65" s="656">
        <v>25</v>
      </c>
      <c r="N65" s="656">
        <v>20</v>
      </c>
      <c r="O65" s="656">
        <v>23</v>
      </c>
      <c r="P65" s="656">
        <v>17</v>
      </c>
      <c r="Q65" s="656">
        <v>26</v>
      </c>
      <c r="R65" s="656">
        <v>23</v>
      </c>
      <c r="S65" s="656">
        <v>15</v>
      </c>
      <c r="T65" s="656">
        <v>24</v>
      </c>
      <c r="U65" s="656">
        <v>20</v>
      </c>
      <c r="V65" s="656">
        <v>21</v>
      </c>
      <c r="W65" s="656">
        <v>22</v>
      </c>
      <c r="X65" s="656">
        <v>13</v>
      </c>
      <c r="Y65" s="656">
        <v>24</v>
      </c>
      <c r="Z65" s="656">
        <v>26</v>
      </c>
      <c r="AA65" s="656">
        <v>8</v>
      </c>
      <c r="AB65" s="656">
        <v>21</v>
      </c>
      <c r="AC65" s="656">
        <v>22</v>
      </c>
      <c r="AD65" s="656"/>
      <c r="AE65" s="617">
        <f t="shared" si="22"/>
        <v>636</v>
      </c>
      <c r="AF65" s="591"/>
      <c r="AG65" s="544"/>
      <c r="AH65" s="544"/>
      <c r="AI65" s="544"/>
      <c r="AJ65" s="544"/>
      <c r="AK65" s="544"/>
      <c r="AL65" s="544"/>
      <c r="AM65" s="544"/>
      <c r="AN65" s="544"/>
      <c r="AO65" s="544"/>
      <c r="AP65" s="544"/>
      <c r="AQ65" s="544"/>
      <c r="AR65" s="544"/>
      <c r="AS65" s="544"/>
      <c r="AT65" s="544"/>
      <c r="AU65" s="544"/>
      <c r="AV65" s="544"/>
      <c r="AW65" s="544"/>
      <c r="AX65" s="653"/>
      <c r="AY65" s="653"/>
      <c r="AZ65" s="653"/>
      <c r="BA65" s="653"/>
      <c r="BB65" s="653"/>
      <c r="BC65" s="653"/>
      <c r="BD65" s="653"/>
      <c r="BE65" s="653"/>
      <c r="BF65" s="653"/>
      <c r="BG65" s="653"/>
      <c r="BH65" s="653"/>
      <c r="BI65" s="653"/>
      <c r="BJ65" s="653"/>
      <c r="BK65" s="653"/>
      <c r="BL65" s="653"/>
      <c r="BM65" s="653"/>
      <c r="BN65" s="653"/>
    </row>
    <row r="66" spans="1:66" ht="14.1" customHeight="1" x14ac:dyDescent="0.2">
      <c r="A66" s="654"/>
      <c r="B66" s="655" t="s">
        <v>123</v>
      </c>
      <c r="C66" s="656">
        <v>35</v>
      </c>
      <c r="D66" s="656">
        <v>20</v>
      </c>
      <c r="E66" s="656">
        <v>29</v>
      </c>
      <c r="F66" s="656">
        <v>29</v>
      </c>
      <c r="G66" s="656">
        <v>27</v>
      </c>
      <c r="H66" s="656">
        <v>24</v>
      </c>
      <c r="I66" s="656">
        <v>32</v>
      </c>
      <c r="J66" s="656">
        <v>27</v>
      </c>
      <c r="K66" s="656">
        <v>22</v>
      </c>
      <c r="L66" s="656">
        <v>22</v>
      </c>
      <c r="M66" s="656">
        <v>13</v>
      </c>
      <c r="N66" s="656">
        <v>24</v>
      </c>
      <c r="O66" s="656">
        <v>17</v>
      </c>
      <c r="P66" s="656">
        <v>35</v>
      </c>
      <c r="Q66" s="656">
        <v>16</v>
      </c>
      <c r="R66" s="656">
        <v>22</v>
      </c>
      <c r="S66" s="656">
        <v>15</v>
      </c>
      <c r="T66" s="656">
        <v>15</v>
      </c>
      <c r="U66" s="656">
        <v>19</v>
      </c>
      <c r="V66" s="656">
        <v>19</v>
      </c>
      <c r="W66" s="656">
        <v>23</v>
      </c>
      <c r="X66" s="656">
        <v>18</v>
      </c>
      <c r="Y66" s="656">
        <v>15</v>
      </c>
      <c r="Z66" s="656">
        <v>23</v>
      </c>
      <c r="AA66" s="656">
        <v>23</v>
      </c>
      <c r="AB66" s="656">
        <v>18</v>
      </c>
      <c r="AC66" s="656">
        <v>23</v>
      </c>
      <c r="AD66" s="656"/>
      <c r="AE66" s="617">
        <f t="shared" si="22"/>
        <v>605</v>
      </c>
      <c r="AF66" s="591"/>
      <c r="AG66" s="544"/>
      <c r="AH66" s="544"/>
      <c r="AI66" s="544"/>
      <c r="AJ66" s="544"/>
      <c r="AK66" s="544"/>
      <c r="AL66" s="544"/>
      <c r="AM66" s="544"/>
      <c r="AN66" s="544"/>
      <c r="AO66" s="544"/>
      <c r="AP66" s="544"/>
      <c r="AQ66" s="544"/>
      <c r="AR66" s="544"/>
      <c r="AS66" s="544"/>
      <c r="AT66" s="544"/>
      <c r="AU66" s="544"/>
      <c r="AV66" s="544"/>
      <c r="AW66" s="544"/>
      <c r="AX66" s="653"/>
      <c r="AY66" s="653"/>
      <c r="AZ66" s="653"/>
      <c r="BA66" s="653"/>
      <c r="BB66" s="653"/>
      <c r="BC66" s="653"/>
      <c r="BD66" s="653"/>
      <c r="BE66" s="653"/>
      <c r="BF66" s="653"/>
      <c r="BG66" s="653"/>
      <c r="BH66" s="653"/>
      <c r="BI66" s="653"/>
      <c r="BJ66" s="653"/>
      <c r="BK66" s="653"/>
      <c r="BL66" s="653"/>
      <c r="BM66" s="653"/>
      <c r="BN66" s="653"/>
    </row>
    <row r="67" spans="1:66" ht="14.1" customHeight="1" x14ac:dyDescent="0.2">
      <c r="A67" s="654"/>
      <c r="B67" s="655" t="s">
        <v>124</v>
      </c>
      <c r="C67" s="656">
        <v>28</v>
      </c>
      <c r="D67" s="656">
        <v>26</v>
      </c>
      <c r="E67" s="656">
        <v>22</v>
      </c>
      <c r="F67" s="656">
        <v>21</v>
      </c>
      <c r="G67" s="656">
        <v>29</v>
      </c>
      <c r="H67" s="656">
        <v>21</v>
      </c>
      <c r="I67" s="656">
        <v>20</v>
      </c>
      <c r="J67" s="656">
        <v>23</v>
      </c>
      <c r="K67" s="656">
        <v>27</v>
      </c>
      <c r="L67" s="656">
        <v>7</v>
      </c>
      <c r="M67" s="656">
        <v>14</v>
      </c>
      <c r="N67" s="656">
        <v>19</v>
      </c>
      <c r="O67" s="656">
        <v>12</v>
      </c>
      <c r="P67" s="656">
        <v>19</v>
      </c>
      <c r="Q67" s="656">
        <v>13</v>
      </c>
      <c r="R67" s="656">
        <v>12</v>
      </c>
      <c r="S67" s="656">
        <v>17</v>
      </c>
      <c r="T67" s="656">
        <v>18</v>
      </c>
      <c r="U67" s="656">
        <v>16</v>
      </c>
      <c r="V67" s="656">
        <v>13</v>
      </c>
      <c r="W67" s="656">
        <v>14</v>
      </c>
      <c r="X67" s="656">
        <v>13</v>
      </c>
      <c r="Y67" s="656">
        <v>17</v>
      </c>
      <c r="Z67" s="656">
        <v>14</v>
      </c>
      <c r="AA67" s="656">
        <v>13</v>
      </c>
      <c r="AB67" s="656">
        <v>23</v>
      </c>
      <c r="AC67" s="656">
        <v>10</v>
      </c>
      <c r="AD67" s="656"/>
      <c r="AE67" s="617">
        <f t="shared" si="22"/>
        <v>481</v>
      </c>
      <c r="AF67" s="591"/>
      <c r="AG67" s="544"/>
      <c r="AH67" s="544"/>
      <c r="AI67" s="544"/>
      <c r="AJ67" s="544"/>
      <c r="AK67" s="544"/>
      <c r="AL67" s="544"/>
      <c r="AM67" s="544"/>
      <c r="AN67" s="544"/>
      <c r="AO67" s="544"/>
      <c r="AP67" s="544"/>
      <c r="AQ67" s="544"/>
      <c r="AR67" s="544"/>
      <c r="AS67" s="544"/>
      <c r="AT67" s="544"/>
      <c r="AU67" s="544"/>
      <c r="AV67" s="544"/>
      <c r="AW67" s="544"/>
      <c r="AX67" s="653"/>
      <c r="AY67" s="653"/>
      <c r="AZ67" s="653"/>
      <c r="BA67" s="653"/>
      <c r="BB67" s="653"/>
      <c r="BC67" s="653"/>
      <c r="BD67" s="653"/>
      <c r="BE67" s="653"/>
      <c r="BF67" s="653"/>
      <c r="BG67" s="653"/>
      <c r="BH67" s="653"/>
      <c r="BI67" s="653"/>
      <c r="BJ67" s="653"/>
      <c r="BK67" s="653"/>
      <c r="BL67" s="653"/>
      <c r="BM67" s="653"/>
      <c r="BN67" s="653"/>
    </row>
    <row r="68" spans="1:66" ht="14.1" customHeight="1" x14ac:dyDescent="0.2">
      <c r="A68" s="654"/>
      <c r="B68" s="655" t="s">
        <v>125</v>
      </c>
      <c r="C68" s="656">
        <v>45</v>
      </c>
      <c r="D68" s="656">
        <v>47</v>
      </c>
      <c r="E68" s="656">
        <v>39</v>
      </c>
      <c r="F68" s="656">
        <v>42</v>
      </c>
      <c r="G68" s="656">
        <v>42</v>
      </c>
      <c r="H68" s="656">
        <v>61</v>
      </c>
      <c r="I68" s="656">
        <v>50</v>
      </c>
      <c r="J68" s="656">
        <v>55</v>
      </c>
      <c r="K68" s="656">
        <v>53</v>
      </c>
      <c r="L68" s="656">
        <v>34</v>
      </c>
      <c r="M68" s="656">
        <v>30</v>
      </c>
      <c r="N68" s="656">
        <v>37</v>
      </c>
      <c r="O68" s="656">
        <v>27</v>
      </c>
      <c r="P68" s="656">
        <v>31</v>
      </c>
      <c r="Q68" s="656">
        <v>31</v>
      </c>
      <c r="R68" s="656">
        <v>30</v>
      </c>
      <c r="S68" s="656">
        <v>37</v>
      </c>
      <c r="T68" s="656">
        <v>24</v>
      </c>
      <c r="U68" s="656">
        <v>37</v>
      </c>
      <c r="V68" s="656">
        <v>34</v>
      </c>
      <c r="W68" s="656">
        <v>41</v>
      </c>
      <c r="X68" s="656">
        <v>20</v>
      </c>
      <c r="Y68" s="656">
        <v>37</v>
      </c>
      <c r="Z68" s="656">
        <v>29</v>
      </c>
      <c r="AA68" s="656">
        <v>25</v>
      </c>
      <c r="AB68" s="656">
        <v>34</v>
      </c>
      <c r="AC68" s="656">
        <v>33</v>
      </c>
      <c r="AD68" s="656"/>
      <c r="AE68" s="617">
        <f t="shared" si="22"/>
        <v>1005</v>
      </c>
      <c r="AF68" s="591"/>
      <c r="AG68" s="544"/>
      <c r="AH68" s="544"/>
      <c r="AI68" s="544"/>
      <c r="AJ68" s="544"/>
      <c r="AK68" s="544"/>
      <c r="AL68" s="544"/>
      <c r="AM68" s="544"/>
      <c r="AN68" s="544"/>
      <c r="AO68" s="544"/>
      <c r="AP68" s="544"/>
      <c r="AQ68" s="544"/>
      <c r="AR68" s="544"/>
      <c r="AS68" s="544"/>
      <c r="AT68" s="544"/>
      <c r="AU68" s="544"/>
      <c r="AV68" s="544"/>
      <c r="AW68" s="544"/>
      <c r="AX68" s="653"/>
      <c r="AY68" s="653"/>
      <c r="AZ68" s="653"/>
      <c r="BA68" s="653"/>
      <c r="BB68" s="653"/>
      <c r="BC68" s="653"/>
      <c r="BD68" s="653"/>
      <c r="BE68" s="653"/>
      <c r="BF68" s="653"/>
      <c r="BG68" s="653"/>
      <c r="BH68" s="653"/>
      <c r="BI68" s="653"/>
      <c r="BJ68" s="653"/>
      <c r="BK68" s="653"/>
      <c r="BL68" s="653"/>
      <c r="BM68" s="653"/>
      <c r="BN68" s="653"/>
    </row>
    <row r="69" spans="1:66" ht="14.1" customHeight="1" x14ac:dyDescent="0.2">
      <c r="A69" s="654"/>
      <c r="B69" s="655" t="s">
        <v>126</v>
      </c>
      <c r="C69" s="656">
        <v>128</v>
      </c>
      <c r="D69" s="656">
        <v>127</v>
      </c>
      <c r="E69" s="656">
        <v>108</v>
      </c>
      <c r="F69" s="656">
        <v>133</v>
      </c>
      <c r="G69" s="656">
        <v>92</v>
      </c>
      <c r="H69" s="656">
        <v>88</v>
      </c>
      <c r="I69" s="656">
        <v>103</v>
      </c>
      <c r="J69" s="656">
        <v>91</v>
      </c>
      <c r="K69" s="656">
        <v>77</v>
      </c>
      <c r="L69" s="656">
        <v>71</v>
      </c>
      <c r="M69" s="656">
        <v>90</v>
      </c>
      <c r="N69" s="656">
        <v>76</v>
      </c>
      <c r="O69" s="656">
        <v>64</v>
      </c>
      <c r="P69" s="656">
        <v>66</v>
      </c>
      <c r="Q69" s="656">
        <v>82</v>
      </c>
      <c r="R69" s="656">
        <v>81</v>
      </c>
      <c r="S69" s="656">
        <v>77</v>
      </c>
      <c r="T69" s="656">
        <v>62</v>
      </c>
      <c r="U69" s="656">
        <v>82</v>
      </c>
      <c r="V69" s="656">
        <v>91</v>
      </c>
      <c r="W69" s="656">
        <v>82</v>
      </c>
      <c r="X69" s="656">
        <v>99</v>
      </c>
      <c r="Y69" s="656">
        <v>72</v>
      </c>
      <c r="Z69" s="656">
        <v>79</v>
      </c>
      <c r="AA69" s="656">
        <v>77</v>
      </c>
      <c r="AB69" s="656">
        <v>70</v>
      </c>
      <c r="AC69" s="656">
        <v>67</v>
      </c>
      <c r="AD69" s="656"/>
      <c r="AE69" s="617">
        <f t="shared" si="22"/>
        <v>2335</v>
      </c>
      <c r="AF69" s="591"/>
      <c r="AG69" s="544"/>
      <c r="AH69" s="544"/>
      <c r="AI69" s="544"/>
      <c r="AJ69" s="544"/>
      <c r="AK69" s="544"/>
      <c r="AL69" s="544"/>
      <c r="AM69" s="544"/>
      <c r="AN69" s="544"/>
      <c r="AO69" s="544"/>
      <c r="AP69" s="544"/>
      <c r="AQ69" s="544"/>
      <c r="AR69" s="544"/>
      <c r="AS69" s="544"/>
      <c r="AT69" s="544"/>
      <c r="AU69" s="544"/>
      <c r="AV69" s="544"/>
      <c r="AW69" s="544"/>
      <c r="AX69" s="653"/>
      <c r="AY69" s="653"/>
      <c r="AZ69" s="653"/>
      <c r="BA69" s="653"/>
      <c r="BB69" s="653"/>
      <c r="BC69" s="653"/>
      <c r="BD69" s="653"/>
      <c r="BE69" s="653"/>
      <c r="BF69" s="653"/>
      <c r="BG69" s="653"/>
      <c r="BH69" s="653"/>
      <c r="BI69" s="653"/>
      <c r="BJ69" s="653"/>
      <c r="BK69" s="653"/>
      <c r="BL69" s="653"/>
      <c r="BM69" s="653"/>
      <c r="BN69" s="653"/>
    </row>
    <row r="70" spans="1:66" ht="14.1" customHeight="1" x14ac:dyDescent="0.2">
      <c r="A70" s="654"/>
      <c r="B70" s="655" t="s">
        <v>127</v>
      </c>
      <c r="C70" s="656">
        <v>205</v>
      </c>
      <c r="D70" s="656">
        <v>171</v>
      </c>
      <c r="E70" s="656">
        <v>149</v>
      </c>
      <c r="F70" s="656">
        <v>164</v>
      </c>
      <c r="G70" s="656">
        <v>186</v>
      </c>
      <c r="H70" s="656">
        <v>169</v>
      </c>
      <c r="I70" s="656">
        <v>156</v>
      </c>
      <c r="J70" s="656">
        <v>142</v>
      </c>
      <c r="K70" s="656">
        <v>144</v>
      </c>
      <c r="L70" s="656">
        <v>132</v>
      </c>
      <c r="M70" s="656">
        <v>114</v>
      </c>
      <c r="N70" s="656">
        <v>128</v>
      </c>
      <c r="O70" s="656">
        <v>105</v>
      </c>
      <c r="P70" s="656">
        <v>101</v>
      </c>
      <c r="Q70" s="656">
        <v>130</v>
      </c>
      <c r="R70" s="656">
        <v>123</v>
      </c>
      <c r="S70" s="656">
        <v>105</v>
      </c>
      <c r="T70" s="656">
        <v>108</v>
      </c>
      <c r="U70" s="656">
        <v>118</v>
      </c>
      <c r="V70" s="656">
        <v>98</v>
      </c>
      <c r="W70" s="656">
        <v>116</v>
      </c>
      <c r="X70" s="656">
        <v>104</v>
      </c>
      <c r="Y70" s="656">
        <v>132</v>
      </c>
      <c r="Z70" s="656">
        <v>117</v>
      </c>
      <c r="AA70" s="656">
        <v>121</v>
      </c>
      <c r="AB70" s="656">
        <v>118</v>
      </c>
      <c r="AC70" s="656">
        <v>124</v>
      </c>
      <c r="AD70" s="656"/>
      <c r="AE70" s="617">
        <f t="shared" si="22"/>
        <v>3580</v>
      </c>
      <c r="AF70" s="591"/>
      <c r="AG70" s="544"/>
      <c r="AH70" s="544"/>
      <c r="AI70" s="544"/>
      <c r="AJ70" s="544"/>
      <c r="AK70" s="544"/>
      <c r="AL70" s="544"/>
      <c r="AM70" s="544"/>
      <c r="AN70" s="544"/>
      <c r="AO70" s="544"/>
      <c r="AP70" s="544"/>
      <c r="AQ70" s="544"/>
      <c r="AR70" s="544"/>
      <c r="AS70" s="544"/>
      <c r="AT70" s="544"/>
      <c r="AU70" s="544"/>
      <c r="AV70" s="544"/>
      <c r="AW70" s="544"/>
      <c r="AX70" s="653"/>
      <c r="AY70" s="653"/>
      <c r="AZ70" s="653"/>
      <c r="BA70" s="653"/>
      <c r="BB70" s="653"/>
      <c r="BC70" s="653"/>
      <c r="BD70" s="653"/>
      <c r="BE70" s="653"/>
      <c r="BF70" s="653"/>
      <c r="BG70" s="653"/>
      <c r="BH70" s="653"/>
      <c r="BI70" s="653"/>
      <c r="BJ70" s="653"/>
      <c r="BK70" s="653"/>
      <c r="BL70" s="653"/>
      <c r="BM70" s="653"/>
      <c r="BN70" s="653"/>
    </row>
    <row r="71" spans="1:66" ht="14.1" customHeight="1" x14ac:dyDescent="0.2">
      <c r="A71" s="654"/>
      <c r="B71" s="655" t="s">
        <v>111</v>
      </c>
      <c r="C71" s="656">
        <v>53</v>
      </c>
      <c r="D71" s="656">
        <v>51</v>
      </c>
      <c r="E71" s="656">
        <v>70</v>
      </c>
      <c r="F71" s="656">
        <v>77</v>
      </c>
      <c r="G71" s="656">
        <v>67</v>
      </c>
      <c r="H71" s="656">
        <v>68</v>
      </c>
      <c r="I71" s="656">
        <v>64</v>
      </c>
      <c r="J71" s="656">
        <v>50</v>
      </c>
      <c r="K71" s="656">
        <v>52</v>
      </c>
      <c r="L71" s="656">
        <v>53</v>
      </c>
      <c r="M71" s="656">
        <v>48</v>
      </c>
      <c r="N71" s="656">
        <v>58</v>
      </c>
      <c r="O71" s="656">
        <v>47</v>
      </c>
      <c r="P71" s="656">
        <v>53</v>
      </c>
      <c r="Q71" s="656">
        <v>46</v>
      </c>
      <c r="R71" s="656">
        <v>60</v>
      </c>
      <c r="S71" s="656">
        <v>39</v>
      </c>
      <c r="T71" s="656">
        <v>51</v>
      </c>
      <c r="U71" s="656">
        <v>40</v>
      </c>
      <c r="V71" s="656">
        <v>55</v>
      </c>
      <c r="W71" s="656">
        <v>49</v>
      </c>
      <c r="X71" s="656">
        <v>54</v>
      </c>
      <c r="Y71" s="656">
        <v>53</v>
      </c>
      <c r="Z71" s="656">
        <v>47</v>
      </c>
      <c r="AA71" s="656">
        <v>47</v>
      </c>
      <c r="AB71" s="656">
        <v>41</v>
      </c>
      <c r="AC71" s="656">
        <v>60</v>
      </c>
      <c r="AD71" s="656"/>
      <c r="AE71" s="617">
        <f t="shared" si="22"/>
        <v>1453</v>
      </c>
      <c r="AF71" s="591"/>
      <c r="AG71" s="544"/>
      <c r="AH71" s="544"/>
      <c r="AI71" s="544"/>
      <c r="AJ71" s="544"/>
      <c r="AK71" s="544"/>
      <c r="AL71" s="544"/>
      <c r="AM71" s="544"/>
      <c r="AN71" s="544"/>
      <c r="AO71" s="544"/>
      <c r="AP71" s="544"/>
      <c r="AQ71" s="544"/>
      <c r="AR71" s="544"/>
      <c r="AS71" s="544"/>
      <c r="AT71" s="544"/>
      <c r="AU71" s="544"/>
      <c r="AV71" s="544"/>
      <c r="AW71" s="544"/>
      <c r="AX71" s="653"/>
      <c r="AY71" s="653"/>
      <c r="AZ71" s="653"/>
      <c r="BA71" s="653"/>
      <c r="BB71" s="653"/>
      <c r="BC71" s="653"/>
      <c r="BD71" s="653"/>
      <c r="BE71" s="653"/>
      <c r="BF71" s="653"/>
      <c r="BG71" s="653"/>
      <c r="BH71" s="653"/>
      <c r="BI71" s="653"/>
      <c r="BJ71" s="653"/>
      <c r="BK71" s="653"/>
      <c r="BL71" s="653"/>
      <c r="BM71" s="653"/>
      <c r="BN71" s="653"/>
    </row>
    <row r="72" spans="1:66" ht="14.1" customHeight="1" x14ac:dyDescent="0.2">
      <c r="A72" s="654"/>
      <c r="B72" s="655" t="s">
        <v>128</v>
      </c>
      <c r="C72" s="656">
        <v>34</v>
      </c>
      <c r="D72" s="656">
        <v>21</v>
      </c>
      <c r="E72" s="656">
        <v>38</v>
      </c>
      <c r="F72" s="656">
        <v>34</v>
      </c>
      <c r="G72" s="656">
        <v>17</v>
      </c>
      <c r="H72" s="656">
        <v>23</v>
      </c>
      <c r="I72" s="656">
        <v>25</v>
      </c>
      <c r="J72" s="656">
        <v>23</v>
      </c>
      <c r="K72" s="656">
        <v>17</v>
      </c>
      <c r="L72" s="656">
        <v>19</v>
      </c>
      <c r="M72" s="656">
        <v>14</v>
      </c>
      <c r="N72" s="656">
        <v>16</v>
      </c>
      <c r="O72" s="656">
        <v>20</v>
      </c>
      <c r="P72" s="656">
        <v>15</v>
      </c>
      <c r="Q72" s="656">
        <v>23</v>
      </c>
      <c r="R72" s="656">
        <v>25</v>
      </c>
      <c r="S72" s="656">
        <v>13</v>
      </c>
      <c r="T72" s="656">
        <v>21</v>
      </c>
      <c r="U72" s="656">
        <v>13</v>
      </c>
      <c r="V72" s="656">
        <v>16</v>
      </c>
      <c r="W72" s="656">
        <v>17</v>
      </c>
      <c r="X72" s="656">
        <v>12</v>
      </c>
      <c r="Y72" s="656">
        <v>19</v>
      </c>
      <c r="Z72" s="656">
        <v>12</v>
      </c>
      <c r="AA72" s="656">
        <v>22</v>
      </c>
      <c r="AB72" s="656">
        <v>15</v>
      </c>
      <c r="AC72" s="656">
        <v>24</v>
      </c>
      <c r="AD72" s="656"/>
      <c r="AE72" s="617">
        <f t="shared" si="22"/>
        <v>548</v>
      </c>
      <c r="AF72" s="591"/>
      <c r="AG72" s="544"/>
      <c r="AH72" s="544"/>
      <c r="AI72" s="544"/>
      <c r="AJ72" s="544"/>
      <c r="AK72" s="544"/>
      <c r="AL72" s="544"/>
      <c r="AM72" s="544"/>
      <c r="AN72" s="544"/>
      <c r="AO72" s="544"/>
      <c r="AP72" s="544"/>
      <c r="AQ72" s="544"/>
      <c r="AR72" s="544"/>
      <c r="AS72" s="544"/>
      <c r="AT72" s="544"/>
      <c r="AU72" s="544"/>
      <c r="AV72" s="544"/>
      <c r="AW72" s="544"/>
      <c r="AX72" s="653"/>
      <c r="AY72" s="653"/>
      <c r="AZ72" s="653"/>
      <c r="BA72" s="653"/>
      <c r="BB72" s="653"/>
      <c r="BC72" s="653"/>
      <c r="BD72" s="653"/>
      <c r="BE72" s="653"/>
      <c r="BF72" s="653"/>
      <c r="BG72" s="653"/>
      <c r="BH72" s="653"/>
      <c r="BI72" s="653"/>
      <c r="BJ72" s="653"/>
      <c r="BK72" s="653"/>
      <c r="BL72" s="653"/>
      <c r="BM72" s="653"/>
      <c r="BN72" s="653"/>
    </row>
    <row r="73" spans="1:66" ht="14.1" customHeight="1" x14ac:dyDescent="0.2">
      <c r="A73" s="654"/>
      <c r="B73" s="655" t="s">
        <v>129</v>
      </c>
      <c r="C73" s="656">
        <v>26</v>
      </c>
      <c r="D73" s="656">
        <v>26</v>
      </c>
      <c r="E73" s="656">
        <v>12</v>
      </c>
      <c r="F73" s="656">
        <v>21</v>
      </c>
      <c r="G73" s="656">
        <v>27</v>
      </c>
      <c r="H73" s="656">
        <v>23</v>
      </c>
      <c r="I73" s="656">
        <v>16</v>
      </c>
      <c r="J73" s="656">
        <v>24</v>
      </c>
      <c r="K73" s="656">
        <v>16</v>
      </c>
      <c r="L73" s="656">
        <v>16</v>
      </c>
      <c r="M73" s="656">
        <v>19</v>
      </c>
      <c r="N73" s="656">
        <v>26</v>
      </c>
      <c r="O73" s="656">
        <v>11</v>
      </c>
      <c r="P73" s="656">
        <v>15</v>
      </c>
      <c r="Q73" s="656">
        <v>21</v>
      </c>
      <c r="R73" s="656">
        <v>10</v>
      </c>
      <c r="S73" s="656">
        <v>20</v>
      </c>
      <c r="T73" s="656">
        <v>18</v>
      </c>
      <c r="U73" s="656">
        <v>14</v>
      </c>
      <c r="V73" s="656">
        <v>17</v>
      </c>
      <c r="W73" s="656">
        <v>21</v>
      </c>
      <c r="X73" s="656">
        <v>19</v>
      </c>
      <c r="Y73" s="656">
        <v>12</v>
      </c>
      <c r="Z73" s="656">
        <v>21</v>
      </c>
      <c r="AA73" s="656">
        <v>22</v>
      </c>
      <c r="AB73" s="656">
        <v>17</v>
      </c>
      <c r="AC73" s="656">
        <v>15</v>
      </c>
      <c r="AD73" s="656"/>
      <c r="AE73" s="617">
        <f t="shared" si="22"/>
        <v>505</v>
      </c>
      <c r="AF73" s="591"/>
      <c r="AG73" s="544"/>
      <c r="AH73" s="544"/>
      <c r="AI73" s="544"/>
      <c r="AJ73" s="544"/>
      <c r="AK73" s="544"/>
      <c r="AL73" s="544"/>
      <c r="AM73" s="544"/>
      <c r="AN73" s="544"/>
      <c r="AO73" s="544"/>
      <c r="AP73" s="544"/>
      <c r="AQ73" s="544"/>
      <c r="AR73" s="544"/>
      <c r="AS73" s="544"/>
      <c r="AT73" s="544"/>
      <c r="AU73" s="544"/>
      <c r="AV73" s="544"/>
      <c r="AW73" s="544"/>
      <c r="AX73" s="653"/>
      <c r="AY73" s="653"/>
      <c r="AZ73" s="653"/>
      <c r="BA73" s="653"/>
      <c r="BB73" s="653"/>
      <c r="BC73" s="653"/>
      <c r="BD73" s="653"/>
      <c r="BE73" s="653"/>
      <c r="BF73" s="653"/>
      <c r="BG73" s="653"/>
      <c r="BH73" s="653"/>
      <c r="BI73" s="653"/>
      <c r="BJ73" s="653"/>
      <c r="BK73" s="653"/>
      <c r="BL73" s="653"/>
      <c r="BM73" s="653"/>
      <c r="BN73" s="653"/>
    </row>
    <row r="74" spans="1:66" ht="14.1" customHeight="1" x14ac:dyDescent="0.2">
      <c r="A74" s="654"/>
      <c r="B74" s="655" t="s">
        <v>130</v>
      </c>
      <c r="C74" s="656">
        <v>28</v>
      </c>
      <c r="D74" s="656">
        <v>31</v>
      </c>
      <c r="E74" s="656">
        <v>18</v>
      </c>
      <c r="F74" s="656">
        <v>21</v>
      </c>
      <c r="G74" s="656">
        <v>29</v>
      </c>
      <c r="H74" s="656">
        <v>22</v>
      </c>
      <c r="I74" s="656">
        <v>21</v>
      </c>
      <c r="J74" s="656">
        <v>19</v>
      </c>
      <c r="K74" s="656">
        <v>18</v>
      </c>
      <c r="L74" s="656">
        <v>24</v>
      </c>
      <c r="M74" s="656">
        <v>25</v>
      </c>
      <c r="N74" s="656">
        <v>18</v>
      </c>
      <c r="O74" s="656">
        <v>13</v>
      </c>
      <c r="P74" s="656">
        <v>20</v>
      </c>
      <c r="Q74" s="656">
        <v>21</v>
      </c>
      <c r="R74" s="656">
        <v>24</v>
      </c>
      <c r="S74" s="656">
        <v>22</v>
      </c>
      <c r="T74" s="656">
        <v>19</v>
      </c>
      <c r="U74" s="656">
        <v>16</v>
      </c>
      <c r="V74" s="656">
        <v>20</v>
      </c>
      <c r="W74" s="656">
        <v>15</v>
      </c>
      <c r="X74" s="656">
        <v>24</v>
      </c>
      <c r="Y74" s="656">
        <v>22</v>
      </c>
      <c r="Z74" s="656">
        <v>15</v>
      </c>
      <c r="AA74" s="656">
        <v>19</v>
      </c>
      <c r="AB74" s="656">
        <v>18</v>
      </c>
      <c r="AC74" s="656">
        <v>20</v>
      </c>
      <c r="AD74" s="656"/>
      <c r="AE74" s="617">
        <f t="shared" si="22"/>
        <v>562</v>
      </c>
      <c r="AF74" s="591"/>
      <c r="AG74" s="544"/>
      <c r="AH74" s="544"/>
      <c r="AI74" s="544"/>
      <c r="AJ74" s="544"/>
      <c r="AK74" s="544"/>
      <c r="AL74" s="544"/>
      <c r="AM74" s="544"/>
      <c r="AN74" s="544"/>
      <c r="AO74" s="544"/>
      <c r="AP74" s="544"/>
      <c r="AQ74" s="544"/>
      <c r="AR74" s="544"/>
      <c r="AS74" s="544"/>
      <c r="AT74" s="544"/>
      <c r="AU74" s="544"/>
      <c r="AV74" s="544"/>
      <c r="AW74" s="544"/>
      <c r="AX74" s="653"/>
      <c r="AY74" s="653"/>
      <c r="AZ74" s="653"/>
      <c r="BA74" s="653"/>
      <c r="BB74" s="653"/>
      <c r="BC74" s="653"/>
      <c r="BD74" s="653"/>
      <c r="BE74" s="653"/>
      <c r="BF74" s="653"/>
      <c r="BG74" s="653"/>
      <c r="BH74" s="653"/>
      <c r="BI74" s="653"/>
      <c r="BJ74" s="653"/>
      <c r="BK74" s="653"/>
      <c r="BL74" s="653"/>
      <c r="BM74" s="653"/>
      <c r="BN74" s="653"/>
    </row>
    <row r="75" spans="1:66" ht="14.1" customHeight="1" x14ac:dyDescent="0.2">
      <c r="A75" s="654"/>
      <c r="B75" s="655" t="s">
        <v>142</v>
      </c>
      <c r="C75" s="656">
        <v>9</v>
      </c>
      <c r="D75" s="656">
        <v>12</v>
      </c>
      <c r="E75" s="656">
        <v>9</v>
      </c>
      <c r="F75" s="656">
        <v>11</v>
      </c>
      <c r="G75" s="656">
        <v>7</v>
      </c>
      <c r="H75" s="656">
        <v>7</v>
      </c>
      <c r="I75" s="656">
        <v>9</v>
      </c>
      <c r="J75" s="656">
        <v>4</v>
      </c>
      <c r="K75" s="656">
        <v>5</v>
      </c>
      <c r="L75" s="656">
        <v>9</v>
      </c>
      <c r="M75" s="656">
        <v>9</v>
      </c>
      <c r="N75" s="656">
        <v>8</v>
      </c>
      <c r="O75" s="656">
        <v>8</v>
      </c>
      <c r="P75" s="656">
        <v>5</v>
      </c>
      <c r="Q75" s="656">
        <v>8</v>
      </c>
      <c r="R75" s="656">
        <v>7</v>
      </c>
      <c r="S75" s="656">
        <v>6</v>
      </c>
      <c r="T75" s="656">
        <v>4</v>
      </c>
      <c r="U75" s="656">
        <v>11</v>
      </c>
      <c r="V75" s="656">
        <v>5</v>
      </c>
      <c r="W75" s="656">
        <v>9</v>
      </c>
      <c r="X75" s="656">
        <v>6</v>
      </c>
      <c r="Y75" s="656">
        <v>7</v>
      </c>
      <c r="Z75" s="656">
        <v>10</v>
      </c>
      <c r="AA75" s="656">
        <v>3</v>
      </c>
      <c r="AB75" s="656">
        <v>9</v>
      </c>
      <c r="AC75" s="656">
        <v>12</v>
      </c>
      <c r="AD75" s="656"/>
      <c r="AE75" s="617">
        <f t="shared" si="22"/>
        <v>209</v>
      </c>
      <c r="AF75" s="591"/>
      <c r="AG75" s="544"/>
      <c r="AH75" s="544"/>
      <c r="AI75" s="544"/>
      <c r="AJ75" s="544"/>
      <c r="AK75" s="544"/>
      <c r="AL75" s="544"/>
      <c r="AM75" s="544"/>
      <c r="AN75" s="544"/>
      <c r="AO75" s="544"/>
      <c r="AP75" s="544"/>
      <c r="AQ75" s="544"/>
      <c r="AR75" s="544"/>
      <c r="AS75" s="544"/>
      <c r="AT75" s="544"/>
      <c r="AU75" s="544"/>
      <c r="AV75" s="544"/>
      <c r="AW75" s="544"/>
      <c r="AX75" s="653"/>
      <c r="AY75" s="653"/>
      <c r="AZ75" s="653"/>
      <c r="BA75" s="653"/>
      <c r="BB75" s="653"/>
      <c r="BC75" s="653"/>
      <c r="BD75" s="653"/>
      <c r="BE75" s="653"/>
      <c r="BF75" s="653"/>
      <c r="BG75" s="653"/>
      <c r="BH75" s="653"/>
      <c r="BI75" s="653"/>
      <c r="BJ75" s="653"/>
      <c r="BK75" s="653"/>
      <c r="BL75" s="653"/>
      <c r="BM75" s="653"/>
      <c r="BN75" s="653"/>
    </row>
    <row r="76" spans="1:66" ht="14.1" customHeight="1" x14ac:dyDescent="0.2">
      <c r="A76" s="654"/>
      <c r="B76" s="655" t="s">
        <v>131</v>
      </c>
      <c r="C76" s="656">
        <v>58</v>
      </c>
      <c r="D76" s="656">
        <v>52</v>
      </c>
      <c r="E76" s="656">
        <v>52</v>
      </c>
      <c r="F76" s="656">
        <v>51</v>
      </c>
      <c r="G76" s="656">
        <v>37</v>
      </c>
      <c r="H76" s="656">
        <v>56</v>
      </c>
      <c r="I76" s="656">
        <v>43</v>
      </c>
      <c r="J76" s="656">
        <v>39</v>
      </c>
      <c r="K76" s="656">
        <v>45</v>
      </c>
      <c r="L76" s="656">
        <v>37</v>
      </c>
      <c r="M76" s="656">
        <v>37</v>
      </c>
      <c r="N76" s="656">
        <v>27</v>
      </c>
      <c r="O76" s="656">
        <v>26</v>
      </c>
      <c r="P76" s="656">
        <v>28</v>
      </c>
      <c r="Q76" s="656">
        <v>42</v>
      </c>
      <c r="R76" s="656">
        <v>34</v>
      </c>
      <c r="S76" s="656">
        <v>43</v>
      </c>
      <c r="T76" s="656">
        <v>23</v>
      </c>
      <c r="U76" s="656">
        <v>29</v>
      </c>
      <c r="V76" s="656">
        <v>33</v>
      </c>
      <c r="W76" s="656">
        <v>38</v>
      </c>
      <c r="X76" s="656">
        <v>33</v>
      </c>
      <c r="Y76" s="656">
        <v>34</v>
      </c>
      <c r="Z76" s="656">
        <v>28</v>
      </c>
      <c r="AA76" s="656">
        <v>35</v>
      </c>
      <c r="AB76" s="656">
        <v>40</v>
      </c>
      <c r="AC76" s="656">
        <v>48</v>
      </c>
      <c r="AD76" s="656"/>
      <c r="AE76" s="617">
        <f t="shared" si="22"/>
        <v>1048</v>
      </c>
      <c r="AF76" s="591"/>
      <c r="AG76" s="544"/>
      <c r="AH76" s="544"/>
      <c r="AI76" s="544"/>
      <c r="AJ76" s="544"/>
      <c r="AK76" s="544"/>
      <c r="AL76" s="544"/>
      <c r="AM76" s="544"/>
      <c r="AN76" s="544"/>
      <c r="AO76" s="544"/>
      <c r="AP76" s="544"/>
      <c r="AQ76" s="544"/>
      <c r="AR76" s="544"/>
      <c r="AS76" s="544"/>
      <c r="AT76" s="544"/>
      <c r="AU76" s="544"/>
      <c r="AV76" s="544"/>
      <c r="AW76" s="544"/>
      <c r="AX76" s="653"/>
      <c r="AY76" s="653"/>
      <c r="AZ76" s="653"/>
      <c r="BA76" s="653"/>
      <c r="BB76" s="653"/>
      <c r="BC76" s="653"/>
      <c r="BD76" s="653"/>
      <c r="BE76" s="653"/>
      <c r="BF76" s="653"/>
      <c r="BG76" s="653"/>
      <c r="BH76" s="653"/>
      <c r="BI76" s="653"/>
      <c r="BJ76" s="653"/>
      <c r="BK76" s="653"/>
      <c r="BL76" s="653"/>
      <c r="BM76" s="653"/>
      <c r="BN76" s="653"/>
    </row>
    <row r="77" spans="1:66" ht="14.1" customHeight="1" x14ac:dyDescent="0.2">
      <c r="A77" s="654"/>
      <c r="B77" s="655" t="s">
        <v>132</v>
      </c>
      <c r="C77" s="656">
        <v>152</v>
      </c>
      <c r="D77" s="656">
        <v>109</v>
      </c>
      <c r="E77" s="656">
        <v>113</v>
      </c>
      <c r="F77" s="656">
        <v>102</v>
      </c>
      <c r="G77" s="656">
        <v>92</v>
      </c>
      <c r="H77" s="656">
        <v>89</v>
      </c>
      <c r="I77" s="656">
        <v>83</v>
      </c>
      <c r="J77" s="656">
        <v>84</v>
      </c>
      <c r="K77" s="656">
        <v>75</v>
      </c>
      <c r="L77" s="656">
        <v>75</v>
      </c>
      <c r="M77" s="656">
        <v>66</v>
      </c>
      <c r="N77" s="656">
        <v>78</v>
      </c>
      <c r="O77" s="656">
        <v>67</v>
      </c>
      <c r="P77" s="656">
        <v>63</v>
      </c>
      <c r="Q77" s="656">
        <v>87</v>
      </c>
      <c r="R77" s="656">
        <v>73</v>
      </c>
      <c r="S77" s="656">
        <v>72</v>
      </c>
      <c r="T77" s="656">
        <v>71</v>
      </c>
      <c r="U77" s="656">
        <v>70</v>
      </c>
      <c r="V77" s="656">
        <v>64</v>
      </c>
      <c r="W77" s="656">
        <v>64</v>
      </c>
      <c r="X77" s="656">
        <v>62</v>
      </c>
      <c r="Y77" s="656">
        <v>79</v>
      </c>
      <c r="Z77" s="656">
        <v>64</v>
      </c>
      <c r="AA77" s="656">
        <v>71</v>
      </c>
      <c r="AB77" s="656">
        <v>71</v>
      </c>
      <c r="AC77" s="656">
        <v>68</v>
      </c>
      <c r="AD77" s="656"/>
      <c r="AE77" s="617">
        <f t="shared" si="22"/>
        <v>2164</v>
      </c>
      <c r="AF77" s="591"/>
      <c r="AG77" s="544"/>
      <c r="AH77" s="544"/>
      <c r="AI77" s="544"/>
      <c r="AJ77" s="544"/>
      <c r="AK77" s="544"/>
      <c r="AL77" s="544"/>
      <c r="AM77" s="544"/>
      <c r="AN77" s="544"/>
      <c r="AO77" s="544"/>
      <c r="AP77" s="544"/>
      <c r="AQ77" s="544"/>
      <c r="AR77" s="544"/>
      <c r="AS77" s="544"/>
      <c r="AT77" s="544"/>
      <c r="AU77" s="544"/>
      <c r="AV77" s="544"/>
      <c r="AW77" s="544"/>
      <c r="AX77" s="653"/>
      <c r="AY77" s="653"/>
      <c r="AZ77" s="653"/>
      <c r="BA77" s="653"/>
      <c r="BB77" s="653"/>
      <c r="BC77" s="653"/>
      <c r="BD77" s="653"/>
      <c r="BE77" s="653"/>
      <c r="BF77" s="653"/>
      <c r="BG77" s="653"/>
      <c r="BH77" s="653"/>
      <c r="BI77" s="653"/>
      <c r="BJ77" s="653"/>
      <c r="BK77" s="653"/>
      <c r="BL77" s="653"/>
      <c r="BM77" s="653"/>
      <c r="BN77" s="653"/>
    </row>
    <row r="78" spans="1:66" ht="14.1" customHeight="1" x14ac:dyDescent="0.2">
      <c r="A78" s="654"/>
      <c r="B78" s="655" t="s">
        <v>133</v>
      </c>
      <c r="C78" s="656">
        <v>4</v>
      </c>
      <c r="D78" s="656">
        <v>5</v>
      </c>
      <c r="E78" s="656">
        <v>4</v>
      </c>
      <c r="F78" s="656">
        <v>10</v>
      </c>
      <c r="G78" s="656">
        <v>7</v>
      </c>
      <c r="H78" s="656">
        <v>5</v>
      </c>
      <c r="I78" s="656">
        <v>6</v>
      </c>
      <c r="J78" s="656">
        <v>6</v>
      </c>
      <c r="K78" s="656">
        <v>4</v>
      </c>
      <c r="L78" s="656">
        <v>7</v>
      </c>
      <c r="M78" s="656">
        <v>3</v>
      </c>
      <c r="N78" s="656">
        <v>9</v>
      </c>
      <c r="O78" s="656">
        <v>5</v>
      </c>
      <c r="P78" s="656">
        <v>5</v>
      </c>
      <c r="Q78" s="656">
        <v>5</v>
      </c>
      <c r="R78" s="656">
        <v>5</v>
      </c>
      <c r="S78" s="656">
        <v>3</v>
      </c>
      <c r="T78" s="656">
        <v>1</v>
      </c>
      <c r="U78" s="656">
        <v>5</v>
      </c>
      <c r="V78" s="656">
        <v>8</v>
      </c>
      <c r="W78" s="656">
        <v>5</v>
      </c>
      <c r="X78" s="656">
        <v>1</v>
      </c>
      <c r="Y78" s="656">
        <v>2</v>
      </c>
      <c r="Z78" s="656">
        <v>3</v>
      </c>
      <c r="AA78" s="656">
        <v>6</v>
      </c>
      <c r="AB78" s="656">
        <v>2</v>
      </c>
      <c r="AC78" s="656">
        <v>7</v>
      </c>
      <c r="AD78" s="656"/>
      <c r="AE78" s="617">
        <f t="shared" si="22"/>
        <v>133</v>
      </c>
      <c r="AF78" s="591"/>
      <c r="AG78" s="544"/>
      <c r="AH78" s="544"/>
      <c r="AI78" s="544"/>
      <c r="AJ78" s="544"/>
      <c r="AK78" s="544"/>
      <c r="AL78" s="544"/>
      <c r="AM78" s="544"/>
      <c r="AN78" s="544"/>
      <c r="AO78" s="544"/>
      <c r="AP78" s="544"/>
      <c r="AQ78" s="544"/>
      <c r="AR78" s="544"/>
      <c r="AS78" s="544"/>
      <c r="AT78" s="544"/>
      <c r="AU78" s="544"/>
      <c r="AV78" s="544"/>
      <c r="AW78" s="544"/>
      <c r="AX78" s="653"/>
      <c r="AY78" s="653"/>
      <c r="AZ78" s="653"/>
      <c r="BA78" s="653"/>
      <c r="BB78" s="653"/>
      <c r="BC78" s="653"/>
      <c r="BD78" s="653"/>
      <c r="BE78" s="653"/>
      <c r="BF78" s="653"/>
      <c r="BG78" s="653"/>
      <c r="BH78" s="653"/>
      <c r="BI78" s="653"/>
      <c r="BJ78" s="653"/>
      <c r="BK78" s="653"/>
      <c r="BL78" s="653"/>
      <c r="BM78" s="653"/>
      <c r="BN78" s="653"/>
    </row>
    <row r="79" spans="1:66" ht="14.1" customHeight="1" x14ac:dyDescent="0.2">
      <c r="A79" s="654"/>
      <c r="B79" s="655" t="s">
        <v>145</v>
      </c>
      <c r="C79" s="656">
        <v>54</v>
      </c>
      <c r="D79" s="656">
        <v>42</v>
      </c>
      <c r="E79" s="656">
        <v>70</v>
      </c>
      <c r="F79" s="656">
        <v>47</v>
      </c>
      <c r="G79" s="656">
        <v>45</v>
      </c>
      <c r="H79" s="656">
        <v>32</v>
      </c>
      <c r="I79" s="656">
        <v>49</v>
      </c>
      <c r="J79" s="656">
        <v>37</v>
      </c>
      <c r="K79" s="656">
        <v>29</v>
      </c>
      <c r="L79" s="656">
        <v>36</v>
      </c>
      <c r="M79" s="656">
        <v>36</v>
      </c>
      <c r="N79" s="656">
        <v>33</v>
      </c>
      <c r="O79" s="656">
        <v>30</v>
      </c>
      <c r="P79" s="656">
        <v>33</v>
      </c>
      <c r="Q79" s="656">
        <v>30</v>
      </c>
      <c r="R79" s="656">
        <v>30</v>
      </c>
      <c r="S79" s="656">
        <v>22</v>
      </c>
      <c r="T79" s="656">
        <v>21</v>
      </c>
      <c r="U79" s="656">
        <v>32</v>
      </c>
      <c r="V79" s="656">
        <v>26</v>
      </c>
      <c r="W79" s="656">
        <v>25</v>
      </c>
      <c r="X79" s="656">
        <v>23</v>
      </c>
      <c r="Y79" s="656">
        <v>31</v>
      </c>
      <c r="Z79" s="656">
        <v>29</v>
      </c>
      <c r="AA79" s="656">
        <v>31</v>
      </c>
      <c r="AB79" s="656">
        <v>41</v>
      </c>
      <c r="AC79" s="656">
        <v>42</v>
      </c>
      <c r="AD79" s="656"/>
      <c r="AE79" s="617">
        <f t="shared" si="22"/>
        <v>956</v>
      </c>
      <c r="AF79" s="591"/>
      <c r="AG79" s="544"/>
      <c r="AH79" s="544"/>
      <c r="AI79" s="544"/>
      <c r="AJ79" s="544"/>
      <c r="AK79" s="544"/>
      <c r="AL79" s="544"/>
      <c r="AM79" s="544"/>
      <c r="AN79" s="544"/>
      <c r="AO79" s="544"/>
      <c r="AP79" s="544"/>
      <c r="AQ79" s="544"/>
      <c r="AR79" s="544"/>
      <c r="AS79" s="544"/>
      <c r="AT79" s="544"/>
      <c r="AU79" s="544"/>
      <c r="AV79" s="544"/>
      <c r="AW79" s="544"/>
      <c r="AX79" s="653"/>
      <c r="AY79" s="653"/>
      <c r="AZ79" s="653"/>
      <c r="BA79" s="653"/>
      <c r="BB79" s="653"/>
      <c r="BC79" s="653"/>
      <c r="BD79" s="653"/>
      <c r="BE79" s="653"/>
      <c r="BF79" s="653"/>
      <c r="BG79" s="653"/>
      <c r="BH79" s="653"/>
      <c r="BI79" s="653"/>
      <c r="BJ79" s="653"/>
      <c r="BK79" s="653"/>
      <c r="BL79" s="653"/>
      <c r="BM79" s="653"/>
      <c r="BN79" s="653"/>
    </row>
    <row r="80" spans="1:66" ht="14.1" customHeight="1" x14ac:dyDescent="0.2">
      <c r="A80" s="654"/>
      <c r="B80" s="655" t="s">
        <v>134</v>
      </c>
      <c r="C80" s="656">
        <v>85</v>
      </c>
      <c r="D80" s="656">
        <v>45</v>
      </c>
      <c r="E80" s="656">
        <v>58</v>
      </c>
      <c r="F80" s="656">
        <v>54</v>
      </c>
      <c r="G80" s="656">
        <v>64</v>
      </c>
      <c r="H80" s="656">
        <v>50</v>
      </c>
      <c r="I80" s="656">
        <v>52</v>
      </c>
      <c r="J80" s="656">
        <v>45</v>
      </c>
      <c r="K80" s="656">
        <v>40</v>
      </c>
      <c r="L80" s="656">
        <v>44</v>
      </c>
      <c r="M80" s="656">
        <v>36</v>
      </c>
      <c r="N80" s="656">
        <v>44</v>
      </c>
      <c r="O80" s="656">
        <v>34</v>
      </c>
      <c r="P80" s="656">
        <v>14</v>
      </c>
      <c r="Q80" s="656">
        <v>48</v>
      </c>
      <c r="R80" s="656">
        <v>39</v>
      </c>
      <c r="S80" s="656">
        <v>34</v>
      </c>
      <c r="T80" s="656">
        <v>40</v>
      </c>
      <c r="U80" s="656">
        <v>36</v>
      </c>
      <c r="V80" s="656">
        <v>35</v>
      </c>
      <c r="W80" s="656">
        <v>40</v>
      </c>
      <c r="X80" s="656">
        <v>40</v>
      </c>
      <c r="Y80" s="656">
        <v>42</v>
      </c>
      <c r="Z80" s="656">
        <v>45</v>
      </c>
      <c r="AA80" s="656">
        <v>33</v>
      </c>
      <c r="AB80" s="656">
        <v>40</v>
      </c>
      <c r="AC80" s="656">
        <v>35</v>
      </c>
      <c r="AD80" s="656"/>
      <c r="AE80" s="617">
        <f t="shared" si="22"/>
        <v>1172</v>
      </c>
      <c r="AF80" s="591"/>
      <c r="AG80" s="544"/>
      <c r="AH80" s="544"/>
      <c r="AI80" s="544"/>
      <c r="AJ80" s="544"/>
      <c r="AK80" s="544"/>
      <c r="AL80" s="544"/>
      <c r="AM80" s="544"/>
      <c r="AN80" s="544"/>
      <c r="AO80" s="544"/>
      <c r="AP80" s="544"/>
      <c r="AQ80" s="544"/>
      <c r="AR80" s="544"/>
      <c r="AS80" s="544"/>
      <c r="AT80" s="544"/>
      <c r="AU80" s="544"/>
      <c r="AV80" s="544"/>
      <c r="AW80" s="544"/>
      <c r="AX80" s="653"/>
      <c r="AY80" s="653"/>
      <c r="AZ80" s="653"/>
      <c r="BA80" s="653"/>
      <c r="BB80" s="653"/>
      <c r="BC80" s="653"/>
      <c r="BD80" s="653"/>
      <c r="BE80" s="653"/>
      <c r="BF80" s="653"/>
      <c r="BG80" s="653"/>
      <c r="BH80" s="653"/>
      <c r="BI80" s="653"/>
      <c r="BJ80" s="653"/>
      <c r="BK80" s="653"/>
      <c r="BL80" s="653"/>
      <c r="BM80" s="653"/>
      <c r="BN80" s="653"/>
    </row>
    <row r="81" spans="1:66" ht="14.1" customHeight="1" x14ac:dyDescent="0.2">
      <c r="A81" s="654"/>
      <c r="B81" s="655" t="s">
        <v>135</v>
      </c>
      <c r="C81" s="656">
        <v>38</v>
      </c>
      <c r="D81" s="656">
        <v>29</v>
      </c>
      <c r="E81" s="656">
        <v>33</v>
      </c>
      <c r="F81" s="656">
        <v>29</v>
      </c>
      <c r="G81" s="656">
        <v>32</v>
      </c>
      <c r="H81" s="656">
        <v>35</v>
      </c>
      <c r="I81" s="656">
        <v>27</v>
      </c>
      <c r="J81" s="656">
        <v>34</v>
      </c>
      <c r="K81" s="656">
        <v>25</v>
      </c>
      <c r="L81" s="656">
        <v>21</v>
      </c>
      <c r="M81" s="656">
        <v>36</v>
      </c>
      <c r="N81" s="656">
        <v>27</v>
      </c>
      <c r="O81" s="656">
        <v>30</v>
      </c>
      <c r="P81" s="656">
        <v>18</v>
      </c>
      <c r="Q81" s="656">
        <v>19</v>
      </c>
      <c r="R81" s="656">
        <v>16</v>
      </c>
      <c r="S81" s="656">
        <v>29</v>
      </c>
      <c r="T81" s="656">
        <v>9</v>
      </c>
      <c r="U81" s="656">
        <v>21</v>
      </c>
      <c r="V81" s="656">
        <v>18</v>
      </c>
      <c r="W81" s="656">
        <v>20</v>
      </c>
      <c r="X81" s="656">
        <v>32</v>
      </c>
      <c r="Y81" s="656">
        <v>33</v>
      </c>
      <c r="Z81" s="656">
        <v>21</v>
      </c>
      <c r="AA81" s="656">
        <v>33</v>
      </c>
      <c r="AB81" s="656">
        <v>15</v>
      </c>
      <c r="AC81" s="656">
        <v>24</v>
      </c>
      <c r="AD81" s="656"/>
      <c r="AE81" s="617">
        <f t="shared" si="22"/>
        <v>704</v>
      </c>
      <c r="AF81" s="591"/>
      <c r="AG81" s="544"/>
      <c r="AH81" s="544"/>
      <c r="AI81" s="544"/>
      <c r="AJ81" s="544"/>
      <c r="AK81" s="544"/>
      <c r="AL81" s="544"/>
      <c r="AM81" s="544"/>
      <c r="AN81" s="544"/>
      <c r="AO81" s="544"/>
      <c r="AP81" s="544"/>
      <c r="AQ81" s="544"/>
      <c r="AR81" s="544"/>
      <c r="AS81" s="544"/>
      <c r="AT81" s="544"/>
      <c r="AU81" s="544"/>
      <c r="AV81" s="544"/>
      <c r="AW81" s="544"/>
      <c r="AX81" s="653"/>
      <c r="AY81" s="653"/>
      <c r="AZ81" s="653"/>
      <c r="BA81" s="653"/>
      <c r="BB81" s="653"/>
      <c r="BC81" s="653"/>
      <c r="BD81" s="653"/>
      <c r="BE81" s="653"/>
      <c r="BF81" s="653"/>
      <c r="BG81" s="653"/>
      <c r="BH81" s="653"/>
      <c r="BI81" s="653"/>
      <c r="BJ81" s="653"/>
      <c r="BK81" s="653"/>
      <c r="BL81" s="653"/>
      <c r="BM81" s="653"/>
      <c r="BN81" s="653"/>
    </row>
    <row r="82" spans="1:66" ht="14.1" customHeight="1" x14ac:dyDescent="0.2">
      <c r="A82" s="654"/>
      <c r="B82" s="655" t="s">
        <v>136</v>
      </c>
      <c r="C82" s="656">
        <v>1</v>
      </c>
      <c r="D82" s="656">
        <v>6</v>
      </c>
      <c r="E82" s="656">
        <v>5</v>
      </c>
      <c r="F82" s="656">
        <v>8</v>
      </c>
      <c r="G82" s="656">
        <v>7</v>
      </c>
      <c r="H82" s="656">
        <v>6</v>
      </c>
      <c r="I82" s="656">
        <v>2</v>
      </c>
      <c r="J82" s="656">
        <v>4</v>
      </c>
      <c r="K82" s="656">
        <v>8</v>
      </c>
      <c r="L82" s="656">
        <v>5</v>
      </c>
      <c r="M82" s="656">
        <v>7</v>
      </c>
      <c r="N82" s="656">
        <v>6</v>
      </c>
      <c r="O82" s="656">
        <v>6</v>
      </c>
      <c r="P82" s="656">
        <v>2</v>
      </c>
      <c r="Q82" s="656">
        <v>4</v>
      </c>
      <c r="R82" s="656">
        <v>6</v>
      </c>
      <c r="S82" s="656">
        <v>3</v>
      </c>
      <c r="T82" s="656">
        <v>3</v>
      </c>
      <c r="U82" s="656">
        <v>8</v>
      </c>
      <c r="V82" s="656">
        <v>3</v>
      </c>
      <c r="W82" s="656">
        <v>4</v>
      </c>
      <c r="X82" s="656">
        <v>4</v>
      </c>
      <c r="Y82" s="656">
        <v>5</v>
      </c>
      <c r="Z82" s="656">
        <v>5</v>
      </c>
      <c r="AA82" s="656">
        <v>8</v>
      </c>
      <c r="AB82" s="656">
        <v>4</v>
      </c>
      <c r="AC82" s="656">
        <v>7</v>
      </c>
      <c r="AD82" s="656"/>
      <c r="AE82" s="617">
        <f t="shared" si="22"/>
        <v>137</v>
      </c>
      <c r="AF82" s="591"/>
      <c r="AG82" s="544"/>
      <c r="AH82" s="544"/>
      <c r="AI82" s="544"/>
      <c r="AJ82" s="544"/>
      <c r="AK82" s="544"/>
      <c r="AL82" s="544"/>
      <c r="AM82" s="544"/>
      <c r="AN82" s="544"/>
      <c r="AO82" s="544"/>
      <c r="AP82" s="544"/>
      <c r="AQ82" s="544"/>
      <c r="AR82" s="544"/>
      <c r="AS82" s="544"/>
      <c r="AT82" s="544"/>
      <c r="AU82" s="544"/>
      <c r="AV82" s="544"/>
      <c r="AW82" s="544"/>
      <c r="AX82" s="653"/>
      <c r="AY82" s="653"/>
      <c r="AZ82" s="653"/>
      <c r="BA82" s="653"/>
      <c r="BB82" s="653"/>
      <c r="BC82" s="653"/>
      <c r="BD82" s="653"/>
      <c r="BE82" s="653"/>
      <c r="BF82" s="653"/>
      <c r="BG82" s="653"/>
      <c r="BH82" s="653"/>
      <c r="BI82" s="653"/>
      <c r="BJ82" s="653"/>
      <c r="BK82" s="653"/>
      <c r="BL82" s="653"/>
      <c r="BM82" s="653"/>
      <c r="BN82" s="653"/>
    </row>
    <row r="83" spans="1:66" ht="14.1" customHeight="1" x14ac:dyDescent="0.2">
      <c r="A83" s="654"/>
      <c r="B83" s="655" t="s">
        <v>137</v>
      </c>
      <c r="C83" s="656">
        <v>27</v>
      </c>
      <c r="D83" s="656">
        <v>38</v>
      </c>
      <c r="E83" s="656">
        <v>38</v>
      </c>
      <c r="F83" s="656">
        <v>49</v>
      </c>
      <c r="G83" s="656">
        <v>26</v>
      </c>
      <c r="H83" s="656">
        <v>33</v>
      </c>
      <c r="I83" s="656">
        <v>36</v>
      </c>
      <c r="J83" s="656">
        <v>21</v>
      </c>
      <c r="K83" s="656">
        <v>33</v>
      </c>
      <c r="L83" s="656">
        <v>24</v>
      </c>
      <c r="M83" s="656">
        <v>30</v>
      </c>
      <c r="N83" s="656">
        <v>20</v>
      </c>
      <c r="O83" s="656">
        <v>28</v>
      </c>
      <c r="P83" s="656">
        <v>37</v>
      </c>
      <c r="Q83" s="656">
        <v>25</v>
      </c>
      <c r="R83" s="656">
        <v>31</v>
      </c>
      <c r="S83" s="656">
        <v>32</v>
      </c>
      <c r="T83" s="656">
        <v>25</v>
      </c>
      <c r="U83" s="656">
        <v>14</v>
      </c>
      <c r="V83" s="656">
        <v>37</v>
      </c>
      <c r="W83" s="656">
        <v>29</v>
      </c>
      <c r="X83" s="656">
        <v>36</v>
      </c>
      <c r="Y83" s="656">
        <v>37</v>
      </c>
      <c r="Z83" s="656">
        <v>23</v>
      </c>
      <c r="AA83" s="656">
        <v>29</v>
      </c>
      <c r="AB83" s="656">
        <v>28</v>
      </c>
      <c r="AC83" s="656">
        <v>37</v>
      </c>
      <c r="AD83" s="656"/>
      <c r="AE83" s="617">
        <f t="shared" si="22"/>
        <v>823</v>
      </c>
      <c r="AF83" s="591"/>
      <c r="AG83" s="544"/>
      <c r="AH83" s="544"/>
      <c r="AI83" s="544"/>
      <c r="AJ83" s="544"/>
      <c r="AK83" s="544"/>
      <c r="AL83" s="544"/>
      <c r="AM83" s="544"/>
      <c r="AN83" s="544"/>
      <c r="AO83" s="544"/>
      <c r="AP83" s="544"/>
      <c r="AQ83" s="544"/>
      <c r="AR83" s="544"/>
      <c r="AS83" s="544"/>
      <c r="AT83" s="544"/>
      <c r="AU83" s="544"/>
      <c r="AV83" s="544"/>
      <c r="AW83" s="544"/>
      <c r="AX83" s="653"/>
      <c r="AY83" s="653"/>
      <c r="AZ83" s="653"/>
      <c r="BA83" s="653"/>
      <c r="BB83" s="653"/>
      <c r="BC83" s="653"/>
      <c r="BD83" s="653"/>
      <c r="BE83" s="653"/>
      <c r="BF83" s="653"/>
      <c r="BG83" s="653"/>
      <c r="BH83" s="653"/>
      <c r="BI83" s="653"/>
      <c r="BJ83" s="653"/>
      <c r="BK83" s="653"/>
      <c r="BL83" s="653"/>
      <c r="BM83" s="653"/>
      <c r="BN83" s="653"/>
    </row>
    <row r="84" spans="1:66" ht="14.1" customHeight="1" x14ac:dyDescent="0.2">
      <c r="A84" s="654"/>
      <c r="B84" s="655" t="s">
        <v>138</v>
      </c>
      <c r="C84" s="656">
        <v>102</v>
      </c>
      <c r="D84" s="656">
        <v>80</v>
      </c>
      <c r="E84" s="656">
        <v>97</v>
      </c>
      <c r="F84" s="656">
        <v>95</v>
      </c>
      <c r="G84" s="656">
        <v>97</v>
      </c>
      <c r="H84" s="656">
        <v>85</v>
      </c>
      <c r="I84" s="656">
        <v>108</v>
      </c>
      <c r="J84" s="656">
        <v>79</v>
      </c>
      <c r="K84" s="656">
        <v>75</v>
      </c>
      <c r="L84" s="656">
        <v>70</v>
      </c>
      <c r="M84" s="656">
        <v>61</v>
      </c>
      <c r="N84" s="656">
        <v>75</v>
      </c>
      <c r="O84" s="656">
        <v>45</v>
      </c>
      <c r="P84" s="656">
        <v>71</v>
      </c>
      <c r="Q84" s="656">
        <v>74</v>
      </c>
      <c r="R84" s="656">
        <v>57</v>
      </c>
      <c r="S84" s="656">
        <v>67</v>
      </c>
      <c r="T84" s="656">
        <v>63</v>
      </c>
      <c r="U84" s="656">
        <v>74</v>
      </c>
      <c r="V84" s="656">
        <v>56</v>
      </c>
      <c r="W84" s="656">
        <v>56</v>
      </c>
      <c r="X84" s="656">
        <v>59</v>
      </c>
      <c r="Y84" s="656">
        <v>77</v>
      </c>
      <c r="Z84" s="656">
        <v>59</v>
      </c>
      <c r="AA84" s="656">
        <v>69</v>
      </c>
      <c r="AB84" s="656">
        <v>56</v>
      </c>
      <c r="AC84" s="656">
        <v>53</v>
      </c>
      <c r="AD84" s="656"/>
      <c r="AE84" s="617">
        <f t="shared" si="22"/>
        <v>1960</v>
      </c>
      <c r="AF84" s="591"/>
      <c r="AG84" s="544"/>
      <c r="AH84" s="544"/>
      <c r="AI84" s="544"/>
      <c r="AJ84" s="544"/>
      <c r="AK84" s="544"/>
      <c r="AL84" s="544"/>
      <c r="AM84" s="544"/>
      <c r="AN84" s="544"/>
      <c r="AO84" s="544"/>
      <c r="AP84" s="544"/>
      <c r="AQ84" s="544"/>
      <c r="AR84" s="544"/>
      <c r="AS84" s="544"/>
      <c r="AT84" s="544"/>
      <c r="AU84" s="544"/>
      <c r="AV84" s="544"/>
      <c r="AW84" s="544"/>
      <c r="AX84" s="653"/>
      <c r="AY84" s="653"/>
      <c r="AZ84" s="653"/>
      <c r="BA84" s="653"/>
      <c r="BB84" s="653"/>
      <c r="BC84" s="653"/>
      <c r="BD84" s="653"/>
      <c r="BE84" s="653"/>
      <c r="BF84" s="653"/>
      <c r="BG84" s="653"/>
      <c r="BH84" s="653"/>
      <c r="BI84" s="653"/>
      <c r="BJ84" s="653"/>
      <c r="BK84" s="653"/>
      <c r="BL84" s="653"/>
      <c r="BM84" s="653"/>
      <c r="BN84" s="653"/>
    </row>
    <row r="85" spans="1:66" ht="14.1" customHeight="1" x14ac:dyDescent="0.2">
      <c r="A85" s="654"/>
      <c r="B85" s="655" t="s">
        <v>139</v>
      </c>
      <c r="C85" s="656">
        <v>23</v>
      </c>
      <c r="D85" s="656">
        <v>21</v>
      </c>
      <c r="E85" s="656">
        <v>29</v>
      </c>
      <c r="F85" s="656">
        <v>31</v>
      </c>
      <c r="G85" s="656">
        <v>22</v>
      </c>
      <c r="H85" s="656">
        <v>25</v>
      </c>
      <c r="I85" s="656">
        <v>20</v>
      </c>
      <c r="J85" s="656">
        <v>29</v>
      </c>
      <c r="K85" s="656">
        <v>17</v>
      </c>
      <c r="L85" s="656">
        <v>27</v>
      </c>
      <c r="M85" s="656">
        <v>16</v>
      </c>
      <c r="N85" s="656">
        <v>12</v>
      </c>
      <c r="O85" s="656">
        <v>16</v>
      </c>
      <c r="P85" s="656">
        <v>15</v>
      </c>
      <c r="Q85" s="656">
        <v>18</v>
      </c>
      <c r="R85" s="656">
        <v>16</v>
      </c>
      <c r="S85" s="656">
        <v>11</v>
      </c>
      <c r="T85" s="656">
        <v>16</v>
      </c>
      <c r="U85" s="656">
        <v>20</v>
      </c>
      <c r="V85" s="656">
        <v>18</v>
      </c>
      <c r="W85" s="656">
        <v>22</v>
      </c>
      <c r="X85" s="656">
        <v>18</v>
      </c>
      <c r="Y85" s="656">
        <v>16</v>
      </c>
      <c r="Z85" s="656">
        <v>25</v>
      </c>
      <c r="AA85" s="656">
        <v>15</v>
      </c>
      <c r="AB85" s="656">
        <v>20</v>
      </c>
      <c r="AC85" s="656">
        <v>10</v>
      </c>
      <c r="AD85" s="656"/>
      <c r="AE85" s="617">
        <f t="shared" si="22"/>
        <v>528</v>
      </c>
      <c r="AF85" s="591"/>
      <c r="AG85" s="544"/>
      <c r="AH85" s="544"/>
      <c r="AI85" s="544"/>
      <c r="AJ85" s="544"/>
      <c r="AK85" s="544"/>
      <c r="AL85" s="544"/>
      <c r="AM85" s="544"/>
      <c r="AN85" s="544"/>
      <c r="AO85" s="544"/>
      <c r="AP85" s="544"/>
      <c r="AQ85" s="544"/>
      <c r="AR85" s="544"/>
      <c r="AS85" s="544"/>
      <c r="AT85" s="544"/>
      <c r="AU85" s="544"/>
      <c r="AV85" s="544"/>
      <c r="AW85" s="544"/>
      <c r="AX85" s="653"/>
      <c r="AY85" s="653"/>
      <c r="AZ85" s="653"/>
      <c r="BA85" s="653"/>
      <c r="BB85" s="653"/>
      <c r="BC85" s="653"/>
      <c r="BD85" s="653"/>
      <c r="BE85" s="653"/>
      <c r="BF85" s="653"/>
      <c r="BG85" s="653"/>
      <c r="BH85" s="653"/>
      <c r="BI85" s="653"/>
      <c r="BJ85" s="653"/>
      <c r="BK85" s="653"/>
      <c r="BL85" s="653"/>
      <c r="BM85" s="653"/>
      <c r="BN85" s="653"/>
    </row>
    <row r="86" spans="1:66" ht="14.1" customHeight="1" x14ac:dyDescent="0.2">
      <c r="A86" s="654"/>
      <c r="B86" s="655" t="s">
        <v>140</v>
      </c>
      <c r="C86" s="656">
        <v>23</v>
      </c>
      <c r="D86" s="656">
        <v>30</v>
      </c>
      <c r="E86" s="656">
        <v>29</v>
      </c>
      <c r="F86" s="656">
        <v>27</v>
      </c>
      <c r="G86" s="656">
        <v>30</v>
      </c>
      <c r="H86" s="656">
        <v>26</v>
      </c>
      <c r="I86" s="656">
        <v>28</v>
      </c>
      <c r="J86" s="656">
        <v>27</v>
      </c>
      <c r="K86" s="656">
        <v>19</v>
      </c>
      <c r="L86" s="656">
        <v>23</v>
      </c>
      <c r="M86" s="656">
        <v>23</v>
      </c>
      <c r="N86" s="656">
        <v>19</v>
      </c>
      <c r="O86" s="656">
        <v>17</v>
      </c>
      <c r="P86" s="656">
        <v>21</v>
      </c>
      <c r="Q86" s="656">
        <v>21</v>
      </c>
      <c r="R86" s="656">
        <v>32</v>
      </c>
      <c r="S86" s="656">
        <v>20</v>
      </c>
      <c r="T86" s="656">
        <v>14</v>
      </c>
      <c r="U86" s="656">
        <v>22</v>
      </c>
      <c r="V86" s="656">
        <v>16</v>
      </c>
      <c r="W86" s="656">
        <v>27</v>
      </c>
      <c r="X86" s="656">
        <v>21</v>
      </c>
      <c r="Y86" s="656">
        <v>22</v>
      </c>
      <c r="Z86" s="656">
        <v>16</v>
      </c>
      <c r="AA86" s="656">
        <v>18</v>
      </c>
      <c r="AB86" s="656">
        <v>28</v>
      </c>
      <c r="AC86" s="656">
        <v>21</v>
      </c>
      <c r="AD86" s="656"/>
      <c r="AE86" s="617">
        <f t="shared" si="22"/>
        <v>620</v>
      </c>
      <c r="AF86" s="591"/>
      <c r="AG86" s="544"/>
      <c r="AH86" s="544"/>
      <c r="AI86" s="544"/>
      <c r="AJ86" s="544"/>
      <c r="AK86" s="544"/>
      <c r="AL86" s="544"/>
      <c r="AM86" s="544"/>
      <c r="AN86" s="544"/>
      <c r="AO86" s="544"/>
      <c r="AP86" s="544"/>
      <c r="AQ86" s="544"/>
      <c r="AR86" s="544"/>
      <c r="AS86" s="544"/>
      <c r="AT86" s="544"/>
      <c r="AU86" s="544"/>
      <c r="AV86" s="544"/>
      <c r="AW86" s="544"/>
      <c r="AX86" s="653"/>
      <c r="AY86" s="653"/>
      <c r="AZ86" s="653"/>
      <c r="BA86" s="653"/>
      <c r="BB86" s="653"/>
      <c r="BC86" s="653"/>
      <c r="BD86" s="653"/>
      <c r="BE86" s="653"/>
      <c r="BF86" s="653"/>
      <c r="BG86" s="653"/>
      <c r="BH86" s="653"/>
      <c r="BI86" s="653"/>
      <c r="BJ86" s="653"/>
      <c r="BK86" s="653"/>
      <c r="BL86" s="653"/>
      <c r="BM86" s="653"/>
      <c r="BN86" s="653"/>
    </row>
    <row r="87" spans="1:66" ht="14.1" customHeight="1" x14ac:dyDescent="0.2">
      <c r="A87" s="654"/>
      <c r="B87" s="655" t="s">
        <v>141</v>
      </c>
      <c r="C87" s="656">
        <v>43</v>
      </c>
      <c r="D87" s="656">
        <v>42</v>
      </c>
      <c r="E87" s="656">
        <v>36</v>
      </c>
      <c r="F87" s="656">
        <v>32</v>
      </c>
      <c r="G87" s="656">
        <v>34</v>
      </c>
      <c r="H87" s="656">
        <v>36</v>
      </c>
      <c r="I87" s="656">
        <v>40</v>
      </c>
      <c r="J87" s="656">
        <v>30</v>
      </c>
      <c r="K87" s="656">
        <v>35</v>
      </c>
      <c r="L87" s="656">
        <v>27</v>
      </c>
      <c r="M87" s="656">
        <v>27</v>
      </c>
      <c r="N87" s="656">
        <v>28</v>
      </c>
      <c r="O87" s="656">
        <v>31</v>
      </c>
      <c r="P87" s="656">
        <v>25</v>
      </c>
      <c r="Q87" s="656">
        <v>30</v>
      </c>
      <c r="R87" s="656">
        <v>37</v>
      </c>
      <c r="S87" s="656">
        <v>39</v>
      </c>
      <c r="T87" s="656">
        <v>24</v>
      </c>
      <c r="U87" s="656">
        <v>43</v>
      </c>
      <c r="V87" s="656">
        <v>28</v>
      </c>
      <c r="W87" s="656">
        <v>19</v>
      </c>
      <c r="X87" s="656">
        <v>35</v>
      </c>
      <c r="Y87" s="656">
        <v>32</v>
      </c>
      <c r="Z87" s="656">
        <v>30</v>
      </c>
      <c r="AA87" s="656">
        <v>31</v>
      </c>
      <c r="AB87" s="656">
        <v>40</v>
      </c>
      <c r="AC87" s="656">
        <v>31</v>
      </c>
      <c r="AD87" s="656"/>
      <c r="AE87" s="617">
        <f t="shared" si="22"/>
        <v>885</v>
      </c>
      <c r="AF87" s="591"/>
      <c r="AG87" s="544"/>
      <c r="AH87" s="544"/>
      <c r="AI87" s="544"/>
      <c r="AJ87" s="544"/>
      <c r="AK87" s="544"/>
      <c r="AL87" s="544"/>
      <c r="AM87" s="544"/>
      <c r="AN87" s="544"/>
      <c r="AO87" s="544"/>
      <c r="AP87" s="544"/>
      <c r="AQ87" s="544"/>
      <c r="AR87" s="544"/>
      <c r="AS87" s="544"/>
      <c r="AT87" s="544"/>
      <c r="AU87" s="544"/>
      <c r="AV87" s="544"/>
      <c r="AW87" s="544"/>
      <c r="AX87" s="653"/>
      <c r="AY87" s="653"/>
      <c r="AZ87" s="653"/>
      <c r="BA87" s="653"/>
      <c r="BB87" s="653"/>
      <c r="BC87" s="653"/>
      <c r="BD87" s="653"/>
      <c r="BE87" s="653"/>
      <c r="BF87" s="653"/>
      <c r="BG87" s="653"/>
      <c r="BH87" s="653"/>
      <c r="BI87" s="653"/>
      <c r="BJ87" s="653"/>
      <c r="BK87" s="653"/>
      <c r="BL87" s="653"/>
      <c r="BM87" s="653"/>
      <c r="BN87" s="653"/>
    </row>
    <row r="88" spans="1:66" ht="14.1" customHeight="1" x14ac:dyDescent="0.2">
      <c r="A88" s="654"/>
      <c r="B88" s="655"/>
      <c r="C88" s="656"/>
      <c r="D88" s="656"/>
      <c r="E88" s="656"/>
      <c r="F88" s="656"/>
      <c r="G88" s="656"/>
      <c r="H88" s="656"/>
      <c r="I88" s="656"/>
      <c r="J88" s="656"/>
      <c r="K88" s="656"/>
      <c r="L88" s="656"/>
      <c r="M88" s="656"/>
      <c r="N88" s="656"/>
      <c r="O88" s="656"/>
      <c r="P88" s="656"/>
      <c r="Q88" s="656"/>
      <c r="R88" s="656"/>
      <c r="S88" s="656"/>
      <c r="T88" s="656"/>
      <c r="U88" s="656"/>
      <c r="V88" s="656"/>
      <c r="W88" s="656"/>
      <c r="X88" s="656"/>
      <c r="Y88" s="656"/>
      <c r="Z88" s="656"/>
      <c r="AA88" s="656"/>
      <c r="AB88" s="656"/>
      <c r="AC88" s="656"/>
      <c r="AD88" s="656"/>
      <c r="AE88" s="617"/>
      <c r="AF88" s="591"/>
      <c r="AG88" s="544"/>
      <c r="AH88" s="544"/>
      <c r="AI88" s="544"/>
      <c r="AJ88" s="544"/>
      <c r="AK88" s="544"/>
      <c r="AL88" s="544"/>
      <c r="AM88" s="544"/>
      <c r="AN88" s="544"/>
      <c r="AO88" s="544"/>
      <c r="AP88" s="544"/>
      <c r="AQ88" s="544"/>
      <c r="AR88" s="544"/>
      <c r="AS88" s="544"/>
      <c r="AT88" s="544"/>
      <c r="AU88" s="544"/>
      <c r="AV88" s="544"/>
      <c r="AW88" s="544"/>
      <c r="AX88" s="653"/>
      <c r="AY88" s="653"/>
      <c r="AZ88" s="653"/>
      <c r="BA88" s="653"/>
      <c r="BB88" s="653"/>
      <c r="BC88" s="653"/>
      <c r="BD88" s="653"/>
      <c r="BE88" s="653"/>
      <c r="BF88" s="653"/>
      <c r="BG88" s="653"/>
      <c r="BH88" s="653"/>
      <c r="BI88" s="653"/>
      <c r="BJ88" s="653"/>
      <c r="BK88" s="653"/>
      <c r="BL88" s="653"/>
      <c r="BM88" s="653"/>
      <c r="BN88" s="653"/>
    </row>
    <row r="89" spans="1:66" ht="21.75" customHeight="1" x14ac:dyDescent="0.25">
      <c r="A89" s="725" t="s">
        <v>2775</v>
      </c>
      <c r="B89" s="725"/>
      <c r="C89" s="268" t="s">
        <v>2969</v>
      </c>
      <c r="D89" s="268" t="s">
        <v>2968</v>
      </c>
      <c r="E89" s="268" t="s">
        <v>2967</v>
      </c>
      <c r="F89" s="268" t="s">
        <v>2966</v>
      </c>
      <c r="G89" s="268" t="s">
        <v>2965</v>
      </c>
      <c r="H89" s="268" t="s">
        <v>2964</v>
      </c>
      <c r="I89" s="268" t="s">
        <v>2963</v>
      </c>
      <c r="J89" s="268" t="s">
        <v>2962</v>
      </c>
      <c r="K89" s="268" t="s">
        <v>2961</v>
      </c>
      <c r="L89" s="268" t="s">
        <v>2960</v>
      </c>
      <c r="M89" s="268" t="s">
        <v>2959</v>
      </c>
      <c r="N89" s="268" t="s">
        <v>2958</v>
      </c>
      <c r="O89" s="268" t="s">
        <v>2957</v>
      </c>
      <c r="P89" s="268" t="s">
        <v>2956</v>
      </c>
      <c r="Q89" s="268" t="s">
        <v>2955</v>
      </c>
      <c r="R89" s="268" t="s">
        <v>2954</v>
      </c>
      <c r="S89" s="268" t="s">
        <v>2953</v>
      </c>
      <c r="T89" s="268" t="s">
        <v>2952</v>
      </c>
      <c r="U89" s="268" t="s">
        <v>2951</v>
      </c>
      <c r="V89" s="268" t="s">
        <v>2950</v>
      </c>
      <c r="W89" s="268" t="s">
        <v>2949</v>
      </c>
      <c r="X89" s="268" t="s">
        <v>2948</v>
      </c>
      <c r="Y89" s="268" t="s">
        <v>2947</v>
      </c>
      <c r="Z89" s="268" t="s">
        <v>2946</v>
      </c>
      <c r="AA89" s="268" t="s">
        <v>2945</v>
      </c>
      <c r="AB89" s="268" t="s">
        <v>2944</v>
      </c>
      <c r="AC89" s="268" t="s">
        <v>2943</v>
      </c>
      <c r="AD89" s="105"/>
      <c r="AE89" s="104"/>
      <c r="AF89" s="591"/>
    </row>
    <row r="90" spans="1:66" ht="14.1" customHeight="1" x14ac:dyDescent="0.2">
      <c r="A90" s="650"/>
      <c r="B90" s="651" t="s">
        <v>72</v>
      </c>
      <c r="C90" s="616">
        <v>389</v>
      </c>
      <c r="D90" s="616">
        <v>307</v>
      </c>
      <c r="E90" s="616">
        <v>319</v>
      </c>
      <c r="F90" s="616">
        <v>316</v>
      </c>
      <c r="G90" s="616">
        <v>292</v>
      </c>
      <c r="H90" s="616">
        <v>232</v>
      </c>
      <c r="I90" s="616">
        <v>243</v>
      </c>
      <c r="J90" s="616">
        <v>238</v>
      </c>
      <c r="K90" s="616">
        <v>206</v>
      </c>
      <c r="L90" s="616">
        <v>206</v>
      </c>
      <c r="M90" s="616">
        <v>198</v>
      </c>
      <c r="N90" s="616">
        <v>191</v>
      </c>
      <c r="O90" s="616">
        <v>193</v>
      </c>
      <c r="P90" s="616">
        <v>210</v>
      </c>
      <c r="Q90" s="616">
        <v>216</v>
      </c>
      <c r="R90" s="616">
        <v>228</v>
      </c>
      <c r="S90" s="616">
        <v>205</v>
      </c>
      <c r="T90" s="616">
        <v>191</v>
      </c>
      <c r="U90" s="616">
        <v>209</v>
      </c>
      <c r="V90" s="616">
        <v>199</v>
      </c>
      <c r="W90" s="616">
        <v>206</v>
      </c>
      <c r="X90" s="616">
        <v>223</v>
      </c>
      <c r="Y90" s="616">
        <v>219</v>
      </c>
      <c r="Z90" s="616">
        <v>233</v>
      </c>
      <c r="AA90" s="616">
        <v>207</v>
      </c>
      <c r="AB90" s="616">
        <v>217</v>
      </c>
      <c r="AC90" s="616">
        <v>216</v>
      </c>
      <c r="AD90" s="632"/>
      <c r="AE90" s="617">
        <f>SUM(C90:AC90)</f>
        <v>6309</v>
      </c>
      <c r="AF90" s="591"/>
    </row>
    <row r="91" spans="1:66" ht="14.1" customHeight="1" x14ac:dyDescent="0.2">
      <c r="A91" s="650"/>
      <c r="B91" s="651" t="s">
        <v>74</v>
      </c>
      <c r="C91" s="616">
        <v>510</v>
      </c>
      <c r="D91" s="616">
        <v>503</v>
      </c>
      <c r="E91" s="616">
        <v>481</v>
      </c>
      <c r="F91" s="616">
        <v>505</v>
      </c>
      <c r="G91" s="616">
        <v>473</v>
      </c>
      <c r="H91" s="616">
        <v>470</v>
      </c>
      <c r="I91" s="616">
        <v>477</v>
      </c>
      <c r="J91" s="616">
        <v>434</v>
      </c>
      <c r="K91" s="616">
        <v>431</v>
      </c>
      <c r="L91" s="616">
        <v>409</v>
      </c>
      <c r="M91" s="616">
        <v>425</v>
      </c>
      <c r="N91" s="616">
        <v>408</v>
      </c>
      <c r="O91" s="616">
        <v>357</v>
      </c>
      <c r="P91" s="616">
        <v>381</v>
      </c>
      <c r="Q91" s="616">
        <v>411</v>
      </c>
      <c r="R91" s="616">
        <v>413</v>
      </c>
      <c r="S91" s="616">
        <v>377</v>
      </c>
      <c r="T91" s="616">
        <v>312</v>
      </c>
      <c r="U91" s="616">
        <v>410</v>
      </c>
      <c r="V91" s="616">
        <v>388</v>
      </c>
      <c r="W91" s="616">
        <v>400</v>
      </c>
      <c r="X91" s="616">
        <v>366</v>
      </c>
      <c r="Y91" s="616">
        <v>400</v>
      </c>
      <c r="Z91" s="616">
        <v>361</v>
      </c>
      <c r="AA91" s="616">
        <v>379</v>
      </c>
      <c r="AB91" s="616">
        <v>392</v>
      </c>
      <c r="AC91" s="616">
        <v>363</v>
      </c>
      <c r="AD91" s="632"/>
      <c r="AE91" s="617">
        <f>SUM(C91:AC91)</f>
        <v>11236</v>
      </c>
      <c r="AF91" s="591"/>
    </row>
    <row r="92" spans="1:66" ht="14.1" customHeight="1" x14ac:dyDescent="0.2">
      <c r="A92" s="650"/>
      <c r="B92" s="651" t="s">
        <v>71</v>
      </c>
      <c r="C92" s="616">
        <v>819</v>
      </c>
      <c r="D92" s="616">
        <v>734</v>
      </c>
      <c r="E92" s="616">
        <v>745</v>
      </c>
      <c r="F92" s="616">
        <v>774</v>
      </c>
      <c r="G92" s="616">
        <v>735</v>
      </c>
      <c r="H92" s="616">
        <v>707</v>
      </c>
      <c r="I92" s="616">
        <v>696</v>
      </c>
      <c r="J92" s="616">
        <v>646</v>
      </c>
      <c r="K92" s="616">
        <v>564</v>
      </c>
      <c r="L92" s="616">
        <v>528</v>
      </c>
      <c r="M92" s="616">
        <v>485</v>
      </c>
      <c r="N92" s="616">
        <v>494</v>
      </c>
      <c r="O92" s="616">
        <v>420</v>
      </c>
      <c r="P92" s="616">
        <v>465</v>
      </c>
      <c r="Q92" s="616">
        <v>501</v>
      </c>
      <c r="R92" s="616">
        <v>465</v>
      </c>
      <c r="S92" s="616">
        <v>454</v>
      </c>
      <c r="T92" s="616">
        <v>450</v>
      </c>
      <c r="U92" s="616">
        <v>451</v>
      </c>
      <c r="V92" s="616">
        <v>447</v>
      </c>
      <c r="W92" s="616">
        <v>488</v>
      </c>
      <c r="X92" s="616">
        <v>461</v>
      </c>
      <c r="Y92" s="616">
        <v>526</v>
      </c>
      <c r="Z92" s="616">
        <v>456</v>
      </c>
      <c r="AA92" s="616">
        <v>466</v>
      </c>
      <c r="AB92" s="616">
        <v>483</v>
      </c>
      <c r="AC92" s="616">
        <v>499</v>
      </c>
      <c r="AD92" s="632"/>
      <c r="AE92" s="617">
        <f>SUM(C92:AC92)</f>
        <v>14959</v>
      </c>
      <c r="AF92" s="591"/>
    </row>
    <row r="93" spans="1:66" ht="14.1" customHeight="1" x14ac:dyDescent="0.2">
      <c r="A93" s="650"/>
      <c r="B93" s="651" t="s">
        <v>73</v>
      </c>
      <c r="C93" s="616">
        <v>2</v>
      </c>
      <c r="D93" s="616">
        <v>6</v>
      </c>
      <c r="E93" s="616">
        <v>14</v>
      </c>
      <c r="F93" s="616">
        <v>9</v>
      </c>
      <c r="G93" s="616">
        <v>6</v>
      </c>
      <c r="H93" s="616">
        <v>3</v>
      </c>
      <c r="I93" s="616">
        <v>6</v>
      </c>
      <c r="J93" s="616">
        <v>7</v>
      </c>
      <c r="K93" s="616">
        <v>3</v>
      </c>
      <c r="L93" s="616">
        <v>2</v>
      </c>
      <c r="M93" s="616">
        <v>6</v>
      </c>
      <c r="N93" s="616">
        <v>4</v>
      </c>
      <c r="O93" s="616">
        <v>2</v>
      </c>
      <c r="P93" s="616">
        <v>2</v>
      </c>
      <c r="Q93" s="616">
        <v>3</v>
      </c>
      <c r="R93" s="616">
        <v>6</v>
      </c>
      <c r="S93" s="616">
        <v>4</v>
      </c>
      <c r="T93" s="616">
        <v>1</v>
      </c>
      <c r="U93" s="616">
        <v>6</v>
      </c>
      <c r="V93" s="616">
        <v>8</v>
      </c>
      <c r="W93" s="616">
        <v>4</v>
      </c>
      <c r="X93" s="616">
        <v>5</v>
      </c>
      <c r="Y93" s="616">
        <v>5</v>
      </c>
      <c r="Z93" s="616">
        <v>4</v>
      </c>
      <c r="AA93" s="616">
        <v>3</v>
      </c>
      <c r="AB93" s="616">
        <v>3</v>
      </c>
      <c r="AC93" s="616">
        <v>4</v>
      </c>
      <c r="AD93" s="632"/>
      <c r="AE93" s="617">
        <f>SUM(C93:AC93)</f>
        <v>128</v>
      </c>
      <c r="AF93" s="591"/>
    </row>
    <row r="94" spans="1:66" ht="14.1" customHeight="1" x14ac:dyDescent="0.2">
      <c r="A94" s="610"/>
      <c r="B94" s="657"/>
      <c r="C94" s="658"/>
      <c r="D94" s="658"/>
      <c r="E94" s="658"/>
      <c r="F94" s="658"/>
      <c r="G94" s="658"/>
      <c r="H94" s="658"/>
      <c r="I94" s="658"/>
      <c r="J94" s="658"/>
      <c r="K94" s="658"/>
      <c r="L94" s="658"/>
      <c r="M94" s="658"/>
      <c r="N94" s="658"/>
      <c r="O94" s="658"/>
      <c r="P94" s="658"/>
      <c r="Q94" s="658"/>
      <c r="R94" s="658"/>
      <c r="S94" s="611"/>
      <c r="T94" s="611"/>
      <c r="U94" s="611"/>
      <c r="V94" s="611"/>
      <c r="W94" s="611"/>
      <c r="X94" s="611"/>
      <c r="Y94" s="611"/>
      <c r="Z94" s="611"/>
      <c r="AA94" s="611"/>
      <c r="AB94" s="611"/>
      <c r="AC94" s="611"/>
      <c r="AD94" s="612"/>
      <c r="AE94" s="659"/>
    </row>
    <row r="95" spans="1:66" ht="14.1" customHeight="1" x14ac:dyDescent="0.2">
      <c r="A95" s="615"/>
      <c r="B95" s="651"/>
      <c r="C95" s="660"/>
      <c r="D95" s="660"/>
      <c r="E95" s="660"/>
      <c r="F95" s="660"/>
      <c r="G95" s="660"/>
      <c r="H95" s="660"/>
      <c r="I95" s="660"/>
      <c r="J95" s="660"/>
      <c r="K95" s="660"/>
      <c r="L95" s="660"/>
      <c r="M95" s="660"/>
      <c r="N95" s="660"/>
      <c r="O95" s="660"/>
      <c r="P95" s="660"/>
      <c r="Q95" s="660"/>
      <c r="R95" s="660"/>
      <c r="S95" s="616"/>
      <c r="T95" s="616"/>
      <c r="U95" s="616"/>
      <c r="V95" s="616"/>
      <c r="W95" s="616"/>
      <c r="X95" s="616"/>
      <c r="Y95" s="616"/>
      <c r="Z95" s="616"/>
      <c r="AA95" s="616"/>
      <c r="AB95" s="616"/>
      <c r="AC95" s="616"/>
      <c r="AE95" s="617"/>
    </row>
    <row r="96" spans="1:66" ht="14.1" customHeight="1" x14ac:dyDescent="0.2">
      <c r="A96" s="729" t="s">
        <v>42</v>
      </c>
      <c r="B96" s="729"/>
      <c r="C96" s="45"/>
      <c r="D96" s="45"/>
      <c r="E96" s="45"/>
      <c r="F96" s="46"/>
      <c r="G96" s="45"/>
      <c r="H96" s="45"/>
      <c r="I96" s="47"/>
      <c r="J96" s="45"/>
      <c r="K96" s="45"/>
      <c r="L96" s="45"/>
      <c r="M96" s="45"/>
      <c r="N96" s="45"/>
      <c r="O96" s="571"/>
      <c r="P96" s="571"/>
      <c r="Q96" s="571"/>
      <c r="R96" s="571"/>
      <c r="S96" s="627"/>
      <c r="T96" s="627"/>
      <c r="U96" s="627"/>
      <c r="V96" s="627"/>
      <c r="W96" s="627"/>
      <c r="X96" s="627"/>
      <c r="Y96" s="627"/>
      <c r="Z96" s="627"/>
      <c r="AA96" s="627"/>
      <c r="AB96" s="627"/>
      <c r="AC96" s="627"/>
    </row>
    <row r="97" spans="1:29" s="629" customFormat="1" ht="13.5" customHeight="1" x14ac:dyDescent="0.2">
      <c r="A97" s="736" t="s">
        <v>2776</v>
      </c>
      <c r="B97" s="736"/>
      <c r="C97" s="736"/>
      <c r="D97" s="736"/>
      <c r="E97" s="736"/>
      <c r="F97" s="736"/>
      <c r="G97" s="736"/>
      <c r="H97" s="736"/>
      <c r="I97" s="736"/>
      <c r="J97" s="736"/>
      <c r="K97" s="545"/>
      <c r="L97" s="545"/>
      <c r="M97" s="545"/>
      <c r="N97" s="545"/>
      <c r="O97" s="627"/>
      <c r="P97" s="627"/>
      <c r="Q97" s="627"/>
      <c r="R97" s="627"/>
      <c r="S97" s="627"/>
      <c r="T97" s="627"/>
      <c r="U97" s="627"/>
      <c r="V97" s="627"/>
      <c r="W97" s="627"/>
      <c r="X97" s="627"/>
      <c r="Y97" s="627"/>
      <c r="Z97" s="627"/>
      <c r="AA97" s="627"/>
      <c r="AB97" s="627"/>
      <c r="AC97" s="627"/>
    </row>
    <row r="98" spans="1:29" s="629" customFormat="1" x14ac:dyDescent="0.2">
      <c r="A98" s="705" t="s">
        <v>2787</v>
      </c>
      <c r="B98" s="705"/>
      <c r="C98" s="705"/>
      <c r="D98" s="705"/>
      <c r="E98" s="705"/>
      <c r="F98" s="705"/>
      <c r="G98" s="705"/>
      <c r="H98" s="705"/>
      <c r="I98" s="705"/>
      <c r="J98" s="705"/>
      <c r="K98" s="541"/>
      <c r="L98" s="541"/>
      <c r="M98" s="541"/>
      <c r="N98" s="541"/>
      <c r="O98" s="627"/>
      <c r="P98" s="627"/>
      <c r="Q98" s="627"/>
      <c r="R98" s="627"/>
      <c r="S98" s="627"/>
      <c r="T98" s="627"/>
      <c r="U98" s="627"/>
      <c r="V98" s="627"/>
      <c r="W98" s="627"/>
      <c r="X98" s="627"/>
      <c r="Y98" s="627"/>
      <c r="Z98" s="627"/>
      <c r="AA98" s="627"/>
      <c r="AB98" s="627"/>
      <c r="AC98" s="627"/>
    </row>
    <row r="99" spans="1:29" s="629" customFormat="1" x14ac:dyDescent="0.2">
      <c r="A99" s="705"/>
      <c r="B99" s="705"/>
      <c r="C99" s="705"/>
      <c r="D99" s="705"/>
      <c r="E99" s="705"/>
      <c r="F99" s="705"/>
      <c r="G99" s="705"/>
      <c r="H99" s="705"/>
      <c r="I99" s="705"/>
      <c r="J99" s="705"/>
      <c r="K99" s="695"/>
      <c r="L99" s="695"/>
      <c r="M99" s="695"/>
      <c r="N99" s="695"/>
      <c r="O99" s="627"/>
      <c r="P99" s="627"/>
      <c r="Q99" s="627"/>
      <c r="R99" s="627"/>
      <c r="S99" s="627"/>
      <c r="T99" s="627"/>
      <c r="U99" s="627"/>
      <c r="V99" s="627"/>
      <c r="W99" s="627"/>
      <c r="X99" s="627"/>
      <c r="Y99" s="627"/>
      <c r="Z99" s="627"/>
      <c r="AA99" s="627"/>
      <c r="AB99" s="627"/>
      <c r="AC99" s="627"/>
    </row>
    <row r="100" spans="1:29" s="629" customFormat="1" x14ac:dyDescent="0.2">
      <c r="A100" s="706" t="s">
        <v>2788</v>
      </c>
      <c r="B100" s="706"/>
      <c r="C100" s="706"/>
      <c r="D100" s="706"/>
      <c r="E100" s="706"/>
      <c r="F100" s="706"/>
      <c r="G100" s="706"/>
      <c r="H100" s="706"/>
      <c r="I100" s="706"/>
      <c r="J100" s="706"/>
      <c r="K100" s="540"/>
      <c r="L100" s="540"/>
      <c r="M100" s="540"/>
      <c r="N100" s="540"/>
      <c r="O100" s="627"/>
      <c r="P100" s="627"/>
      <c r="Q100" s="627"/>
      <c r="R100" s="627"/>
      <c r="S100" s="627"/>
      <c r="T100" s="627"/>
      <c r="U100" s="627"/>
      <c r="V100" s="627"/>
      <c r="W100" s="627"/>
      <c r="X100" s="627"/>
      <c r="Y100" s="627"/>
      <c r="Z100" s="627"/>
      <c r="AA100" s="627"/>
      <c r="AB100" s="627"/>
      <c r="AC100" s="627"/>
    </row>
    <row r="101" spans="1:29" s="629" customFormat="1" x14ac:dyDescent="0.2">
      <c r="A101" s="706"/>
      <c r="B101" s="706"/>
      <c r="C101" s="706"/>
      <c r="D101" s="706"/>
      <c r="E101" s="706"/>
      <c r="F101" s="706"/>
      <c r="G101" s="706"/>
      <c r="H101" s="706"/>
      <c r="I101" s="706"/>
      <c r="J101" s="706"/>
      <c r="K101" s="692"/>
      <c r="L101" s="692"/>
      <c r="M101" s="692"/>
      <c r="N101" s="692"/>
      <c r="O101" s="627"/>
      <c r="P101" s="627"/>
      <c r="Q101" s="627"/>
      <c r="R101" s="627"/>
      <c r="S101" s="627"/>
      <c r="T101" s="627"/>
      <c r="U101" s="627"/>
      <c r="V101" s="627"/>
      <c r="W101" s="627"/>
      <c r="X101" s="627"/>
      <c r="Y101" s="627"/>
      <c r="Z101" s="627"/>
      <c r="AA101" s="627"/>
      <c r="AB101" s="627"/>
      <c r="AC101" s="627"/>
    </row>
    <row r="102" spans="1:29" s="629" customFormat="1" x14ac:dyDescent="0.2">
      <c r="A102" s="706" t="s">
        <v>3020</v>
      </c>
      <c r="B102" s="706"/>
      <c r="C102" s="706"/>
      <c r="D102" s="706"/>
      <c r="E102" s="706"/>
      <c r="F102" s="706"/>
      <c r="G102" s="706"/>
      <c r="H102" s="706"/>
      <c r="I102" s="706"/>
      <c r="J102" s="706"/>
      <c r="K102" s="540"/>
      <c r="L102" s="540"/>
      <c r="M102" s="540"/>
      <c r="N102" s="540"/>
      <c r="O102" s="627"/>
      <c r="P102" s="627"/>
      <c r="Q102" s="627"/>
      <c r="R102" s="627"/>
      <c r="S102" s="627"/>
      <c r="T102" s="627"/>
      <c r="U102" s="627"/>
      <c r="V102" s="627"/>
      <c r="W102" s="627"/>
      <c r="X102" s="627"/>
      <c r="Y102" s="627"/>
      <c r="Z102" s="627"/>
      <c r="AA102" s="627"/>
      <c r="AB102" s="627"/>
      <c r="AC102" s="627"/>
    </row>
    <row r="103" spans="1:29" s="629" customFormat="1" x14ac:dyDescent="0.2">
      <c r="A103" s="706"/>
      <c r="B103" s="706"/>
      <c r="C103" s="706"/>
      <c r="D103" s="706"/>
      <c r="E103" s="706"/>
      <c r="F103" s="706"/>
      <c r="G103" s="706"/>
      <c r="H103" s="706"/>
      <c r="I103" s="706"/>
      <c r="J103" s="706"/>
      <c r="K103" s="692"/>
      <c r="L103" s="692"/>
      <c r="M103" s="692"/>
      <c r="N103" s="692"/>
      <c r="O103" s="627"/>
      <c r="P103" s="627"/>
      <c r="Q103" s="627"/>
      <c r="R103" s="627"/>
      <c r="S103" s="627"/>
      <c r="T103" s="627"/>
      <c r="U103" s="627"/>
      <c r="V103" s="627"/>
      <c r="W103" s="627"/>
      <c r="X103" s="627"/>
      <c r="Y103" s="627"/>
      <c r="Z103" s="627"/>
      <c r="AA103" s="627"/>
      <c r="AB103" s="627"/>
      <c r="AC103" s="627"/>
    </row>
    <row r="104" spans="1:29" s="629" customFormat="1" x14ac:dyDescent="0.2">
      <c r="A104" s="706"/>
      <c r="B104" s="706"/>
      <c r="C104" s="706"/>
      <c r="D104" s="706"/>
      <c r="E104" s="706"/>
      <c r="F104" s="706"/>
      <c r="G104" s="706"/>
      <c r="H104" s="706"/>
      <c r="I104" s="706"/>
      <c r="J104" s="706"/>
      <c r="K104" s="692"/>
      <c r="L104" s="692"/>
      <c r="M104" s="692"/>
      <c r="N104" s="692"/>
      <c r="O104" s="627"/>
      <c r="P104" s="627"/>
      <c r="Q104" s="627"/>
      <c r="R104" s="627"/>
      <c r="S104" s="627"/>
      <c r="T104" s="627"/>
      <c r="U104" s="627"/>
      <c r="V104" s="627"/>
      <c r="W104" s="627"/>
      <c r="X104" s="627"/>
      <c r="Y104" s="627"/>
      <c r="Z104" s="627"/>
      <c r="AA104" s="627"/>
      <c r="AB104" s="627"/>
      <c r="AC104" s="627"/>
    </row>
    <row r="105" spans="1:29" s="629" customFormat="1" x14ac:dyDescent="0.2">
      <c r="A105" s="706"/>
      <c r="B105" s="706"/>
      <c r="C105" s="706"/>
      <c r="D105" s="706"/>
      <c r="E105" s="706"/>
      <c r="F105" s="706"/>
      <c r="G105" s="706"/>
      <c r="H105" s="706"/>
      <c r="I105" s="706"/>
      <c r="J105" s="706"/>
      <c r="K105" s="692"/>
      <c r="L105" s="692"/>
      <c r="M105" s="692"/>
      <c r="N105" s="692"/>
      <c r="O105" s="627"/>
      <c r="P105" s="627"/>
      <c r="Q105" s="627"/>
      <c r="R105" s="627"/>
      <c r="S105" s="627"/>
      <c r="T105" s="627"/>
      <c r="U105" s="627"/>
      <c r="V105" s="627"/>
      <c r="W105" s="627"/>
      <c r="X105" s="627"/>
      <c r="Y105" s="627"/>
      <c r="Z105" s="627"/>
      <c r="AA105" s="627"/>
      <c r="AB105" s="627"/>
      <c r="AC105" s="627"/>
    </row>
    <row r="106" spans="1:29" s="629" customFormat="1" x14ac:dyDescent="0.2">
      <c r="A106" s="706" t="s">
        <v>2779</v>
      </c>
      <c r="B106" s="706"/>
      <c r="C106" s="706"/>
      <c r="D106" s="706"/>
      <c r="E106" s="706"/>
      <c r="F106" s="706"/>
      <c r="G106" s="706"/>
      <c r="H106" s="706"/>
      <c r="I106" s="706"/>
      <c r="J106" s="706"/>
      <c r="K106" s="545"/>
      <c r="L106" s="545"/>
      <c r="M106" s="545"/>
      <c r="N106" s="545"/>
      <c r="O106" s="627"/>
      <c r="P106" s="627"/>
      <c r="Q106" s="627"/>
      <c r="R106" s="627"/>
      <c r="S106" s="627"/>
      <c r="T106" s="627"/>
      <c r="U106" s="627"/>
      <c r="V106" s="627"/>
      <c r="W106" s="627"/>
      <c r="X106" s="627"/>
      <c r="Y106" s="627"/>
      <c r="Z106" s="627"/>
      <c r="AA106" s="627"/>
      <c r="AB106" s="627"/>
      <c r="AC106" s="627"/>
    </row>
    <row r="107" spans="1:29" s="629" customFormat="1" x14ac:dyDescent="0.2">
      <c r="A107" s="706"/>
      <c r="B107" s="706"/>
      <c r="C107" s="706"/>
      <c r="D107" s="706"/>
      <c r="E107" s="706"/>
      <c r="F107" s="706"/>
      <c r="G107" s="706"/>
      <c r="H107" s="706"/>
      <c r="I107" s="706"/>
      <c r="J107" s="706"/>
      <c r="K107" s="697"/>
      <c r="L107" s="697"/>
      <c r="M107" s="697"/>
      <c r="N107" s="697"/>
      <c r="O107" s="627"/>
      <c r="P107" s="627"/>
      <c r="Q107" s="627"/>
      <c r="R107" s="627"/>
      <c r="S107" s="627"/>
      <c r="T107" s="627"/>
      <c r="U107" s="627"/>
      <c r="V107" s="627"/>
      <c r="W107" s="627"/>
      <c r="X107" s="627"/>
      <c r="Y107" s="627"/>
      <c r="Z107" s="627"/>
      <c r="AA107" s="627"/>
      <c r="AB107" s="627"/>
      <c r="AC107" s="627"/>
    </row>
    <row r="108" spans="1:29" s="629" customFormat="1" ht="14.1" customHeight="1" x14ac:dyDescent="0.2">
      <c r="A108" s="706" t="s">
        <v>2780</v>
      </c>
      <c r="B108" s="706"/>
      <c r="C108" s="706"/>
      <c r="D108" s="706"/>
      <c r="E108" s="706"/>
      <c r="F108" s="706"/>
      <c r="G108" s="706"/>
      <c r="H108" s="706"/>
      <c r="I108" s="706"/>
      <c r="J108" s="706"/>
      <c r="K108" s="545"/>
      <c r="L108" s="545"/>
      <c r="M108" s="545"/>
      <c r="N108" s="545"/>
      <c r="O108" s="627"/>
      <c r="P108" s="627"/>
      <c r="Q108" s="627"/>
      <c r="R108" s="627"/>
      <c r="S108" s="627"/>
      <c r="T108" s="627"/>
      <c r="U108" s="627"/>
      <c r="V108" s="627"/>
      <c r="W108" s="627"/>
      <c r="X108" s="627"/>
      <c r="Y108" s="627"/>
      <c r="Z108" s="627"/>
      <c r="AA108" s="627"/>
      <c r="AB108" s="627"/>
      <c r="AC108" s="627"/>
    </row>
    <row r="109" spans="1:29" ht="14.1" customHeight="1" x14ac:dyDescent="0.2">
      <c r="A109" s="734"/>
      <c r="B109" s="734"/>
      <c r="C109" s="44"/>
      <c r="D109" s="44"/>
      <c r="E109" s="267"/>
      <c r="F109" s="267"/>
      <c r="G109" s="543"/>
      <c r="H109" s="543"/>
      <c r="I109" s="543"/>
      <c r="J109" s="44"/>
      <c r="K109" s="543"/>
      <c r="L109" s="543"/>
      <c r="M109" s="543"/>
      <c r="N109" s="543"/>
      <c r="O109" s="623"/>
      <c r="P109" s="623"/>
      <c r="Q109" s="623"/>
      <c r="R109" s="623"/>
      <c r="S109" s="628"/>
      <c r="T109" s="628"/>
      <c r="U109" s="628"/>
      <c r="V109" s="628"/>
      <c r="W109" s="628"/>
      <c r="X109" s="628"/>
      <c r="Y109" s="628"/>
      <c r="Z109" s="628"/>
      <c r="AA109" s="628"/>
      <c r="AB109" s="628"/>
      <c r="AC109" s="628"/>
    </row>
    <row r="110" spans="1:29" ht="14.1" customHeight="1" x14ac:dyDescent="0.2">
      <c r="A110" s="707" t="s">
        <v>2781</v>
      </c>
      <c r="B110" s="707"/>
      <c r="C110" s="52"/>
      <c r="D110" s="52"/>
      <c r="E110" s="52"/>
      <c r="F110" s="52"/>
      <c r="G110" s="52"/>
      <c r="H110" s="52"/>
      <c r="I110" s="52"/>
      <c r="J110" s="52"/>
      <c r="K110" s="52"/>
      <c r="L110" s="52"/>
      <c r="M110" s="52"/>
      <c r="N110" s="52"/>
    </row>
    <row r="111" spans="1:29" x14ac:dyDescent="0.2">
      <c r="A111" s="735"/>
      <c r="B111" s="735"/>
    </row>
    <row r="112" spans="1:29" x14ac:dyDescent="0.2">
      <c r="A112" s="707" t="s">
        <v>3007</v>
      </c>
      <c r="B112" s="707"/>
    </row>
  </sheetData>
  <mergeCells count="61">
    <mergeCell ref="AT39:AT40"/>
    <mergeCell ref="AU39:AU40"/>
    <mergeCell ref="AV39:AV40"/>
    <mergeCell ref="AW39:AW40"/>
    <mergeCell ref="AT55:AT56"/>
    <mergeCell ref="AU55:AU56"/>
    <mergeCell ref="AV55:AV56"/>
    <mergeCell ref="AW55:AW56"/>
    <mergeCell ref="A109:B109"/>
    <mergeCell ref="A110:B110"/>
    <mergeCell ref="A111:B111"/>
    <mergeCell ref="A112:B112"/>
    <mergeCell ref="AH55:AH56"/>
    <mergeCell ref="AG55:AG56"/>
    <mergeCell ref="A97:J97"/>
    <mergeCell ref="A98:J99"/>
    <mergeCell ref="A100:J101"/>
    <mergeCell ref="A102:J105"/>
    <mergeCell ref="A108:J108"/>
    <mergeCell ref="A13:B13"/>
    <mergeCell ref="A96:B96"/>
    <mergeCell ref="AN39:AN40"/>
    <mergeCell ref="I1:J1"/>
    <mergeCell ref="A2:K2"/>
    <mergeCell ref="A32:A38"/>
    <mergeCell ref="A1:G1"/>
    <mergeCell ref="A3:B3"/>
    <mergeCell ref="A4:B4"/>
    <mergeCell ref="A24:A30"/>
    <mergeCell ref="A7:B7"/>
    <mergeCell ref="A8:B8"/>
    <mergeCell ref="A9:B9"/>
    <mergeCell ref="A10:B10"/>
    <mergeCell ref="A11:B11"/>
    <mergeCell ref="AK39:AK40"/>
    <mergeCell ref="AN55:AN56"/>
    <mergeCell ref="AO39:AO40"/>
    <mergeCell ref="AG39:AG40"/>
    <mergeCell ref="AH39:AH40"/>
    <mergeCell ref="AI39:AI40"/>
    <mergeCell ref="AJ39:AJ40"/>
    <mergeCell ref="AM39:AM40"/>
    <mergeCell ref="AI55:AI56"/>
    <mergeCell ref="AJ55:AJ56"/>
    <mergeCell ref="AL39:AL40"/>
    <mergeCell ref="A106:J107"/>
    <mergeCell ref="AS39:AS40"/>
    <mergeCell ref="AP55:AP56"/>
    <mergeCell ref="AQ55:AQ56"/>
    <mergeCell ref="AR55:AR56"/>
    <mergeCell ref="AS55:AS56"/>
    <mergeCell ref="AP39:AP40"/>
    <mergeCell ref="AQ39:AQ40"/>
    <mergeCell ref="AR39:AR40"/>
    <mergeCell ref="A89:B89"/>
    <mergeCell ref="A39:B39"/>
    <mergeCell ref="AO55:AO56"/>
    <mergeCell ref="A55:B55"/>
    <mergeCell ref="AK55:AK56"/>
    <mergeCell ref="AL55:AL56"/>
    <mergeCell ref="AM55:AM56"/>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10"/>
  <sheetViews>
    <sheetView showGridLines="0" zoomScaleNormal="100" workbookViewId="0">
      <selection sqref="A1:G1"/>
    </sheetView>
  </sheetViews>
  <sheetFormatPr defaultColWidth="9.140625" defaultRowHeight="12.75" x14ac:dyDescent="0.2"/>
  <cols>
    <col min="1" max="1" width="9.5703125" style="570" customWidth="1"/>
    <col min="2" max="2" width="40.28515625" style="570" customWidth="1"/>
    <col min="3" max="18" width="11.28515625" style="570" customWidth="1"/>
    <col min="19" max="55" width="11.28515625" style="629" customWidth="1"/>
    <col min="56" max="56" width="5.42578125" style="570" customWidth="1"/>
    <col min="57" max="57" width="12" style="570" customWidth="1"/>
    <col min="58" max="16384" width="9.140625" style="570"/>
  </cols>
  <sheetData>
    <row r="1" spans="1:60" ht="18" customHeight="1" x14ac:dyDescent="0.25">
      <c r="A1" s="703" t="s">
        <v>3023</v>
      </c>
      <c r="B1" s="703"/>
      <c r="C1" s="703"/>
      <c r="D1" s="703"/>
      <c r="E1" s="703"/>
      <c r="F1" s="703"/>
      <c r="G1" s="703"/>
      <c r="H1" s="626"/>
      <c r="I1" s="730" t="s">
        <v>69</v>
      </c>
      <c r="J1" s="730"/>
      <c r="K1" s="571"/>
      <c r="L1" s="571"/>
      <c r="M1" s="571"/>
      <c r="N1" s="571"/>
      <c r="O1" s="571"/>
      <c r="P1" s="571"/>
      <c r="Q1" s="571"/>
      <c r="R1" s="571"/>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row>
    <row r="2" spans="1:60" s="629" customFormat="1" ht="15" customHeight="1" x14ac:dyDescent="0.2">
      <c r="A2" s="731"/>
      <c r="B2" s="731"/>
      <c r="C2" s="731"/>
      <c r="D2" s="731"/>
      <c r="E2" s="731"/>
      <c r="F2" s="731"/>
      <c r="G2" s="731"/>
      <c r="H2" s="731"/>
      <c r="I2" s="731"/>
      <c r="J2" s="731"/>
      <c r="K2" s="731"/>
      <c r="L2" s="628"/>
      <c r="M2" s="628"/>
      <c r="N2" s="628"/>
      <c r="O2" s="628"/>
      <c r="P2" s="628"/>
      <c r="Q2" s="628"/>
      <c r="R2" s="628"/>
      <c r="S2" s="628"/>
      <c r="T2" s="628"/>
      <c r="U2" s="628"/>
      <c r="V2" s="628"/>
      <c r="W2" s="628"/>
      <c r="X2" s="628"/>
      <c r="Y2" s="628"/>
      <c r="Z2" s="628"/>
      <c r="AA2" s="628"/>
      <c r="AB2" s="628"/>
      <c r="AC2" s="628"/>
      <c r="AD2" s="628"/>
      <c r="AE2" s="628"/>
      <c r="AF2" s="628"/>
      <c r="AG2" s="628"/>
      <c r="AH2" s="628"/>
      <c r="AI2" s="628"/>
      <c r="AJ2" s="628"/>
      <c r="AK2" s="628"/>
      <c r="AL2" s="628"/>
      <c r="AM2" s="628"/>
      <c r="AN2" s="628"/>
      <c r="AO2" s="628"/>
      <c r="AP2" s="628"/>
      <c r="AQ2" s="628"/>
      <c r="AR2" s="628"/>
      <c r="AS2" s="628"/>
      <c r="AT2" s="628"/>
      <c r="AU2" s="628"/>
      <c r="AV2" s="628"/>
      <c r="AW2" s="628"/>
      <c r="AX2" s="628"/>
      <c r="AY2" s="628"/>
      <c r="AZ2" s="628"/>
      <c r="BA2" s="628"/>
      <c r="BB2" s="628"/>
      <c r="BC2" s="628"/>
    </row>
    <row r="3" spans="1:60" ht="14.1" customHeight="1" x14ac:dyDescent="0.2">
      <c r="A3" s="714" t="s">
        <v>2762</v>
      </c>
      <c r="B3" s="714"/>
      <c r="C3" s="572">
        <v>1</v>
      </c>
      <c r="D3" s="572">
        <v>2</v>
      </c>
      <c r="E3" s="572">
        <v>3</v>
      </c>
      <c r="F3" s="572">
        <v>4</v>
      </c>
      <c r="G3" s="572">
        <v>5</v>
      </c>
      <c r="H3" s="572">
        <v>6</v>
      </c>
      <c r="I3" s="572">
        <v>7</v>
      </c>
      <c r="J3" s="572">
        <v>8</v>
      </c>
      <c r="K3" s="572">
        <v>9</v>
      </c>
      <c r="L3" s="572">
        <v>10</v>
      </c>
      <c r="M3" s="572">
        <v>11</v>
      </c>
      <c r="N3" s="572">
        <v>12</v>
      </c>
      <c r="O3" s="572">
        <v>13</v>
      </c>
      <c r="P3" s="573">
        <v>14</v>
      </c>
      <c r="Q3" s="573">
        <v>15</v>
      </c>
      <c r="R3" s="572">
        <v>16</v>
      </c>
      <c r="S3" s="572">
        <v>17</v>
      </c>
      <c r="T3" s="572">
        <v>18</v>
      </c>
      <c r="U3" s="572">
        <v>19</v>
      </c>
      <c r="V3" s="572">
        <v>20</v>
      </c>
      <c r="W3" s="572">
        <v>21</v>
      </c>
      <c r="X3" s="573">
        <v>22</v>
      </c>
      <c r="Y3" s="573">
        <v>23</v>
      </c>
      <c r="Z3" s="573">
        <v>24</v>
      </c>
      <c r="AA3" s="573">
        <v>25</v>
      </c>
      <c r="AB3" s="573">
        <v>26</v>
      </c>
      <c r="AC3" s="573">
        <v>27</v>
      </c>
      <c r="AD3" s="573">
        <v>28</v>
      </c>
      <c r="AE3" s="573">
        <v>29</v>
      </c>
      <c r="AF3" s="573">
        <v>30</v>
      </c>
      <c r="AG3" s="573">
        <v>31</v>
      </c>
      <c r="AH3" s="573">
        <v>32</v>
      </c>
      <c r="AI3" s="573">
        <v>33</v>
      </c>
      <c r="AJ3" s="573">
        <v>34</v>
      </c>
      <c r="AK3" s="573">
        <v>35</v>
      </c>
      <c r="AL3" s="573">
        <v>36</v>
      </c>
      <c r="AM3" s="573">
        <v>37</v>
      </c>
      <c r="AN3" s="573">
        <v>38</v>
      </c>
      <c r="AO3" s="573">
        <v>39</v>
      </c>
      <c r="AP3" s="573">
        <v>40</v>
      </c>
      <c r="AQ3" s="573">
        <v>41</v>
      </c>
      <c r="AR3" s="573">
        <v>42</v>
      </c>
      <c r="AS3" s="573">
        <v>43</v>
      </c>
      <c r="AT3" s="573">
        <v>44</v>
      </c>
      <c r="AU3" s="573">
        <v>45</v>
      </c>
      <c r="AV3" s="573">
        <v>46</v>
      </c>
      <c r="AW3" s="573">
        <v>47</v>
      </c>
      <c r="AX3" s="573">
        <v>48</v>
      </c>
      <c r="AY3" s="573">
        <v>49</v>
      </c>
      <c r="AZ3" s="573">
        <v>50</v>
      </c>
      <c r="BA3" s="573">
        <v>51</v>
      </c>
      <c r="BB3" s="573">
        <v>52</v>
      </c>
      <c r="BC3" s="573">
        <v>53</v>
      </c>
      <c r="BD3" s="630"/>
      <c r="BE3" s="270" t="s">
        <v>3017</v>
      </c>
    </row>
    <row r="4" spans="1:60" ht="14.1" customHeight="1" x14ac:dyDescent="0.2">
      <c r="A4" s="715" t="s">
        <v>2763</v>
      </c>
      <c r="B4" s="715"/>
      <c r="C4" s="574">
        <v>43829</v>
      </c>
      <c r="D4" s="574">
        <v>43836</v>
      </c>
      <c r="E4" s="574">
        <v>43843</v>
      </c>
      <c r="F4" s="574">
        <v>43850</v>
      </c>
      <c r="G4" s="574">
        <v>43857</v>
      </c>
      <c r="H4" s="574">
        <v>43864</v>
      </c>
      <c r="I4" s="574">
        <v>43871</v>
      </c>
      <c r="J4" s="574">
        <v>43878</v>
      </c>
      <c r="K4" s="574">
        <v>43885</v>
      </c>
      <c r="L4" s="574">
        <v>43892</v>
      </c>
      <c r="M4" s="574">
        <v>43899</v>
      </c>
      <c r="N4" s="574">
        <v>43906</v>
      </c>
      <c r="O4" s="574">
        <v>43913</v>
      </c>
      <c r="P4" s="631">
        <v>43920</v>
      </c>
      <c r="Q4" s="631">
        <v>43927</v>
      </c>
      <c r="R4" s="631">
        <v>43934</v>
      </c>
      <c r="S4" s="631">
        <v>43941</v>
      </c>
      <c r="T4" s="631">
        <v>43948</v>
      </c>
      <c r="U4" s="631">
        <v>43955</v>
      </c>
      <c r="V4" s="631">
        <v>43962</v>
      </c>
      <c r="W4" s="631">
        <v>43969</v>
      </c>
      <c r="X4" s="574">
        <v>43976</v>
      </c>
      <c r="Y4" s="574">
        <v>43983</v>
      </c>
      <c r="Z4" s="574">
        <v>43990</v>
      </c>
      <c r="AA4" s="574">
        <v>43997</v>
      </c>
      <c r="AB4" s="574">
        <v>44004</v>
      </c>
      <c r="AC4" s="574">
        <v>44011</v>
      </c>
      <c r="AD4" s="574">
        <v>44018</v>
      </c>
      <c r="AE4" s="574">
        <v>44025</v>
      </c>
      <c r="AF4" s="574">
        <v>44032</v>
      </c>
      <c r="AG4" s="574">
        <v>44039</v>
      </c>
      <c r="AH4" s="574">
        <v>44046</v>
      </c>
      <c r="AI4" s="574">
        <v>44053</v>
      </c>
      <c r="AJ4" s="574">
        <v>44060</v>
      </c>
      <c r="AK4" s="574">
        <v>44067</v>
      </c>
      <c r="AL4" s="574">
        <v>44074</v>
      </c>
      <c r="AM4" s="574">
        <v>44081</v>
      </c>
      <c r="AN4" s="574">
        <v>44088</v>
      </c>
      <c r="AO4" s="574">
        <v>44095</v>
      </c>
      <c r="AP4" s="574">
        <v>44102</v>
      </c>
      <c r="AQ4" s="574">
        <v>44109</v>
      </c>
      <c r="AR4" s="574">
        <v>44116</v>
      </c>
      <c r="AS4" s="574">
        <v>44123</v>
      </c>
      <c r="AT4" s="574">
        <v>44130</v>
      </c>
      <c r="AU4" s="574">
        <v>44137</v>
      </c>
      <c r="AV4" s="574">
        <v>44144</v>
      </c>
      <c r="AW4" s="574">
        <v>44151</v>
      </c>
      <c r="AX4" s="574">
        <v>44158</v>
      </c>
      <c r="AY4" s="574">
        <v>44165</v>
      </c>
      <c r="AZ4" s="574">
        <v>44172</v>
      </c>
      <c r="BA4" s="574">
        <v>44179</v>
      </c>
      <c r="BB4" s="574">
        <v>44186</v>
      </c>
      <c r="BC4" s="574">
        <v>44193</v>
      </c>
      <c r="BD4" s="632"/>
      <c r="BE4" s="632"/>
    </row>
    <row r="5" spans="1:60" ht="14.1" customHeight="1" thickBot="1" x14ac:dyDescent="0.25">
      <c r="A5" s="575"/>
      <c r="B5" s="575"/>
      <c r="C5" s="576"/>
      <c r="D5" s="576"/>
      <c r="E5" s="576"/>
      <c r="F5" s="576"/>
      <c r="G5" s="576"/>
      <c r="H5" s="576"/>
      <c r="I5" s="576"/>
      <c r="J5" s="576"/>
      <c r="K5" s="577"/>
      <c r="L5" s="577"/>
      <c r="M5" s="578"/>
      <c r="N5" s="578"/>
      <c r="O5" s="578"/>
      <c r="P5" s="579"/>
      <c r="Q5" s="579"/>
      <c r="R5" s="579"/>
      <c r="S5" s="579"/>
      <c r="T5" s="579"/>
      <c r="U5" s="579"/>
      <c r="V5" s="579"/>
      <c r="W5" s="579"/>
      <c r="X5" s="579"/>
      <c r="Y5" s="579"/>
      <c r="Z5" s="579"/>
      <c r="AA5" s="579"/>
      <c r="AB5" s="579"/>
      <c r="AC5" s="579"/>
      <c r="AD5" s="579"/>
      <c r="AE5" s="579"/>
      <c r="AF5" s="579"/>
      <c r="AG5" s="579"/>
      <c r="AH5" s="579"/>
      <c r="AI5" s="579"/>
      <c r="AJ5" s="579"/>
      <c r="AK5" s="579"/>
      <c r="AL5" s="579"/>
      <c r="AM5" s="579"/>
      <c r="AN5" s="579"/>
      <c r="AO5" s="579"/>
      <c r="AP5" s="579"/>
      <c r="AQ5" s="579"/>
      <c r="AR5" s="579"/>
      <c r="AS5" s="579"/>
      <c r="AT5" s="579"/>
      <c r="AU5" s="579"/>
      <c r="AV5" s="579"/>
      <c r="AW5" s="579"/>
      <c r="AX5" s="579"/>
      <c r="AY5" s="579"/>
      <c r="AZ5" s="579"/>
      <c r="BA5" s="579"/>
      <c r="BB5" s="579"/>
      <c r="BC5" s="579"/>
      <c r="BD5" s="633"/>
      <c r="BE5" s="633"/>
    </row>
    <row r="6" spans="1:60" ht="14.1" customHeight="1" x14ac:dyDescent="0.2">
      <c r="A6" s="580"/>
      <c r="B6" s="581"/>
      <c r="C6" s="582"/>
      <c r="D6" s="582"/>
      <c r="E6" s="582"/>
      <c r="F6" s="582"/>
      <c r="G6" s="582"/>
      <c r="H6" s="582"/>
      <c r="I6" s="582"/>
      <c r="J6" s="582"/>
      <c r="K6" s="583"/>
      <c r="L6" s="583"/>
      <c r="M6" s="584"/>
      <c r="N6" s="584"/>
      <c r="O6" s="584"/>
      <c r="P6" s="634"/>
      <c r="Q6" s="634"/>
      <c r="R6" s="634"/>
      <c r="S6" s="634"/>
      <c r="T6" s="635"/>
      <c r="U6" s="635"/>
      <c r="V6" s="635"/>
      <c r="W6" s="635"/>
      <c r="X6" s="635"/>
      <c r="Y6" s="635"/>
      <c r="Z6" s="635"/>
      <c r="AA6" s="635"/>
      <c r="AB6" s="635"/>
      <c r="AC6" s="635"/>
      <c r="AD6" s="635"/>
      <c r="AE6" s="635"/>
      <c r="AF6" s="635"/>
      <c r="AG6" s="635"/>
      <c r="AH6" s="635"/>
      <c r="AI6" s="635"/>
      <c r="AJ6" s="635"/>
      <c r="AK6" s="635"/>
      <c r="AL6" s="635"/>
      <c r="AM6" s="635"/>
      <c r="AN6" s="635"/>
      <c r="AO6" s="635"/>
      <c r="AP6" s="635"/>
      <c r="AQ6" s="635"/>
      <c r="AR6" s="635"/>
      <c r="AS6" s="635"/>
      <c r="AT6" s="635"/>
      <c r="AU6" s="635"/>
      <c r="AV6" s="635"/>
      <c r="AW6" s="635"/>
      <c r="AX6" s="635"/>
      <c r="AY6" s="635"/>
      <c r="AZ6" s="635"/>
      <c r="BA6" s="635"/>
      <c r="BB6" s="635"/>
      <c r="BC6" s="635"/>
      <c r="BD6" s="598"/>
    </row>
    <row r="7" spans="1:60" ht="14.1" customHeight="1" x14ac:dyDescent="0.2">
      <c r="A7" s="726" t="s">
        <v>2782</v>
      </c>
      <c r="B7" s="726"/>
      <c r="C7" s="586">
        <f>SUM(C15:C21)</f>
        <v>1161</v>
      </c>
      <c r="D7" s="586">
        <f t="shared" ref="D7:BC7" si="0">SUM(D15:D21)</f>
        <v>1567</v>
      </c>
      <c r="E7" s="586">
        <f t="shared" si="0"/>
        <v>1322</v>
      </c>
      <c r="F7" s="586">
        <f t="shared" si="0"/>
        <v>1226</v>
      </c>
      <c r="G7" s="586">
        <f t="shared" si="0"/>
        <v>1188</v>
      </c>
      <c r="H7" s="586">
        <f t="shared" si="0"/>
        <v>1216</v>
      </c>
      <c r="I7" s="586">
        <f t="shared" si="0"/>
        <v>1162</v>
      </c>
      <c r="J7" s="586">
        <f t="shared" si="0"/>
        <v>1162</v>
      </c>
      <c r="K7" s="586">
        <f t="shared" si="0"/>
        <v>1171</v>
      </c>
      <c r="L7" s="586">
        <f t="shared" si="0"/>
        <v>1208</v>
      </c>
      <c r="M7" s="586">
        <f t="shared" si="0"/>
        <v>1198</v>
      </c>
      <c r="N7" s="586">
        <f t="shared" si="0"/>
        <v>1196</v>
      </c>
      <c r="O7" s="586">
        <f t="shared" si="0"/>
        <v>1079</v>
      </c>
      <c r="P7" s="586">
        <f t="shared" si="0"/>
        <v>1744</v>
      </c>
      <c r="Q7" s="586">
        <f t="shared" si="0"/>
        <v>1978</v>
      </c>
      <c r="R7" s="586">
        <f t="shared" si="0"/>
        <v>1916</v>
      </c>
      <c r="S7" s="586">
        <f t="shared" si="0"/>
        <v>1836</v>
      </c>
      <c r="T7" s="586">
        <f t="shared" si="0"/>
        <v>1678</v>
      </c>
      <c r="U7" s="586">
        <f t="shared" si="0"/>
        <v>1435</v>
      </c>
      <c r="V7" s="586">
        <f t="shared" si="0"/>
        <v>1421</v>
      </c>
      <c r="W7" s="586">
        <f t="shared" si="0"/>
        <v>1226</v>
      </c>
      <c r="X7" s="586">
        <f t="shared" si="0"/>
        <v>1128</v>
      </c>
      <c r="Y7" s="586">
        <f t="shared" si="0"/>
        <v>1093</v>
      </c>
      <c r="Z7" s="586">
        <f t="shared" si="0"/>
        <v>1034</v>
      </c>
      <c r="AA7" s="586">
        <f t="shared" si="0"/>
        <v>1065</v>
      </c>
      <c r="AB7" s="586">
        <f t="shared" si="0"/>
        <v>1008</v>
      </c>
      <c r="AC7" s="586">
        <f t="shared" si="0"/>
        <v>983</v>
      </c>
      <c r="AD7" s="586">
        <f t="shared" si="0"/>
        <v>977</v>
      </c>
      <c r="AE7" s="586">
        <f t="shared" si="0"/>
        <v>1033</v>
      </c>
      <c r="AF7" s="586">
        <f t="shared" si="0"/>
        <v>962</v>
      </c>
      <c r="AG7" s="586">
        <f t="shared" si="0"/>
        <v>1043</v>
      </c>
      <c r="AH7" s="586">
        <f t="shared" si="0"/>
        <v>1011</v>
      </c>
      <c r="AI7" s="586">
        <f t="shared" si="0"/>
        <v>928</v>
      </c>
      <c r="AJ7" s="586">
        <f t="shared" si="0"/>
        <v>1046</v>
      </c>
      <c r="AK7" s="586">
        <f t="shared" si="0"/>
        <v>1030</v>
      </c>
      <c r="AL7" s="586">
        <f t="shared" si="0"/>
        <v>1050</v>
      </c>
      <c r="AM7" s="586">
        <f t="shared" si="0"/>
        <v>1069</v>
      </c>
      <c r="AN7" s="586">
        <f t="shared" si="0"/>
        <v>952</v>
      </c>
      <c r="AO7" s="586">
        <f t="shared" si="0"/>
        <v>933</v>
      </c>
      <c r="AP7" s="586">
        <f t="shared" si="0"/>
        <v>1196</v>
      </c>
      <c r="AQ7" s="586">
        <f t="shared" si="0"/>
        <v>1072</v>
      </c>
      <c r="AR7" s="586">
        <f t="shared" si="0"/>
        <v>1134</v>
      </c>
      <c r="AS7" s="586">
        <f t="shared" si="0"/>
        <v>1187</v>
      </c>
      <c r="AT7" s="586">
        <f t="shared" si="0"/>
        <v>1262</v>
      </c>
      <c r="AU7" s="586">
        <f t="shared" si="0"/>
        <v>1250</v>
      </c>
      <c r="AV7" s="586">
        <f t="shared" si="0"/>
        <v>1338</v>
      </c>
      <c r="AW7" s="586">
        <f t="shared" si="0"/>
        <v>1360</v>
      </c>
      <c r="AX7" s="586">
        <f t="shared" si="0"/>
        <v>1329</v>
      </c>
      <c r="AY7" s="586">
        <f t="shared" si="0"/>
        <v>1296</v>
      </c>
      <c r="AZ7" s="586">
        <f t="shared" si="0"/>
        <v>1284</v>
      </c>
      <c r="BA7" s="586">
        <f t="shared" si="0"/>
        <v>1297</v>
      </c>
      <c r="BB7" s="586">
        <f t="shared" si="0"/>
        <v>1205</v>
      </c>
      <c r="BC7" s="586">
        <f t="shared" si="0"/>
        <v>1178</v>
      </c>
      <c r="BD7" s="636"/>
      <c r="BE7" s="617">
        <f>SUM(C7:BC7)</f>
        <v>64823</v>
      </c>
      <c r="BG7" s="636"/>
      <c r="BH7" s="637"/>
    </row>
    <row r="8" spans="1:60" ht="14.1" customHeight="1" x14ac:dyDescent="0.2">
      <c r="A8" s="726" t="s">
        <v>2783</v>
      </c>
      <c r="B8" s="726"/>
      <c r="C8" s="586">
        <f>SUM(C24:C30)</f>
        <v>616</v>
      </c>
      <c r="D8" s="586">
        <f t="shared" ref="D8:BC8" si="1">SUM(D24:D30)</f>
        <v>817</v>
      </c>
      <c r="E8" s="586">
        <f t="shared" si="1"/>
        <v>671</v>
      </c>
      <c r="F8" s="586">
        <f t="shared" si="1"/>
        <v>627</v>
      </c>
      <c r="G8" s="586">
        <f t="shared" si="1"/>
        <v>580</v>
      </c>
      <c r="H8" s="586">
        <f t="shared" si="1"/>
        <v>616</v>
      </c>
      <c r="I8" s="586">
        <f t="shared" si="1"/>
        <v>544</v>
      </c>
      <c r="J8" s="586">
        <f t="shared" si="1"/>
        <v>598</v>
      </c>
      <c r="K8" s="586">
        <f t="shared" si="1"/>
        <v>591</v>
      </c>
      <c r="L8" s="586">
        <f t="shared" si="1"/>
        <v>623</v>
      </c>
      <c r="M8" s="586">
        <f t="shared" si="1"/>
        <v>589</v>
      </c>
      <c r="N8" s="586">
        <f t="shared" si="1"/>
        <v>580</v>
      </c>
      <c r="O8" s="586">
        <f t="shared" si="1"/>
        <v>578</v>
      </c>
      <c r="P8" s="586">
        <f t="shared" si="1"/>
        <v>837</v>
      </c>
      <c r="Q8" s="586">
        <f t="shared" si="1"/>
        <v>926</v>
      </c>
      <c r="R8" s="586">
        <f t="shared" si="1"/>
        <v>938</v>
      </c>
      <c r="S8" s="586">
        <f t="shared" si="1"/>
        <v>961</v>
      </c>
      <c r="T8" s="586">
        <f t="shared" si="1"/>
        <v>853</v>
      </c>
      <c r="U8" s="586">
        <f t="shared" si="1"/>
        <v>745</v>
      </c>
      <c r="V8" s="586">
        <f t="shared" si="1"/>
        <v>696</v>
      </c>
      <c r="W8" s="586">
        <f t="shared" si="1"/>
        <v>636</v>
      </c>
      <c r="X8" s="586">
        <f t="shared" si="1"/>
        <v>577</v>
      </c>
      <c r="Y8" s="586">
        <f t="shared" si="1"/>
        <v>516</v>
      </c>
      <c r="Z8" s="586">
        <f t="shared" si="1"/>
        <v>526</v>
      </c>
      <c r="AA8" s="586">
        <f t="shared" si="1"/>
        <v>532</v>
      </c>
      <c r="AB8" s="586">
        <f t="shared" si="1"/>
        <v>518</v>
      </c>
      <c r="AC8" s="586">
        <f>SUM(AC24:AC30)</f>
        <v>466</v>
      </c>
      <c r="AD8" s="586">
        <f t="shared" si="1"/>
        <v>494</v>
      </c>
      <c r="AE8" s="586">
        <f t="shared" si="1"/>
        <v>520</v>
      </c>
      <c r="AF8" s="586">
        <f t="shared" si="1"/>
        <v>482</v>
      </c>
      <c r="AG8" s="586">
        <f t="shared" si="1"/>
        <v>534</v>
      </c>
      <c r="AH8" s="586">
        <f t="shared" si="1"/>
        <v>506</v>
      </c>
      <c r="AI8" s="586">
        <f t="shared" si="1"/>
        <v>453</v>
      </c>
      <c r="AJ8" s="586">
        <f t="shared" si="1"/>
        <v>508</v>
      </c>
      <c r="AK8" s="586">
        <f t="shared" si="1"/>
        <v>491</v>
      </c>
      <c r="AL8" s="586">
        <f t="shared" si="1"/>
        <v>487</v>
      </c>
      <c r="AM8" s="586">
        <f t="shared" si="1"/>
        <v>518</v>
      </c>
      <c r="AN8" s="586">
        <f t="shared" si="1"/>
        <v>493</v>
      </c>
      <c r="AO8" s="586">
        <f t="shared" si="1"/>
        <v>462</v>
      </c>
      <c r="AP8" s="586">
        <f t="shared" si="1"/>
        <v>624</v>
      </c>
      <c r="AQ8" s="586">
        <f t="shared" si="1"/>
        <v>561</v>
      </c>
      <c r="AR8" s="586">
        <f t="shared" si="1"/>
        <v>579</v>
      </c>
      <c r="AS8" s="586">
        <f t="shared" si="1"/>
        <v>574</v>
      </c>
      <c r="AT8" s="586">
        <f t="shared" si="1"/>
        <v>601</v>
      </c>
      <c r="AU8" s="586">
        <f t="shared" si="1"/>
        <v>628</v>
      </c>
      <c r="AV8" s="586">
        <f t="shared" si="1"/>
        <v>644</v>
      </c>
      <c r="AW8" s="586">
        <f t="shared" si="1"/>
        <v>668</v>
      </c>
      <c r="AX8" s="586">
        <f t="shared" si="1"/>
        <v>651</v>
      </c>
      <c r="AY8" s="586">
        <f t="shared" si="1"/>
        <v>639</v>
      </c>
      <c r="AZ8" s="586">
        <f t="shared" si="1"/>
        <v>651</v>
      </c>
      <c r="BA8" s="586">
        <f t="shared" si="1"/>
        <v>668</v>
      </c>
      <c r="BB8" s="586">
        <f t="shared" si="1"/>
        <v>584</v>
      </c>
      <c r="BC8" s="586">
        <f t="shared" si="1"/>
        <v>582</v>
      </c>
      <c r="BD8" s="638"/>
      <c r="BE8" s="617">
        <f t="shared" ref="BE8:BE74" si="2">SUM(C8:BC8)</f>
        <v>32359</v>
      </c>
      <c r="BF8" s="636"/>
      <c r="BG8" s="636"/>
    </row>
    <row r="9" spans="1:60" ht="14.1" customHeight="1" x14ac:dyDescent="0.2">
      <c r="A9" s="726" t="s">
        <v>2784</v>
      </c>
      <c r="B9" s="726"/>
      <c r="C9" s="586">
        <f>SUM(C32:C38)</f>
        <v>545</v>
      </c>
      <c r="D9" s="586">
        <f t="shared" ref="D9:BC9" si="3">SUM(D32:D38)</f>
        <v>750</v>
      </c>
      <c r="E9" s="586">
        <f t="shared" si="3"/>
        <v>651</v>
      </c>
      <c r="F9" s="586">
        <f t="shared" si="3"/>
        <v>599</v>
      </c>
      <c r="G9" s="586">
        <f t="shared" si="3"/>
        <v>608</v>
      </c>
      <c r="H9" s="586">
        <f t="shared" si="3"/>
        <v>600</v>
      </c>
      <c r="I9" s="586">
        <f t="shared" si="3"/>
        <v>618</v>
      </c>
      <c r="J9" s="586">
        <f t="shared" si="3"/>
        <v>564</v>
      </c>
      <c r="K9" s="586">
        <f t="shared" si="3"/>
        <v>580</v>
      </c>
      <c r="L9" s="586">
        <f t="shared" si="3"/>
        <v>585</v>
      </c>
      <c r="M9" s="586">
        <f t="shared" si="3"/>
        <v>609</v>
      </c>
      <c r="N9" s="586">
        <f t="shared" si="3"/>
        <v>616</v>
      </c>
      <c r="O9" s="586">
        <f t="shared" si="3"/>
        <v>501</v>
      </c>
      <c r="P9" s="586">
        <f t="shared" si="3"/>
        <v>907</v>
      </c>
      <c r="Q9" s="586">
        <f t="shared" si="3"/>
        <v>1052</v>
      </c>
      <c r="R9" s="586">
        <f t="shared" si="3"/>
        <v>978</v>
      </c>
      <c r="S9" s="586">
        <f t="shared" si="3"/>
        <v>875</v>
      </c>
      <c r="T9" s="586">
        <f t="shared" si="3"/>
        <v>825</v>
      </c>
      <c r="U9" s="586">
        <f t="shared" si="3"/>
        <v>690</v>
      </c>
      <c r="V9" s="586">
        <f t="shared" si="3"/>
        <v>725</v>
      </c>
      <c r="W9" s="586">
        <f t="shared" si="3"/>
        <v>590</v>
      </c>
      <c r="X9" s="586">
        <f t="shared" si="3"/>
        <v>551</v>
      </c>
      <c r="Y9" s="586">
        <f t="shared" si="3"/>
        <v>577</v>
      </c>
      <c r="Z9" s="586">
        <f t="shared" si="3"/>
        <v>508</v>
      </c>
      <c r="AA9" s="586">
        <f t="shared" si="3"/>
        <v>533</v>
      </c>
      <c r="AB9" s="586">
        <f t="shared" si="3"/>
        <v>490</v>
      </c>
      <c r="AC9" s="586">
        <f t="shared" si="3"/>
        <v>517</v>
      </c>
      <c r="AD9" s="586">
        <f t="shared" si="3"/>
        <v>483</v>
      </c>
      <c r="AE9" s="586">
        <f t="shared" si="3"/>
        <v>513</v>
      </c>
      <c r="AF9" s="586">
        <f t="shared" si="3"/>
        <v>480</v>
      </c>
      <c r="AG9" s="586">
        <f t="shared" si="3"/>
        <v>509</v>
      </c>
      <c r="AH9" s="586">
        <f t="shared" si="3"/>
        <v>505</v>
      </c>
      <c r="AI9" s="586">
        <f t="shared" si="3"/>
        <v>475</v>
      </c>
      <c r="AJ9" s="586">
        <f t="shared" si="3"/>
        <v>538</v>
      </c>
      <c r="AK9" s="586">
        <f t="shared" si="3"/>
        <v>539</v>
      </c>
      <c r="AL9" s="586">
        <f t="shared" si="3"/>
        <v>563</v>
      </c>
      <c r="AM9" s="586">
        <f t="shared" si="3"/>
        <v>551</v>
      </c>
      <c r="AN9" s="586">
        <f t="shared" si="3"/>
        <v>459</v>
      </c>
      <c r="AO9" s="586">
        <f t="shared" si="3"/>
        <v>471</v>
      </c>
      <c r="AP9" s="586">
        <f t="shared" si="3"/>
        <v>572</v>
      </c>
      <c r="AQ9" s="586">
        <f t="shared" si="3"/>
        <v>511</v>
      </c>
      <c r="AR9" s="586">
        <f t="shared" si="3"/>
        <v>555</v>
      </c>
      <c r="AS9" s="586">
        <f t="shared" si="3"/>
        <v>613</v>
      </c>
      <c r="AT9" s="586">
        <f t="shared" si="3"/>
        <v>661</v>
      </c>
      <c r="AU9" s="586">
        <f t="shared" si="3"/>
        <v>622</v>
      </c>
      <c r="AV9" s="586">
        <f t="shared" si="3"/>
        <v>694</v>
      </c>
      <c r="AW9" s="586">
        <f t="shared" si="3"/>
        <v>692</v>
      </c>
      <c r="AX9" s="586">
        <f t="shared" si="3"/>
        <v>678</v>
      </c>
      <c r="AY9" s="586">
        <f t="shared" si="3"/>
        <v>657</v>
      </c>
      <c r="AZ9" s="586">
        <f t="shared" si="3"/>
        <v>633</v>
      </c>
      <c r="BA9" s="586">
        <f t="shared" si="3"/>
        <v>629</v>
      </c>
      <c r="BB9" s="586">
        <f t="shared" si="3"/>
        <v>621</v>
      </c>
      <c r="BC9" s="586">
        <f t="shared" si="3"/>
        <v>596</v>
      </c>
      <c r="BD9" s="638"/>
      <c r="BE9" s="617">
        <f t="shared" si="2"/>
        <v>32464</v>
      </c>
    </row>
    <row r="10" spans="1:60" ht="14.1" customHeight="1" x14ac:dyDescent="0.2">
      <c r="A10" s="715" t="s">
        <v>2785</v>
      </c>
      <c r="B10" s="715"/>
      <c r="C10" s="586">
        <v>1276</v>
      </c>
      <c r="D10" s="586">
        <v>1560</v>
      </c>
      <c r="E10" s="586">
        <v>1382</v>
      </c>
      <c r="F10" s="586">
        <v>1317</v>
      </c>
      <c r="G10" s="586">
        <v>1280</v>
      </c>
      <c r="H10" s="586">
        <v>1254</v>
      </c>
      <c r="I10" s="586">
        <v>1259</v>
      </c>
      <c r="J10" s="586">
        <v>1247</v>
      </c>
      <c r="K10" s="586">
        <v>1165</v>
      </c>
      <c r="L10" s="586">
        <v>1229</v>
      </c>
      <c r="M10" s="586">
        <v>1169</v>
      </c>
      <c r="N10" s="586">
        <v>1120</v>
      </c>
      <c r="O10" s="586">
        <v>1118</v>
      </c>
      <c r="P10" s="586">
        <v>1098</v>
      </c>
      <c r="Q10" s="586">
        <v>1100</v>
      </c>
      <c r="R10" s="586">
        <v>1067</v>
      </c>
      <c r="S10" s="586">
        <v>1087</v>
      </c>
      <c r="T10" s="586">
        <v>1079</v>
      </c>
      <c r="U10" s="586">
        <v>1034</v>
      </c>
      <c r="V10" s="586">
        <v>1064</v>
      </c>
      <c r="W10" s="586">
        <v>1045</v>
      </c>
      <c r="X10" s="586">
        <v>1017</v>
      </c>
      <c r="Y10" s="586">
        <v>1056</v>
      </c>
      <c r="Z10" s="586">
        <v>1000</v>
      </c>
      <c r="AA10" s="586">
        <v>1019</v>
      </c>
      <c r="AB10" s="586">
        <v>1026</v>
      </c>
      <c r="AC10" s="586">
        <v>1018</v>
      </c>
      <c r="AD10" s="586">
        <v>1025</v>
      </c>
      <c r="AE10" s="586">
        <v>996</v>
      </c>
      <c r="AF10" s="586">
        <v>977</v>
      </c>
      <c r="AG10" s="586">
        <v>994</v>
      </c>
      <c r="AH10" s="586">
        <v>1003</v>
      </c>
      <c r="AI10" s="586">
        <v>992</v>
      </c>
      <c r="AJ10" s="586">
        <v>999</v>
      </c>
      <c r="AK10" s="586">
        <v>983</v>
      </c>
      <c r="AL10" s="586">
        <v>988</v>
      </c>
      <c r="AM10" s="586">
        <v>1008</v>
      </c>
      <c r="AN10" s="586">
        <v>1007</v>
      </c>
      <c r="AO10" s="586">
        <v>1046</v>
      </c>
      <c r="AP10" s="586">
        <v>1038</v>
      </c>
      <c r="AQ10" s="586">
        <v>1079</v>
      </c>
      <c r="AR10" s="586">
        <v>1062</v>
      </c>
      <c r="AS10" s="586">
        <v>1052</v>
      </c>
      <c r="AT10" s="586">
        <v>1079</v>
      </c>
      <c r="AU10" s="586">
        <v>1105</v>
      </c>
      <c r="AV10" s="586">
        <v>1139</v>
      </c>
      <c r="AW10" s="586">
        <v>1130</v>
      </c>
      <c r="AX10" s="586">
        <v>1130</v>
      </c>
      <c r="AY10" s="586">
        <v>1140</v>
      </c>
      <c r="AZ10" s="586">
        <v>1236</v>
      </c>
      <c r="BA10" s="586">
        <v>1272</v>
      </c>
      <c r="BB10" s="586">
        <v>1061</v>
      </c>
      <c r="BC10" s="586">
        <v>1018</v>
      </c>
      <c r="BE10" s="661">
        <f>SUM(C10:BB10)+(BC10/5)</f>
        <v>57830.6</v>
      </c>
    </row>
    <row r="11" spans="1:60" ht="14.1" customHeight="1" x14ac:dyDescent="0.2">
      <c r="A11" s="715" t="s">
        <v>2786</v>
      </c>
      <c r="B11" s="715"/>
      <c r="C11" s="639"/>
      <c r="D11" s="639"/>
      <c r="E11" s="639"/>
      <c r="F11" s="639"/>
      <c r="G11" s="639"/>
      <c r="H11" s="639"/>
      <c r="I11" s="639"/>
      <c r="J11" s="639"/>
      <c r="K11" s="639"/>
      <c r="L11" s="639"/>
      <c r="M11" s="639"/>
      <c r="N11" s="639"/>
      <c r="O11" s="639"/>
      <c r="P11" s="639"/>
      <c r="Q11" s="639"/>
      <c r="R11" s="639"/>
      <c r="S11" s="639"/>
      <c r="T11" s="639"/>
      <c r="U11" s="639"/>
      <c r="V11" s="639"/>
      <c r="W11" s="639"/>
      <c r="X11" s="639"/>
      <c r="Y11" s="639"/>
      <c r="Z11" s="639"/>
      <c r="AA11" s="639"/>
      <c r="AB11" s="639"/>
      <c r="AC11" s="639"/>
      <c r="AD11" s="662"/>
      <c r="AE11" s="662"/>
      <c r="AF11" s="662"/>
      <c r="AG11" s="662"/>
      <c r="AH11" s="662"/>
      <c r="AI11" s="662"/>
      <c r="AJ11" s="662"/>
      <c r="AK11" s="662"/>
      <c r="AL11" s="662"/>
      <c r="AM11" s="662"/>
      <c r="AN11" s="662"/>
      <c r="AO11" s="662"/>
      <c r="AP11" s="662"/>
      <c r="AQ11" s="662"/>
      <c r="AR11" s="662"/>
      <c r="AS11" s="662"/>
      <c r="AT11" s="662"/>
      <c r="AU11" s="662"/>
      <c r="AV11" s="662"/>
      <c r="AW11" s="662"/>
      <c r="AX11" s="662"/>
      <c r="AY11" s="662"/>
      <c r="AZ11" s="662"/>
      <c r="BA11" s="662"/>
      <c r="BB11" s="662"/>
      <c r="BC11" s="662"/>
      <c r="BD11" s="640"/>
      <c r="BE11" s="617"/>
    </row>
    <row r="12" spans="1:60" ht="14.1" customHeight="1" x14ac:dyDescent="0.2">
      <c r="A12" s="641"/>
      <c r="B12" s="50"/>
      <c r="C12" s="642"/>
      <c r="D12" s="642"/>
      <c r="E12" s="642"/>
      <c r="F12" s="642"/>
      <c r="G12" s="642"/>
      <c r="H12" s="642"/>
      <c r="I12" s="642"/>
      <c r="J12" s="642"/>
      <c r="K12" s="642"/>
      <c r="L12" s="642"/>
      <c r="M12" s="642"/>
      <c r="N12" s="642"/>
      <c r="O12" s="643"/>
      <c r="P12" s="643"/>
      <c r="Q12" s="643"/>
      <c r="R12" s="643"/>
      <c r="S12" s="643"/>
      <c r="T12" s="643"/>
      <c r="U12" s="643"/>
      <c r="V12" s="643"/>
      <c r="W12" s="643"/>
      <c r="X12" s="643"/>
      <c r="Y12" s="643"/>
      <c r="Z12" s="643"/>
      <c r="AA12" s="643"/>
      <c r="AB12" s="643"/>
      <c r="AC12" s="643"/>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c r="BC12" s="645"/>
      <c r="BE12" s="617"/>
    </row>
    <row r="13" spans="1:60" ht="14.1" customHeight="1" x14ac:dyDescent="0.2">
      <c r="A13" s="728" t="s">
        <v>27</v>
      </c>
      <c r="B13" s="728"/>
      <c r="C13" s="644"/>
      <c r="D13" s="644"/>
      <c r="E13" s="644"/>
      <c r="F13" s="644"/>
      <c r="G13" s="644"/>
      <c r="H13" s="644"/>
      <c r="I13" s="644"/>
      <c r="J13" s="644"/>
      <c r="K13" s="644"/>
      <c r="L13" s="644"/>
      <c r="M13" s="644"/>
      <c r="N13" s="644"/>
      <c r="O13" s="644"/>
      <c r="P13" s="644"/>
      <c r="Q13" s="644"/>
      <c r="R13" s="644"/>
      <c r="S13" s="644"/>
      <c r="T13" s="644"/>
      <c r="U13" s="644"/>
      <c r="V13" s="644"/>
      <c r="W13" s="606"/>
      <c r="X13" s="645"/>
      <c r="Y13" s="645"/>
      <c r="Z13" s="645"/>
      <c r="AA13" s="645"/>
      <c r="AB13" s="645"/>
      <c r="AC13" s="645"/>
      <c r="AD13" s="645"/>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c r="BC13" s="645"/>
      <c r="BE13" s="617"/>
    </row>
    <row r="14" spans="1:60" ht="14.1" customHeight="1" x14ac:dyDescent="0.2">
      <c r="A14" s="632"/>
      <c r="B14" s="51" t="s">
        <v>2764</v>
      </c>
      <c r="C14" s="606"/>
      <c r="D14" s="606"/>
      <c r="E14" s="606"/>
      <c r="F14" s="606"/>
      <c r="G14" s="606"/>
      <c r="H14" s="606"/>
      <c r="I14" s="606"/>
      <c r="J14" s="606"/>
      <c r="K14" s="606"/>
      <c r="L14" s="606"/>
      <c r="M14" s="606"/>
      <c r="N14" s="606"/>
      <c r="O14" s="606"/>
      <c r="P14" s="606"/>
      <c r="Q14" s="606"/>
      <c r="R14" s="606"/>
      <c r="S14" s="606"/>
      <c r="T14" s="606"/>
      <c r="U14" s="606"/>
      <c r="V14" s="606"/>
      <c r="W14" s="606"/>
      <c r="X14" s="606"/>
      <c r="Y14" s="606"/>
      <c r="Z14" s="606"/>
      <c r="AA14" s="606"/>
      <c r="AB14" s="606"/>
      <c r="AC14" s="606"/>
      <c r="AD14" s="606"/>
      <c r="AE14" s="606"/>
      <c r="AF14" s="606"/>
      <c r="AG14" s="606"/>
      <c r="AH14" s="606"/>
      <c r="AI14" s="606"/>
      <c r="AJ14" s="606"/>
      <c r="AK14" s="606"/>
      <c r="AL14" s="606"/>
      <c r="AM14" s="606"/>
      <c r="AN14" s="606"/>
      <c r="AO14" s="606"/>
      <c r="AP14" s="606"/>
      <c r="AQ14" s="606"/>
      <c r="AR14" s="606"/>
      <c r="AS14" s="606"/>
      <c r="AT14" s="606"/>
      <c r="AU14" s="606"/>
      <c r="AV14" s="606"/>
      <c r="AW14" s="606"/>
      <c r="AX14" s="606"/>
      <c r="AY14" s="606"/>
      <c r="AZ14" s="606"/>
      <c r="BA14" s="606"/>
      <c r="BB14" s="606"/>
      <c r="BC14" s="606"/>
      <c r="BE14" s="617"/>
    </row>
    <row r="15" spans="1:60" ht="14.1" customHeight="1" x14ac:dyDescent="0.2">
      <c r="A15" s="646"/>
      <c r="B15" s="647" t="s">
        <v>1</v>
      </c>
      <c r="C15" s="644">
        <f t="shared" ref="C15:BC19" si="4">C24+C32</f>
        <v>3</v>
      </c>
      <c r="D15" s="644">
        <f t="shared" si="4"/>
        <v>0</v>
      </c>
      <c r="E15" s="644">
        <f t="shared" si="4"/>
        <v>3</v>
      </c>
      <c r="F15" s="644">
        <f t="shared" si="4"/>
        <v>1</v>
      </c>
      <c r="G15" s="644">
        <f t="shared" si="4"/>
        <v>3</v>
      </c>
      <c r="H15" s="644">
        <f t="shared" si="4"/>
        <v>6</v>
      </c>
      <c r="I15" s="644">
        <f t="shared" si="4"/>
        <v>4</v>
      </c>
      <c r="J15" s="644">
        <f t="shared" si="4"/>
        <v>2</v>
      </c>
      <c r="K15" s="644">
        <f t="shared" si="4"/>
        <v>2</v>
      </c>
      <c r="L15" s="644">
        <f t="shared" si="4"/>
        <v>3</v>
      </c>
      <c r="M15" s="644">
        <f t="shared" si="4"/>
        <v>5</v>
      </c>
      <c r="N15" s="644">
        <f t="shared" si="4"/>
        <v>4</v>
      </c>
      <c r="O15" s="644">
        <f t="shared" si="4"/>
        <v>5</v>
      </c>
      <c r="P15" s="644">
        <f t="shared" si="4"/>
        <v>3</v>
      </c>
      <c r="Q15" s="644">
        <f t="shared" si="4"/>
        <v>6</v>
      </c>
      <c r="R15" s="644">
        <f t="shared" si="4"/>
        <v>3</v>
      </c>
      <c r="S15" s="644">
        <f t="shared" si="4"/>
        <v>2</v>
      </c>
      <c r="T15" s="644">
        <f t="shared" si="4"/>
        <v>1</v>
      </c>
      <c r="U15" s="644">
        <f t="shared" si="4"/>
        <v>2</v>
      </c>
      <c r="V15" s="644">
        <f t="shared" si="4"/>
        <v>4</v>
      </c>
      <c r="W15" s="644">
        <f t="shared" si="4"/>
        <v>4</v>
      </c>
      <c r="X15" s="644">
        <f t="shared" si="4"/>
        <v>2</v>
      </c>
      <c r="Y15" s="644">
        <f t="shared" si="4"/>
        <v>4</v>
      </c>
      <c r="Z15" s="644">
        <f t="shared" si="4"/>
        <v>2</v>
      </c>
      <c r="AA15" s="644">
        <f t="shared" si="4"/>
        <v>2</v>
      </c>
      <c r="AB15" s="644">
        <f t="shared" si="4"/>
        <v>3</v>
      </c>
      <c r="AC15" s="644">
        <f t="shared" si="4"/>
        <v>2</v>
      </c>
      <c r="AD15" s="644">
        <f t="shared" si="4"/>
        <v>0</v>
      </c>
      <c r="AE15" s="644">
        <f t="shared" si="4"/>
        <v>6</v>
      </c>
      <c r="AF15" s="644">
        <f t="shared" si="4"/>
        <v>1</v>
      </c>
      <c r="AG15" s="644">
        <f t="shared" si="4"/>
        <v>1</v>
      </c>
      <c r="AH15" s="644">
        <f t="shared" si="4"/>
        <v>0</v>
      </c>
      <c r="AI15" s="644">
        <f t="shared" si="4"/>
        <v>2</v>
      </c>
      <c r="AJ15" s="644">
        <f t="shared" si="4"/>
        <v>1</v>
      </c>
      <c r="AK15" s="644">
        <f t="shared" si="4"/>
        <v>5</v>
      </c>
      <c r="AL15" s="644">
        <f t="shared" si="4"/>
        <v>1</v>
      </c>
      <c r="AM15" s="644">
        <f t="shared" si="4"/>
        <v>2</v>
      </c>
      <c r="AN15" s="644">
        <f t="shared" si="4"/>
        <v>6</v>
      </c>
      <c r="AO15" s="644">
        <f t="shared" si="4"/>
        <v>6</v>
      </c>
      <c r="AP15" s="644">
        <f t="shared" si="4"/>
        <v>4</v>
      </c>
      <c r="AQ15" s="644">
        <f t="shared" si="4"/>
        <v>1</v>
      </c>
      <c r="AR15" s="644">
        <f t="shared" si="4"/>
        <v>1</v>
      </c>
      <c r="AS15" s="644">
        <f t="shared" si="4"/>
        <v>4</v>
      </c>
      <c r="AT15" s="644">
        <f t="shared" si="4"/>
        <v>1</v>
      </c>
      <c r="AU15" s="644">
        <f t="shared" si="4"/>
        <v>4</v>
      </c>
      <c r="AV15" s="644">
        <f t="shared" si="4"/>
        <v>4</v>
      </c>
      <c r="AW15" s="644">
        <f t="shared" si="4"/>
        <v>2</v>
      </c>
      <c r="AX15" s="644">
        <f t="shared" si="4"/>
        <v>6</v>
      </c>
      <c r="AY15" s="644">
        <f t="shared" si="4"/>
        <v>3</v>
      </c>
      <c r="AZ15" s="644">
        <f t="shared" si="4"/>
        <v>0</v>
      </c>
      <c r="BA15" s="644">
        <f t="shared" si="4"/>
        <v>2</v>
      </c>
      <c r="BB15" s="644">
        <f t="shared" si="4"/>
        <v>1</v>
      </c>
      <c r="BC15" s="644">
        <f t="shared" si="4"/>
        <v>3</v>
      </c>
      <c r="BE15" s="617">
        <f t="shared" si="2"/>
        <v>148</v>
      </c>
      <c r="BF15" s="591"/>
    </row>
    <row r="16" spans="1:60" ht="14.1" customHeight="1" x14ac:dyDescent="0.2">
      <c r="A16" s="646"/>
      <c r="B16" s="648" t="s">
        <v>2765</v>
      </c>
      <c r="C16" s="644">
        <f t="shared" si="4"/>
        <v>1</v>
      </c>
      <c r="D16" s="644">
        <f t="shared" si="4"/>
        <v>3</v>
      </c>
      <c r="E16" s="644">
        <f t="shared" si="4"/>
        <v>0</v>
      </c>
      <c r="F16" s="644">
        <f t="shared" si="4"/>
        <v>3</v>
      </c>
      <c r="G16" s="644">
        <f t="shared" si="4"/>
        <v>3</v>
      </c>
      <c r="H16" s="644">
        <f t="shared" si="4"/>
        <v>4</v>
      </c>
      <c r="I16" s="644">
        <f t="shared" si="4"/>
        <v>1</v>
      </c>
      <c r="J16" s="644">
        <f t="shared" si="4"/>
        <v>2</v>
      </c>
      <c r="K16" s="644">
        <f t="shared" si="4"/>
        <v>3</v>
      </c>
      <c r="L16" s="644">
        <f t="shared" si="4"/>
        <v>0</v>
      </c>
      <c r="M16" s="644">
        <f t="shared" si="4"/>
        <v>2</v>
      </c>
      <c r="N16" s="644">
        <f t="shared" si="4"/>
        <v>0</v>
      </c>
      <c r="O16" s="644">
        <f t="shared" si="4"/>
        <v>1</v>
      </c>
      <c r="P16" s="644">
        <f t="shared" si="4"/>
        <v>2</v>
      </c>
      <c r="Q16" s="644">
        <f t="shared" si="4"/>
        <v>2</v>
      </c>
      <c r="R16" s="644">
        <f t="shared" si="4"/>
        <v>0</v>
      </c>
      <c r="S16" s="644">
        <f t="shared" si="4"/>
        <v>1</v>
      </c>
      <c r="T16" s="644">
        <f t="shared" si="4"/>
        <v>1</v>
      </c>
      <c r="U16" s="644">
        <f t="shared" si="4"/>
        <v>2</v>
      </c>
      <c r="V16" s="644">
        <f t="shared" si="4"/>
        <v>2</v>
      </c>
      <c r="W16" s="644">
        <f t="shared" si="4"/>
        <v>3</v>
      </c>
      <c r="X16" s="644">
        <f t="shared" si="4"/>
        <v>2</v>
      </c>
      <c r="Y16" s="644">
        <f t="shared" si="4"/>
        <v>0</v>
      </c>
      <c r="Z16" s="644">
        <f t="shared" si="4"/>
        <v>1</v>
      </c>
      <c r="AA16" s="644">
        <f t="shared" si="4"/>
        <v>0</v>
      </c>
      <c r="AB16" s="644">
        <f t="shared" si="4"/>
        <v>6</v>
      </c>
      <c r="AC16" s="644">
        <f t="shared" si="4"/>
        <v>0</v>
      </c>
      <c r="AD16" s="644">
        <f t="shared" si="4"/>
        <v>3</v>
      </c>
      <c r="AE16" s="644">
        <f t="shared" si="4"/>
        <v>1</v>
      </c>
      <c r="AF16" s="644">
        <f t="shared" si="4"/>
        <v>2</v>
      </c>
      <c r="AG16" s="644">
        <f t="shared" si="4"/>
        <v>3</v>
      </c>
      <c r="AH16" s="644">
        <f t="shared" si="4"/>
        <v>0</v>
      </c>
      <c r="AI16" s="644">
        <f t="shared" si="4"/>
        <v>2</v>
      </c>
      <c r="AJ16" s="644">
        <f t="shared" si="4"/>
        <v>2</v>
      </c>
      <c r="AK16" s="644">
        <f t="shared" si="4"/>
        <v>0</v>
      </c>
      <c r="AL16" s="644">
        <f t="shared" si="4"/>
        <v>2</v>
      </c>
      <c r="AM16" s="644">
        <f t="shared" si="4"/>
        <v>0</v>
      </c>
      <c r="AN16" s="644">
        <f t="shared" si="4"/>
        <v>1</v>
      </c>
      <c r="AO16" s="644">
        <f t="shared" si="4"/>
        <v>0</v>
      </c>
      <c r="AP16" s="644">
        <f t="shared" si="4"/>
        <v>2</v>
      </c>
      <c r="AQ16" s="644">
        <f t="shared" si="4"/>
        <v>1</v>
      </c>
      <c r="AR16" s="644">
        <f t="shared" si="4"/>
        <v>0</v>
      </c>
      <c r="AS16" s="644">
        <f t="shared" si="4"/>
        <v>0</v>
      </c>
      <c r="AT16" s="644">
        <f t="shared" si="4"/>
        <v>3</v>
      </c>
      <c r="AU16" s="644">
        <f t="shared" si="4"/>
        <v>3</v>
      </c>
      <c r="AV16" s="644">
        <f t="shared" si="4"/>
        <v>2</v>
      </c>
      <c r="AW16" s="644">
        <f t="shared" si="4"/>
        <v>0</v>
      </c>
      <c r="AX16" s="644">
        <f t="shared" si="4"/>
        <v>2</v>
      </c>
      <c r="AY16" s="644">
        <f t="shared" si="4"/>
        <v>1</v>
      </c>
      <c r="AZ16" s="644">
        <f t="shared" si="4"/>
        <v>0</v>
      </c>
      <c r="BA16" s="644">
        <f t="shared" si="4"/>
        <v>2</v>
      </c>
      <c r="BB16" s="644">
        <f t="shared" si="4"/>
        <v>0</v>
      </c>
      <c r="BC16" s="644">
        <f t="shared" si="4"/>
        <v>3</v>
      </c>
      <c r="BE16" s="617">
        <f t="shared" si="2"/>
        <v>80</v>
      </c>
      <c r="BF16" s="591"/>
    </row>
    <row r="17" spans="1:58" ht="14.1" customHeight="1" x14ac:dyDescent="0.2">
      <c r="A17" s="646"/>
      <c r="B17" s="648" t="s">
        <v>2766</v>
      </c>
      <c r="C17" s="644">
        <f t="shared" si="4"/>
        <v>24</v>
      </c>
      <c r="D17" s="644">
        <f t="shared" si="4"/>
        <v>59</v>
      </c>
      <c r="E17" s="644">
        <f t="shared" si="4"/>
        <v>36</v>
      </c>
      <c r="F17" s="644">
        <f t="shared" si="4"/>
        <v>50</v>
      </c>
      <c r="G17" s="644">
        <f t="shared" si="4"/>
        <v>31</v>
      </c>
      <c r="H17" s="644">
        <f t="shared" si="4"/>
        <v>31</v>
      </c>
      <c r="I17" s="644">
        <f t="shared" si="4"/>
        <v>39</v>
      </c>
      <c r="J17" s="644">
        <f t="shared" si="4"/>
        <v>45</v>
      </c>
      <c r="K17" s="644">
        <f t="shared" si="4"/>
        <v>47</v>
      </c>
      <c r="L17" s="644">
        <f t="shared" si="4"/>
        <v>48</v>
      </c>
      <c r="M17" s="644">
        <f t="shared" si="4"/>
        <v>51</v>
      </c>
      <c r="N17" s="644">
        <f t="shared" si="4"/>
        <v>41</v>
      </c>
      <c r="O17" s="644">
        <f t="shared" si="4"/>
        <v>26</v>
      </c>
      <c r="P17" s="644">
        <f t="shared" si="4"/>
        <v>61</v>
      </c>
      <c r="Q17" s="644">
        <f t="shared" si="4"/>
        <v>55</v>
      </c>
      <c r="R17" s="644">
        <f t="shared" si="4"/>
        <v>47</v>
      </c>
      <c r="S17" s="644">
        <f t="shared" si="4"/>
        <v>54</v>
      </c>
      <c r="T17" s="644">
        <f t="shared" si="4"/>
        <v>51</v>
      </c>
      <c r="U17" s="644">
        <f t="shared" si="4"/>
        <v>39</v>
      </c>
      <c r="V17" s="644">
        <f t="shared" si="4"/>
        <v>57</v>
      </c>
      <c r="W17" s="644">
        <f t="shared" si="4"/>
        <v>46</v>
      </c>
      <c r="X17" s="644">
        <f t="shared" si="4"/>
        <v>46</v>
      </c>
      <c r="Y17" s="644">
        <f t="shared" si="4"/>
        <v>51</v>
      </c>
      <c r="Z17" s="644">
        <f t="shared" si="4"/>
        <v>52</v>
      </c>
      <c r="AA17" s="644">
        <f t="shared" si="4"/>
        <v>48</v>
      </c>
      <c r="AB17" s="644">
        <f t="shared" si="4"/>
        <v>48</v>
      </c>
      <c r="AC17" s="644">
        <f t="shared" si="4"/>
        <v>53</v>
      </c>
      <c r="AD17" s="644">
        <f t="shared" si="4"/>
        <v>49</v>
      </c>
      <c r="AE17" s="644">
        <f t="shared" si="4"/>
        <v>47</v>
      </c>
      <c r="AF17" s="644">
        <f t="shared" si="4"/>
        <v>50</v>
      </c>
      <c r="AG17" s="644">
        <f t="shared" si="4"/>
        <v>45</v>
      </c>
      <c r="AH17" s="644">
        <f t="shared" si="4"/>
        <v>49</v>
      </c>
      <c r="AI17" s="644">
        <f t="shared" si="4"/>
        <v>53</v>
      </c>
      <c r="AJ17" s="644">
        <f t="shared" si="4"/>
        <v>42</v>
      </c>
      <c r="AK17" s="644">
        <f t="shared" si="4"/>
        <v>46</v>
      </c>
      <c r="AL17" s="644">
        <f t="shared" si="4"/>
        <v>48</v>
      </c>
      <c r="AM17" s="644">
        <f t="shared" si="4"/>
        <v>44</v>
      </c>
      <c r="AN17" s="644">
        <f t="shared" si="4"/>
        <v>40</v>
      </c>
      <c r="AO17" s="644">
        <f t="shared" si="4"/>
        <v>37</v>
      </c>
      <c r="AP17" s="644">
        <f t="shared" si="4"/>
        <v>46</v>
      </c>
      <c r="AQ17" s="644">
        <f t="shared" si="4"/>
        <v>42</v>
      </c>
      <c r="AR17" s="644">
        <f t="shared" si="4"/>
        <v>40</v>
      </c>
      <c r="AS17" s="644">
        <f t="shared" si="4"/>
        <v>52</v>
      </c>
      <c r="AT17" s="644">
        <f t="shared" si="4"/>
        <v>39</v>
      </c>
      <c r="AU17" s="644">
        <f t="shared" si="4"/>
        <v>53</v>
      </c>
      <c r="AV17" s="644">
        <f t="shared" si="4"/>
        <v>31</v>
      </c>
      <c r="AW17" s="644">
        <f t="shared" si="4"/>
        <v>37</v>
      </c>
      <c r="AX17" s="644">
        <f t="shared" si="4"/>
        <v>43</v>
      </c>
      <c r="AY17" s="644">
        <f t="shared" si="4"/>
        <v>40</v>
      </c>
      <c r="AZ17" s="644">
        <f t="shared" si="4"/>
        <v>41</v>
      </c>
      <c r="BA17" s="644">
        <f t="shared" si="4"/>
        <v>38</v>
      </c>
      <c r="BB17" s="644">
        <f t="shared" si="4"/>
        <v>46</v>
      </c>
      <c r="BC17" s="644">
        <f t="shared" si="4"/>
        <v>28</v>
      </c>
      <c r="BE17" s="617">
        <f t="shared" si="2"/>
        <v>2362</v>
      </c>
      <c r="BF17" s="591"/>
    </row>
    <row r="18" spans="1:58" ht="14.1" customHeight="1" x14ac:dyDescent="0.2">
      <c r="A18" s="646"/>
      <c r="B18" s="648" t="s">
        <v>2767</v>
      </c>
      <c r="C18" s="644">
        <f t="shared" si="4"/>
        <v>153</v>
      </c>
      <c r="D18" s="644">
        <f t="shared" si="4"/>
        <v>215</v>
      </c>
      <c r="E18" s="644">
        <f t="shared" si="4"/>
        <v>193</v>
      </c>
      <c r="F18" s="644">
        <f t="shared" si="4"/>
        <v>171</v>
      </c>
      <c r="G18" s="644">
        <f t="shared" si="4"/>
        <v>174</v>
      </c>
      <c r="H18" s="644">
        <f t="shared" si="4"/>
        <v>170</v>
      </c>
      <c r="I18" s="644">
        <f t="shared" si="4"/>
        <v>166</v>
      </c>
      <c r="J18" s="644">
        <f t="shared" si="4"/>
        <v>151</v>
      </c>
      <c r="K18" s="644">
        <f t="shared" si="4"/>
        <v>165</v>
      </c>
      <c r="L18" s="644">
        <f t="shared" si="4"/>
        <v>173</v>
      </c>
      <c r="M18" s="644">
        <f t="shared" si="4"/>
        <v>183</v>
      </c>
      <c r="N18" s="644">
        <f t="shared" si="4"/>
        <v>189</v>
      </c>
      <c r="O18" s="644">
        <f t="shared" si="4"/>
        <v>146</v>
      </c>
      <c r="P18" s="644">
        <f t="shared" si="4"/>
        <v>226</v>
      </c>
      <c r="Q18" s="644">
        <f t="shared" si="4"/>
        <v>241</v>
      </c>
      <c r="R18" s="644">
        <f t="shared" si="4"/>
        <v>214</v>
      </c>
      <c r="S18" s="644">
        <f t="shared" si="4"/>
        <v>230</v>
      </c>
      <c r="T18" s="644">
        <f t="shared" si="4"/>
        <v>207</v>
      </c>
      <c r="U18" s="644">
        <f t="shared" si="4"/>
        <v>182</v>
      </c>
      <c r="V18" s="644">
        <f t="shared" si="4"/>
        <v>203</v>
      </c>
      <c r="W18" s="644">
        <f t="shared" si="4"/>
        <v>164</v>
      </c>
      <c r="X18" s="644">
        <f t="shared" si="4"/>
        <v>165</v>
      </c>
      <c r="Y18" s="644">
        <f t="shared" si="4"/>
        <v>164</v>
      </c>
      <c r="Z18" s="644">
        <f t="shared" si="4"/>
        <v>139</v>
      </c>
      <c r="AA18" s="644">
        <f t="shared" si="4"/>
        <v>153</v>
      </c>
      <c r="AB18" s="644">
        <f t="shared" si="4"/>
        <v>139</v>
      </c>
      <c r="AC18" s="644">
        <f t="shared" si="4"/>
        <v>161</v>
      </c>
      <c r="AD18" s="644">
        <f t="shared" si="4"/>
        <v>147</v>
      </c>
      <c r="AE18" s="644">
        <f t="shared" si="4"/>
        <v>156</v>
      </c>
      <c r="AF18" s="644">
        <f t="shared" si="4"/>
        <v>154</v>
      </c>
      <c r="AG18" s="644">
        <f t="shared" si="4"/>
        <v>175</v>
      </c>
      <c r="AH18" s="644">
        <f t="shared" si="4"/>
        <v>153</v>
      </c>
      <c r="AI18" s="644">
        <f t="shared" si="4"/>
        <v>157</v>
      </c>
      <c r="AJ18" s="644">
        <f t="shared" si="4"/>
        <v>158</v>
      </c>
      <c r="AK18" s="644">
        <f t="shared" si="4"/>
        <v>166</v>
      </c>
      <c r="AL18" s="644">
        <f t="shared" si="4"/>
        <v>172</v>
      </c>
      <c r="AM18" s="644">
        <f t="shared" si="4"/>
        <v>156</v>
      </c>
      <c r="AN18" s="644">
        <f t="shared" si="4"/>
        <v>154</v>
      </c>
      <c r="AO18" s="644">
        <f t="shared" si="4"/>
        <v>138</v>
      </c>
      <c r="AP18" s="644">
        <f t="shared" si="4"/>
        <v>199</v>
      </c>
      <c r="AQ18" s="644">
        <f t="shared" si="4"/>
        <v>147</v>
      </c>
      <c r="AR18" s="644">
        <f t="shared" si="4"/>
        <v>148</v>
      </c>
      <c r="AS18" s="644">
        <f t="shared" si="4"/>
        <v>184</v>
      </c>
      <c r="AT18" s="644">
        <f t="shared" si="4"/>
        <v>172</v>
      </c>
      <c r="AU18" s="644">
        <f t="shared" si="4"/>
        <v>170</v>
      </c>
      <c r="AV18" s="644">
        <f t="shared" si="4"/>
        <v>207</v>
      </c>
      <c r="AW18" s="644">
        <f t="shared" si="4"/>
        <v>190</v>
      </c>
      <c r="AX18" s="644">
        <f t="shared" si="4"/>
        <v>199</v>
      </c>
      <c r="AY18" s="644">
        <f t="shared" si="4"/>
        <v>184</v>
      </c>
      <c r="AZ18" s="644">
        <f t="shared" si="4"/>
        <v>175</v>
      </c>
      <c r="BA18" s="644">
        <f t="shared" si="4"/>
        <v>188</v>
      </c>
      <c r="BB18" s="644">
        <f t="shared" si="4"/>
        <v>193</v>
      </c>
      <c r="BC18" s="644">
        <f t="shared" si="4"/>
        <v>140</v>
      </c>
      <c r="BE18" s="617">
        <f t="shared" si="2"/>
        <v>9219</v>
      </c>
      <c r="BF18" s="591"/>
    </row>
    <row r="19" spans="1:58" ht="14.1" customHeight="1" x14ac:dyDescent="0.2">
      <c r="A19" s="646"/>
      <c r="B19" s="648" t="s">
        <v>2768</v>
      </c>
      <c r="C19" s="644">
        <f t="shared" si="4"/>
        <v>197</v>
      </c>
      <c r="D19" s="644">
        <f t="shared" si="4"/>
        <v>288</v>
      </c>
      <c r="E19" s="644">
        <f t="shared" si="4"/>
        <v>239</v>
      </c>
      <c r="F19" s="644">
        <f t="shared" si="4"/>
        <v>231</v>
      </c>
      <c r="G19" s="644">
        <f t="shared" si="4"/>
        <v>214</v>
      </c>
      <c r="H19" s="644">
        <f t="shared" si="4"/>
        <v>211</v>
      </c>
      <c r="I19" s="644">
        <f t="shared" si="4"/>
        <v>240</v>
      </c>
      <c r="J19" s="644">
        <f t="shared" si="4"/>
        <v>224</v>
      </c>
      <c r="K19" s="644">
        <f t="shared" si="4"/>
        <v>214</v>
      </c>
      <c r="L19" s="644">
        <f t="shared" si="4"/>
        <v>217</v>
      </c>
      <c r="M19" s="644">
        <f t="shared" si="4"/>
        <v>225</v>
      </c>
      <c r="N19" s="644">
        <f t="shared" si="4"/>
        <v>228</v>
      </c>
      <c r="O19" s="644">
        <f t="shared" si="4"/>
        <v>202</v>
      </c>
      <c r="P19" s="644">
        <f t="shared" si="4"/>
        <v>333</v>
      </c>
      <c r="Q19" s="644">
        <f t="shared" si="4"/>
        <v>330</v>
      </c>
      <c r="R19" s="644">
        <f t="shared" si="4"/>
        <v>295</v>
      </c>
      <c r="S19" s="644">
        <f t="shared" si="4"/>
        <v>309</v>
      </c>
      <c r="T19" s="644">
        <f t="shared" si="4"/>
        <v>270</v>
      </c>
      <c r="U19" s="644">
        <f t="shared" si="4"/>
        <v>241</v>
      </c>
      <c r="V19" s="644">
        <f t="shared" si="4"/>
        <v>231</v>
      </c>
      <c r="W19" s="644">
        <f t="shared" si="4"/>
        <v>215</v>
      </c>
      <c r="X19" s="644">
        <f t="shared" si="4"/>
        <v>197</v>
      </c>
      <c r="Y19" s="644">
        <f t="shared" si="4"/>
        <v>206</v>
      </c>
      <c r="Z19" s="644">
        <f t="shared" si="4"/>
        <v>205</v>
      </c>
      <c r="AA19" s="644">
        <f t="shared" si="4"/>
        <v>172</v>
      </c>
      <c r="AB19" s="644">
        <f t="shared" si="4"/>
        <v>171</v>
      </c>
      <c r="AC19" s="644">
        <f t="shared" si="4"/>
        <v>190</v>
      </c>
      <c r="AD19" s="644">
        <f t="shared" si="4"/>
        <v>194</v>
      </c>
      <c r="AE19" s="644">
        <f t="shared" si="4"/>
        <v>191</v>
      </c>
      <c r="AF19" s="644">
        <f t="shared" si="4"/>
        <v>161</v>
      </c>
      <c r="AG19" s="644">
        <f t="shared" si="4"/>
        <v>192</v>
      </c>
      <c r="AH19" s="644">
        <f t="shared" si="4"/>
        <v>208</v>
      </c>
      <c r="AI19" s="644">
        <f t="shared" si="4"/>
        <v>189</v>
      </c>
      <c r="AJ19" s="644">
        <f t="shared" si="4"/>
        <v>204</v>
      </c>
      <c r="AK19" s="644">
        <f t="shared" si="4"/>
        <v>212</v>
      </c>
      <c r="AL19" s="644">
        <f t="shared" si="4"/>
        <v>221</v>
      </c>
      <c r="AM19" s="644">
        <f t="shared" si="4"/>
        <v>206</v>
      </c>
      <c r="AN19" s="644">
        <f t="shared" si="4"/>
        <v>174</v>
      </c>
      <c r="AO19" s="644">
        <f t="shared" si="4"/>
        <v>169</v>
      </c>
      <c r="AP19" s="644">
        <f t="shared" si="4"/>
        <v>221</v>
      </c>
      <c r="AQ19" s="644">
        <f t="shared" si="4"/>
        <v>166</v>
      </c>
      <c r="AR19" s="644">
        <f t="shared" si="4"/>
        <v>193</v>
      </c>
      <c r="AS19" s="644">
        <f t="shared" si="4"/>
        <v>241</v>
      </c>
      <c r="AT19" s="644">
        <f t="shared" ref="AT19:BC19" si="5">AT28+AT36</f>
        <v>243</v>
      </c>
      <c r="AU19" s="644">
        <f t="shared" si="5"/>
        <v>229</v>
      </c>
      <c r="AV19" s="644">
        <f t="shared" si="5"/>
        <v>238</v>
      </c>
      <c r="AW19" s="644">
        <f t="shared" si="5"/>
        <v>250</v>
      </c>
      <c r="AX19" s="644">
        <f t="shared" si="5"/>
        <v>248</v>
      </c>
      <c r="AY19" s="644">
        <f t="shared" si="5"/>
        <v>263</v>
      </c>
      <c r="AZ19" s="644">
        <f t="shared" si="5"/>
        <v>238</v>
      </c>
      <c r="BA19" s="644">
        <f t="shared" si="5"/>
        <v>219</v>
      </c>
      <c r="BB19" s="644">
        <f t="shared" si="5"/>
        <v>226</v>
      </c>
      <c r="BC19" s="644">
        <f t="shared" si="5"/>
        <v>217</v>
      </c>
      <c r="BE19" s="617">
        <f t="shared" si="2"/>
        <v>11808</v>
      </c>
      <c r="BF19" s="591"/>
    </row>
    <row r="20" spans="1:58" ht="14.1" customHeight="1" x14ac:dyDescent="0.2">
      <c r="A20" s="646"/>
      <c r="B20" s="648" t="s">
        <v>2769</v>
      </c>
      <c r="C20" s="644">
        <f t="shared" ref="C20:BC21" si="6">C29+C37</f>
        <v>372</v>
      </c>
      <c r="D20" s="644">
        <f t="shared" si="6"/>
        <v>428</v>
      </c>
      <c r="E20" s="644">
        <f t="shared" si="6"/>
        <v>385</v>
      </c>
      <c r="F20" s="644">
        <f t="shared" si="6"/>
        <v>343</v>
      </c>
      <c r="G20" s="644">
        <f t="shared" si="6"/>
        <v>368</v>
      </c>
      <c r="H20" s="644">
        <f t="shared" si="6"/>
        <v>378</v>
      </c>
      <c r="I20" s="644">
        <f t="shared" si="6"/>
        <v>328</v>
      </c>
      <c r="J20" s="644">
        <f t="shared" si="6"/>
        <v>354</v>
      </c>
      <c r="K20" s="644">
        <f t="shared" si="6"/>
        <v>333</v>
      </c>
      <c r="L20" s="644">
        <f t="shared" si="6"/>
        <v>360</v>
      </c>
      <c r="M20" s="644">
        <f t="shared" si="6"/>
        <v>331</v>
      </c>
      <c r="N20" s="644">
        <f t="shared" si="6"/>
        <v>363</v>
      </c>
      <c r="O20" s="644">
        <f t="shared" si="6"/>
        <v>317</v>
      </c>
      <c r="P20" s="644">
        <f t="shared" si="6"/>
        <v>542</v>
      </c>
      <c r="Q20" s="644">
        <f t="shared" si="6"/>
        <v>641</v>
      </c>
      <c r="R20" s="644">
        <f t="shared" si="6"/>
        <v>606</v>
      </c>
      <c r="S20" s="644">
        <f t="shared" si="6"/>
        <v>578</v>
      </c>
      <c r="T20" s="644">
        <f t="shared" si="6"/>
        <v>478</v>
      </c>
      <c r="U20" s="644">
        <f t="shared" si="6"/>
        <v>467</v>
      </c>
      <c r="V20" s="644">
        <f t="shared" si="6"/>
        <v>406</v>
      </c>
      <c r="W20" s="644">
        <f t="shared" si="6"/>
        <v>349</v>
      </c>
      <c r="X20" s="644">
        <f t="shared" si="6"/>
        <v>329</v>
      </c>
      <c r="Y20" s="644">
        <f t="shared" si="6"/>
        <v>322</v>
      </c>
      <c r="Z20" s="644">
        <f t="shared" si="6"/>
        <v>310</v>
      </c>
      <c r="AA20" s="644">
        <f t="shared" si="6"/>
        <v>334</v>
      </c>
      <c r="AB20" s="644">
        <f t="shared" si="6"/>
        <v>320</v>
      </c>
      <c r="AC20" s="644">
        <f t="shared" si="6"/>
        <v>279</v>
      </c>
      <c r="AD20" s="644">
        <f t="shared" si="6"/>
        <v>277</v>
      </c>
      <c r="AE20" s="644">
        <f t="shared" si="6"/>
        <v>295</v>
      </c>
      <c r="AF20" s="644">
        <f t="shared" si="6"/>
        <v>298</v>
      </c>
      <c r="AG20" s="644">
        <f t="shared" si="6"/>
        <v>309</v>
      </c>
      <c r="AH20" s="644">
        <f t="shared" si="6"/>
        <v>308</v>
      </c>
      <c r="AI20" s="644">
        <f t="shared" si="6"/>
        <v>246</v>
      </c>
      <c r="AJ20" s="644">
        <f t="shared" si="6"/>
        <v>318</v>
      </c>
      <c r="AK20" s="644">
        <f t="shared" si="6"/>
        <v>299</v>
      </c>
      <c r="AL20" s="644">
        <f t="shared" si="6"/>
        <v>295</v>
      </c>
      <c r="AM20" s="644">
        <f t="shared" si="6"/>
        <v>321</v>
      </c>
      <c r="AN20" s="644">
        <f t="shared" si="6"/>
        <v>269</v>
      </c>
      <c r="AO20" s="644">
        <f t="shared" si="6"/>
        <v>265</v>
      </c>
      <c r="AP20" s="644">
        <f t="shared" si="6"/>
        <v>343</v>
      </c>
      <c r="AQ20" s="644">
        <f t="shared" si="6"/>
        <v>338</v>
      </c>
      <c r="AR20" s="644">
        <f t="shared" si="6"/>
        <v>378</v>
      </c>
      <c r="AS20" s="644">
        <f t="shared" si="6"/>
        <v>336</v>
      </c>
      <c r="AT20" s="644">
        <f t="shared" si="6"/>
        <v>393</v>
      </c>
      <c r="AU20" s="644">
        <f t="shared" si="6"/>
        <v>372</v>
      </c>
      <c r="AV20" s="644">
        <f t="shared" si="6"/>
        <v>409</v>
      </c>
      <c r="AW20" s="644">
        <f t="shared" si="6"/>
        <v>351</v>
      </c>
      <c r="AX20" s="644">
        <f t="shared" si="6"/>
        <v>390</v>
      </c>
      <c r="AY20" s="644">
        <f t="shared" si="6"/>
        <v>368</v>
      </c>
      <c r="AZ20" s="644">
        <f t="shared" si="6"/>
        <v>377</v>
      </c>
      <c r="BA20" s="644">
        <f t="shared" si="6"/>
        <v>386</v>
      </c>
      <c r="BB20" s="644">
        <f t="shared" si="6"/>
        <v>362</v>
      </c>
      <c r="BC20" s="644">
        <f t="shared" si="6"/>
        <v>378</v>
      </c>
      <c r="BE20" s="617">
        <f t="shared" si="2"/>
        <v>19302</v>
      </c>
      <c r="BF20" s="591"/>
    </row>
    <row r="21" spans="1:58" ht="14.1" customHeight="1" x14ac:dyDescent="0.2">
      <c r="A21" s="646"/>
      <c r="B21" s="647" t="s">
        <v>2770</v>
      </c>
      <c r="C21" s="644">
        <f t="shared" si="6"/>
        <v>411</v>
      </c>
      <c r="D21" s="644">
        <f t="shared" si="6"/>
        <v>574</v>
      </c>
      <c r="E21" s="644">
        <f t="shared" si="6"/>
        <v>466</v>
      </c>
      <c r="F21" s="644">
        <f t="shared" si="6"/>
        <v>427</v>
      </c>
      <c r="G21" s="644">
        <f t="shared" si="6"/>
        <v>395</v>
      </c>
      <c r="H21" s="644">
        <f t="shared" si="6"/>
        <v>416</v>
      </c>
      <c r="I21" s="644">
        <f t="shared" si="6"/>
        <v>384</v>
      </c>
      <c r="J21" s="644">
        <f t="shared" si="6"/>
        <v>384</v>
      </c>
      <c r="K21" s="644">
        <f t="shared" si="6"/>
        <v>407</v>
      </c>
      <c r="L21" s="644">
        <f t="shared" si="6"/>
        <v>407</v>
      </c>
      <c r="M21" s="644">
        <f t="shared" si="6"/>
        <v>401</v>
      </c>
      <c r="N21" s="644">
        <f t="shared" si="6"/>
        <v>371</v>
      </c>
      <c r="O21" s="644">
        <f t="shared" si="6"/>
        <v>382</v>
      </c>
      <c r="P21" s="644">
        <f t="shared" si="6"/>
        <v>577</v>
      </c>
      <c r="Q21" s="644">
        <f t="shared" si="6"/>
        <v>703</v>
      </c>
      <c r="R21" s="644">
        <f t="shared" si="6"/>
        <v>751</v>
      </c>
      <c r="S21" s="644">
        <f t="shared" si="6"/>
        <v>662</v>
      </c>
      <c r="T21" s="644">
        <f t="shared" si="6"/>
        <v>670</v>
      </c>
      <c r="U21" s="644">
        <f t="shared" si="6"/>
        <v>502</v>
      </c>
      <c r="V21" s="644">
        <f t="shared" si="6"/>
        <v>518</v>
      </c>
      <c r="W21" s="644">
        <f t="shared" si="6"/>
        <v>445</v>
      </c>
      <c r="X21" s="644">
        <f t="shared" si="6"/>
        <v>387</v>
      </c>
      <c r="Y21" s="644">
        <f t="shared" si="6"/>
        <v>346</v>
      </c>
      <c r="Z21" s="644">
        <f t="shared" si="6"/>
        <v>325</v>
      </c>
      <c r="AA21" s="644">
        <f t="shared" si="6"/>
        <v>356</v>
      </c>
      <c r="AB21" s="644">
        <f t="shared" si="6"/>
        <v>321</v>
      </c>
      <c r="AC21" s="644">
        <f t="shared" si="6"/>
        <v>298</v>
      </c>
      <c r="AD21" s="644">
        <f t="shared" si="6"/>
        <v>307</v>
      </c>
      <c r="AE21" s="644">
        <f t="shared" si="6"/>
        <v>337</v>
      </c>
      <c r="AF21" s="644">
        <f t="shared" si="6"/>
        <v>296</v>
      </c>
      <c r="AG21" s="644">
        <f t="shared" si="6"/>
        <v>318</v>
      </c>
      <c r="AH21" s="644">
        <f t="shared" si="6"/>
        <v>293</v>
      </c>
      <c r="AI21" s="644">
        <f t="shared" si="6"/>
        <v>279</v>
      </c>
      <c r="AJ21" s="644">
        <f t="shared" si="6"/>
        <v>321</v>
      </c>
      <c r="AK21" s="644">
        <f t="shared" si="6"/>
        <v>302</v>
      </c>
      <c r="AL21" s="644">
        <f t="shared" si="6"/>
        <v>311</v>
      </c>
      <c r="AM21" s="644">
        <f t="shared" si="6"/>
        <v>340</v>
      </c>
      <c r="AN21" s="644">
        <f t="shared" si="6"/>
        <v>308</v>
      </c>
      <c r="AO21" s="644">
        <f t="shared" si="6"/>
        <v>318</v>
      </c>
      <c r="AP21" s="644">
        <f t="shared" si="6"/>
        <v>381</v>
      </c>
      <c r="AQ21" s="644">
        <f t="shared" si="6"/>
        <v>377</v>
      </c>
      <c r="AR21" s="644">
        <f t="shared" si="6"/>
        <v>374</v>
      </c>
      <c r="AS21" s="644">
        <f t="shared" si="6"/>
        <v>370</v>
      </c>
      <c r="AT21" s="644">
        <f t="shared" si="6"/>
        <v>411</v>
      </c>
      <c r="AU21" s="644">
        <f t="shared" si="6"/>
        <v>419</v>
      </c>
      <c r="AV21" s="644">
        <f t="shared" si="6"/>
        <v>447</v>
      </c>
      <c r="AW21" s="644">
        <f t="shared" si="6"/>
        <v>530</v>
      </c>
      <c r="AX21" s="644">
        <f t="shared" si="6"/>
        <v>441</v>
      </c>
      <c r="AY21" s="644">
        <f t="shared" si="6"/>
        <v>437</v>
      </c>
      <c r="AZ21" s="644">
        <f t="shared" si="6"/>
        <v>453</v>
      </c>
      <c r="BA21" s="644">
        <f t="shared" si="6"/>
        <v>462</v>
      </c>
      <c r="BB21" s="644">
        <f t="shared" si="6"/>
        <v>377</v>
      </c>
      <c r="BC21" s="644">
        <f t="shared" si="6"/>
        <v>409</v>
      </c>
      <c r="BE21" s="617">
        <f t="shared" si="2"/>
        <v>21904</v>
      </c>
      <c r="BF21" s="591"/>
    </row>
    <row r="22" spans="1:58" ht="14.1" customHeight="1" x14ac:dyDescent="0.2">
      <c r="A22" s="646"/>
      <c r="B22" s="647"/>
      <c r="C22" s="644"/>
      <c r="D22" s="644"/>
      <c r="E22" s="644"/>
      <c r="F22" s="644"/>
      <c r="G22" s="644"/>
      <c r="H22" s="644"/>
      <c r="I22" s="644"/>
      <c r="J22" s="644"/>
      <c r="K22" s="644"/>
      <c r="L22" s="644"/>
      <c r="M22" s="644"/>
      <c r="N22" s="644"/>
      <c r="O22" s="644"/>
      <c r="P22" s="644"/>
      <c r="Q22" s="644"/>
      <c r="R22" s="644"/>
      <c r="S22" s="644"/>
      <c r="T22" s="644"/>
      <c r="U22" s="644"/>
      <c r="V22" s="644"/>
      <c r="W22" s="644"/>
      <c r="X22" s="644"/>
      <c r="Y22" s="644"/>
      <c r="Z22" s="644"/>
      <c r="AA22" s="644"/>
      <c r="AB22" s="644"/>
      <c r="AC22" s="644"/>
      <c r="AD22" s="644"/>
      <c r="AE22" s="644"/>
      <c r="AF22" s="644"/>
      <c r="AG22" s="644"/>
      <c r="AH22" s="644"/>
      <c r="AI22" s="644"/>
      <c r="AJ22" s="644"/>
      <c r="AK22" s="644"/>
      <c r="AL22" s="644"/>
      <c r="AM22" s="644"/>
      <c r="AN22" s="644"/>
      <c r="AO22" s="644"/>
      <c r="AP22" s="644"/>
      <c r="AQ22" s="644"/>
      <c r="AR22" s="644"/>
      <c r="AS22" s="644"/>
      <c r="AT22" s="644"/>
      <c r="AU22" s="644"/>
      <c r="AV22" s="644"/>
      <c r="AW22" s="644"/>
      <c r="AX22" s="644"/>
      <c r="AY22" s="644"/>
      <c r="AZ22" s="644"/>
      <c r="BA22" s="644"/>
      <c r="BB22" s="644"/>
      <c r="BC22" s="644"/>
      <c r="BE22" s="617"/>
      <c r="BF22" s="591"/>
    </row>
    <row r="23" spans="1:58" s="96" customFormat="1" ht="14.1" customHeight="1" x14ac:dyDescent="0.2">
      <c r="A23" s="115"/>
      <c r="B23" s="116"/>
      <c r="C23" s="115" t="s">
        <v>2969</v>
      </c>
      <c r="D23" s="115" t="s">
        <v>2968</v>
      </c>
      <c r="E23" s="115" t="s">
        <v>2967</v>
      </c>
      <c r="F23" s="115" t="s">
        <v>2966</v>
      </c>
      <c r="G23" s="115" t="s">
        <v>2965</v>
      </c>
      <c r="H23" s="115" t="s">
        <v>2964</v>
      </c>
      <c r="I23" s="115" t="s">
        <v>2963</v>
      </c>
      <c r="J23" s="115" t="s">
        <v>2962</v>
      </c>
      <c r="K23" s="115" t="s">
        <v>2961</v>
      </c>
      <c r="L23" s="115" t="s">
        <v>2960</v>
      </c>
      <c r="M23" s="115" t="s">
        <v>2959</v>
      </c>
      <c r="N23" s="115" t="s">
        <v>2958</v>
      </c>
      <c r="O23" s="115" t="s">
        <v>2957</v>
      </c>
      <c r="P23" s="115" t="s">
        <v>2956</v>
      </c>
      <c r="Q23" s="115" t="s">
        <v>2955</v>
      </c>
      <c r="R23" s="115" t="s">
        <v>2954</v>
      </c>
      <c r="S23" s="115" t="s">
        <v>2953</v>
      </c>
      <c r="T23" s="115" t="s">
        <v>2952</v>
      </c>
      <c r="U23" s="115" t="s">
        <v>2951</v>
      </c>
      <c r="V23" s="115" t="s">
        <v>2950</v>
      </c>
      <c r="W23" s="115" t="s">
        <v>2949</v>
      </c>
      <c r="X23" s="115" t="s">
        <v>2948</v>
      </c>
      <c r="Y23" s="115" t="s">
        <v>2947</v>
      </c>
      <c r="Z23" s="115" t="s">
        <v>2946</v>
      </c>
      <c r="AA23" s="115" t="s">
        <v>2945</v>
      </c>
      <c r="AB23" s="115" t="s">
        <v>2944</v>
      </c>
      <c r="AC23" s="115" t="s">
        <v>2943</v>
      </c>
      <c r="AD23" s="115" t="s">
        <v>2942</v>
      </c>
      <c r="AE23" s="115" t="s">
        <v>2941</v>
      </c>
      <c r="AF23" s="115" t="s">
        <v>2940</v>
      </c>
      <c r="AG23" s="115" t="s">
        <v>2939</v>
      </c>
      <c r="AH23" s="115" t="s">
        <v>2938</v>
      </c>
      <c r="AI23" s="115" t="s">
        <v>2937</v>
      </c>
      <c r="AJ23" s="115" t="s">
        <v>2936</v>
      </c>
      <c r="AK23" s="115" t="s">
        <v>2935</v>
      </c>
      <c r="AL23" s="115" t="s">
        <v>2934</v>
      </c>
      <c r="AM23" s="115" t="s">
        <v>2933</v>
      </c>
      <c r="AN23" s="115" t="s">
        <v>2932</v>
      </c>
      <c r="AO23" s="115" t="s">
        <v>2931</v>
      </c>
      <c r="AP23" s="115" t="s">
        <v>2930</v>
      </c>
      <c r="AQ23" s="115" t="s">
        <v>2929</v>
      </c>
      <c r="AR23" s="115" t="s">
        <v>2928</v>
      </c>
      <c r="AS23" s="115" t="s">
        <v>2927</v>
      </c>
      <c r="AT23" s="115" t="s">
        <v>2926</v>
      </c>
      <c r="AU23" s="115" t="s">
        <v>2925</v>
      </c>
      <c r="AV23" s="115" t="s">
        <v>3002</v>
      </c>
      <c r="AW23" s="115" t="s">
        <v>3003</v>
      </c>
      <c r="AX23" s="115" t="s">
        <v>3004</v>
      </c>
      <c r="AY23" s="115" t="s">
        <v>3005</v>
      </c>
      <c r="AZ23" s="115" t="s">
        <v>3006</v>
      </c>
      <c r="BA23" s="115" t="s">
        <v>3010</v>
      </c>
      <c r="BB23" s="115" t="s">
        <v>3011</v>
      </c>
      <c r="BC23" s="115" t="s">
        <v>3012</v>
      </c>
      <c r="BE23" s="114"/>
    </row>
    <row r="24" spans="1:58" ht="14.1" customHeight="1" x14ac:dyDescent="0.2">
      <c r="A24" s="733" t="s">
        <v>2</v>
      </c>
      <c r="B24" s="647" t="s">
        <v>1</v>
      </c>
      <c r="C24" s="649">
        <v>1</v>
      </c>
      <c r="D24" s="649">
        <v>0</v>
      </c>
      <c r="E24" s="649">
        <v>1</v>
      </c>
      <c r="F24" s="649">
        <v>1</v>
      </c>
      <c r="G24" s="649">
        <v>2</v>
      </c>
      <c r="H24" s="649">
        <v>1</v>
      </c>
      <c r="I24" s="649">
        <v>0</v>
      </c>
      <c r="J24" s="649">
        <v>1</v>
      </c>
      <c r="K24" s="649">
        <v>0</v>
      </c>
      <c r="L24" s="649">
        <v>3</v>
      </c>
      <c r="M24" s="649">
        <v>3</v>
      </c>
      <c r="N24" s="649">
        <v>3</v>
      </c>
      <c r="O24" s="649">
        <v>4</v>
      </c>
      <c r="P24" s="649">
        <v>2</v>
      </c>
      <c r="Q24" s="649">
        <v>1</v>
      </c>
      <c r="R24" s="649">
        <v>3</v>
      </c>
      <c r="S24" s="649">
        <v>1</v>
      </c>
      <c r="T24" s="649">
        <v>1</v>
      </c>
      <c r="U24" s="649">
        <v>1</v>
      </c>
      <c r="V24" s="649">
        <v>2</v>
      </c>
      <c r="W24" s="649">
        <v>2</v>
      </c>
      <c r="X24" s="649">
        <v>0</v>
      </c>
      <c r="Y24" s="649">
        <v>3</v>
      </c>
      <c r="Z24" s="649">
        <v>1</v>
      </c>
      <c r="AA24" s="649">
        <v>1</v>
      </c>
      <c r="AB24" s="649">
        <v>1</v>
      </c>
      <c r="AC24" s="649">
        <v>1</v>
      </c>
      <c r="AD24" s="649">
        <v>0</v>
      </c>
      <c r="AE24" s="649">
        <v>2</v>
      </c>
      <c r="AF24" s="649">
        <v>0</v>
      </c>
      <c r="AG24" s="649">
        <v>1</v>
      </c>
      <c r="AH24" s="649">
        <v>0</v>
      </c>
      <c r="AI24" s="649">
        <v>2</v>
      </c>
      <c r="AJ24" s="649">
        <v>0</v>
      </c>
      <c r="AK24" s="649">
        <v>3</v>
      </c>
      <c r="AL24" s="649">
        <v>0</v>
      </c>
      <c r="AM24" s="649">
        <v>1</v>
      </c>
      <c r="AN24" s="649">
        <v>5</v>
      </c>
      <c r="AO24" s="649">
        <v>2</v>
      </c>
      <c r="AP24" s="649">
        <v>0</v>
      </c>
      <c r="AQ24" s="649">
        <v>0</v>
      </c>
      <c r="AR24" s="649">
        <v>0</v>
      </c>
      <c r="AS24" s="649">
        <v>0</v>
      </c>
      <c r="AT24" s="649">
        <v>0</v>
      </c>
      <c r="AU24" s="649">
        <v>3</v>
      </c>
      <c r="AV24" s="649">
        <v>2</v>
      </c>
      <c r="AW24" s="649">
        <v>1</v>
      </c>
      <c r="AX24" s="649">
        <v>4</v>
      </c>
      <c r="AY24" s="649">
        <v>0</v>
      </c>
      <c r="AZ24" s="649">
        <v>0</v>
      </c>
      <c r="BA24" s="649">
        <v>2</v>
      </c>
      <c r="BB24" s="649">
        <v>0</v>
      </c>
      <c r="BC24" s="649">
        <v>0</v>
      </c>
      <c r="BE24" s="617">
        <f t="shared" si="2"/>
        <v>68</v>
      </c>
    </row>
    <row r="25" spans="1:58" ht="14.1" customHeight="1" x14ac:dyDescent="0.2">
      <c r="A25" s="733"/>
      <c r="B25" s="648" t="s">
        <v>2765</v>
      </c>
      <c r="C25" s="616">
        <v>1</v>
      </c>
      <c r="D25" s="616">
        <v>1</v>
      </c>
      <c r="E25" s="616">
        <v>0</v>
      </c>
      <c r="F25" s="616">
        <v>0</v>
      </c>
      <c r="G25" s="616">
        <v>2</v>
      </c>
      <c r="H25" s="616">
        <v>2</v>
      </c>
      <c r="I25" s="616">
        <v>0</v>
      </c>
      <c r="J25" s="616">
        <v>1</v>
      </c>
      <c r="K25" s="616">
        <v>2</v>
      </c>
      <c r="L25" s="616">
        <v>0</v>
      </c>
      <c r="M25" s="616">
        <v>0</v>
      </c>
      <c r="N25" s="616">
        <v>0</v>
      </c>
      <c r="O25" s="616">
        <v>0</v>
      </c>
      <c r="P25" s="616">
        <v>1</v>
      </c>
      <c r="Q25" s="616">
        <v>1</v>
      </c>
      <c r="R25" s="616">
        <v>0</v>
      </c>
      <c r="S25" s="616">
        <v>0</v>
      </c>
      <c r="T25" s="616">
        <v>1</v>
      </c>
      <c r="U25" s="616">
        <v>0</v>
      </c>
      <c r="V25" s="616">
        <v>2</v>
      </c>
      <c r="W25" s="616">
        <v>0</v>
      </c>
      <c r="X25" s="616">
        <v>1</v>
      </c>
      <c r="Y25" s="616">
        <v>0</v>
      </c>
      <c r="Z25" s="616">
        <v>0</v>
      </c>
      <c r="AA25" s="616">
        <v>0</v>
      </c>
      <c r="AB25" s="616">
        <v>2</v>
      </c>
      <c r="AC25" s="616">
        <v>0</v>
      </c>
      <c r="AD25" s="616">
        <v>1</v>
      </c>
      <c r="AE25" s="616">
        <v>0</v>
      </c>
      <c r="AF25" s="616">
        <v>2</v>
      </c>
      <c r="AG25" s="616">
        <v>1</v>
      </c>
      <c r="AH25" s="616">
        <v>0</v>
      </c>
      <c r="AI25" s="616">
        <v>2</v>
      </c>
      <c r="AJ25" s="616">
        <v>2</v>
      </c>
      <c r="AK25" s="616">
        <v>0</v>
      </c>
      <c r="AL25" s="616">
        <v>1</v>
      </c>
      <c r="AM25" s="616">
        <v>0</v>
      </c>
      <c r="AN25" s="616">
        <v>0</v>
      </c>
      <c r="AO25" s="616">
        <v>0</v>
      </c>
      <c r="AP25" s="616">
        <v>1</v>
      </c>
      <c r="AQ25" s="616">
        <v>0</v>
      </c>
      <c r="AR25" s="616">
        <v>0</v>
      </c>
      <c r="AS25" s="616">
        <v>0</v>
      </c>
      <c r="AT25" s="616">
        <v>2</v>
      </c>
      <c r="AU25" s="616">
        <v>1</v>
      </c>
      <c r="AV25" s="616">
        <v>1</v>
      </c>
      <c r="AW25" s="616">
        <v>0</v>
      </c>
      <c r="AX25" s="616">
        <v>1</v>
      </c>
      <c r="AY25" s="616">
        <v>0</v>
      </c>
      <c r="AZ25" s="616">
        <v>0</v>
      </c>
      <c r="BA25" s="616">
        <v>1</v>
      </c>
      <c r="BB25" s="616">
        <v>0</v>
      </c>
      <c r="BC25" s="616">
        <v>1</v>
      </c>
      <c r="BE25" s="617">
        <f t="shared" si="2"/>
        <v>34</v>
      </c>
    </row>
    <row r="26" spans="1:58" ht="14.1" customHeight="1" x14ac:dyDescent="0.2">
      <c r="A26" s="733"/>
      <c r="B26" s="648" t="s">
        <v>2766</v>
      </c>
      <c r="C26" s="616">
        <v>11</v>
      </c>
      <c r="D26" s="616">
        <v>17</v>
      </c>
      <c r="E26" s="616">
        <v>9</v>
      </c>
      <c r="F26" s="616">
        <v>14</v>
      </c>
      <c r="G26" s="616">
        <v>12</v>
      </c>
      <c r="H26" s="616">
        <v>15</v>
      </c>
      <c r="I26" s="616">
        <v>8</v>
      </c>
      <c r="J26" s="616">
        <v>17</v>
      </c>
      <c r="K26" s="616">
        <v>16</v>
      </c>
      <c r="L26" s="616">
        <v>21</v>
      </c>
      <c r="M26" s="616">
        <v>25</v>
      </c>
      <c r="N26" s="616">
        <v>11</v>
      </c>
      <c r="O26" s="616">
        <v>10</v>
      </c>
      <c r="P26" s="616">
        <v>18</v>
      </c>
      <c r="Q26" s="616">
        <v>22</v>
      </c>
      <c r="R26" s="616">
        <v>15</v>
      </c>
      <c r="S26" s="616">
        <v>19</v>
      </c>
      <c r="T26" s="616">
        <v>16</v>
      </c>
      <c r="U26" s="616">
        <v>17</v>
      </c>
      <c r="V26" s="616">
        <v>16</v>
      </c>
      <c r="W26" s="616">
        <v>17</v>
      </c>
      <c r="X26" s="616">
        <v>18</v>
      </c>
      <c r="Y26" s="616">
        <v>12</v>
      </c>
      <c r="Z26" s="616">
        <v>16</v>
      </c>
      <c r="AA26" s="616">
        <v>15</v>
      </c>
      <c r="AB26" s="616">
        <v>12</v>
      </c>
      <c r="AC26" s="616">
        <v>21</v>
      </c>
      <c r="AD26" s="616">
        <v>14</v>
      </c>
      <c r="AE26" s="616">
        <v>14</v>
      </c>
      <c r="AF26" s="616">
        <v>13</v>
      </c>
      <c r="AG26" s="616">
        <v>15</v>
      </c>
      <c r="AH26" s="616">
        <v>17</v>
      </c>
      <c r="AI26" s="616">
        <v>19</v>
      </c>
      <c r="AJ26" s="616">
        <v>9</v>
      </c>
      <c r="AK26" s="616">
        <v>11</v>
      </c>
      <c r="AL26" s="616">
        <v>17</v>
      </c>
      <c r="AM26" s="616">
        <v>14</v>
      </c>
      <c r="AN26" s="616">
        <v>8</v>
      </c>
      <c r="AO26" s="616">
        <v>10</v>
      </c>
      <c r="AP26" s="616">
        <v>19</v>
      </c>
      <c r="AQ26" s="616">
        <v>12</v>
      </c>
      <c r="AR26" s="616">
        <v>9</v>
      </c>
      <c r="AS26" s="616">
        <v>21</v>
      </c>
      <c r="AT26" s="616">
        <v>13</v>
      </c>
      <c r="AU26" s="616">
        <v>19</v>
      </c>
      <c r="AV26" s="616">
        <v>12</v>
      </c>
      <c r="AW26" s="616">
        <v>11</v>
      </c>
      <c r="AX26" s="616">
        <v>13</v>
      </c>
      <c r="AY26" s="616">
        <v>15</v>
      </c>
      <c r="AZ26" s="616">
        <v>11</v>
      </c>
      <c r="BA26" s="616">
        <v>12</v>
      </c>
      <c r="BB26" s="616">
        <v>17</v>
      </c>
      <c r="BC26" s="616">
        <v>10</v>
      </c>
      <c r="BE26" s="617">
        <f t="shared" si="2"/>
        <v>775</v>
      </c>
    </row>
    <row r="27" spans="1:58" ht="14.1" customHeight="1" x14ac:dyDescent="0.2">
      <c r="A27" s="733"/>
      <c r="B27" s="648" t="s">
        <v>2767</v>
      </c>
      <c r="C27" s="616">
        <v>61</v>
      </c>
      <c r="D27" s="616">
        <v>95</v>
      </c>
      <c r="E27" s="616">
        <v>80</v>
      </c>
      <c r="F27" s="616">
        <v>80</v>
      </c>
      <c r="G27" s="616">
        <v>63</v>
      </c>
      <c r="H27" s="616">
        <v>64</v>
      </c>
      <c r="I27" s="616">
        <v>64</v>
      </c>
      <c r="J27" s="616">
        <v>65</v>
      </c>
      <c r="K27" s="616">
        <v>73</v>
      </c>
      <c r="L27" s="616">
        <v>71</v>
      </c>
      <c r="M27" s="616">
        <v>76</v>
      </c>
      <c r="N27" s="616">
        <v>81</v>
      </c>
      <c r="O27" s="616">
        <v>56</v>
      </c>
      <c r="P27" s="616">
        <v>101</v>
      </c>
      <c r="Q27" s="616">
        <v>78</v>
      </c>
      <c r="R27" s="616">
        <v>75</v>
      </c>
      <c r="S27" s="616">
        <v>84</v>
      </c>
      <c r="T27" s="616">
        <v>61</v>
      </c>
      <c r="U27" s="616">
        <v>80</v>
      </c>
      <c r="V27" s="616">
        <v>71</v>
      </c>
      <c r="W27" s="616">
        <v>68</v>
      </c>
      <c r="X27" s="616">
        <v>61</v>
      </c>
      <c r="Y27" s="616">
        <v>47</v>
      </c>
      <c r="Z27" s="616">
        <v>49</v>
      </c>
      <c r="AA27" s="616">
        <v>53</v>
      </c>
      <c r="AB27" s="616">
        <v>55</v>
      </c>
      <c r="AC27" s="616">
        <v>59</v>
      </c>
      <c r="AD27" s="616">
        <v>56</v>
      </c>
      <c r="AE27" s="616">
        <v>62</v>
      </c>
      <c r="AF27" s="616">
        <v>68</v>
      </c>
      <c r="AG27" s="616">
        <v>66</v>
      </c>
      <c r="AH27" s="616">
        <v>62</v>
      </c>
      <c r="AI27" s="616">
        <v>59</v>
      </c>
      <c r="AJ27" s="616">
        <v>65</v>
      </c>
      <c r="AK27" s="616">
        <v>63</v>
      </c>
      <c r="AL27" s="616">
        <v>68</v>
      </c>
      <c r="AM27" s="616">
        <v>60</v>
      </c>
      <c r="AN27" s="616">
        <v>73</v>
      </c>
      <c r="AO27" s="616">
        <v>60</v>
      </c>
      <c r="AP27" s="616">
        <v>75</v>
      </c>
      <c r="AQ27" s="616">
        <v>51</v>
      </c>
      <c r="AR27" s="616">
        <v>63</v>
      </c>
      <c r="AS27" s="616">
        <v>67</v>
      </c>
      <c r="AT27" s="616">
        <v>64</v>
      </c>
      <c r="AU27" s="616">
        <v>63</v>
      </c>
      <c r="AV27" s="616">
        <v>84</v>
      </c>
      <c r="AW27" s="616">
        <v>74</v>
      </c>
      <c r="AX27" s="616">
        <v>77</v>
      </c>
      <c r="AY27" s="616">
        <v>69</v>
      </c>
      <c r="AZ27" s="616">
        <v>75</v>
      </c>
      <c r="BA27" s="616">
        <v>75</v>
      </c>
      <c r="BB27" s="616">
        <v>84</v>
      </c>
      <c r="BC27" s="616">
        <v>59</v>
      </c>
      <c r="BE27" s="617">
        <f t="shared" si="2"/>
        <v>3613</v>
      </c>
    </row>
    <row r="28" spans="1:58" ht="14.1" customHeight="1" x14ac:dyDescent="0.2">
      <c r="A28" s="733"/>
      <c r="B28" s="648" t="s">
        <v>2768</v>
      </c>
      <c r="C28" s="616">
        <v>81</v>
      </c>
      <c r="D28" s="616">
        <v>127</v>
      </c>
      <c r="E28" s="616">
        <v>107</v>
      </c>
      <c r="F28" s="616">
        <v>104</v>
      </c>
      <c r="G28" s="616">
        <v>96</v>
      </c>
      <c r="H28" s="616">
        <v>92</v>
      </c>
      <c r="I28" s="616">
        <v>96</v>
      </c>
      <c r="J28" s="616">
        <v>101</v>
      </c>
      <c r="K28" s="616">
        <v>95</v>
      </c>
      <c r="L28" s="616">
        <v>86</v>
      </c>
      <c r="M28" s="616">
        <v>87</v>
      </c>
      <c r="N28" s="616">
        <v>91</v>
      </c>
      <c r="O28" s="616">
        <v>89</v>
      </c>
      <c r="P28" s="616">
        <v>127</v>
      </c>
      <c r="Q28" s="616">
        <v>122</v>
      </c>
      <c r="R28" s="616">
        <v>115</v>
      </c>
      <c r="S28" s="616">
        <v>134</v>
      </c>
      <c r="T28" s="616">
        <v>126</v>
      </c>
      <c r="U28" s="616">
        <v>97</v>
      </c>
      <c r="V28" s="616">
        <v>98</v>
      </c>
      <c r="W28" s="616">
        <v>82</v>
      </c>
      <c r="X28" s="616">
        <v>81</v>
      </c>
      <c r="Y28" s="616">
        <v>90</v>
      </c>
      <c r="Z28" s="616">
        <v>92</v>
      </c>
      <c r="AA28" s="616">
        <v>83</v>
      </c>
      <c r="AB28" s="616">
        <v>74</v>
      </c>
      <c r="AC28" s="616">
        <v>72</v>
      </c>
      <c r="AD28" s="616">
        <v>90</v>
      </c>
      <c r="AE28" s="616">
        <v>90</v>
      </c>
      <c r="AF28" s="616">
        <v>59</v>
      </c>
      <c r="AG28" s="616">
        <v>83</v>
      </c>
      <c r="AH28" s="616">
        <v>80</v>
      </c>
      <c r="AI28" s="616">
        <v>82</v>
      </c>
      <c r="AJ28" s="616">
        <v>93</v>
      </c>
      <c r="AK28" s="616">
        <v>87</v>
      </c>
      <c r="AL28" s="616">
        <v>91</v>
      </c>
      <c r="AM28" s="616">
        <v>91</v>
      </c>
      <c r="AN28" s="616">
        <v>82</v>
      </c>
      <c r="AO28" s="616">
        <v>58</v>
      </c>
      <c r="AP28" s="616">
        <v>99</v>
      </c>
      <c r="AQ28" s="616">
        <v>85</v>
      </c>
      <c r="AR28" s="616">
        <v>89</v>
      </c>
      <c r="AS28" s="616">
        <v>97</v>
      </c>
      <c r="AT28" s="616">
        <v>92</v>
      </c>
      <c r="AU28" s="616">
        <v>104</v>
      </c>
      <c r="AV28" s="616">
        <v>107</v>
      </c>
      <c r="AW28" s="616">
        <v>117</v>
      </c>
      <c r="AX28" s="616">
        <v>104</v>
      </c>
      <c r="AY28" s="616">
        <v>113</v>
      </c>
      <c r="AZ28" s="616">
        <v>106</v>
      </c>
      <c r="BA28" s="616">
        <v>98</v>
      </c>
      <c r="BB28" s="616">
        <v>88</v>
      </c>
      <c r="BC28" s="616">
        <v>88</v>
      </c>
      <c r="BE28" s="617">
        <f t="shared" si="2"/>
        <v>5018</v>
      </c>
    </row>
    <row r="29" spans="1:58" ht="14.1" customHeight="1" x14ac:dyDescent="0.2">
      <c r="A29" s="733"/>
      <c r="B29" s="648" t="s">
        <v>2769</v>
      </c>
      <c r="C29" s="616">
        <v>195</v>
      </c>
      <c r="D29" s="616">
        <v>220</v>
      </c>
      <c r="E29" s="616">
        <v>186</v>
      </c>
      <c r="F29" s="616">
        <v>155</v>
      </c>
      <c r="G29" s="616">
        <v>173</v>
      </c>
      <c r="H29" s="616">
        <v>191</v>
      </c>
      <c r="I29" s="616">
        <v>143</v>
      </c>
      <c r="J29" s="616">
        <v>174</v>
      </c>
      <c r="K29" s="616">
        <v>152</v>
      </c>
      <c r="L29" s="616">
        <v>178</v>
      </c>
      <c r="M29" s="616">
        <v>163</v>
      </c>
      <c r="N29" s="616">
        <v>171</v>
      </c>
      <c r="O29" s="616">
        <v>171</v>
      </c>
      <c r="P29" s="616">
        <v>251</v>
      </c>
      <c r="Q29" s="616">
        <v>300</v>
      </c>
      <c r="R29" s="616">
        <v>283</v>
      </c>
      <c r="S29" s="616">
        <v>285</v>
      </c>
      <c r="T29" s="616">
        <v>229</v>
      </c>
      <c r="U29" s="616">
        <v>245</v>
      </c>
      <c r="V29" s="616">
        <v>184</v>
      </c>
      <c r="W29" s="616">
        <v>174</v>
      </c>
      <c r="X29" s="616">
        <v>158</v>
      </c>
      <c r="Y29" s="616">
        <v>164</v>
      </c>
      <c r="Z29" s="616">
        <v>151</v>
      </c>
      <c r="AA29" s="616">
        <v>161</v>
      </c>
      <c r="AB29" s="616">
        <v>161</v>
      </c>
      <c r="AC29" s="616">
        <v>122</v>
      </c>
      <c r="AD29" s="616">
        <v>141</v>
      </c>
      <c r="AE29" s="616">
        <v>143</v>
      </c>
      <c r="AF29" s="616">
        <v>157</v>
      </c>
      <c r="AG29" s="616">
        <v>167</v>
      </c>
      <c r="AH29" s="616">
        <v>151</v>
      </c>
      <c r="AI29" s="616">
        <v>117</v>
      </c>
      <c r="AJ29" s="616">
        <v>149</v>
      </c>
      <c r="AK29" s="616">
        <v>139</v>
      </c>
      <c r="AL29" s="616">
        <v>137</v>
      </c>
      <c r="AM29" s="616">
        <v>142</v>
      </c>
      <c r="AN29" s="616">
        <v>139</v>
      </c>
      <c r="AO29" s="616">
        <v>130</v>
      </c>
      <c r="AP29" s="616">
        <v>168</v>
      </c>
      <c r="AQ29" s="616">
        <v>188</v>
      </c>
      <c r="AR29" s="616">
        <v>178</v>
      </c>
      <c r="AS29" s="616">
        <v>174</v>
      </c>
      <c r="AT29" s="616">
        <v>190</v>
      </c>
      <c r="AU29" s="616">
        <v>172</v>
      </c>
      <c r="AV29" s="616">
        <v>181</v>
      </c>
      <c r="AW29" s="616">
        <v>141</v>
      </c>
      <c r="AX29" s="616">
        <v>186</v>
      </c>
      <c r="AY29" s="616">
        <v>188</v>
      </c>
      <c r="AZ29" s="616">
        <v>179</v>
      </c>
      <c r="BA29" s="616">
        <v>182</v>
      </c>
      <c r="BB29" s="616">
        <v>165</v>
      </c>
      <c r="BC29" s="616">
        <v>191</v>
      </c>
      <c r="BE29" s="617">
        <f t="shared" si="2"/>
        <v>9335</v>
      </c>
    </row>
    <row r="30" spans="1:58" ht="14.1" customHeight="1" x14ac:dyDescent="0.2">
      <c r="A30" s="733"/>
      <c r="B30" s="647" t="s">
        <v>2770</v>
      </c>
      <c r="C30" s="616">
        <v>266</v>
      </c>
      <c r="D30" s="616">
        <v>357</v>
      </c>
      <c r="E30" s="616">
        <v>288</v>
      </c>
      <c r="F30" s="616">
        <v>273</v>
      </c>
      <c r="G30" s="616">
        <v>232</v>
      </c>
      <c r="H30" s="616">
        <v>251</v>
      </c>
      <c r="I30" s="616">
        <v>233</v>
      </c>
      <c r="J30" s="616">
        <v>239</v>
      </c>
      <c r="K30" s="616">
        <v>253</v>
      </c>
      <c r="L30" s="616">
        <v>264</v>
      </c>
      <c r="M30" s="616">
        <v>235</v>
      </c>
      <c r="N30" s="616">
        <v>223</v>
      </c>
      <c r="O30" s="616">
        <v>248</v>
      </c>
      <c r="P30" s="616">
        <v>337</v>
      </c>
      <c r="Q30" s="616">
        <v>402</v>
      </c>
      <c r="R30" s="616">
        <v>447</v>
      </c>
      <c r="S30" s="616">
        <v>438</v>
      </c>
      <c r="T30" s="616">
        <v>419</v>
      </c>
      <c r="U30" s="616">
        <v>305</v>
      </c>
      <c r="V30" s="616">
        <v>323</v>
      </c>
      <c r="W30" s="616">
        <v>293</v>
      </c>
      <c r="X30" s="616">
        <v>258</v>
      </c>
      <c r="Y30" s="616">
        <v>200</v>
      </c>
      <c r="Z30" s="616">
        <v>217</v>
      </c>
      <c r="AA30" s="616">
        <v>219</v>
      </c>
      <c r="AB30" s="616">
        <v>213</v>
      </c>
      <c r="AC30" s="616">
        <v>191</v>
      </c>
      <c r="AD30" s="616">
        <v>192</v>
      </c>
      <c r="AE30" s="616">
        <v>209</v>
      </c>
      <c r="AF30" s="616">
        <v>183</v>
      </c>
      <c r="AG30" s="616">
        <v>201</v>
      </c>
      <c r="AH30" s="616">
        <v>196</v>
      </c>
      <c r="AI30" s="616">
        <v>172</v>
      </c>
      <c r="AJ30" s="616">
        <v>190</v>
      </c>
      <c r="AK30" s="616">
        <v>188</v>
      </c>
      <c r="AL30" s="616">
        <v>173</v>
      </c>
      <c r="AM30" s="616">
        <v>210</v>
      </c>
      <c r="AN30" s="616">
        <v>186</v>
      </c>
      <c r="AO30" s="616">
        <v>202</v>
      </c>
      <c r="AP30" s="616">
        <v>262</v>
      </c>
      <c r="AQ30" s="616">
        <v>225</v>
      </c>
      <c r="AR30" s="616">
        <v>240</v>
      </c>
      <c r="AS30" s="616">
        <v>215</v>
      </c>
      <c r="AT30" s="616">
        <v>240</v>
      </c>
      <c r="AU30" s="616">
        <v>266</v>
      </c>
      <c r="AV30" s="616">
        <v>257</v>
      </c>
      <c r="AW30" s="616">
        <v>324</v>
      </c>
      <c r="AX30" s="616">
        <v>266</v>
      </c>
      <c r="AY30" s="616">
        <v>254</v>
      </c>
      <c r="AZ30" s="616">
        <v>280</v>
      </c>
      <c r="BA30" s="616">
        <v>298</v>
      </c>
      <c r="BB30" s="616">
        <v>230</v>
      </c>
      <c r="BC30" s="616">
        <v>233</v>
      </c>
      <c r="BE30" s="617">
        <f t="shared" si="2"/>
        <v>13516</v>
      </c>
    </row>
    <row r="31" spans="1:58" s="110" customFormat="1" ht="14.1" customHeight="1" x14ac:dyDescent="0.2">
      <c r="A31" s="113"/>
      <c r="B31" s="112"/>
      <c r="C31" s="111" t="s">
        <v>2969</v>
      </c>
      <c r="D31" s="111" t="s">
        <v>2968</v>
      </c>
      <c r="E31" s="111" t="s">
        <v>2967</v>
      </c>
      <c r="F31" s="111" t="s">
        <v>2966</v>
      </c>
      <c r="G31" s="111" t="s">
        <v>2965</v>
      </c>
      <c r="H31" s="111" t="s">
        <v>2964</v>
      </c>
      <c r="I31" s="111" t="s">
        <v>2963</v>
      </c>
      <c r="J31" s="111" t="s">
        <v>2962</v>
      </c>
      <c r="K31" s="111" t="s">
        <v>2961</v>
      </c>
      <c r="L31" s="111" t="s">
        <v>2960</v>
      </c>
      <c r="M31" s="111" t="s">
        <v>2959</v>
      </c>
      <c r="N31" s="111" t="s">
        <v>2958</v>
      </c>
      <c r="O31" s="111" t="s">
        <v>2957</v>
      </c>
      <c r="P31" s="111" t="s">
        <v>2956</v>
      </c>
      <c r="Q31" s="111" t="s">
        <v>2955</v>
      </c>
      <c r="R31" s="111" t="s">
        <v>2954</v>
      </c>
      <c r="S31" s="111" t="s">
        <v>2953</v>
      </c>
      <c r="T31" s="111" t="s">
        <v>2952</v>
      </c>
      <c r="U31" s="111" t="s">
        <v>2951</v>
      </c>
      <c r="V31" s="111" t="s">
        <v>2950</v>
      </c>
      <c r="W31" s="111" t="s">
        <v>2949</v>
      </c>
      <c r="X31" s="111" t="s">
        <v>2948</v>
      </c>
      <c r="Y31" s="111" t="s">
        <v>2947</v>
      </c>
      <c r="Z31" s="111" t="s">
        <v>2946</v>
      </c>
      <c r="AA31" s="111" t="s">
        <v>2945</v>
      </c>
      <c r="AB31" s="111" t="s">
        <v>2944</v>
      </c>
      <c r="AC31" s="111" t="s">
        <v>2943</v>
      </c>
      <c r="AD31" s="111" t="s">
        <v>2942</v>
      </c>
      <c r="AE31" s="111" t="s">
        <v>2941</v>
      </c>
      <c r="AF31" s="111" t="s">
        <v>2940</v>
      </c>
      <c r="AG31" s="111" t="s">
        <v>2939</v>
      </c>
      <c r="AH31" s="111" t="s">
        <v>2938</v>
      </c>
      <c r="AI31" s="111" t="s">
        <v>2937</v>
      </c>
      <c r="AJ31" s="111" t="s">
        <v>2936</v>
      </c>
      <c r="AK31" s="111" t="s">
        <v>2935</v>
      </c>
      <c r="AL31" s="111" t="s">
        <v>2934</v>
      </c>
      <c r="AM31" s="111" t="s">
        <v>2933</v>
      </c>
      <c r="AN31" s="111" t="s">
        <v>2932</v>
      </c>
      <c r="AO31" s="111" t="s">
        <v>2931</v>
      </c>
      <c r="AP31" s="111" t="s">
        <v>2930</v>
      </c>
      <c r="AQ31" s="111" t="s">
        <v>2929</v>
      </c>
      <c r="AR31" s="111" t="s">
        <v>2928</v>
      </c>
      <c r="AS31" s="111" t="s">
        <v>2927</v>
      </c>
      <c r="AT31" s="111" t="s">
        <v>2926</v>
      </c>
      <c r="AU31" s="111" t="s">
        <v>2925</v>
      </c>
      <c r="AV31" s="111" t="s">
        <v>3002</v>
      </c>
      <c r="AW31" s="111" t="s">
        <v>3003</v>
      </c>
      <c r="AX31" s="111" t="s">
        <v>3004</v>
      </c>
      <c r="AY31" s="111" t="s">
        <v>3005</v>
      </c>
      <c r="AZ31" s="111" t="s">
        <v>3006</v>
      </c>
      <c r="BA31" s="111" t="s">
        <v>3010</v>
      </c>
      <c r="BB31" s="111" t="s">
        <v>3011</v>
      </c>
      <c r="BC31" s="111" t="s">
        <v>3012</v>
      </c>
      <c r="BE31" s="104"/>
    </row>
    <row r="32" spans="1:58" ht="30" customHeight="1" x14ac:dyDescent="0.2">
      <c r="A32" s="732" t="s">
        <v>3</v>
      </c>
      <c r="B32" s="647" t="s">
        <v>1</v>
      </c>
      <c r="C32" s="616">
        <v>2</v>
      </c>
      <c r="D32" s="616">
        <v>0</v>
      </c>
      <c r="E32" s="616">
        <v>2</v>
      </c>
      <c r="F32" s="616">
        <v>0</v>
      </c>
      <c r="G32" s="616">
        <v>1</v>
      </c>
      <c r="H32" s="616">
        <v>5</v>
      </c>
      <c r="I32" s="616">
        <v>4</v>
      </c>
      <c r="J32" s="616">
        <v>1</v>
      </c>
      <c r="K32" s="616">
        <v>2</v>
      </c>
      <c r="L32" s="616">
        <v>0</v>
      </c>
      <c r="M32" s="616">
        <v>2</v>
      </c>
      <c r="N32" s="616">
        <v>1</v>
      </c>
      <c r="O32" s="616">
        <v>1</v>
      </c>
      <c r="P32" s="616">
        <v>1</v>
      </c>
      <c r="Q32" s="616">
        <v>5</v>
      </c>
      <c r="R32" s="616">
        <v>0</v>
      </c>
      <c r="S32" s="616">
        <v>1</v>
      </c>
      <c r="T32" s="616">
        <v>0</v>
      </c>
      <c r="U32" s="616">
        <v>1</v>
      </c>
      <c r="V32" s="616">
        <v>2</v>
      </c>
      <c r="W32" s="616">
        <v>2</v>
      </c>
      <c r="X32" s="616">
        <v>2</v>
      </c>
      <c r="Y32" s="616">
        <v>1</v>
      </c>
      <c r="Z32" s="616">
        <v>1</v>
      </c>
      <c r="AA32" s="616">
        <v>1</v>
      </c>
      <c r="AB32" s="616">
        <v>2</v>
      </c>
      <c r="AC32" s="616">
        <v>1</v>
      </c>
      <c r="AD32" s="616">
        <v>0</v>
      </c>
      <c r="AE32" s="616">
        <v>4</v>
      </c>
      <c r="AF32" s="616">
        <v>1</v>
      </c>
      <c r="AG32" s="616">
        <v>0</v>
      </c>
      <c r="AH32" s="616">
        <v>0</v>
      </c>
      <c r="AI32" s="616">
        <v>0</v>
      </c>
      <c r="AJ32" s="616">
        <v>1</v>
      </c>
      <c r="AK32" s="616">
        <v>2</v>
      </c>
      <c r="AL32" s="616">
        <v>1</v>
      </c>
      <c r="AM32" s="616">
        <v>1</v>
      </c>
      <c r="AN32" s="616">
        <v>1</v>
      </c>
      <c r="AO32" s="616">
        <v>4</v>
      </c>
      <c r="AP32" s="616">
        <v>4</v>
      </c>
      <c r="AQ32" s="616">
        <v>1</v>
      </c>
      <c r="AR32" s="616">
        <v>1</v>
      </c>
      <c r="AS32" s="616">
        <v>4</v>
      </c>
      <c r="AT32" s="616">
        <v>1</v>
      </c>
      <c r="AU32" s="616">
        <v>1</v>
      </c>
      <c r="AV32" s="616">
        <v>2</v>
      </c>
      <c r="AW32" s="616">
        <v>1</v>
      </c>
      <c r="AX32" s="616">
        <v>2</v>
      </c>
      <c r="AY32" s="616">
        <v>3</v>
      </c>
      <c r="AZ32" s="616">
        <v>0</v>
      </c>
      <c r="BA32" s="616">
        <v>0</v>
      </c>
      <c r="BB32" s="616">
        <v>1</v>
      </c>
      <c r="BC32" s="616">
        <v>3</v>
      </c>
      <c r="BE32" s="617">
        <f t="shared" si="2"/>
        <v>80</v>
      </c>
    </row>
    <row r="33" spans="1:92" ht="14.1" customHeight="1" x14ac:dyDescent="0.2">
      <c r="A33" s="732"/>
      <c r="B33" s="648" t="s">
        <v>2765</v>
      </c>
      <c r="C33" s="616">
        <v>0</v>
      </c>
      <c r="D33" s="616">
        <v>2</v>
      </c>
      <c r="E33" s="616">
        <v>0</v>
      </c>
      <c r="F33" s="616">
        <v>3</v>
      </c>
      <c r="G33" s="616">
        <v>1</v>
      </c>
      <c r="H33" s="616">
        <v>2</v>
      </c>
      <c r="I33" s="616">
        <v>1</v>
      </c>
      <c r="J33" s="616">
        <v>1</v>
      </c>
      <c r="K33" s="616">
        <v>1</v>
      </c>
      <c r="L33" s="616">
        <v>0</v>
      </c>
      <c r="M33" s="616">
        <v>2</v>
      </c>
      <c r="N33" s="616">
        <v>0</v>
      </c>
      <c r="O33" s="616">
        <v>1</v>
      </c>
      <c r="P33" s="616">
        <v>1</v>
      </c>
      <c r="Q33" s="616">
        <v>1</v>
      </c>
      <c r="R33" s="616">
        <v>0</v>
      </c>
      <c r="S33" s="616">
        <v>1</v>
      </c>
      <c r="T33" s="616">
        <v>0</v>
      </c>
      <c r="U33" s="616">
        <v>2</v>
      </c>
      <c r="V33" s="616">
        <v>0</v>
      </c>
      <c r="W33" s="616">
        <v>3</v>
      </c>
      <c r="X33" s="616">
        <v>1</v>
      </c>
      <c r="Y33" s="616">
        <v>0</v>
      </c>
      <c r="Z33" s="616">
        <v>1</v>
      </c>
      <c r="AA33" s="616">
        <v>0</v>
      </c>
      <c r="AB33" s="616">
        <v>4</v>
      </c>
      <c r="AC33" s="616">
        <v>0</v>
      </c>
      <c r="AD33" s="616">
        <v>2</v>
      </c>
      <c r="AE33" s="616">
        <v>1</v>
      </c>
      <c r="AF33" s="616">
        <v>0</v>
      </c>
      <c r="AG33" s="616">
        <v>2</v>
      </c>
      <c r="AH33" s="616">
        <v>0</v>
      </c>
      <c r="AI33" s="616">
        <v>0</v>
      </c>
      <c r="AJ33" s="616">
        <v>0</v>
      </c>
      <c r="AK33" s="616">
        <v>0</v>
      </c>
      <c r="AL33" s="616">
        <v>1</v>
      </c>
      <c r="AM33" s="616">
        <v>0</v>
      </c>
      <c r="AN33" s="616">
        <v>1</v>
      </c>
      <c r="AO33" s="616">
        <v>0</v>
      </c>
      <c r="AP33" s="616">
        <v>1</v>
      </c>
      <c r="AQ33" s="616">
        <v>1</v>
      </c>
      <c r="AR33" s="616">
        <v>0</v>
      </c>
      <c r="AS33" s="616">
        <v>0</v>
      </c>
      <c r="AT33" s="616">
        <v>1</v>
      </c>
      <c r="AU33" s="616">
        <v>2</v>
      </c>
      <c r="AV33" s="616">
        <v>1</v>
      </c>
      <c r="AW33" s="616">
        <v>0</v>
      </c>
      <c r="AX33" s="616">
        <v>1</v>
      </c>
      <c r="AY33" s="616">
        <v>1</v>
      </c>
      <c r="AZ33" s="616">
        <v>0</v>
      </c>
      <c r="BA33" s="616">
        <v>1</v>
      </c>
      <c r="BB33" s="616">
        <v>0</v>
      </c>
      <c r="BC33" s="616">
        <v>2</v>
      </c>
      <c r="BE33" s="617">
        <f t="shared" si="2"/>
        <v>46</v>
      </c>
    </row>
    <row r="34" spans="1:92" ht="14.1" customHeight="1" x14ac:dyDescent="0.2">
      <c r="A34" s="732"/>
      <c r="B34" s="648" t="s">
        <v>2766</v>
      </c>
      <c r="C34" s="616">
        <v>13</v>
      </c>
      <c r="D34" s="616">
        <v>42</v>
      </c>
      <c r="E34" s="616">
        <v>27</v>
      </c>
      <c r="F34" s="616">
        <v>36</v>
      </c>
      <c r="G34" s="616">
        <v>19</v>
      </c>
      <c r="H34" s="616">
        <v>16</v>
      </c>
      <c r="I34" s="616">
        <v>31</v>
      </c>
      <c r="J34" s="616">
        <v>28</v>
      </c>
      <c r="K34" s="616">
        <v>31</v>
      </c>
      <c r="L34" s="616">
        <v>27</v>
      </c>
      <c r="M34" s="616">
        <v>26</v>
      </c>
      <c r="N34" s="616">
        <v>30</v>
      </c>
      <c r="O34" s="616">
        <v>16</v>
      </c>
      <c r="P34" s="616">
        <v>43</v>
      </c>
      <c r="Q34" s="616">
        <v>33</v>
      </c>
      <c r="R34" s="616">
        <v>32</v>
      </c>
      <c r="S34" s="616">
        <v>35</v>
      </c>
      <c r="T34" s="616">
        <v>35</v>
      </c>
      <c r="U34" s="616">
        <v>22</v>
      </c>
      <c r="V34" s="616">
        <v>41</v>
      </c>
      <c r="W34" s="616">
        <v>29</v>
      </c>
      <c r="X34" s="616">
        <v>28</v>
      </c>
      <c r="Y34" s="616">
        <v>39</v>
      </c>
      <c r="Z34" s="616">
        <v>36</v>
      </c>
      <c r="AA34" s="616">
        <v>33</v>
      </c>
      <c r="AB34" s="616">
        <v>36</v>
      </c>
      <c r="AC34" s="616">
        <v>32</v>
      </c>
      <c r="AD34" s="616">
        <v>35</v>
      </c>
      <c r="AE34" s="616">
        <v>33</v>
      </c>
      <c r="AF34" s="616">
        <v>37</v>
      </c>
      <c r="AG34" s="616">
        <v>30</v>
      </c>
      <c r="AH34" s="616">
        <v>32</v>
      </c>
      <c r="AI34" s="616">
        <v>34</v>
      </c>
      <c r="AJ34" s="616">
        <v>33</v>
      </c>
      <c r="AK34" s="616">
        <v>35</v>
      </c>
      <c r="AL34" s="616">
        <v>31</v>
      </c>
      <c r="AM34" s="616">
        <v>30</v>
      </c>
      <c r="AN34" s="616">
        <v>32</v>
      </c>
      <c r="AO34" s="616">
        <v>27</v>
      </c>
      <c r="AP34" s="616">
        <v>27</v>
      </c>
      <c r="AQ34" s="616">
        <v>30</v>
      </c>
      <c r="AR34" s="616">
        <v>31</v>
      </c>
      <c r="AS34" s="616">
        <v>31</v>
      </c>
      <c r="AT34" s="616">
        <v>26</v>
      </c>
      <c r="AU34" s="616">
        <v>34</v>
      </c>
      <c r="AV34" s="616">
        <v>19</v>
      </c>
      <c r="AW34" s="616">
        <v>26</v>
      </c>
      <c r="AX34" s="616">
        <v>30</v>
      </c>
      <c r="AY34" s="616">
        <v>25</v>
      </c>
      <c r="AZ34" s="616">
        <v>30</v>
      </c>
      <c r="BA34" s="616">
        <v>26</v>
      </c>
      <c r="BB34" s="616">
        <v>29</v>
      </c>
      <c r="BC34" s="616">
        <v>18</v>
      </c>
      <c r="BE34" s="617">
        <f t="shared" si="2"/>
        <v>1587</v>
      </c>
    </row>
    <row r="35" spans="1:92" ht="14.1" customHeight="1" x14ac:dyDescent="0.2">
      <c r="A35" s="732"/>
      <c r="B35" s="648" t="s">
        <v>2767</v>
      </c>
      <c r="C35" s="616">
        <v>92</v>
      </c>
      <c r="D35" s="616">
        <v>120</v>
      </c>
      <c r="E35" s="616">
        <v>113</v>
      </c>
      <c r="F35" s="616">
        <v>91</v>
      </c>
      <c r="G35" s="616">
        <v>111</v>
      </c>
      <c r="H35" s="616">
        <v>106</v>
      </c>
      <c r="I35" s="616">
        <v>102</v>
      </c>
      <c r="J35" s="616">
        <v>86</v>
      </c>
      <c r="K35" s="616">
        <v>92</v>
      </c>
      <c r="L35" s="616">
        <v>102</v>
      </c>
      <c r="M35" s="616">
        <v>107</v>
      </c>
      <c r="N35" s="616">
        <v>108</v>
      </c>
      <c r="O35" s="616">
        <v>90</v>
      </c>
      <c r="P35" s="616">
        <v>125</v>
      </c>
      <c r="Q35" s="616">
        <v>163</v>
      </c>
      <c r="R35" s="616">
        <v>139</v>
      </c>
      <c r="S35" s="616">
        <v>146</v>
      </c>
      <c r="T35" s="616">
        <v>146</v>
      </c>
      <c r="U35" s="616">
        <v>102</v>
      </c>
      <c r="V35" s="616">
        <v>132</v>
      </c>
      <c r="W35" s="616">
        <v>96</v>
      </c>
      <c r="X35" s="616">
        <v>104</v>
      </c>
      <c r="Y35" s="616">
        <v>117</v>
      </c>
      <c r="Z35" s="616">
        <v>90</v>
      </c>
      <c r="AA35" s="616">
        <v>100</v>
      </c>
      <c r="AB35" s="616">
        <v>84</v>
      </c>
      <c r="AC35" s="616">
        <v>102</v>
      </c>
      <c r="AD35" s="616">
        <v>91</v>
      </c>
      <c r="AE35" s="616">
        <v>94</v>
      </c>
      <c r="AF35" s="616">
        <v>86</v>
      </c>
      <c r="AG35" s="616">
        <v>109</v>
      </c>
      <c r="AH35" s="616">
        <v>91</v>
      </c>
      <c r="AI35" s="616">
        <v>98</v>
      </c>
      <c r="AJ35" s="616">
        <v>93</v>
      </c>
      <c r="AK35" s="616">
        <v>103</v>
      </c>
      <c r="AL35" s="616">
        <v>104</v>
      </c>
      <c r="AM35" s="616">
        <v>96</v>
      </c>
      <c r="AN35" s="616">
        <v>81</v>
      </c>
      <c r="AO35" s="616">
        <v>78</v>
      </c>
      <c r="AP35" s="616">
        <v>124</v>
      </c>
      <c r="AQ35" s="616">
        <v>96</v>
      </c>
      <c r="AR35" s="616">
        <v>85</v>
      </c>
      <c r="AS35" s="616">
        <v>117</v>
      </c>
      <c r="AT35" s="616">
        <v>108</v>
      </c>
      <c r="AU35" s="616">
        <v>107</v>
      </c>
      <c r="AV35" s="616">
        <v>123</v>
      </c>
      <c r="AW35" s="616">
        <v>116</v>
      </c>
      <c r="AX35" s="616">
        <v>122</v>
      </c>
      <c r="AY35" s="616">
        <v>115</v>
      </c>
      <c r="AZ35" s="616">
        <v>100</v>
      </c>
      <c r="BA35" s="616">
        <v>113</v>
      </c>
      <c r="BB35" s="616">
        <v>109</v>
      </c>
      <c r="BC35" s="616">
        <v>81</v>
      </c>
      <c r="BE35" s="617">
        <f t="shared" si="2"/>
        <v>5606</v>
      </c>
    </row>
    <row r="36" spans="1:92" ht="14.1" customHeight="1" x14ac:dyDescent="0.2">
      <c r="A36" s="732"/>
      <c r="B36" s="648" t="s">
        <v>2768</v>
      </c>
      <c r="C36" s="616">
        <v>116</v>
      </c>
      <c r="D36" s="616">
        <v>161</v>
      </c>
      <c r="E36" s="616">
        <v>132</v>
      </c>
      <c r="F36" s="616">
        <v>127</v>
      </c>
      <c r="G36" s="616">
        <v>118</v>
      </c>
      <c r="H36" s="616">
        <v>119</v>
      </c>
      <c r="I36" s="616">
        <v>144</v>
      </c>
      <c r="J36" s="616">
        <v>123</v>
      </c>
      <c r="K36" s="616">
        <v>119</v>
      </c>
      <c r="L36" s="616">
        <v>131</v>
      </c>
      <c r="M36" s="616">
        <v>138</v>
      </c>
      <c r="N36" s="616">
        <v>137</v>
      </c>
      <c r="O36" s="616">
        <v>113</v>
      </c>
      <c r="P36" s="616">
        <v>206</v>
      </c>
      <c r="Q36" s="616">
        <v>208</v>
      </c>
      <c r="R36" s="616">
        <v>180</v>
      </c>
      <c r="S36" s="616">
        <v>175</v>
      </c>
      <c r="T36" s="616">
        <v>144</v>
      </c>
      <c r="U36" s="616">
        <v>144</v>
      </c>
      <c r="V36" s="616">
        <v>133</v>
      </c>
      <c r="W36" s="616">
        <v>133</v>
      </c>
      <c r="X36" s="616">
        <v>116</v>
      </c>
      <c r="Y36" s="616">
        <v>116</v>
      </c>
      <c r="Z36" s="616">
        <v>113</v>
      </c>
      <c r="AA36" s="616">
        <v>89</v>
      </c>
      <c r="AB36" s="616">
        <v>97</v>
      </c>
      <c r="AC36" s="616">
        <v>118</v>
      </c>
      <c r="AD36" s="616">
        <v>104</v>
      </c>
      <c r="AE36" s="616">
        <v>101</v>
      </c>
      <c r="AF36" s="616">
        <v>102</v>
      </c>
      <c r="AG36" s="616">
        <v>109</v>
      </c>
      <c r="AH36" s="616">
        <v>128</v>
      </c>
      <c r="AI36" s="616">
        <v>107</v>
      </c>
      <c r="AJ36" s="616">
        <v>111</v>
      </c>
      <c r="AK36" s="616">
        <v>125</v>
      </c>
      <c r="AL36" s="616">
        <v>130</v>
      </c>
      <c r="AM36" s="616">
        <v>115</v>
      </c>
      <c r="AN36" s="616">
        <v>92</v>
      </c>
      <c r="AO36" s="616">
        <v>111</v>
      </c>
      <c r="AP36" s="616">
        <v>122</v>
      </c>
      <c r="AQ36" s="616">
        <v>81</v>
      </c>
      <c r="AR36" s="616">
        <v>104</v>
      </c>
      <c r="AS36" s="616">
        <v>144</v>
      </c>
      <c r="AT36" s="616">
        <v>151</v>
      </c>
      <c r="AU36" s="616">
        <v>125</v>
      </c>
      <c r="AV36" s="616">
        <v>131</v>
      </c>
      <c r="AW36" s="616">
        <v>133</v>
      </c>
      <c r="AX36" s="616">
        <v>144</v>
      </c>
      <c r="AY36" s="616">
        <v>150</v>
      </c>
      <c r="AZ36" s="616">
        <v>132</v>
      </c>
      <c r="BA36" s="616">
        <v>121</v>
      </c>
      <c r="BB36" s="616">
        <v>138</v>
      </c>
      <c r="BC36" s="616">
        <v>129</v>
      </c>
      <c r="BE36" s="617">
        <f t="shared" si="2"/>
        <v>6790</v>
      </c>
    </row>
    <row r="37" spans="1:92" ht="14.1" customHeight="1" x14ac:dyDescent="0.2">
      <c r="A37" s="732"/>
      <c r="B37" s="648" t="s">
        <v>2769</v>
      </c>
      <c r="C37" s="616">
        <v>177</v>
      </c>
      <c r="D37" s="616">
        <v>208</v>
      </c>
      <c r="E37" s="616">
        <v>199</v>
      </c>
      <c r="F37" s="616">
        <v>188</v>
      </c>
      <c r="G37" s="616">
        <v>195</v>
      </c>
      <c r="H37" s="616">
        <v>187</v>
      </c>
      <c r="I37" s="616">
        <v>185</v>
      </c>
      <c r="J37" s="616">
        <v>180</v>
      </c>
      <c r="K37" s="616">
        <v>181</v>
      </c>
      <c r="L37" s="616">
        <v>182</v>
      </c>
      <c r="M37" s="616">
        <v>168</v>
      </c>
      <c r="N37" s="616">
        <v>192</v>
      </c>
      <c r="O37" s="616">
        <v>146</v>
      </c>
      <c r="P37" s="616">
        <v>291</v>
      </c>
      <c r="Q37" s="616">
        <v>341</v>
      </c>
      <c r="R37" s="616">
        <v>323</v>
      </c>
      <c r="S37" s="616">
        <v>293</v>
      </c>
      <c r="T37" s="616">
        <v>249</v>
      </c>
      <c r="U37" s="616">
        <v>222</v>
      </c>
      <c r="V37" s="616">
        <v>222</v>
      </c>
      <c r="W37" s="616">
        <v>175</v>
      </c>
      <c r="X37" s="616">
        <v>171</v>
      </c>
      <c r="Y37" s="616">
        <v>158</v>
      </c>
      <c r="Z37" s="616">
        <v>159</v>
      </c>
      <c r="AA37" s="616">
        <v>173</v>
      </c>
      <c r="AB37" s="616">
        <v>159</v>
      </c>
      <c r="AC37" s="616">
        <v>157</v>
      </c>
      <c r="AD37" s="616">
        <v>136</v>
      </c>
      <c r="AE37" s="616">
        <v>152</v>
      </c>
      <c r="AF37" s="616">
        <v>141</v>
      </c>
      <c r="AG37" s="616">
        <v>142</v>
      </c>
      <c r="AH37" s="616">
        <v>157</v>
      </c>
      <c r="AI37" s="616">
        <v>129</v>
      </c>
      <c r="AJ37" s="616">
        <v>169</v>
      </c>
      <c r="AK37" s="616">
        <v>160</v>
      </c>
      <c r="AL37" s="616">
        <v>158</v>
      </c>
      <c r="AM37" s="616">
        <v>179</v>
      </c>
      <c r="AN37" s="616">
        <v>130</v>
      </c>
      <c r="AO37" s="616">
        <v>135</v>
      </c>
      <c r="AP37" s="616">
        <v>175</v>
      </c>
      <c r="AQ37" s="616">
        <v>150</v>
      </c>
      <c r="AR37" s="616">
        <v>200</v>
      </c>
      <c r="AS37" s="616">
        <v>162</v>
      </c>
      <c r="AT37" s="616">
        <v>203</v>
      </c>
      <c r="AU37" s="616">
        <v>200</v>
      </c>
      <c r="AV37" s="616">
        <v>228</v>
      </c>
      <c r="AW37" s="616">
        <v>210</v>
      </c>
      <c r="AX37" s="616">
        <v>204</v>
      </c>
      <c r="AY37" s="616">
        <v>180</v>
      </c>
      <c r="AZ37" s="616">
        <v>198</v>
      </c>
      <c r="BA37" s="616">
        <v>204</v>
      </c>
      <c r="BB37" s="616">
        <v>197</v>
      </c>
      <c r="BC37" s="616">
        <v>187</v>
      </c>
      <c r="BE37" s="617">
        <f t="shared" si="2"/>
        <v>9967</v>
      </c>
    </row>
    <row r="38" spans="1:92" ht="14.1" customHeight="1" x14ac:dyDescent="0.2">
      <c r="A38" s="732"/>
      <c r="B38" s="647" t="s">
        <v>2770</v>
      </c>
      <c r="C38" s="616">
        <v>145</v>
      </c>
      <c r="D38" s="616">
        <v>217</v>
      </c>
      <c r="E38" s="616">
        <v>178</v>
      </c>
      <c r="F38" s="616">
        <v>154</v>
      </c>
      <c r="G38" s="616">
        <v>163</v>
      </c>
      <c r="H38" s="616">
        <v>165</v>
      </c>
      <c r="I38" s="616">
        <v>151</v>
      </c>
      <c r="J38" s="616">
        <v>145</v>
      </c>
      <c r="K38" s="616">
        <v>154</v>
      </c>
      <c r="L38" s="616">
        <v>143</v>
      </c>
      <c r="M38" s="616">
        <v>166</v>
      </c>
      <c r="N38" s="616">
        <v>148</v>
      </c>
      <c r="O38" s="616">
        <v>134</v>
      </c>
      <c r="P38" s="616">
        <v>240</v>
      </c>
      <c r="Q38" s="616">
        <v>301</v>
      </c>
      <c r="R38" s="616">
        <v>304</v>
      </c>
      <c r="S38" s="616">
        <v>224</v>
      </c>
      <c r="T38" s="616">
        <v>251</v>
      </c>
      <c r="U38" s="616">
        <v>197</v>
      </c>
      <c r="V38" s="616">
        <v>195</v>
      </c>
      <c r="W38" s="616">
        <v>152</v>
      </c>
      <c r="X38" s="616">
        <v>129</v>
      </c>
      <c r="Y38" s="616">
        <v>146</v>
      </c>
      <c r="Z38" s="616">
        <v>108</v>
      </c>
      <c r="AA38" s="616">
        <v>137</v>
      </c>
      <c r="AB38" s="616">
        <v>108</v>
      </c>
      <c r="AC38" s="616">
        <v>107</v>
      </c>
      <c r="AD38" s="616">
        <v>115</v>
      </c>
      <c r="AE38" s="616">
        <v>128</v>
      </c>
      <c r="AF38" s="616">
        <v>113</v>
      </c>
      <c r="AG38" s="616">
        <v>117</v>
      </c>
      <c r="AH38" s="616">
        <v>97</v>
      </c>
      <c r="AI38" s="616">
        <v>107</v>
      </c>
      <c r="AJ38" s="616">
        <v>131</v>
      </c>
      <c r="AK38" s="616">
        <v>114</v>
      </c>
      <c r="AL38" s="616">
        <v>138</v>
      </c>
      <c r="AM38" s="616">
        <v>130</v>
      </c>
      <c r="AN38" s="616">
        <v>122</v>
      </c>
      <c r="AO38" s="616">
        <v>116</v>
      </c>
      <c r="AP38" s="616">
        <v>119</v>
      </c>
      <c r="AQ38" s="616">
        <v>152</v>
      </c>
      <c r="AR38" s="616">
        <v>134</v>
      </c>
      <c r="AS38" s="616">
        <v>155</v>
      </c>
      <c r="AT38" s="616">
        <v>171</v>
      </c>
      <c r="AU38" s="616">
        <v>153</v>
      </c>
      <c r="AV38" s="616">
        <v>190</v>
      </c>
      <c r="AW38" s="616">
        <v>206</v>
      </c>
      <c r="AX38" s="616">
        <v>175</v>
      </c>
      <c r="AY38" s="616">
        <v>183</v>
      </c>
      <c r="AZ38" s="616">
        <v>173</v>
      </c>
      <c r="BA38" s="616">
        <v>164</v>
      </c>
      <c r="BB38" s="616">
        <v>147</v>
      </c>
      <c r="BC38" s="616">
        <v>176</v>
      </c>
      <c r="BE38" s="617">
        <f t="shared" si="2"/>
        <v>8388</v>
      </c>
    </row>
    <row r="39" spans="1:92" ht="25.5" customHeight="1" x14ac:dyDescent="0.2">
      <c r="A39" s="726" t="s">
        <v>2771</v>
      </c>
      <c r="B39" s="726"/>
      <c r="C39" s="109"/>
      <c r="D39" s="109"/>
      <c r="E39" s="606"/>
      <c r="F39" s="606"/>
      <c r="G39" s="606"/>
      <c r="H39" s="606"/>
      <c r="I39" s="606"/>
      <c r="J39" s="606"/>
      <c r="K39" s="606"/>
      <c r="L39" s="606"/>
      <c r="M39" s="606"/>
      <c r="N39" s="606"/>
      <c r="O39" s="606"/>
      <c r="P39" s="606"/>
      <c r="Q39" s="606"/>
      <c r="R39" s="606"/>
      <c r="S39" s="606"/>
      <c r="T39" s="606"/>
      <c r="U39" s="606"/>
      <c r="V39" s="606"/>
      <c r="W39" s="606"/>
      <c r="X39" s="606"/>
      <c r="Y39" s="606"/>
      <c r="Z39" s="606"/>
      <c r="AA39" s="606"/>
      <c r="AB39" s="606"/>
      <c r="AC39" s="606"/>
      <c r="AD39" s="606"/>
      <c r="AE39" s="606"/>
      <c r="AF39" s="606"/>
      <c r="AG39" s="606"/>
      <c r="AH39" s="606"/>
      <c r="AI39" s="606"/>
      <c r="AJ39" s="606"/>
      <c r="AK39" s="606"/>
      <c r="AL39" s="606"/>
      <c r="AM39" s="606"/>
      <c r="AN39" s="606"/>
      <c r="AO39" s="606"/>
      <c r="AP39" s="606"/>
      <c r="AQ39" s="606"/>
      <c r="AR39" s="606"/>
      <c r="AS39" s="606"/>
      <c r="AT39" s="606"/>
      <c r="AU39" s="606"/>
      <c r="AV39" s="606"/>
      <c r="AW39" s="606"/>
      <c r="AX39" s="606"/>
      <c r="AY39" s="606"/>
      <c r="AZ39" s="606"/>
      <c r="BA39" s="606"/>
      <c r="BB39" s="606"/>
      <c r="BC39" s="606"/>
      <c r="BE39" s="617"/>
      <c r="BG39" s="723"/>
      <c r="BH39" s="723"/>
      <c r="BI39" s="723"/>
      <c r="BJ39" s="723"/>
      <c r="BK39" s="723"/>
      <c r="BL39" s="723"/>
      <c r="BM39" s="723"/>
      <c r="BN39" s="723"/>
      <c r="BO39" s="723"/>
      <c r="BP39" s="723"/>
      <c r="BQ39" s="723"/>
      <c r="BR39" s="723"/>
      <c r="BS39" s="723"/>
      <c r="BT39" s="723"/>
      <c r="BU39" s="723"/>
      <c r="BV39" s="723"/>
      <c r="BW39" s="723"/>
    </row>
    <row r="40" spans="1:92" ht="14.1" customHeight="1" x14ac:dyDescent="0.2">
      <c r="A40" s="650"/>
      <c r="B40" s="651" t="s">
        <v>147</v>
      </c>
      <c r="C40" s="652">
        <f>C76+C83+C64</f>
        <v>105</v>
      </c>
      <c r="D40" s="652">
        <f t="shared" ref="D40:BC40" si="7">D76+D83+D64</f>
        <v>121</v>
      </c>
      <c r="E40" s="652">
        <f t="shared" si="7"/>
        <v>114</v>
      </c>
      <c r="F40" s="652">
        <f t="shared" si="7"/>
        <v>103</v>
      </c>
      <c r="G40" s="652">
        <f t="shared" si="7"/>
        <v>96</v>
      </c>
      <c r="H40" s="652">
        <f t="shared" si="7"/>
        <v>88</v>
      </c>
      <c r="I40" s="652">
        <f t="shared" si="7"/>
        <v>76</v>
      </c>
      <c r="J40" s="652">
        <f t="shared" si="7"/>
        <v>105</v>
      </c>
      <c r="K40" s="652">
        <f t="shared" si="7"/>
        <v>99</v>
      </c>
      <c r="L40" s="652">
        <f t="shared" si="7"/>
        <v>105</v>
      </c>
      <c r="M40" s="652">
        <f t="shared" si="7"/>
        <v>109</v>
      </c>
      <c r="N40" s="652">
        <f t="shared" si="7"/>
        <v>101</v>
      </c>
      <c r="O40" s="652">
        <f t="shared" si="7"/>
        <v>108</v>
      </c>
      <c r="P40" s="652">
        <f t="shared" si="7"/>
        <v>121</v>
      </c>
      <c r="Q40" s="652">
        <f t="shared" si="7"/>
        <v>131</v>
      </c>
      <c r="R40" s="652">
        <f t="shared" si="7"/>
        <v>158</v>
      </c>
      <c r="S40" s="652">
        <f t="shared" si="7"/>
        <v>139</v>
      </c>
      <c r="T40" s="652">
        <f t="shared" si="7"/>
        <v>122</v>
      </c>
      <c r="U40" s="652">
        <f t="shared" si="7"/>
        <v>100</v>
      </c>
      <c r="V40" s="652">
        <f t="shared" si="7"/>
        <v>120</v>
      </c>
      <c r="W40" s="652">
        <f t="shared" si="7"/>
        <v>99</v>
      </c>
      <c r="X40" s="652">
        <f t="shared" si="7"/>
        <v>88</v>
      </c>
      <c r="Y40" s="652">
        <f t="shared" si="7"/>
        <v>75</v>
      </c>
      <c r="Z40" s="652">
        <f t="shared" si="7"/>
        <v>88</v>
      </c>
      <c r="AA40" s="652">
        <f t="shared" si="7"/>
        <v>88</v>
      </c>
      <c r="AB40" s="652">
        <f t="shared" si="7"/>
        <v>84</v>
      </c>
      <c r="AC40" s="652">
        <f t="shared" si="7"/>
        <v>76</v>
      </c>
      <c r="AD40" s="652">
        <f t="shared" si="7"/>
        <v>83</v>
      </c>
      <c r="AE40" s="652">
        <f t="shared" si="7"/>
        <v>92</v>
      </c>
      <c r="AF40" s="652">
        <f t="shared" si="7"/>
        <v>70</v>
      </c>
      <c r="AG40" s="652">
        <f t="shared" si="7"/>
        <v>87</v>
      </c>
      <c r="AH40" s="652">
        <f t="shared" si="7"/>
        <v>91</v>
      </c>
      <c r="AI40" s="652">
        <f t="shared" si="7"/>
        <v>63</v>
      </c>
      <c r="AJ40" s="652">
        <f t="shared" si="7"/>
        <v>85</v>
      </c>
      <c r="AK40" s="652">
        <f t="shared" si="7"/>
        <v>66</v>
      </c>
      <c r="AL40" s="652">
        <f t="shared" si="7"/>
        <v>86</v>
      </c>
      <c r="AM40" s="652">
        <f t="shared" si="7"/>
        <v>88</v>
      </c>
      <c r="AN40" s="652">
        <f t="shared" si="7"/>
        <v>58</v>
      </c>
      <c r="AO40" s="652">
        <f t="shared" si="7"/>
        <v>73</v>
      </c>
      <c r="AP40" s="652">
        <f t="shared" si="7"/>
        <v>100</v>
      </c>
      <c r="AQ40" s="652">
        <f t="shared" si="7"/>
        <v>87</v>
      </c>
      <c r="AR40" s="652">
        <f t="shared" si="7"/>
        <v>94</v>
      </c>
      <c r="AS40" s="652">
        <f t="shared" si="7"/>
        <v>96</v>
      </c>
      <c r="AT40" s="652">
        <f t="shared" si="7"/>
        <v>118</v>
      </c>
      <c r="AU40" s="652">
        <f t="shared" si="7"/>
        <v>128</v>
      </c>
      <c r="AV40" s="652">
        <f t="shared" si="7"/>
        <v>121</v>
      </c>
      <c r="AW40" s="652">
        <f t="shared" si="7"/>
        <v>120</v>
      </c>
      <c r="AX40" s="652">
        <f t="shared" si="7"/>
        <v>127</v>
      </c>
      <c r="AY40" s="652">
        <f t="shared" si="7"/>
        <v>116</v>
      </c>
      <c r="AZ40" s="652">
        <f t="shared" si="7"/>
        <v>91</v>
      </c>
      <c r="BA40" s="652">
        <f t="shared" si="7"/>
        <v>113</v>
      </c>
      <c r="BB40" s="652">
        <f t="shared" si="7"/>
        <v>110</v>
      </c>
      <c r="BC40" s="652">
        <f t="shared" si="7"/>
        <v>118</v>
      </c>
      <c r="BE40" s="617">
        <f t="shared" si="2"/>
        <v>5300</v>
      </c>
      <c r="BG40" s="724"/>
      <c r="BH40" s="724"/>
      <c r="BI40" s="724"/>
      <c r="BJ40" s="724"/>
      <c r="BK40" s="724"/>
      <c r="BL40" s="724"/>
      <c r="BM40" s="724"/>
      <c r="BN40" s="724"/>
      <c r="BO40" s="724"/>
      <c r="BP40" s="724"/>
      <c r="BQ40" s="724"/>
      <c r="BR40" s="724"/>
      <c r="BS40" s="724"/>
      <c r="BT40" s="724"/>
      <c r="BU40" s="724"/>
      <c r="BV40" s="724"/>
      <c r="BW40" s="724"/>
      <c r="BX40" s="653"/>
      <c r="BY40" s="653"/>
      <c r="BZ40" s="653"/>
      <c r="CA40" s="653"/>
      <c r="CB40" s="653"/>
      <c r="CC40" s="653"/>
      <c r="CD40" s="653"/>
      <c r="CE40" s="653"/>
      <c r="CF40" s="653"/>
      <c r="CG40" s="653"/>
      <c r="CH40" s="653"/>
      <c r="CI40" s="653"/>
      <c r="CJ40" s="653"/>
      <c r="CK40" s="653"/>
      <c r="CL40" s="653"/>
      <c r="CM40" s="653"/>
      <c r="CN40" s="653"/>
    </row>
    <row r="41" spans="1:92" ht="14.1" customHeight="1" x14ac:dyDescent="0.2">
      <c r="A41" s="650"/>
      <c r="B41" s="651" t="s">
        <v>99</v>
      </c>
      <c r="C41" s="652">
        <f>C81</f>
        <v>20</v>
      </c>
      <c r="D41" s="652">
        <f t="shared" ref="D41:BC41" si="8">D81</f>
        <v>41</v>
      </c>
      <c r="E41" s="652">
        <f t="shared" si="8"/>
        <v>38</v>
      </c>
      <c r="F41" s="652">
        <f t="shared" si="8"/>
        <v>29</v>
      </c>
      <c r="G41" s="652">
        <f t="shared" si="8"/>
        <v>27</v>
      </c>
      <c r="H41" s="652">
        <f t="shared" si="8"/>
        <v>24</v>
      </c>
      <c r="I41" s="652">
        <f t="shared" si="8"/>
        <v>25</v>
      </c>
      <c r="J41" s="652">
        <f t="shared" si="8"/>
        <v>23</v>
      </c>
      <c r="K41" s="652">
        <f t="shared" si="8"/>
        <v>35</v>
      </c>
      <c r="L41" s="652">
        <f t="shared" si="8"/>
        <v>32</v>
      </c>
      <c r="M41" s="652">
        <f t="shared" si="8"/>
        <v>29</v>
      </c>
      <c r="N41" s="652">
        <f t="shared" si="8"/>
        <v>36</v>
      </c>
      <c r="O41" s="652">
        <f t="shared" si="8"/>
        <v>23</v>
      </c>
      <c r="P41" s="652">
        <f t="shared" si="8"/>
        <v>42</v>
      </c>
      <c r="Q41" s="652">
        <f t="shared" si="8"/>
        <v>37</v>
      </c>
      <c r="R41" s="652">
        <f t="shared" si="8"/>
        <v>31</v>
      </c>
      <c r="S41" s="652">
        <f t="shared" si="8"/>
        <v>30</v>
      </c>
      <c r="T41" s="652">
        <f t="shared" si="8"/>
        <v>27</v>
      </c>
      <c r="U41" s="652">
        <f t="shared" si="8"/>
        <v>24</v>
      </c>
      <c r="V41" s="652">
        <f t="shared" si="8"/>
        <v>28</v>
      </c>
      <c r="W41" s="652">
        <f t="shared" si="8"/>
        <v>32</v>
      </c>
      <c r="X41" s="652">
        <f t="shared" si="8"/>
        <v>18</v>
      </c>
      <c r="Y41" s="652">
        <f t="shared" si="8"/>
        <v>33</v>
      </c>
      <c r="Z41" s="652">
        <f t="shared" si="8"/>
        <v>27</v>
      </c>
      <c r="AA41" s="652">
        <f t="shared" si="8"/>
        <v>29</v>
      </c>
      <c r="AB41" s="652">
        <f t="shared" si="8"/>
        <v>21</v>
      </c>
      <c r="AC41" s="652">
        <f t="shared" si="8"/>
        <v>25</v>
      </c>
      <c r="AD41" s="652">
        <f t="shared" si="8"/>
        <v>34</v>
      </c>
      <c r="AE41" s="652">
        <f t="shared" si="8"/>
        <v>24</v>
      </c>
      <c r="AF41" s="652">
        <f t="shared" si="8"/>
        <v>30</v>
      </c>
      <c r="AG41" s="652">
        <f t="shared" si="8"/>
        <v>19</v>
      </c>
      <c r="AH41" s="652">
        <f t="shared" si="8"/>
        <v>26</v>
      </c>
      <c r="AI41" s="652">
        <f t="shared" si="8"/>
        <v>24</v>
      </c>
      <c r="AJ41" s="652">
        <f t="shared" si="8"/>
        <v>25</v>
      </c>
      <c r="AK41" s="652">
        <f t="shared" si="8"/>
        <v>24</v>
      </c>
      <c r="AL41" s="652">
        <f t="shared" si="8"/>
        <v>19</v>
      </c>
      <c r="AM41" s="652">
        <f t="shared" si="8"/>
        <v>31</v>
      </c>
      <c r="AN41" s="652">
        <f t="shared" si="8"/>
        <v>23</v>
      </c>
      <c r="AO41" s="652">
        <f t="shared" si="8"/>
        <v>23</v>
      </c>
      <c r="AP41" s="652">
        <f t="shared" si="8"/>
        <v>30</v>
      </c>
      <c r="AQ41" s="652">
        <f t="shared" si="8"/>
        <v>23</v>
      </c>
      <c r="AR41" s="652">
        <f t="shared" si="8"/>
        <v>17</v>
      </c>
      <c r="AS41" s="652">
        <f t="shared" si="8"/>
        <v>25</v>
      </c>
      <c r="AT41" s="652">
        <f t="shared" si="8"/>
        <v>19</v>
      </c>
      <c r="AU41" s="652">
        <f t="shared" si="8"/>
        <v>30</v>
      </c>
      <c r="AV41" s="652">
        <f t="shared" si="8"/>
        <v>23</v>
      </c>
      <c r="AW41" s="652">
        <f t="shared" si="8"/>
        <v>22</v>
      </c>
      <c r="AX41" s="652">
        <f t="shared" si="8"/>
        <v>28</v>
      </c>
      <c r="AY41" s="652">
        <f t="shared" si="8"/>
        <v>19</v>
      </c>
      <c r="AZ41" s="652">
        <f t="shared" si="8"/>
        <v>21</v>
      </c>
      <c r="BA41" s="652">
        <f t="shared" si="8"/>
        <v>27</v>
      </c>
      <c r="BB41" s="652">
        <f t="shared" si="8"/>
        <v>24</v>
      </c>
      <c r="BC41" s="652">
        <f t="shared" si="8"/>
        <v>30</v>
      </c>
      <c r="BE41" s="617">
        <f t="shared" si="2"/>
        <v>1426</v>
      </c>
      <c r="BG41" s="544"/>
      <c r="BH41" s="544"/>
      <c r="BI41" s="544"/>
      <c r="BJ41" s="544"/>
      <c r="BK41" s="544"/>
      <c r="BL41" s="544"/>
      <c r="BM41" s="544"/>
      <c r="BN41" s="544"/>
      <c r="BO41" s="544"/>
      <c r="BP41" s="544"/>
      <c r="BQ41" s="544"/>
      <c r="BR41" s="544"/>
      <c r="BS41" s="544"/>
      <c r="BT41" s="544"/>
      <c r="BU41" s="544"/>
      <c r="BV41" s="544"/>
      <c r="BW41" s="544"/>
      <c r="BX41" s="653"/>
      <c r="BY41" s="653"/>
      <c r="BZ41" s="653"/>
      <c r="CA41" s="653"/>
      <c r="CB41" s="653"/>
      <c r="CC41" s="653"/>
      <c r="CD41" s="653"/>
      <c r="CE41" s="653"/>
      <c r="CF41" s="653"/>
      <c r="CG41" s="653"/>
      <c r="CH41" s="653"/>
      <c r="CI41" s="653"/>
      <c r="CJ41" s="653"/>
      <c r="CK41" s="653"/>
      <c r="CL41" s="653"/>
      <c r="CM41" s="653"/>
      <c r="CN41" s="653"/>
    </row>
    <row r="42" spans="1:92" ht="14.1" customHeight="1" x14ac:dyDescent="0.2">
      <c r="A42" s="650"/>
      <c r="B42" s="651" t="s">
        <v>144</v>
      </c>
      <c r="C42" s="652">
        <f>C62</f>
        <v>37</v>
      </c>
      <c r="D42" s="652">
        <f t="shared" ref="D42:BC42" si="9">D62</f>
        <v>58</v>
      </c>
      <c r="E42" s="652">
        <f t="shared" si="9"/>
        <v>42</v>
      </c>
      <c r="F42" s="652">
        <f t="shared" si="9"/>
        <v>42</v>
      </c>
      <c r="G42" s="652">
        <f t="shared" si="9"/>
        <v>43</v>
      </c>
      <c r="H42" s="652">
        <f t="shared" si="9"/>
        <v>44</v>
      </c>
      <c r="I42" s="652">
        <f t="shared" si="9"/>
        <v>43</v>
      </c>
      <c r="J42" s="652">
        <f t="shared" si="9"/>
        <v>39</v>
      </c>
      <c r="K42" s="652">
        <f t="shared" si="9"/>
        <v>37</v>
      </c>
      <c r="L42" s="652">
        <f t="shared" si="9"/>
        <v>40</v>
      </c>
      <c r="M42" s="652">
        <f t="shared" si="9"/>
        <v>36</v>
      </c>
      <c r="N42" s="652">
        <f t="shared" si="9"/>
        <v>41</v>
      </c>
      <c r="O42" s="652">
        <f t="shared" si="9"/>
        <v>28</v>
      </c>
      <c r="P42" s="652">
        <f t="shared" si="9"/>
        <v>73</v>
      </c>
      <c r="Q42" s="652">
        <f t="shared" si="9"/>
        <v>53</v>
      </c>
      <c r="R42" s="652">
        <f t="shared" si="9"/>
        <v>42</v>
      </c>
      <c r="S42" s="652">
        <f t="shared" si="9"/>
        <v>43</v>
      </c>
      <c r="T42" s="652">
        <f t="shared" si="9"/>
        <v>45</v>
      </c>
      <c r="U42" s="652">
        <f t="shared" si="9"/>
        <v>35</v>
      </c>
      <c r="V42" s="652">
        <f t="shared" si="9"/>
        <v>39</v>
      </c>
      <c r="W42" s="652">
        <f t="shared" si="9"/>
        <v>31</v>
      </c>
      <c r="X42" s="652">
        <f t="shared" si="9"/>
        <v>33</v>
      </c>
      <c r="Y42" s="652">
        <f t="shared" si="9"/>
        <v>31</v>
      </c>
      <c r="Z42" s="652">
        <f t="shared" si="9"/>
        <v>37</v>
      </c>
      <c r="AA42" s="652">
        <f t="shared" si="9"/>
        <v>42</v>
      </c>
      <c r="AB42" s="652">
        <f t="shared" si="9"/>
        <v>32</v>
      </c>
      <c r="AC42" s="652">
        <f t="shared" si="9"/>
        <v>37</v>
      </c>
      <c r="AD42" s="652">
        <f t="shared" si="9"/>
        <v>37</v>
      </c>
      <c r="AE42" s="652">
        <f t="shared" si="9"/>
        <v>31</v>
      </c>
      <c r="AF42" s="652">
        <f t="shared" si="9"/>
        <v>31</v>
      </c>
      <c r="AG42" s="652">
        <f t="shared" si="9"/>
        <v>43</v>
      </c>
      <c r="AH42" s="652">
        <f t="shared" si="9"/>
        <v>33</v>
      </c>
      <c r="AI42" s="652">
        <f t="shared" si="9"/>
        <v>30</v>
      </c>
      <c r="AJ42" s="652">
        <f t="shared" si="9"/>
        <v>43</v>
      </c>
      <c r="AK42" s="652">
        <f t="shared" si="9"/>
        <v>28</v>
      </c>
      <c r="AL42" s="652">
        <f t="shared" si="9"/>
        <v>42</v>
      </c>
      <c r="AM42" s="652">
        <f t="shared" si="9"/>
        <v>40</v>
      </c>
      <c r="AN42" s="652">
        <f t="shared" si="9"/>
        <v>38</v>
      </c>
      <c r="AO42" s="652">
        <f t="shared" si="9"/>
        <v>34</v>
      </c>
      <c r="AP42" s="652">
        <f t="shared" si="9"/>
        <v>40</v>
      </c>
      <c r="AQ42" s="652">
        <f t="shared" si="9"/>
        <v>37</v>
      </c>
      <c r="AR42" s="652">
        <f t="shared" si="9"/>
        <v>42</v>
      </c>
      <c r="AS42" s="652">
        <f t="shared" si="9"/>
        <v>42</v>
      </c>
      <c r="AT42" s="652">
        <f t="shared" si="9"/>
        <v>62</v>
      </c>
      <c r="AU42" s="652">
        <f t="shared" si="9"/>
        <v>31</v>
      </c>
      <c r="AV42" s="652">
        <f t="shared" si="9"/>
        <v>35</v>
      </c>
      <c r="AW42" s="652">
        <f t="shared" si="9"/>
        <v>33</v>
      </c>
      <c r="AX42" s="652">
        <f t="shared" si="9"/>
        <v>39</v>
      </c>
      <c r="AY42" s="652">
        <f t="shared" si="9"/>
        <v>39</v>
      </c>
      <c r="AZ42" s="652">
        <f t="shared" si="9"/>
        <v>38</v>
      </c>
      <c r="BA42" s="652">
        <f t="shared" si="9"/>
        <v>31</v>
      </c>
      <c r="BB42" s="652">
        <f t="shared" si="9"/>
        <v>45</v>
      </c>
      <c r="BC42" s="652">
        <f t="shared" si="9"/>
        <v>51</v>
      </c>
      <c r="BE42" s="617">
        <f t="shared" si="2"/>
        <v>2098</v>
      </c>
      <c r="BG42" s="544"/>
      <c r="BH42" s="544"/>
      <c r="BI42" s="544"/>
      <c r="BJ42" s="544"/>
      <c r="BK42" s="544"/>
      <c r="BL42" s="544"/>
      <c r="BM42" s="544"/>
      <c r="BN42" s="544"/>
      <c r="BO42" s="544"/>
      <c r="BP42" s="544"/>
      <c r="BQ42" s="544"/>
      <c r="BR42" s="544"/>
      <c r="BS42" s="544"/>
      <c r="BT42" s="544"/>
      <c r="BU42" s="544"/>
      <c r="BV42" s="544"/>
      <c r="BW42" s="544"/>
      <c r="BX42" s="653"/>
      <c r="BY42" s="653"/>
      <c r="BZ42" s="653"/>
      <c r="CA42" s="653"/>
      <c r="CB42" s="653"/>
      <c r="CC42" s="653"/>
      <c r="CD42" s="653"/>
      <c r="CE42" s="653"/>
      <c r="CF42" s="653"/>
      <c r="CG42" s="653"/>
      <c r="CH42" s="653"/>
      <c r="CI42" s="653"/>
      <c r="CJ42" s="653"/>
      <c r="CK42" s="653"/>
      <c r="CL42" s="653"/>
      <c r="CM42" s="653"/>
      <c r="CN42" s="653"/>
    </row>
    <row r="43" spans="1:92" ht="14.1" customHeight="1" x14ac:dyDescent="0.2">
      <c r="A43" s="650"/>
      <c r="B43" s="651" t="s">
        <v>126</v>
      </c>
      <c r="C43" s="652">
        <f>C69</f>
        <v>70</v>
      </c>
      <c r="D43" s="652">
        <f t="shared" ref="D43:BC43" si="10">D69</f>
        <v>96</v>
      </c>
      <c r="E43" s="652">
        <f t="shared" si="10"/>
        <v>96</v>
      </c>
      <c r="F43" s="652">
        <f t="shared" si="10"/>
        <v>96</v>
      </c>
      <c r="G43" s="652">
        <f t="shared" si="10"/>
        <v>79</v>
      </c>
      <c r="H43" s="652">
        <f t="shared" si="10"/>
        <v>81</v>
      </c>
      <c r="I43" s="652">
        <f t="shared" si="10"/>
        <v>80</v>
      </c>
      <c r="J43" s="652">
        <f t="shared" si="10"/>
        <v>88</v>
      </c>
      <c r="K43" s="652">
        <f t="shared" si="10"/>
        <v>79</v>
      </c>
      <c r="L43" s="652">
        <f t="shared" si="10"/>
        <v>79</v>
      </c>
      <c r="M43" s="652">
        <f t="shared" si="10"/>
        <v>80</v>
      </c>
      <c r="N43" s="652">
        <f t="shared" si="10"/>
        <v>70</v>
      </c>
      <c r="O43" s="652">
        <f t="shared" si="10"/>
        <v>98</v>
      </c>
      <c r="P43" s="652">
        <f t="shared" si="10"/>
        <v>82</v>
      </c>
      <c r="Q43" s="652">
        <f t="shared" si="10"/>
        <v>109</v>
      </c>
      <c r="R43" s="652">
        <f t="shared" si="10"/>
        <v>113</v>
      </c>
      <c r="S43" s="652">
        <f t="shared" si="10"/>
        <v>102</v>
      </c>
      <c r="T43" s="652">
        <f t="shared" si="10"/>
        <v>110</v>
      </c>
      <c r="U43" s="652">
        <f t="shared" si="10"/>
        <v>91</v>
      </c>
      <c r="V43" s="652">
        <f t="shared" si="10"/>
        <v>81</v>
      </c>
      <c r="W43" s="652">
        <f t="shared" si="10"/>
        <v>67</v>
      </c>
      <c r="X43" s="652">
        <f t="shared" si="10"/>
        <v>90</v>
      </c>
      <c r="Y43" s="652">
        <f t="shared" si="10"/>
        <v>71</v>
      </c>
      <c r="Z43" s="652">
        <f t="shared" si="10"/>
        <v>51</v>
      </c>
      <c r="AA43" s="652">
        <f t="shared" si="10"/>
        <v>63</v>
      </c>
      <c r="AB43" s="652">
        <f t="shared" si="10"/>
        <v>72</v>
      </c>
      <c r="AC43" s="652">
        <f t="shared" si="10"/>
        <v>76</v>
      </c>
      <c r="AD43" s="652">
        <f t="shared" si="10"/>
        <v>64</v>
      </c>
      <c r="AE43" s="652">
        <f t="shared" si="10"/>
        <v>75</v>
      </c>
      <c r="AF43" s="652">
        <f t="shared" si="10"/>
        <v>63</v>
      </c>
      <c r="AG43" s="652">
        <f t="shared" si="10"/>
        <v>94</v>
      </c>
      <c r="AH43" s="652">
        <f t="shared" si="10"/>
        <v>75</v>
      </c>
      <c r="AI43" s="652">
        <f t="shared" si="10"/>
        <v>73</v>
      </c>
      <c r="AJ43" s="652">
        <f t="shared" si="10"/>
        <v>93</v>
      </c>
      <c r="AK43" s="652">
        <f t="shared" si="10"/>
        <v>76</v>
      </c>
      <c r="AL43" s="652">
        <f t="shared" si="10"/>
        <v>79</v>
      </c>
      <c r="AM43" s="652">
        <f t="shared" si="10"/>
        <v>69</v>
      </c>
      <c r="AN43" s="652">
        <f t="shared" si="10"/>
        <v>78</v>
      </c>
      <c r="AO43" s="652">
        <f t="shared" si="10"/>
        <v>69</v>
      </c>
      <c r="AP43" s="652">
        <f t="shared" si="10"/>
        <v>86</v>
      </c>
      <c r="AQ43" s="652">
        <f t="shared" si="10"/>
        <v>81</v>
      </c>
      <c r="AR43" s="652">
        <f t="shared" si="10"/>
        <v>69</v>
      </c>
      <c r="AS43" s="652">
        <f t="shared" si="10"/>
        <v>73</v>
      </c>
      <c r="AT43" s="652">
        <f t="shared" si="10"/>
        <v>70</v>
      </c>
      <c r="AU43" s="652">
        <f t="shared" si="10"/>
        <v>79</v>
      </c>
      <c r="AV43" s="652">
        <f t="shared" si="10"/>
        <v>73</v>
      </c>
      <c r="AW43" s="652">
        <f t="shared" si="10"/>
        <v>79</v>
      </c>
      <c r="AX43" s="652">
        <f t="shared" si="10"/>
        <v>92</v>
      </c>
      <c r="AY43" s="652">
        <f t="shared" si="10"/>
        <v>86</v>
      </c>
      <c r="AZ43" s="652">
        <f t="shared" si="10"/>
        <v>112</v>
      </c>
      <c r="BA43" s="652">
        <f t="shared" si="10"/>
        <v>93</v>
      </c>
      <c r="BB43" s="652">
        <f t="shared" si="10"/>
        <v>85</v>
      </c>
      <c r="BC43" s="652">
        <f t="shared" si="10"/>
        <v>79</v>
      </c>
      <c r="BE43" s="617">
        <f t="shared" si="2"/>
        <v>4335</v>
      </c>
      <c r="BG43" s="544"/>
      <c r="BH43" s="544"/>
      <c r="BI43" s="544"/>
      <c r="BJ43" s="544"/>
      <c r="BK43" s="544"/>
      <c r="BL43" s="544"/>
      <c r="BM43" s="544"/>
      <c r="BN43" s="544"/>
      <c r="BO43" s="544"/>
      <c r="BP43" s="544"/>
      <c r="BQ43" s="544"/>
      <c r="BR43" s="544"/>
      <c r="BS43" s="544"/>
      <c r="BT43" s="544"/>
      <c r="BU43" s="544"/>
      <c r="BV43" s="544"/>
      <c r="BW43" s="544"/>
      <c r="BX43" s="653"/>
      <c r="BY43" s="653"/>
      <c r="BZ43" s="653"/>
      <c r="CA43" s="653"/>
      <c r="CB43" s="653"/>
      <c r="CC43" s="653"/>
      <c r="CD43" s="653"/>
      <c r="CE43" s="653"/>
      <c r="CF43" s="653"/>
      <c r="CG43" s="653"/>
      <c r="CH43" s="653"/>
      <c r="CI43" s="653"/>
      <c r="CJ43" s="653"/>
      <c r="CK43" s="653"/>
      <c r="CL43" s="653"/>
      <c r="CM43" s="653"/>
      <c r="CN43" s="653"/>
    </row>
    <row r="44" spans="1:92" ht="14.1" customHeight="1" x14ac:dyDescent="0.2">
      <c r="A44" s="650"/>
      <c r="B44" s="651" t="s">
        <v>100</v>
      </c>
      <c r="C44" s="652">
        <f>C61+C68+C85</f>
        <v>76</v>
      </c>
      <c r="D44" s="652">
        <f t="shared" ref="D44:BC44" si="11">D61+D68+D85</f>
        <v>92</v>
      </c>
      <c r="E44" s="652">
        <f t="shared" si="11"/>
        <v>68</v>
      </c>
      <c r="F44" s="652">
        <f t="shared" si="11"/>
        <v>78</v>
      </c>
      <c r="G44" s="652">
        <f t="shared" si="11"/>
        <v>67</v>
      </c>
      <c r="H44" s="652">
        <f t="shared" si="11"/>
        <v>55</v>
      </c>
      <c r="I44" s="652">
        <f t="shared" si="11"/>
        <v>73</v>
      </c>
      <c r="J44" s="652">
        <f t="shared" si="11"/>
        <v>65</v>
      </c>
      <c r="K44" s="652">
        <f t="shared" si="11"/>
        <v>57</v>
      </c>
      <c r="L44" s="652">
        <f t="shared" si="11"/>
        <v>75</v>
      </c>
      <c r="M44" s="652">
        <f t="shared" si="11"/>
        <v>55</v>
      </c>
      <c r="N44" s="652">
        <f t="shared" si="11"/>
        <v>66</v>
      </c>
      <c r="O44" s="652">
        <f t="shared" si="11"/>
        <v>74</v>
      </c>
      <c r="P44" s="652">
        <f t="shared" si="11"/>
        <v>96</v>
      </c>
      <c r="Q44" s="652">
        <f t="shared" si="11"/>
        <v>110</v>
      </c>
      <c r="R44" s="652">
        <f t="shared" si="11"/>
        <v>85</v>
      </c>
      <c r="S44" s="652">
        <f t="shared" si="11"/>
        <v>97</v>
      </c>
      <c r="T44" s="652">
        <f t="shared" si="11"/>
        <v>107</v>
      </c>
      <c r="U44" s="652">
        <f t="shared" si="11"/>
        <v>104</v>
      </c>
      <c r="V44" s="652">
        <f t="shared" si="11"/>
        <v>85</v>
      </c>
      <c r="W44" s="652">
        <f t="shared" si="11"/>
        <v>59</v>
      </c>
      <c r="X44" s="652">
        <f t="shared" si="11"/>
        <v>50</v>
      </c>
      <c r="Y44" s="652">
        <f t="shared" si="11"/>
        <v>69</v>
      </c>
      <c r="Z44" s="652">
        <f t="shared" si="11"/>
        <v>63</v>
      </c>
      <c r="AA44" s="652">
        <f t="shared" si="11"/>
        <v>52</v>
      </c>
      <c r="AB44" s="652">
        <f t="shared" si="11"/>
        <v>67</v>
      </c>
      <c r="AC44" s="652">
        <f t="shared" si="11"/>
        <v>53</v>
      </c>
      <c r="AD44" s="652">
        <f t="shared" si="11"/>
        <v>44</v>
      </c>
      <c r="AE44" s="652">
        <f t="shared" si="11"/>
        <v>68</v>
      </c>
      <c r="AF44" s="652">
        <f t="shared" si="11"/>
        <v>55</v>
      </c>
      <c r="AG44" s="652">
        <f t="shared" si="11"/>
        <v>59</v>
      </c>
      <c r="AH44" s="652">
        <f t="shared" si="11"/>
        <v>48</v>
      </c>
      <c r="AI44" s="652">
        <f t="shared" si="11"/>
        <v>41</v>
      </c>
      <c r="AJ44" s="652">
        <f t="shared" si="11"/>
        <v>54</v>
      </c>
      <c r="AK44" s="652">
        <f t="shared" si="11"/>
        <v>64</v>
      </c>
      <c r="AL44" s="652">
        <f t="shared" si="11"/>
        <v>63</v>
      </c>
      <c r="AM44" s="652">
        <f t="shared" si="11"/>
        <v>63</v>
      </c>
      <c r="AN44" s="652">
        <f t="shared" si="11"/>
        <v>54</v>
      </c>
      <c r="AO44" s="652">
        <f t="shared" si="11"/>
        <v>59</v>
      </c>
      <c r="AP44" s="652">
        <f t="shared" si="11"/>
        <v>75</v>
      </c>
      <c r="AQ44" s="652">
        <f t="shared" si="11"/>
        <v>64</v>
      </c>
      <c r="AR44" s="652">
        <f t="shared" si="11"/>
        <v>72</v>
      </c>
      <c r="AS44" s="652">
        <f t="shared" si="11"/>
        <v>70</v>
      </c>
      <c r="AT44" s="652">
        <f t="shared" si="11"/>
        <v>58</v>
      </c>
      <c r="AU44" s="652">
        <f t="shared" si="11"/>
        <v>71</v>
      </c>
      <c r="AV44" s="652">
        <f t="shared" si="11"/>
        <v>73</v>
      </c>
      <c r="AW44" s="652">
        <f t="shared" si="11"/>
        <v>85</v>
      </c>
      <c r="AX44" s="652">
        <f t="shared" si="11"/>
        <v>72</v>
      </c>
      <c r="AY44" s="652">
        <f t="shared" si="11"/>
        <v>65</v>
      </c>
      <c r="AZ44" s="652">
        <f t="shared" si="11"/>
        <v>64</v>
      </c>
      <c r="BA44" s="652">
        <f t="shared" si="11"/>
        <v>70</v>
      </c>
      <c r="BB44" s="652">
        <f t="shared" si="11"/>
        <v>75</v>
      </c>
      <c r="BC44" s="652">
        <f t="shared" si="11"/>
        <v>58</v>
      </c>
      <c r="BE44" s="617">
        <f t="shared" si="2"/>
        <v>3642</v>
      </c>
      <c r="BG44" s="544"/>
      <c r="BH44" s="544"/>
      <c r="BI44" s="544"/>
      <c r="BJ44" s="544"/>
      <c r="BK44" s="544"/>
      <c r="BL44" s="544"/>
      <c r="BM44" s="544"/>
      <c r="BN44" s="544"/>
      <c r="BO44" s="544"/>
      <c r="BP44" s="544"/>
      <c r="BQ44" s="544"/>
      <c r="BR44" s="544"/>
      <c r="BS44" s="544"/>
      <c r="BT44" s="544"/>
      <c r="BU44" s="544"/>
      <c r="BV44" s="544"/>
      <c r="BW44" s="544"/>
      <c r="BX44" s="653"/>
      <c r="BY44" s="653"/>
      <c r="BZ44" s="653"/>
      <c r="CA44" s="653"/>
      <c r="CB44" s="653"/>
      <c r="CC44" s="653"/>
      <c r="CD44" s="653"/>
      <c r="CE44" s="653"/>
      <c r="CF44" s="653"/>
      <c r="CG44" s="653"/>
      <c r="CH44" s="653"/>
      <c r="CI44" s="653"/>
      <c r="CJ44" s="653"/>
      <c r="CK44" s="653"/>
      <c r="CL44" s="653"/>
      <c r="CM44" s="653"/>
      <c r="CN44" s="653"/>
    </row>
    <row r="45" spans="1:92" ht="14.1" customHeight="1" x14ac:dyDescent="0.2">
      <c r="A45" s="650"/>
      <c r="B45" s="651" t="s">
        <v>101</v>
      </c>
      <c r="C45" s="652">
        <f>C56+C57+C74</f>
        <v>113</v>
      </c>
      <c r="D45" s="652">
        <f t="shared" ref="D45:BC45" si="12">D56+D57+D74</f>
        <v>148</v>
      </c>
      <c r="E45" s="652">
        <f t="shared" si="12"/>
        <v>122</v>
      </c>
      <c r="F45" s="652">
        <f t="shared" si="12"/>
        <v>117</v>
      </c>
      <c r="G45" s="652">
        <f t="shared" si="12"/>
        <v>109</v>
      </c>
      <c r="H45" s="652">
        <f t="shared" si="12"/>
        <v>131</v>
      </c>
      <c r="I45" s="652">
        <f t="shared" si="12"/>
        <v>119</v>
      </c>
      <c r="J45" s="652">
        <f t="shared" si="12"/>
        <v>131</v>
      </c>
      <c r="K45" s="652">
        <f t="shared" si="12"/>
        <v>111</v>
      </c>
      <c r="L45" s="652">
        <f t="shared" si="12"/>
        <v>106</v>
      </c>
      <c r="M45" s="652">
        <f t="shared" si="12"/>
        <v>128</v>
      </c>
      <c r="N45" s="652">
        <f t="shared" si="12"/>
        <v>132</v>
      </c>
      <c r="O45" s="652">
        <f t="shared" si="12"/>
        <v>112</v>
      </c>
      <c r="P45" s="652">
        <f t="shared" si="12"/>
        <v>141</v>
      </c>
      <c r="Q45" s="652">
        <f t="shared" si="12"/>
        <v>158</v>
      </c>
      <c r="R45" s="652">
        <f t="shared" si="12"/>
        <v>169</v>
      </c>
      <c r="S45" s="652">
        <f t="shared" si="12"/>
        <v>147</v>
      </c>
      <c r="T45" s="652">
        <f t="shared" si="12"/>
        <v>139</v>
      </c>
      <c r="U45" s="652">
        <f t="shared" si="12"/>
        <v>128</v>
      </c>
      <c r="V45" s="652">
        <f t="shared" si="12"/>
        <v>110</v>
      </c>
      <c r="W45" s="652">
        <f t="shared" si="12"/>
        <v>97</v>
      </c>
      <c r="X45" s="652">
        <f t="shared" si="12"/>
        <v>110</v>
      </c>
      <c r="Y45" s="652">
        <f t="shared" si="12"/>
        <v>111</v>
      </c>
      <c r="Z45" s="652">
        <f t="shared" si="12"/>
        <v>95</v>
      </c>
      <c r="AA45" s="652">
        <f t="shared" si="12"/>
        <v>95</v>
      </c>
      <c r="AB45" s="652">
        <f t="shared" si="12"/>
        <v>97</v>
      </c>
      <c r="AC45" s="652">
        <f t="shared" si="12"/>
        <v>83</v>
      </c>
      <c r="AD45" s="652">
        <f t="shared" si="12"/>
        <v>110</v>
      </c>
      <c r="AE45" s="652">
        <f t="shared" si="12"/>
        <v>94</v>
      </c>
      <c r="AF45" s="652">
        <f t="shared" si="12"/>
        <v>87</v>
      </c>
      <c r="AG45" s="652">
        <f t="shared" si="12"/>
        <v>122</v>
      </c>
      <c r="AH45" s="652">
        <f t="shared" si="12"/>
        <v>91</v>
      </c>
      <c r="AI45" s="652">
        <f t="shared" si="12"/>
        <v>92</v>
      </c>
      <c r="AJ45" s="652">
        <f t="shared" si="12"/>
        <v>111</v>
      </c>
      <c r="AK45" s="652">
        <f t="shared" si="12"/>
        <v>85</v>
      </c>
      <c r="AL45" s="652">
        <f t="shared" si="12"/>
        <v>97</v>
      </c>
      <c r="AM45" s="652">
        <f t="shared" si="12"/>
        <v>105</v>
      </c>
      <c r="AN45" s="652">
        <f t="shared" si="12"/>
        <v>100</v>
      </c>
      <c r="AO45" s="652">
        <f t="shared" si="12"/>
        <v>100</v>
      </c>
      <c r="AP45" s="652">
        <f t="shared" si="12"/>
        <v>102</v>
      </c>
      <c r="AQ45" s="652">
        <f t="shared" si="12"/>
        <v>101</v>
      </c>
      <c r="AR45" s="652">
        <f t="shared" si="12"/>
        <v>105</v>
      </c>
      <c r="AS45" s="652">
        <f t="shared" si="12"/>
        <v>100</v>
      </c>
      <c r="AT45" s="652">
        <f t="shared" si="12"/>
        <v>111</v>
      </c>
      <c r="AU45" s="652">
        <f t="shared" si="12"/>
        <v>93</v>
      </c>
      <c r="AV45" s="652">
        <f t="shared" si="12"/>
        <v>95</v>
      </c>
      <c r="AW45" s="652">
        <f t="shared" si="12"/>
        <v>113</v>
      </c>
      <c r="AX45" s="652">
        <f t="shared" si="12"/>
        <v>91</v>
      </c>
      <c r="AY45" s="652">
        <f t="shared" si="12"/>
        <v>112</v>
      </c>
      <c r="AZ45" s="652">
        <f t="shared" si="12"/>
        <v>120</v>
      </c>
      <c r="BA45" s="652">
        <f t="shared" si="12"/>
        <v>115</v>
      </c>
      <c r="BB45" s="652">
        <f t="shared" si="12"/>
        <v>118</v>
      </c>
      <c r="BC45" s="652">
        <f t="shared" si="12"/>
        <v>141</v>
      </c>
      <c r="BE45" s="617">
        <f t="shared" si="2"/>
        <v>5970</v>
      </c>
      <c r="BG45" s="544"/>
      <c r="BH45" s="544"/>
      <c r="BI45" s="544"/>
      <c r="BJ45" s="544"/>
      <c r="BK45" s="544"/>
      <c r="BL45" s="544"/>
      <c r="BM45" s="544"/>
      <c r="BN45" s="544"/>
      <c r="BO45" s="544"/>
      <c r="BP45" s="544"/>
      <c r="BQ45" s="544"/>
      <c r="BR45" s="544"/>
      <c r="BS45" s="544"/>
      <c r="BT45" s="544"/>
      <c r="BU45" s="544"/>
      <c r="BV45" s="544"/>
      <c r="BW45" s="544"/>
      <c r="BX45" s="653"/>
      <c r="BY45" s="653"/>
      <c r="BZ45" s="653"/>
      <c r="CA45" s="653"/>
      <c r="CB45" s="653"/>
      <c r="CC45" s="653"/>
      <c r="CD45" s="653"/>
      <c r="CE45" s="653"/>
      <c r="CF45" s="653"/>
      <c r="CG45" s="653"/>
      <c r="CH45" s="653"/>
      <c r="CI45" s="653"/>
      <c r="CJ45" s="653"/>
      <c r="CK45" s="653"/>
      <c r="CL45" s="653"/>
      <c r="CM45" s="653"/>
      <c r="CN45" s="653"/>
    </row>
    <row r="46" spans="1:92" ht="14.1" customHeight="1" x14ac:dyDescent="0.2">
      <c r="A46" s="650"/>
      <c r="B46" s="651" t="s">
        <v>149</v>
      </c>
      <c r="C46" s="652">
        <f>C65+C67+C70+C72+C80+C86</f>
        <v>250</v>
      </c>
      <c r="D46" s="652">
        <f t="shared" ref="D46:BC46" si="13">D65+D67+D70+D72+D80+D86</f>
        <v>353</v>
      </c>
      <c r="E46" s="652">
        <f t="shared" si="13"/>
        <v>296</v>
      </c>
      <c r="F46" s="652">
        <f t="shared" si="13"/>
        <v>235</v>
      </c>
      <c r="G46" s="652">
        <f t="shared" si="13"/>
        <v>264</v>
      </c>
      <c r="H46" s="652">
        <f t="shared" si="13"/>
        <v>245</v>
      </c>
      <c r="I46" s="652">
        <f t="shared" si="13"/>
        <v>241</v>
      </c>
      <c r="J46" s="652">
        <f t="shared" si="13"/>
        <v>238</v>
      </c>
      <c r="K46" s="652">
        <f t="shared" si="13"/>
        <v>255</v>
      </c>
      <c r="L46" s="652">
        <f t="shared" si="13"/>
        <v>283</v>
      </c>
      <c r="M46" s="652">
        <f t="shared" si="13"/>
        <v>244</v>
      </c>
      <c r="N46" s="652">
        <f t="shared" si="13"/>
        <v>264</v>
      </c>
      <c r="O46" s="652">
        <f t="shared" si="13"/>
        <v>167</v>
      </c>
      <c r="P46" s="652">
        <f t="shared" si="13"/>
        <v>479</v>
      </c>
      <c r="Q46" s="652">
        <f t="shared" si="13"/>
        <v>499</v>
      </c>
      <c r="R46" s="652">
        <f t="shared" si="13"/>
        <v>482</v>
      </c>
      <c r="S46" s="652">
        <f t="shared" si="13"/>
        <v>518</v>
      </c>
      <c r="T46" s="652">
        <f t="shared" si="13"/>
        <v>409</v>
      </c>
      <c r="U46" s="652">
        <f t="shared" si="13"/>
        <v>344</v>
      </c>
      <c r="V46" s="652">
        <f t="shared" si="13"/>
        <v>342</v>
      </c>
      <c r="W46" s="652">
        <f t="shared" si="13"/>
        <v>308</v>
      </c>
      <c r="X46" s="652">
        <f t="shared" si="13"/>
        <v>245</v>
      </c>
      <c r="Y46" s="652">
        <f t="shared" si="13"/>
        <v>236</v>
      </c>
      <c r="Z46" s="652">
        <f t="shared" si="13"/>
        <v>235</v>
      </c>
      <c r="AA46" s="652">
        <f t="shared" si="13"/>
        <v>217</v>
      </c>
      <c r="AB46" s="652">
        <f t="shared" si="13"/>
        <v>235</v>
      </c>
      <c r="AC46" s="652">
        <f t="shared" si="13"/>
        <v>208</v>
      </c>
      <c r="AD46" s="652">
        <f t="shared" si="13"/>
        <v>198</v>
      </c>
      <c r="AE46" s="652">
        <f t="shared" si="13"/>
        <v>220</v>
      </c>
      <c r="AF46" s="652">
        <f t="shared" si="13"/>
        <v>213</v>
      </c>
      <c r="AG46" s="652">
        <f t="shared" si="13"/>
        <v>225</v>
      </c>
      <c r="AH46" s="652">
        <f t="shared" si="13"/>
        <v>214</v>
      </c>
      <c r="AI46" s="652">
        <f t="shared" si="13"/>
        <v>204</v>
      </c>
      <c r="AJ46" s="652">
        <f t="shared" si="13"/>
        <v>205</v>
      </c>
      <c r="AK46" s="652">
        <f t="shared" si="13"/>
        <v>225</v>
      </c>
      <c r="AL46" s="652">
        <f t="shared" si="13"/>
        <v>229</v>
      </c>
      <c r="AM46" s="652">
        <f t="shared" si="13"/>
        <v>224</v>
      </c>
      <c r="AN46" s="652">
        <f t="shared" si="13"/>
        <v>218</v>
      </c>
      <c r="AO46" s="652">
        <f t="shared" si="13"/>
        <v>196</v>
      </c>
      <c r="AP46" s="652">
        <f t="shared" si="13"/>
        <v>249</v>
      </c>
      <c r="AQ46" s="652">
        <f t="shared" si="13"/>
        <v>227</v>
      </c>
      <c r="AR46" s="652">
        <f t="shared" si="13"/>
        <v>251</v>
      </c>
      <c r="AS46" s="652">
        <f t="shared" si="13"/>
        <v>270</v>
      </c>
      <c r="AT46" s="652">
        <f t="shared" si="13"/>
        <v>298</v>
      </c>
      <c r="AU46" s="652">
        <f t="shared" si="13"/>
        <v>341</v>
      </c>
      <c r="AV46" s="652">
        <f t="shared" si="13"/>
        <v>352</v>
      </c>
      <c r="AW46" s="652">
        <f t="shared" si="13"/>
        <v>329</v>
      </c>
      <c r="AX46" s="652">
        <f t="shared" si="13"/>
        <v>301</v>
      </c>
      <c r="AY46" s="652">
        <f t="shared" si="13"/>
        <v>313</v>
      </c>
      <c r="AZ46" s="652">
        <f t="shared" si="13"/>
        <v>268</v>
      </c>
      <c r="BA46" s="652">
        <f t="shared" si="13"/>
        <v>282</v>
      </c>
      <c r="BB46" s="652">
        <f t="shared" si="13"/>
        <v>262</v>
      </c>
      <c r="BC46" s="652">
        <f t="shared" si="13"/>
        <v>229</v>
      </c>
      <c r="BE46" s="617">
        <f t="shared" si="2"/>
        <v>14635</v>
      </c>
      <c r="BG46" s="544"/>
      <c r="BH46" s="544"/>
      <c r="BI46" s="544"/>
      <c r="BJ46" s="544"/>
      <c r="BK46" s="544"/>
      <c r="BL46" s="544"/>
      <c r="BM46" s="544"/>
      <c r="BN46" s="544"/>
      <c r="BO46" s="544"/>
      <c r="BP46" s="544"/>
      <c r="BQ46" s="544"/>
      <c r="BR46" s="544"/>
      <c r="BS46" s="544"/>
      <c r="BT46" s="544"/>
      <c r="BU46" s="544"/>
      <c r="BV46" s="544"/>
      <c r="BW46" s="544"/>
      <c r="BX46" s="653"/>
      <c r="BY46" s="653"/>
      <c r="BZ46" s="653"/>
      <c r="CA46" s="653"/>
      <c r="CB46" s="653"/>
      <c r="CC46" s="653"/>
      <c r="CD46" s="653"/>
      <c r="CE46" s="653"/>
      <c r="CF46" s="653"/>
      <c r="CG46" s="653"/>
      <c r="CH46" s="653"/>
      <c r="CI46" s="653"/>
      <c r="CJ46" s="653"/>
      <c r="CK46" s="653"/>
      <c r="CL46" s="653"/>
      <c r="CM46" s="653"/>
      <c r="CN46" s="653"/>
    </row>
    <row r="47" spans="1:92" ht="14.1" customHeight="1" x14ac:dyDescent="0.2">
      <c r="A47" s="650"/>
      <c r="B47" s="651" t="s">
        <v>111</v>
      </c>
      <c r="C47" s="652">
        <f>C59+C71</f>
        <v>75</v>
      </c>
      <c r="D47" s="652">
        <f t="shared" ref="D47:BC47" si="14">D59+D71</f>
        <v>95</v>
      </c>
      <c r="E47" s="652">
        <f t="shared" si="14"/>
        <v>94</v>
      </c>
      <c r="F47" s="652">
        <f t="shared" si="14"/>
        <v>77</v>
      </c>
      <c r="G47" s="652">
        <f t="shared" si="14"/>
        <v>82</v>
      </c>
      <c r="H47" s="652">
        <f t="shared" si="14"/>
        <v>69</v>
      </c>
      <c r="I47" s="652">
        <f t="shared" si="14"/>
        <v>68</v>
      </c>
      <c r="J47" s="652">
        <f t="shared" si="14"/>
        <v>66</v>
      </c>
      <c r="K47" s="652">
        <f t="shared" si="14"/>
        <v>78</v>
      </c>
      <c r="L47" s="652">
        <f t="shared" si="14"/>
        <v>70</v>
      </c>
      <c r="M47" s="652">
        <f t="shared" si="14"/>
        <v>78</v>
      </c>
      <c r="N47" s="652">
        <f t="shared" si="14"/>
        <v>72</v>
      </c>
      <c r="O47" s="652">
        <f t="shared" si="14"/>
        <v>70</v>
      </c>
      <c r="P47" s="652">
        <f t="shared" si="14"/>
        <v>102</v>
      </c>
      <c r="Q47" s="652">
        <f t="shared" si="14"/>
        <v>100</v>
      </c>
      <c r="R47" s="652">
        <f t="shared" si="14"/>
        <v>107</v>
      </c>
      <c r="S47" s="652">
        <f t="shared" si="14"/>
        <v>94</v>
      </c>
      <c r="T47" s="652">
        <f t="shared" si="14"/>
        <v>78</v>
      </c>
      <c r="U47" s="652">
        <f t="shared" si="14"/>
        <v>83</v>
      </c>
      <c r="V47" s="652">
        <f t="shared" si="14"/>
        <v>83</v>
      </c>
      <c r="W47" s="652">
        <f t="shared" si="14"/>
        <v>73</v>
      </c>
      <c r="X47" s="652">
        <f t="shared" si="14"/>
        <v>74</v>
      </c>
      <c r="Y47" s="652">
        <f t="shared" si="14"/>
        <v>73</v>
      </c>
      <c r="Z47" s="652">
        <f t="shared" si="14"/>
        <v>67</v>
      </c>
      <c r="AA47" s="652">
        <f t="shared" si="14"/>
        <v>66</v>
      </c>
      <c r="AB47" s="652">
        <f t="shared" si="14"/>
        <v>54</v>
      </c>
      <c r="AC47" s="652">
        <f t="shared" si="14"/>
        <v>65</v>
      </c>
      <c r="AD47" s="652">
        <f t="shared" si="14"/>
        <v>67</v>
      </c>
      <c r="AE47" s="652">
        <f t="shared" si="14"/>
        <v>72</v>
      </c>
      <c r="AF47" s="652">
        <f t="shared" si="14"/>
        <v>56</v>
      </c>
      <c r="AG47" s="652">
        <f t="shared" si="14"/>
        <v>59</v>
      </c>
      <c r="AH47" s="652">
        <f t="shared" si="14"/>
        <v>86</v>
      </c>
      <c r="AI47" s="652">
        <f t="shared" si="14"/>
        <v>61</v>
      </c>
      <c r="AJ47" s="652">
        <f t="shared" si="14"/>
        <v>80</v>
      </c>
      <c r="AK47" s="652">
        <f t="shared" si="14"/>
        <v>65</v>
      </c>
      <c r="AL47" s="652">
        <f t="shared" si="14"/>
        <v>67</v>
      </c>
      <c r="AM47" s="652">
        <f t="shared" si="14"/>
        <v>66</v>
      </c>
      <c r="AN47" s="652">
        <f t="shared" si="14"/>
        <v>63</v>
      </c>
      <c r="AO47" s="652">
        <f t="shared" si="14"/>
        <v>51</v>
      </c>
      <c r="AP47" s="652">
        <f t="shared" si="14"/>
        <v>77</v>
      </c>
      <c r="AQ47" s="652">
        <f t="shared" si="14"/>
        <v>57</v>
      </c>
      <c r="AR47" s="652">
        <f t="shared" si="14"/>
        <v>70</v>
      </c>
      <c r="AS47" s="652">
        <f t="shared" si="14"/>
        <v>80</v>
      </c>
      <c r="AT47" s="652">
        <f t="shared" si="14"/>
        <v>62</v>
      </c>
      <c r="AU47" s="652">
        <f t="shared" si="14"/>
        <v>73</v>
      </c>
      <c r="AV47" s="652">
        <f t="shared" si="14"/>
        <v>69</v>
      </c>
      <c r="AW47" s="652">
        <f t="shared" si="14"/>
        <v>83</v>
      </c>
      <c r="AX47" s="652">
        <f t="shared" si="14"/>
        <v>64</v>
      </c>
      <c r="AY47" s="652">
        <f t="shared" si="14"/>
        <v>69</v>
      </c>
      <c r="AZ47" s="652">
        <f t="shared" si="14"/>
        <v>87</v>
      </c>
      <c r="BA47" s="652">
        <f t="shared" si="14"/>
        <v>82</v>
      </c>
      <c r="BB47" s="652">
        <f t="shared" si="14"/>
        <v>65</v>
      </c>
      <c r="BC47" s="652">
        <f t="shared" si="14"/>
        <v>62</v>
      </c>
      <c r="BE47" s="617">
        <f t="shared" si="2"/>
        <v>3906</v>
      </c>
      <c r="BG47" s="544"/>
      <c r="BH47" s="544"/>
      <c r="BI47" s="544"/>
      <c r="BJ47" s="544"/>
      <c r="BK47" s="544"/>
      <c r="BL47" s="544"/>
      <c r="BM47" s="544"/>
      <c r="BN47" s="544"/>
      <c r="BO47" s="544"/>
      <c r="BP47" s="544"/>
      <c r="BQ47" s="544"/>
      <c r="BR47" s="544"/>
      <c r="BS47" s="544"/>
      <c r="BT47" s="544"/>
      <c r="BU47" s="544"/>
      <c r="BV47" s="544"/>
      <c r="BW47" s="544"/>
      <c r="BX47" s="653"/>
      <c r="BY47" s="653"/>
      <c r="BZ47" s="653"/>
      <c r="CA47" s="653"/>
      <c r="CB47" s="653"/>
      <c r="CC47" s="653"/>
      <c r="CD47" s="653"/>
      <c r="CE47" s="653"/>
      <c r="CF47" s="653"/>
      <c r="CG47" s="653"/>
      <c r="CH47" s="653"/>
      <c r="CI47" s="653"/>
      <c r="CJ47" s="653"/>
      <c r="CK47" s="653"/>
      <c r="CL47" s="653"/>
      <c r="CM47" s="653"/>
      <c r="CN47" s="653"/>
    </row>
    <row r="48" spans="1:92" ht="14.1" customHeight="1" x14ac:dyDescent="0.2">
      <c r="A48" s="650"/>
      <c r="B48" s="651" t="s">
        <v>102</v>
      </c>
      <c r="C48" s="652">
        <f>C77+C84</f>
        <v>138</v>
      </c>
      <c r="D48" s="652">
        <f t="shared" ref="D48:BC48" si="15">D77+D84</f>
        <v>194</v>
      </c>
      <c r="E48" s="652">
        <f t="shared" si="15"/>
        <v>165</v>
      </c>
      <c r="F48" s="652">
        <f t="shared" si="15"/>
        <v>161</v>
      </c>
      <c r="G48" s="652">
        <f t="shared" si="15"/>
        <v>151</v>
      </c>
      <c r="H48" s="652">
        <f t="shared" si="15"/>
        <v>169</v>
      </c>
      <c r="I48" s="652">
        <f t="shared" si="15"/>
        <v>157</v>
      </c>
      <c r="J48" s="652">
        <f t="shared" si="15"/>
        <v>144</v>
      </c>
      <c r="K48" s="652">
        <f t="shared" si="15"/>
        <v>136</v>
      </c>
      <c r="L48" s="652">
        <f t="shared" si="15"/>
        <v>151</v>
      </c>
      <c r="M48" s="652">
        <f t="shared" si="15"/>
        <v>143</v>
      </c>
      <c r="N48" s="652">
        <f t="shared" si="15"/>
        <v>138</v>
      </c>
      <c r="O48" s="652">
        <f t="shared" si="15"/>
        <v>137</v>
      </c>
      <c r="P48" s="652">
        <f t="shared" si="15"/>
        <v>231</v>
      </c>
      <c r="Q48" s="652">
        <f t="shared" si="15"/>
        <v>274</v>
      </c>
      <c r="R48" s="652">
        <f t="shared" si="15"/>
        <v>272</v>
      </c>
      <c r="S48" s="652">
        <f t="shared" si="15"/>
        <v>238</v>
      </c>
      <c r="T48" s="652">
        <f t="shared" si="15"/>
        <v>207</v>
      </c>
      <c r="U48" s="652">
        <f t="shared" si="15"/>
        <v>207</v>
      </c>
      <c r="V48" s="652">
        <f t="shared" si="15"/>
        <v>168</v>
      </c>
      <c r="W48" s="652">
        <f t="shared" si="15"/>
        <v>151</v>
      </c>
      <c r="X48" s="652">
        <f t="shared" si="15"/>
        <v>142</v>
      </c>
      <c r="Y48" s="652">
        <f t="shared" si="15"/>
        <v>134</v>
      </c>
      <c r="Z48" s="652">
        <f t="shared" si="15"/>
        <v>129</v>
      </c>
      <c r="AA48" s="652">
        <f t="shared" si="15"/>
        <v>137</v>
      </c>
      <c r="AB48" s="652">
        <f t="shared" si="15"/>
        <v>148</v>
      </c>
      <c r="AC48" s="652">
        <f t="shared" si="15"/>
        <v>109</v>
      </c>
      <c r="AD48" s="652">
        <f t="shared" si="15"/>
        <v>111</v>
      </c>
      <c r="AE48" s="652">
        <f t="shared" si="15"/>
        <v>127</v>
      </c>
      <c r="AF48" s="652">
        <f t="shared" si="15"/>
        <v>136</v>
      </c>
      <c r="AG48" s="652">
        <f t="shared" si="15"/>
        <v>128</v>
      </c>
      <c r="AH48" s="652">
        <f t="shared" si="15"/>
        <v>129</v>
      </c>
      <c r="AI48" s="652">
        <f t="shared" si="15"/>
        <v>125</v>
      </c>
      <c r="AJ48" s="652">
        <f t="shared" si="15"/>
        <v>131</v>
      </c>
      <c r="AK48" s="652">
        <f t="shared" si="15"/>
        <v>151</v>
      </c>
      <c r="AL48" s="652">
        <f t="shared" si="15"/>
        <v>146</v>
      </c>
      <c r="AM48" s="652">
        <f t="shared" si="15"/>
        <v>138</v>
      </c>
      <c r="AN48" s="652">
        <f t="shared" si="15"/>
        <v>126</v>
      </c>
      <c r="AO48" s="652">
        <f t="shared" si="15"/>
        <v>126</v>
      </c>
      <c r="AP48" s="652">
        <f t="shared" si="15"/>
        <v>154</v>
      </c>
      <c r="AQ48" s="652">
        <f t="shared" si="15"/>
        <v>141</v>
      </c>
      <c r="AR48" s="652">
        <f t="shared" si="15"/>
        <v>142</v>
      </c>
      <c r="AS48" s="652">
        <f t="shared" si="15"/>
        <v>148</v>
      </c>
      <c r="AT48" s="652">
        <f t="shared" si="15"/>
        <v>183</v>
      </c>
      <c r="AU48" s="652">
        <f t="shared" si="15"/>
        <v>152</v>
      </c>
      <c r="AV48" s="652">
        <f t="shared" si="15"/>
        <v>197</v>
      </c>
      <c r="AW48" s="652">
        <f t="shared" si="15"/>
        <v>183</v>
      </c>
      <c r="AX48" s="652">
        <f t="shared" si="15"/>
        <v>214</v>
      </c>
      <c r="AY48" s="652">
        <f t="shared" si="15"/>
        <v>183</v>
      </c>
      <c r="AZ48" s="652">
        <f t="shared" si="15"/>
        <v>191</v>
      </c>
      <c r="BA48" s="652">
        <f t="shared" si="15"/>
        <v>165</v>
      </c>
      <c r="BB48" s="652">
        <f t="shared" si="15"/>
        <v>156</v>
      </c>
      <c r="BC48" s="652">
        <f t="shared" si="15"/>
        <v>126</v>
      </c>
      <c r="BE48" s="617">
        <f t="shared" si="2"/>
        <v>8440</v>
      </c>
      <c r="BG48" s="544"/>
      <c r="BH48" s="544"/>
      <c r="BI48" s="544"/>
      <c r="BJ48" s="544"/>
      <c r="BK48" s="544"/>
      <c r="BL48" s="544"/>
      <c r="BM48" s="544"/>
      <c r="BN48" s="544"/>
      <c r="BO48" s="544"/>
      <c r="BP48" s="544"/>
      <c r="BQ48" s="544"/>
      <c r="BR48" s="544"/>
      <c r="BS48" s="544"/>
      <c r="BT48" s="544"/>
      <c r="BU48" s="544"/>
      <c r="BV48" s="544"/>
      <c r="BW48" s="544"/>
      <c r="BX48" s="653"/>
      <c r="BY48" s="653"/>
      <c r="BZ48" s="653"/>
      <c r="CA48" s="653"/>
      <c r="CB48" s="653"/>
      <c r="CC48" s="653"/>
      <c r="CD48" s="653"/>
      <c r="CE48" s="653"/>
      <c r="CF48" s="653"/>
      <c r="CG48" s="653"/>
      <c r="CH48" s="653"/>
      <c r="CI48" s="653"/>
      <c r="CJ48" s="653"/>
      <c r="CK48" s="653"/>
      <c r="CL48" s="653"/>
      <c r="CM48" s="653"/>
      <c r="CN48" s="653"/>
    </row>
    <row r="49" spans="1:92" ht="14.1" customHeight="1" x14ac:dyDescent="0.2">
      <c r="A49" s="650"/>
      <c r="B49" s="651" t="s">
        <v>103</v>
      </c>
      <c r="C49" s="652">
        <f>C60+C66+C73+C87</f>
        <v>166</v>
      </c>
      <c r="D49" s="652">
        <f t="shared" ref="D49:BC49" si="16">D60+D66+D73+D87</f>
        <v>196</v>
      </c>
      <c r="E49" s="652">
        <f t="shared" si="16"/>
        <v>155</v>
      </c>
      <c r="F49" s="652">
        <f t="shared" si="16"/>
        <v>165</v>
      </c>
      <c r="G49" s="652">
        <f t="shared" si="16"/>
        <v>154</v>
      </c>
      <c r="H49" s="652">
        <f t="shared" si="16"/>
        <v>191</v>
      </c>
      <c r="I49" s="652">
        <f t="shared" si="16"/>
        <v>171</v>
      </c>
      <c r="J49" s="652">
        <f t="shared" si="16"/>
        <v>152</v>
      </c>
      <c r="K49" s="652">
        <f t="shared" si="16"/>
        <v>171</v>
      </c>
      <c r="L49" s="652">
        <f t="shared" si="16"/>
        <v>166</v>
      </c>
      <c r="M49" s="652">
        <f t="shared" si="16"/>
        <v>182</v>
      </c>
      <c r="N49" s="652">
        <f t="shared" si="16"/>
        <v>169</v>
      </c>
      <c r="O49" s="652">
        <f t="shared" si="16"/>
        <v>144</v>
      </c>
      <c r="P49" s="652">
        <f t="shared" si="16"/>
        <v>228</v>
      </c>
      <c r="Q49" s="652">
        <f t="shared" si="16"/>
        <v>313</v>
      </c>
      <c r="R49" s="652">
        <f t="shared" si="16"/>
        <v>271</v>
      </c>
      <c r="S49" s="652">
        <f t="shared" si="16"/>
        <v>258</v>
      </c>
      <c r="T49" s="652">
        <f t="shared" si="16"/>
        <v>280</v>
      </c>
      <c r="U49" s="652">
        <f t="shared" si="16"/>
        <v>207</v>
      </c>
      <c r="V49" s="652">
        <f t="shared" si="16"/>
        <v>224</v>
      </c>
      <c r="W49" s="652">
        <f t="shared" si="16"/>
        <v>189</v>
      </c>
      <c r="X49" s="652">
        <f t="shared" si="16"/>
        <v>156</v>
      </c>
      <c r="Y49" s="652">
        <f t="shared" si="16"/>
        <v>154</v>
      </c>
      <c r="Z49" s="652">
        <f t="shared" si="16"/>
        <v>136</v>
      </c>
      <c r="AA49" s="652">
        <f t="shared" si="16"/>
        <v>168</v>
      </c>
      <c r="AB49" s="652">
        <f t="shared" si="16"/>
        <v>125</v>
      </c>
      <c r="AC49" s="652">
        <f t="shared" si="16"/>
        <v>139</v>
      </c>
      <c r="AD49" s="652">
        <f t="shared" si="16"/>
        <v>125</v>
      </c>
      <c r="AE49" s="652">
        <f t="shared" si="16"/>
        <v>120</v>
      </c>
      <c r="AF49" s="652">
        <f t="shared" si="16"/>
        <v>135</v>
      </c>
      <c r="AG49" s="652">
        <f t="shared" si="16"/>
        <v>114</v>
      </c>
      <c r="AH49" s="652">
        <f t="shared" si="16"/>
        <v>125</v>
      </c>
      <c r="AI49" s="652">
        <f t="shared" si="16"/>
        <v>131</v>
      </c>
      <c r="AJ49" s="652">
        <f t="shared" si="16"/>
        <v>127</v>
      </c>
      <c r="AK49" s="652">
        <f t="shared" si="16"/>
        <v>143</v>
      </c>
      <c r="AL49" s="652">
        <f t="shared" si="16"/>
        <v>123</v>
      </c>
      <c r="AM49" s="652">
        <f t="shared" si="16"/>
        <v>128</v>
      </c>
      <c r="AN49" s="652">
        <f t="shared" si="16"/>
        <v>108</v>
      </c>
      <c r="AO49" s="652">
        <f t="shared" si="16"/>
        <v>121</v>
      </c>
      <c r="AP49" s="652">
        <f t="shared" si="16"/>
        <v>172</v>
      </c>
      <c r="AQ49" s="652">
        <f t="shared" si="16"/>
        <v>147</v>
      </c>
      <c r="AR49" s="652">
        <f t="shared" si="16"/>
        <v>175</v>
      </c>
      <c r="AS49" s="652">
        <f t="shared" si="16"/>
        <v>172</v>
      </c>
      <c r="AT49" s="652">
        <f t="shared" si="16"/>
        <v>177</v>
      </c>
      <c r="AU49" s="652">
        <f t="shared" si="16"/>
        <v>146</v>
      </c>
      <c r="AV49" s="652">
        <f t="shared" si="16"/>
        <v>180</v>
      </c>
      <c r="AW49" s="652">
        <f t="shared" si="16"/>
        <v>194</v>
      </c>
      <c r="AX49" s="652">
        <f t="shared" si="16"/>
        <v>171</v>
      </c>
      <c r="AY49" s="652">
        <f t="shared" si="16"/>
        <v>177</v>
      </c>
      <c r="AZ49" s="652">
        <f t="shared" si="16"/>
        <v>166</v>
      </c>
      <c r="BA49" s="652">
        <f t="shared" si="16"/>
        <v>183</v>
      </c>
      <c r="BB49" s="652">
        <f t="shared" si="16"/>
        <v>154</v>
      </c>
      <c r="BC49" s="652">
        <f t="shared" si="16"/>
        <v>179</v>
      </c>
      <c r="BE49" s="617">
        <f t="shared" si="2"/>
        <v>8923</v>
      </c>
      <c r="BG49" s="544"/>
      <c r="BH49" s="544"/>
      <c r="BI49" s="544"/>
      <c r="BJ49" s="544"/>
      <c r="BK49" s="544"/>
      <c r="BL49" s="544"/>
      <c r="BM49" s="544"/>
      <c r="BN49" s="544"/>
      <c r="BO49" s="544"/>
      <c r="BP49" s="544"/>
      <c r="BQ49" s="544"/>
      <c r="BR49" s="544"/>
      <c r="BS49" s="544"/>
      <c r="BT49" s="544"/>
      <c r="BU49" s="544"/>
      <c r="BV49" s="544"/>
      <c r="BW49" s="544"/>
      <c r="BX49" s="653"/>
      <c r="BY49" s="653"/>
      <c r="BZ49" s="653"/>
      <c r="CA49" s="653"/>
      <c r="CB49" s="653"/>
      <c r="CC49" s="653"/>
      <c r="CD49" s="653"/>
      <c r="CE49" s="653"/>
      <c r="CF49" s="653"/>
      <c r="CG49" s="653"/>
      <c r="CH49" s="653"/>
      <c r="CI49" s="653"/>
      <c r="CJ49" s="653"/>
      <c r="CK49" s="653"/>
      <c r="CL49" s="653"/>
      <c r="CM49" s="653"/>
      <c r="CN49" s="653"/>
    </row>
    <row r="50" spans="1:92" ht="14.1" customHeight="1" x14ac:dyDescent="0.2">
      <c r="A50" s="650"/>
      <c r="B50" s="651" t="s">
        <v>2772</v>
      </c>
      <c r="C50" s="652">
        <f>C78</f>
        <v>1</v>
      </c>
      <c r="D50" s="652">
        <f t="shared" ref="D50:BC50" si="17">D78</f>
        <v>5</v>
      </c>
      <c r="E50" s="652">
        <f t="shared" si="17"/>
        <v>2</v>
      </c>
      <c r="F50" s="652">
        <f t="shared" si="17"/>
        <v>4</v>
      </c>
      <c r="G50" s="652">
        <f t="shared" si="17"/>
        <v>2</v>
      </c>
      <c r="H50" s="652">
        <f t="shared" si="17"/>
        <v>5</v>
      </c>
      <c r="I50" s="652">
        <f t="shared" si="17"/>
        <v>3</v>
      </c>
      <c r="J50" s="652">
        <f t="shared" si="17"/>
        <v>1</v>
      </c>
      <c r="K50" s="652">
        <f t="shared" si="17"/>
        <v>4</v>
      </c>
      <c r="L50" s="652">
        <f t="shared" si="17"/>
        <v>5</v>
      </c>
      <c r="M50" s="652">
        <f t="shared" si="17"/>
        <v>6</v>
      </c>
      <c r="N50" s="652">
        <f t="shared" si="17"/>
        <v>7</v>
      </c>
      <c r="O50" s="652">
        <f t="shared" si="17"/>
        <v>8</v>
      </c>
      <c r="P50" s="652">
        <f t="shared" si="17"/>
        <v>9</v>
      </c>
      <c r="Q50" s="652">
        <f t="shared" si="17"/>
        <v>11</v>
      </c>
      <c r="R50" s="652">
        <f t="shared" si="17"/>
        <v>4</v>
      </c>
      <c r="S50" s="652">
        <f t="shared" si="17"/>
        <v>6</v>
      </c>
      <c r="T50" s="652">
        <f t="shared" si="17"/>
        <v>3</v>
      </c>
      <c r="U50" s="652">
        <f t="shared" si="17"/>
        <v>2</v>
      </c>
      <c r="V50" s="652">
        <f t="shared" si="17"/>
        <v>5</v>
      </c>
      <c r="W50" s="652">
        <f t="shared" si="17"/>
        <v>8</v>
      </c>
      <c r="X50" s="652">
        <f t="shared" si="17"/>
        <v>5</v>
      </c>
      <c r="Y50" s="652">
        <f t="shared" si="17"/>
        <v>8</v>
      </c>
      <c r="Z50" s="652">
        <f t="shared" si="17"/>
        <v>2</v>
      </c>
      <c r="AA50" s="652">
        <f t="shared" si="17"/>
        <v>5</v>
      </c>
      <c r="AB50" s="652">
        <f t="shared" si="17"/>
        <v>4</v>
      </c>
      <c r="AC50" s="652">
        <f t="shared" si="17"/>
        <v>2</v>
      </c>
      <c r="AD50" s="652">
        <f t="shared" si="17"/>
        <v>4</v>
      </c>
      <c r="AE50" s="652">
        <f t="shared" si="17"/>
        <v>3</v>
      </c>
      <c r="AF50" s="652">
        <f t="shared" si="17"/>
        <v>4</v>
      </c>
      <c r="AG50" s="652">
        <f t="shared" si="17"/>
        <v>4</v>
      </c>
      <c r="AH50" s="652">
        <f t="shared" si="17"/>
        <v>3</v>
      </c>
      <c r="AI50" s="652">
        <f t="shared" si="17"/>
        <v>5</v>
      </c>
      <c r="AJ50" s="652">
        <f t="shared" si="17"/>
        <v>3</v>
      </c>
      <c r="AK50" s="652">
        <f t="shared" si="17"/>
        <v>8</v>
      </c>
      <c r="AL50" s="652">
        <f t="shared" si="17"/>
        <v>4</v>
      </c>
      <c r="AM50" s="652">
        <f t="shared" si="17"/>
        <v>6</v>
      </c>
      <c r="AN50" s="652">
        <f t="shared" si="17"/>
        <v>3</v>
      </c>
      <c r="AO50" s="652">
        <f t="shared" si="17"/>
        <v>5</v>
      </c>
      <c r="AP50" s="652">
        <f t="shared" si="17"/>
        <v>3</v>
      </c>
      <c r="AQ50" s="652">
        <f t="shared" si="17"/>
        <v>6</v>
      </c>
      <c r="AR50" s="652">
        <f t="shared" si="17"/>
        <v>2</v>
      </c>
      <c r="AS50" s="652">
        <f t="shared" si="17"/>
        <v>3</v>
      </c>
      <c r="AT50" s="652">
        <f t="shared" si="17"/>
        <v>5</v>
      </c>
      <c r="AU50" s="652">
        <f t="shared" si="17"/>
        <v>4</v>
      </c>
      <c r="AV50" s="652">
        <f t="shared" si="17"/>
        <v>6</v>
      </c>
      <c r="AW50" s="652">
        <f t="shared" si="17"/>
        <v>8</v>
      </c>
      <c r="AX50" s="652">
        <f t="shared" si="17"/>
        <v>7</v>
      </c>
      <c r="AY50" s="652">
        <f t="shared" si="17"/>
        <v>6</v>
      </c>
      <c r="AZ50" s="652">
        <f t="shared" si="17"/>
        <v>4</v>
      </c>
      <c r="BA50" s="652">
        <f t="shared" si="17"/>
        <v>8</v>
      </c>
      <c r="BB50" s="652">
        <f t="shared" si="17"/>
        <v>8</v>
      </c>
      <c r="BC50" s="652">
        <f t="shared" si="17"/>
        <v>5</v>
      </c>
      <c r="BE50" s="617">
        <f t="shared" si="2"/>
        <v>254</v>
      </c>
      <c r="BG50" s="544"/>
      <c r="BH50" s="544"/>
      <c r="BI50" s="544"/>
      <c r="BJ50" s="544"/>
      <c r="BK50" s="544"/>
      <c r="BL50" s="544"/>
      <c r="BM50" s="544"/>
      <c r="BN50" s="544"/>
      <c r="BO50" s="544"/>
      <c r="BP50" s="544"/>
      <c r="BQ50" s="544"/>
      <c r="BR50" s="544"/>
      <c r="BS50" s="544"/>
      <c r="BT50" s="544"/>
      <c r="BU50" s="544"/>
      <c r="BV50" s="544"/>
      <c r="BW50" s="544"/>
      <c r="BX50" s="653"/>
      <c r="BY50" s="653"/>
      <c r="BZ50" s="653"/>
      <c r="CA50" s="653"/>
      <c r="CB50" s="653"/>
      <c r="CC50" s="653"/>
      <c r="CD50" s="653"/>
      <c r="CE50" s="653"/>
      <c r="CF50" s="653"/>
      <c r="CG50" s="653"/>
      <c r="CH50" s="653"/>
      <c r="CI50" s="653"/>
      <c r="CJ50" s="653"/>
      <c r="CK50" s="653"/>
      <c r="CL50" s="653"/>
      <c r="CM50" s="653"/>
      <c r="CN50" s="653"/>
    </row>
    <row r="51" spans="1:92" ht="14.1" customHeight="1" x14ac:dyDescent="0.2">
      <c r="A51" s="650"/>
      <c r="B51" s="651" t="s">
        <v>2773</v>
      </c>
      <c r="C51" s="652">
        <f>C82</f>
        <v>5</v>
      </c>
      <c r="D51" s="652">
        <f t="shared" ref="D51:BC51" si="18">D82</f>
        <v>4</v>
      </c>
      <c r="E51" s="652">
        <f t="shared" si="18"/>
        <v>2</v>
      </c>
      <c r="F51" s="652">
        <f t="shared" si="18"/>
        <v>2</v>
      </c>
      <c r="G51" s="652">
        <f t="shared" si="18"/>
        <v>5</v>
      </c>
      <c r="H51" s="652">
        <f t="shared" si="18"/>
        <v>6</v>
      </c>
      <c r="I51" s="652">
        <f t="shared" si="18"/>
        <v>4</v>
      </c>
      <c r="J51" s="652">
        <f t="shared" si="18"/>
        <v>4</v>
      </c>
      <c r="K51" s="652">
        <f t="shared" si="18"/>
        <v>3</v>
      </c>
      <c r="L51" s="652">
        <f t="shared" si="18"/>
        <v>4</v>
      </c>
      <c r="M51" s="652">
        <f t="shared" si="18"/>
        <v>3</v>
      </c>
      <c r="N51" s="652">
        <f t="shared" si="18"/>
        <v>3</v>
      </c>
      <c r="O51" s="652">
        <f t="shared" si="18"/>
        <v>9</v>
      </c>
      <c r="P51" s="652">
        <f t="shared" si="18"/>
        <v>8</v>
      </c>
      <c r="Q51" s="652">
        <f t="shared" si="18"/>
        <v>8</v>
      </c>
      <c r="R51" s="652">
        <f t="shared" si="18"/>
        <v>3</v>
      </c>
      <c r="S51" s="652">
        <f t="shared" si="18"/>
        <v>2</v>
      </c>
      <c r="T51" s="652">
        <f t="shared" si="18"/>
        <v>6</v>
      </c>
      <c r="U51" s="652">
        <f t="shared" si="18"/>
        <v>6</v>
      </c>
      <c r="V51" s="652">
        <f t="shared" si="18"/>
        <v>6</v>
      </c>
      <c r="W51" s="652">
        <f t="shared" si="18"/>
        <v>2</v>
      </c>
      <c r="X51" s="652">
        <f t="shared" si="18"/>
        <v>5</v>
      </c>
      <c r="Y51" s="652">
        <f t="shared" si="18"/>
        <v>3</v>
      </c>
      <c r="Z51" s="652">
        <f t="shared" si="18"/>
        <v>4</v>
      </c>
      <c r="AA51" s="652">
        <f t="shared" si="18"/>
        <v>3</v>
      </c>
      <c r="AB51" s="652">
        <f t="shared" si="18"/>
        <v>0</v>
      </c>
      <c r="AC51" s="652">
        <f t="shared" si="18"/>
        <v>4</v>
      </c>
      <c r="AD51" s="652">
        <f t="shared" si="18"/>
        <v>7</v>
      </c>
      <c r="AE51" s="652">
        <f t="shared" si="18"/>
        <v>5</v>
      </c>
      <c r="AF51" s="652">
        <f t="shared" si="18"/>
        <v>3</v>
      </c>
      <c r="AG51" s="652">
        <f t="shared" si="18"/>
        <v>3</v>
      </c>
      <c r="AH51" s="652">
        <f t="shared" si="18"/>
        <v>4</v>
      </c>
      <c r="AI51" s="652">
        <f t="shared" si="18"/>
        <v>1</v>
      </c>
      <c r="AJ51" s="652">
        <f t="shared" si="18"/>
        <v>2</v>
      </c>
      <c r="AK51" s="652">
        <f t="shared" si="18"/>
        <v>3</v>
      </c>
      <c r="AL51" s="652">
        <f t="shared" si="18"/>
        <v>6</v>
      </c>
      <c r="AM51" s="652">
        <f t="shared" si="18"/>
        <v>6</v>
      </c>
      <c r="AN51" s="652">
        <f t="shared" si="18"/>
        <v>3</v>
      </c>
      <c r="AO51" s="652">
        <f t="shared" si="18"/>
        <v>2</v>
      </c>
      <c r="AP51" s="652">
        <f t="shared" si="18"/>
        <v>2</v>
      </c>
      <c r="AQ51" s="652">
        <f t="shared" si="18"/>
        <v>4</v>
      </c>
      <c r="AR51" s="652">
        <f t="shared" si="18"/>
        <v>4</v>
      </c>
      <c r="AS51" s="652">
        <f t="shared" si="18"/>
        <v>6</v>
      </c>
      <c r="AT51" s="652">
        <f t="shared" si="18"/>
        <v>4</v>
      </c>
      <c r="AU51" s="652">
        <f t="shared" si="18"/>
        <v>4</v>
      </c>
      <c r="AV51" s="652">
        <f t="shared" si="18"/>
        <v>2</v>
      </c>
      <c r="AW51" s="652">
        <f t="shared" si="18"/>
        <v>2</v>
      </c>
      <c r="AX51" s="652">
        <f t="shared" si="18"/>
        <v>4</v>
      </c>
      <c r="AY51" s="652">
        <f t="shared" si="18"/>
        <v>4</v>
      </c>
      <c r="AZ51" s="652">
        <f t="shared" si="18"/>
        <v>1</v>
      </c>
      <c r="BA51" s="652">
        <f t="shared" si="18"/>
        <v>7</v>
      </c>
      <c r="BB51" s="652">
        <f t="shared" si="18"/>
        <v>4</v>
      </c>
      <c r="BC51" s="652">
        <f t="shared" si="18"/>
        <v>3</v>
      </c>
      <c r="BE51" s="617">
        <f t="shared" si="2"/>
        <v>210</v>
      </c>
      <c r="BG51" s="544"/>
      <c r="BH51" s="544"/>
      <c r="BI51" s="544"/>
      <c r="BJ51" s="544"/>
      <c r="BK51" s="544"/>
      <c r="BL51" s="544"/>
      <c r="BM51" s="544"/>
      <c r="BN51" s="544"/>
      <c r="BO51" s="544"/>
      <c r="BP51" s="544"/>
      <c r="BQ51" s="544"/>
      <c r="BR51" s="544"/>
      <c r="BS51" s="544"/>
      <c r="BT51" s="544"/>
      <c r="BU51" s="544"/>
      <c r="BV51" s="544"/>
      <c r="BW51" s="544"/>
      <c r="BX51" s="653"/>
      <c r="BY51" s="653"/>
      <c r="BZ51" s="653"/>
      <c r="CA51" s="653"/>
      <c r="CB51" s="653"/>
      <c r="CC51" s="653"/>
      <c r="CD51" s="653"/>
      <c r="CE51" s="653"/>
      <c r="CF51" s="653"/>
      <c r="CG51" s="653"/>
      <c r="CH51" s="653"/>
      <c r="CI51" s="653"/>
      <c r="CJ51" s="653"/>
      <c r="CK51" s="653"/>
      <c r="CL51" s="653"/>
      <c r="CM51" s="653"/>
      <c r="CN51" s="653"/>
    </row>
    <row r="52" spans="1:92" ht="14.1" customHeight="1" x14ac:dyDescent="0.2">
      <c r="A52" s="650"/>
      <c r="B52" s="651" t="s">
        <v>104</v>
      </c>
      <c r="C52" s="652">
        <f>C58+C63+C79</f>
        <v>96</v>
      </c>
      <c r="D52" s="652">
        <f t="shared" ref="D52:BC52" si="19">D58+D63+D79</f>
        <v>156</v>
      </c>
      <c r="E52" s="652">
        <f t="shared" si="19"/>
        <v>118</v>
      </c>
      <c r="F52" s="652">
        <f t="shared" si="19"/>
        <v>107</v>
      </c>
      <c r="G52" s="652">
        <f t="shared" si="19"/>
        <v>99</v>
      </c>
      <c r="H52" s="652">
        <f t="shared" si="19"/>
        <v>97</v>
      </c>
      <c r="I52" s="652">
        <f t="shared" si="19"/>
        <v>99</v>
      </c>
      <c r="J52" s="652">
        <f t="shared" si="19"/>
        <v>98</v>
      </c>
      <c r="K52" s="652">
        <f t="shared" si="19"/>
        <v>96</v>
      </c>
      <c r="L52" s="652">
        <f t="shared" si="19"/>
        <v>86</v>
      </c>
      <c r="M52" s="652">
        <f t="shared" si="19"/>
        <v>94</v>
      </c>
      <c r="N52" s="652">
        <f t="shared" si="19"/>
        <v>92</v>
      </c>
      <c r="O52" s="652">
        <f t="shared" si="19"/>
        <v>96</v>
      </c>
      <c r="P52" s="652">
        <f t="shared" si="19"/>
        <v>126</v>
      </c>
      <c r="Q52" s="652">
        <f t="shared" si="19"/>
        <v>167</v>
      </c>
      <c r="R52" s="652">
        <f t="shared" si="19"/>
        <v>171</v>
      </c>
      <c r="S52" s="652">
        <f t="shared" si="19"/>
        <v>152</v>
      </c>
      <c r="T52" s="652">
        <f t="shared" si="19"/>
        <v>140</v>
      </c>
      <c r="U52" s="652">
        <f t="shared" si="19"/>
        <v>102</v>
      </c>
      <c r="V52" s="652">
        <f t="shared" si="19"/>
        <v>126</v>
      </c>
      <c r="W52" s="652">
        <f t="shared" si="19"/>
        <v>105</v>
      </c>
      <c r="X52" s="652">
        <f t="shared" si="19"/>
        <v>105</v>
      </c>
      <c r="Y52" s="652">
        <f t="shared" si="19"/>
        <v>90</v>
      </c>
      <c r="Z52" s="652">
        <f t="shared" si="19"/>
        <v>90</v>
      </c>
      <c r="AA52" s="652">
        <f t="shared" si="19"/>
        <v>92</v>
      </c>
      <c r="AB52" s="652">
        <f t="shared" si="19"/>
        <v>63</v>
      </c>
      <c r="AC52" s="652">
        <f t="shared" si="19"/>
        <v>101</v>
      </c>
      <c r="AD52" s="652">
        <f t="shared" si="19"/>
        <v>88</v>
      </c>
      <c r="AE52" s="652">
        <f t="shared" si="19"/>
        <v>95</v>
      </c>
      <c r="AF52" s="652">
        <f t="shared" si="19"/>
        <v>74</v>
      </c>
      <c r="AG52" s="652">
        <f t="shared" si="19"/>
        <v>79</v>
      </c>
      <c r="AH52" s="652">
        <f t="shared" si="19"/>
        <v>79</v>
      </c>
      <c r="AI52" s="652">
        <f t="shared" si="19"/>
        <v>67</v>
      </c>
      <c r="AJ52" s="652">
        <f t="shared" si="19"/>
        <v>81</v>
      </c>
      <c r="AK52" s="652">
        <f t="shared" si="19"/>
        <v>84</v>
      </c>
      <c r="AL52" s="652">
        <f t="shared" si="19"/>
        <v>85</v>
      </c>
      <c r="AM52" s="652">
        <f t="shared" si="19"/>
        <v>99</v>
      </c>
      <c r="AN52" s="652">
        <f t="shared" si="19"/>
        <v>71</v>
      </c>
      <c r="AO52" s="652">
        <f t="shared" si="19"/>
        <v>69</v>
      </c>
      <c r="AP52" s="652">
        <f t="shared" si="19"/>
        <v>103</v>
      </c>
      <c r="AQ52" s="652">
        <f t="shared" si="19"/>
        <v>90</v>
      </c>
      <c r="AR52" s="652">
        <f t="shared" si="19"/>
        <v>85</v>
      </c>
      <c r="AS52" s="652">
        <f t="shared" si="19"/>
        <v>99</v>
      </c>
      <c r="AT52" s="652">
        <f t="shared" si="19"/>
        <v>88</v>
      </c>
      <c r="AU52" s="652">
        <f t="shared" si="19"/>
        <v>92</v>
      </c>
      <c r="AV52" s="652">
        <f t="shared" si="19"/>
        <v>110</v>
      </c>
      <c r="AW52" s="652">
        <f t="shared" si="19"/>
        <v>102</v>
      </c>
      <c r="AX52" s="652">
        <f t="shared" si="19"/>
        <v>107</v>
      </c>
      <c r="AY52" s="652">
        <f t="shared" si="19"/>
        <v>100</v>
      </c>
      <c r="AZ52" s="652">
        <f t="shared" si="19"/>
        <v>113</v>
      </c>
      <c r="BA52" s="652">
        <f t="shared" si="19"/>
        <v>115</v>
      </c>
      <c r="BB52" s="652">
        <f t="shared" si="19"/>
        <v>92</v>
      </c>
      <c r="BC52" s="652">
        <f t="shared" si="19"/>
        <v>92</v>
      </c>
      <c r="BE52" s="617">
        <f t="shared" si="2"/>
        <v>5323</v>
      </c>
      <c r="BG52" s="544"/>
      <c r="BH52" s="544"/>
      <c r="BI52" s="544"/>
      <c r="BJ52" s="544"/>
      <c r="BK52" s="544"/>
      <c r="BL52" s="544"/>
      <c r="BM52" s="544"/>
      <c r="BN52" s="544"/>
      <c r="BO52" s="544"/>
      <c r="BP52" s="544"/>
      <c r="BQ52" s="544"/>
      <c r="BR52" s="544"/>
      <c r="BS52" s="544"/>
      <c r="BT52" s="544"/>
      <c r="BU52" s="544"/>
      <c r="BV52" s="544"/>
      <c r="BW52" s="544"/>
      <c r="BX52" s="653"/>
      <c r="BY52" s="653"/>
      <c r="BZ52" s="653"/>
      <c r="CA52" s="653"/>
      <c r="CB52" s="653"/>
      <c r="CC52" s="653"/>
      <c r="CD52" s="653"/>
      <c r="CE52" s="653"/>
      <c r="CF52" s="653"/>
      <c r="CG52" s="653"/>
      <c r="CH52" s="653"/>
      <c r="CI52" s="653"/>
      <c r="CJ52" s="653"/>
      <c r="CK52" s="653"/>
      <c r="CL52" s="653"/>
      <c r="CM52" s="653"/>
      <c r="CN52" s="653"/>
    </row>
    <row r="53" spans="1:92" ht="14.1" customHeight="1" x14ac:dyDescent="0.2">
      <c r="A53" s="650"/>
      <c r="B53" s="651" t="s">
        <v>112</v>
      </c>
      <c r="C53" s="652">
        <f>C75</f>
        <v>9</v>
      </c>
      <c r="D53" s="652">
        <f t="shared" ref="D53:BC53" si="20">D75</f>
        <v>8</v>
      </c>
      <c r="E53" s="652">
        <f t="shared" si="20"/>
        <v>10</v>
      </c>
      <c r="F53" s="652">
        <f t="shared" si="20"/>
        <v>10</v>
      </c>
      <c r="G53" s="652">
        <f t="shared" si="20"/>
        <v>10</v>
      </c>
      <c r="H53" s="652">
        <f t="shared" si="20"/>
        <v>11</v>
      </c>
      <c r="I53" s="652">
        <f t="shared" si="20"/>
        <v>3</v>
      </c>
      <c r="J53" s="652">
        <f t="shared" si="20"/>
        <v>8</v>
      </c>
      <c r="K53" s="652">
        <f t="shared" si="20"/>
        <v>10</v>
      </c>
      <c r="L53" s="652">
        <f t="shared" si="20"/>
        <v>6</v>
      </c>
      <c r="M53" s="652">
        <f t="shared" si="20"/>
        <v>11</v>
      </c>
      <c r="N53" s="652">
        <f t="shared" si="20"/>
        <v>5</v>
      </c>
      <c r="O53" s="652">
        <f t="shared" si="20"/>
        <v>5</v>
      </c>
      <c r="P53" s="652">
        <f t="shared" si="20"/>
        <v>6</v>
      </c>
      <c r="Q53" s="652">
        <f t="shared" si="20"/>
        <v>8</v>
      </c>
      <c r="R53" s="652">
        <f t="shared" si="20"/>
        <v>8</v>
      </c>
      <c r="S53" s="652">
        <f t="shared" si="20"/>
        <v>10</v>
      </c>
      <c r="T53" s="652">
        <f t="shared" si="20"/>
        <v>5</v>
      </c>
      <c r="U53" s="652">
        <f t="shared" si="20"/>
        <v>2</v>
      </c>
      <c r="V53" s="652">
        <f t="shared" si="20"/>
        <v>4</v>
      </c>
      <c r="W53" s="652">
        <f t="shared" si="20"/>
        <v>5</v>
      </c>
      <c r="X53" s="652">
        <f t="shared" si="20"/>
        <v>7</v>
      </c>
      <c r="Y53" s="652">
        <f t="shared" si="20"/>
        <v>5</v>
      </c>
      <c r="Z53" s="652">
        <f t="shared" si="20"/>
        <v>10</v>
      </c>
      <c r="AA53" s="652">
        <f t="shared" si="20"/>
        <v>8</v>
      </c>
      <c r="AB53" s="652">
        <f t="shared" si="20"/>
        <v>6</v>
      </c>
      <c r="AC53" s="652">
        <f t="shared" si="20"/>
        <v>5</v>
      </c>
      <c r="AD53" s="652">
        <f t="shared" si="20"/>
        <v>5</v>
      </c>
      <c r="AE53" s="652">
        <f t="shared" si="20"/>
        <v>7</v>
      </c>
      <c r="AF53" s="652">
        <f t="shared" si="20"/>
        <v>5</v>
      </c>
      <c r="AG53" s="652">
        <f t="shared" si="20"/>
        <v>7</v>
      </c>
      <c r="AH53" s="652">
        <f t="shared" si="20"/>
        <v>7</v>
      </c>
      <c r="AI53" s="652">
        <f t="shared" si="20"/>
        <v>11</v>
      </c>
      <c r="AJ53" s="652">
        <f t="shared" si="20"/>
        <v>6</v>
      </c>
      <c r="AK53" s="652">
        <f t="shared" si="20"/>
        <v>8</v>
      </c>
      <c r="AL53" s="652">
        <f t="shared" si="20"/>
        <v>4</v>
      </c>
      <c r="AM53" s="652">
        <f t="shared" si="20"/>
        <v>6</v>
      </c>
      <c r="AN53" s="652">
        <f t="shared" si="20"/>
        <v>9</v>
      </c>
      <c r="AO53" s="652">
        <f t="shared" si="20"/>
        <v>5</v>
      </c>
      <c r="AP53" s="652">
        <f t="shared" si="20"/>
        <v>3</v>
      </c>
      <c r="AQ53" s="652">
        <f t="shared" si="20"/>
        <v>7</v>
      </c>
      <c r="AR53" s="652">
        <f t="shared" si="20"/>
        <v>6</v>
      </c>
      <c r="AS53" s="652">
        <f t="shared" si="20"/>
        <v>3</v>
      </c>
      <c r="AT53" s="652">
        <f t="shared" si="20"/>
        <v>7</v>
      </c>
      <c r="AU53" s="652">
        <f t="shared" si="20"/>
        <v>6</v>
      </c>
      <c r="AV53" s="652">
        <f t="shared" si="20"/>
        <v>2</v>
      </c>
      <c r="AW53" s="652">
        <f t="shared" si="20"/>
        <v>7</v>
      </c>
      <c r="AX53" s="652">
        <f t="shared" si="20"/>
        <v>12</v>
      </c>
      <c r="AY53" s="652">
        <f t="shared" si="20"/>
        <v>7</v>
      </c>
      <c r="AZ53" s="652">
        <f t="shared" si="20"/>
        <v>8</v>
      </c>
      <c r="BA53" s="652">
        <f t="shared" si="20"/>
        <v>6</v>
      </c>
      <c r="BB53" s="652">
        <f t="shared" si="20"/>
        <v>7</v>
      </c>
      <c r="BC53" s="652">
        <f t="shared" si="20"/>
        <v>5</v>
      </c>
      <c r="BD53" s="632"/>
      <c r="BE53" s="617">
        <f t="shared" si="2"/>
        <v>361</v>
      </c>
      <c r="BG53" s="544"/>
      <c r="BH53" s="544"/>
      <c r="BI53" s="544"/>
      <c r="BJ53" s="544"/>
      <c r="BK53" s="544"/>
      <c r="BL53" s="544"/>
      <c r="BM53" s="544"/>
      <c r="BN53" s="544"/>
      <c r="BO53" s="544"/>
      <c r="BP53" s="544"/>
      <c r="BQ53" s="544"/>
      <c r="BR53" s="544"/>
      <c r="BS53" s="544"/>
      <c r="BT53" s="544"/>
      <c r="BU53" s="544"/>
      <c r="BV53" s="544"/>
      <c r="BW53" s="544"/>
      <c r="BX53" s="653"/>
      <c r="BY53" s="653"/>
      <c r="BZ53" s="653"/>
      <c r="CA53" s="653"/>
      <c r="CB53" s="653"/>
      <c r="CC53" s="653"/>
      <c r="CD53" s="653"/>
      <c r="CE53" s="653"/>
      <c r="CF53" s="653"/>
      <c r="CG53" s="653"/>
      <c r="CH53" s="653"/>
      <c r="CI53" s="653"/>
      <c r="CJ53" s="653"/>
      <c r="CK53" s="653"/>
      <c r="CL53" s="653"/>
      <c r="CM53" s="653"/>
      <c r="CN53" s="653"/>
    </row>
    <row r="54" spans="1:92" ht="14.1" customHeight="1" x14ac:dyDescent="0.2">
      <c r="A54" s="650"/>
      <c r="B54" s="651"/>
      <c r="C54" s="652"/>
      <c r="D54" s="652"/>
      <c r="E54" s="652"/>
      <c r="F54" s="652"/>
      <c r="G54" s="652"/>
      <c r="H54" s="652"/>
      <c r="I54" s="652"/>
      <c r="J54" s="652"/>
      <c r="K54" s="652"/>
      <c r="L54" s="652"/>
      <c r="M54" s="652"/>
      <c r="N54" s="652"/>
      <c r="O54" s="652"/>
      <c r="P54" s="652"/>
      <c r="Q54" s="652"/>
      <c r="R54" s="652"/>
      <c r="S54" s="652"/>
      <c r="T54" s="652"/>
      <c r="U54" s="652"/>
      <c r="V54" s="652"/>
      <c r="W54" s="652"/>
      <c r="X54" s="652"/>
      <c r="Y54" s="652"/>
      <c r="Z54" s="652"/>
      <c r="AA54" s="652"/>
      <c r="AB54" s="652"/>
      <c r="AC54" s="652"/>
      <c r="AD54" s="652"/>
      <c r="AE54" s="652"/>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c r="BC54" s="652"/>
      <c r="BD54" s="632"/>
      <c r="BE54" s="617"/>
      <c r="BG54" s="544"/>
      <c r="BH54" s="544"/>
      <c r="BI54" s="544"/>
      <c r="BJ54" s="544"/>
      <c r="BK54" s="544"/>
      <c r="BL54" s="544"/>
      <c r="BM54" s="544"/>
      <c r="BN54" s="544"/>
      <c r="BO54" s="544"/>
      <c r="BP54" s="544"/>
      <c r="BQ54" s="544"/>
      <c r="BR54" s="544"/>
      <c r="BS54" s="544"/>
      <c r="BT54" s="544"/>
      <c r="BU54" s="544"/>
      <c r="BV54" s="544"/>
      <c r="BW54" s="544"/>
      <c r="BX54" s="653"/>
      <c r="BY54" s="653"/>
      <c r="BZ54" s="653"/>
      <c r="CA54" s="653"/>
      <c r="CB54" s="653"/>
      <c r="CC54" s="653"/>
      <c r="CD54" s="653"/>
      <c r="CE54" s="653"/>
      <c r="CF54" s="653"/>
      <c r="CG54" s="653"/>
      <c r="CH54" s="653"/>
      <c r="CI54" s="653"/>
      <c r="CJ54" s="653"/>
      <c r="CK54" s="653"/>
      <c r="CL54" s="653"/>
      <c r="CM54" s="653"/>
      <c r="CN54" s="653"/>
    </row>
    <row r="55" spans="1:92" ht="32.25" customHeight="1" x14ac:dyDescent="0.25">
      <c r="A55" s="727" t="s">
        <v>2774</v>
      </c>
      <c r="B55" s="727"/>
      <c r="C55" s="108" t="s">
        <v>2969</v>
      </c>
      <c r="D55" s="108" t="s">
        <v>2968</v>
      </c>
      <c r="E55" s="268" t="s">
        <v>2967</v>
      </c>
      <c r="F55" s="268" t="s">
        <v>2966</v>
      </c>
      <c r="G55" s="268" t="s">
        <v>2965</v>
      </c>
      <c r="H55" s="268" t="s">
        <v>2964</v>
      </c>
      <c r="I55" s="268" t="s">
        <v>2963</v>
      </c>
      <c r="J55" s="268" t="s">
        <v>2962</v>
      </c>
      <c r="K55" s="268" t="s">
        <v>2961</v>
      </c>
      <c r="L55" s="268" t="s">
        <v>2960</v>
      </c>
      <c r="M55" s="268" t="s">
        <v>2959</v>
      </c>
      <c r="N55" s="268" t="s">
        <v>2958</v>
      </c>
      <c r="O55" s="268" t="s">
        <v>2957</v>
      </c>
      <c r="P55" s="268" t="s">
        <v>2956</v>
      </c>
      <c r="Q55" s="268" t="s">
        <v>2955</v>
      </c>
      <c r="R55" s="268" t="s">
        <v>2954</v>
      </c>
      <c r="S55" s="268" t="s">
        <v>2953</v>
      </c>
      <c r="T55" s="268" t="s">
        <v>2952</v>
      </c>
      <c r="U55" s="268" t="s">
        <v>2951</v>
      </c>
      <c r="V55" s="268" t="s">
        <v>2950</v>
      </c>
      <c r="W55" s="268" t="s">
        <v>2949</v>
      </c>
      <c r="X55" s="268" t="s">
        <v>2948</v>
      </c>
      <c r="Y55" s="268" t="s">
        <v>2947</v>
      </c>
      <c r="Z55" s="268" t="s">
        <v>2946</v>
      </c>
      <c r="AA55" s="268" t="s">
        <v>2945</v>
      </c>
      <c r="AB55" s="268" t="s">
        <v>2944</v>
      </c>
      <c r="AC55" s="268" t="s">
        <v>2943</v>
      </c>
      <c r="AD55" s="268" t="s">
        <v>2942</v>
      </c>
      <c r="AE55" s="268" t="s">
        <v>2941</v>
      </c>
      <c r="AF55" s="268" t="s">
        <v>2940</v>
      </c>
      <c r="AG55" s="268" t="s">
        <v>2939</v>
      </c>
      <c r="AH55" s="268" t="s">
        <v>2938</v>
      </c>
      <c r="AI55" s="268" t="s">
        <v>2937</v>
      </c>
      <c r="AJ55" s="268" t="s">
        <v>2936</v>
      </c>
      <c r="AK55" s="268" t="s">
        <v>2935</v>
      </c>
      <c r="AL55" s="268" t="s">
        <v>2934</v>
      </c>
      <c r="AM55" s="268" t="s">
        <v>2933</v>
      </c>
      <c r="AN55" s="268" t="s">
        <v>2932</v>
      </c>
      <c r="AO55" s="268" t="s">
        <v>2931</v>
      </c>
      <c r="AP55" s="268" t="s">
        <v>2930</v>
      </c>
      <c r="AQ55" s="268" t="s">
        <v>2929</v>
      </c>
      <c r="AR55" s="268" t="s">
        <v>2928</v>
      </c>
      <c r="AS55" s="268" t="s">
        <v>2927</v>
      </c>
      <c r="AT55" s="268" t="s">
        <v>2926</v>
      </c>
      <c r="AU55" s="268" t="s">
        <v>2925</v>
      </c>
      <c r="AV55" s="268" t="s">
        <v>3002</v>
      </c>
      <c r="AW55" s="268" t="s">
        <v>3003</v>
      </c>
      <c r="AX55" s="268" t="s">
        <v>3004</v>
      </c>
      <c r="AY55" s="268" t="s">
        <v>3005</v>
      </c>
      <c r="AZ55" s="268" t="s">
        <v>3006</v>
      </c>
      <c r="BA55" s="268" t="s">
        <v>3010</v>
      </c>
      <c r="BB55" s="268" t="s">
        <v>3011</v>
      </c>
      <c r="BC55" s="268" t="s">
        <v>3012</v>
      </c>
      <c r="BD55" s="107"/>
      <c r="BE55" s="106"/>
      <c r="BF55" s="591"/>
      <c r="BG55" s="723"/>
      <c r="BH55" s="723"/>
      <c r="BI55" s="723"/>
      <c r="BJ55" s="723"/>
      <c r="BK55" s="723"/>
      <c r="BL55" s="723"/>
      <c r="BM55" s="723"/>
      <c r="BN55" s="723"/>
      <c r="BO55" s="723"/>
      <c r="BP55" s="723"/>
      <c r="BQ55" s="723"/>
      <c r="BR55" s="723"/>
      <c r="BS55" s="723"/>
      <c r="BT55" s="723"/>
      <c r="BU55" s="723"/>
      <c r="BV55" s="723"/>
      <c r="BW55" s="723"/>
      <c r="BX55" s="653"/>
    </row>
    <row r="56" spans="1:92" ht="14.1" customHeight="1" x14ac:dyDescent="0.2">
      <c r="A56" s="654"/>
      <c r="B56" s="655" t="s">
        <v>115</v>
      </c>
      <c r="C56" s="606">
        <v>38</v>
      </c>
      <c r="D56" s="606">
        <v>56</v>
      </c>
      <c r="E56" s="656">
        <v>46</v>
      </c>
      <c r="F56" s="656">
        <v>39</v>
      </c>
      <c r="G56" s="656">
        <v>49</v>
      </c>
      <c r="H56" s="656">
        <v>47</v>
      </c>
      <c r="I56" s="656">
        <v>41</v>
      </c>
      <c r="J56" s="656">
        <v>49</v>
      </c>
      <c r="K56" s="656">
        <v>50</v>
      </c>
      <c r="L56" s="656">
        <v>55</v>
      </c>
      <c r="M56" s="656">
        <v>43</v>
      </c>
      <c r="N56" s="656">
        <v>47</v>
      </c>
      <c r="O56" s="656">
        <v>38</v>
      </c>
      <c r="P56" s="656">
        <v>62</v>
      </c>
      <c r="Q56" s="656">
        <v>56</v>
      </c>
      <c r="R56" s="656">
        <v>64</v>
      </c>
      <c r="S56" s="656">
        <v>45</v>
      </c>
      <c r="T56" s="656">
        <v>56</v>
      </c>
      <c r="U56" s="656">
        <v>37</v>
      </c>
      <c r="V56" s="656">
        <v>42</v>
      </c>
      <c r="W56" s="656">
        <v>48</v>
      </c>
      <c r="X56" s="656">
        <v>49</v>
      </c>
      <c r="Y56" s="656">
        <v>45</v>
      </c>
      <c r="Z56" s="656">
        <v>35</v>
      </c>
      <c r="AA56" s="656">
        <v>35</v>
      </c>
      <c r="AB56" s="656">
        <v>34</v>
      </c>
      <c r="AC56" s="656">
        <v>36</v>
      </c>
      <c r="AD56" s="656">
        <v>44</v>
      </c>
      <c r="AE56" s="656">
        <v>32</v>
      </c>
      <c r="AF56" s="656">
        <v>32</v>
      </c>
      <c r="AG56" s="656">
        <v>40</v>
      </c>
      <c r="AH56" s="656">
        <v>34</v>
      </c>
      <c r="AI56" s="656">
        <v>25</v>
      </c>
      <c r="AJ56" s="656">
        <v>40</v>
      </c>
      <c r="AK56" s="656">
        <v>30</v>
      </c>
      <c r="AL56" s="656">
        <v>38</v>
      </c>
      <c r="AM56" s="656">
        <v>32</v>
      </c>
      <c r="AN56" s="656">
        <v>43</v>
      </c>
      <c r="AO56" s="656">
        <v>32</v>
      </c>
      <c r="AP56" s="656">
        <v>37</v>
      </c>
      <c r="AQ56" s="656">
        <v>34</v>
      </c>
      <c r="AR56" s="656">
        <v>33</v>
      </c>
      <c r="AS56" s="656">
        <v>33</v>
      </c>
      <c r="AT56" s="656">
        <v>51</v>
      </c>
      <c r="AU56" s="656">
        <v>28</v>
      </c>
      <c r="AV56" s="656">
        <v>45</v>
      </c>
      <c r="AW56" s="656">
        <v>46</v>
      </c>
      <c r="AX56" s="656">
        <v>38</v>
      </c>
      <c r="AY56" s="656">
        <v>50</v>
      </c>
      <c r="AZ56" s="656">
        <v>46</v>
      </c>
      <c r="BA56" s="656">
        <v>42</v>
      </c>
      <c r="BB56" s="656">
        <v>40</v>
      </c>
      <c r="BC56" s="656">
        <v>61</v>
      </c>
      <c r="BD56" s="656"/>
      <c r="BE56" s="617">
        <f t="shared" si="2"/>
        <v>2248</v>
      </c>
      <c r="BF56" s="591"/>
      <c r="BG56" s="724"/>
      <c r="BH56" s="724"/>
      <c r="BI56" s="724"/>
      <c r="BJ56" s="724"/>
      <c r="BK56" s="724"/>
      <c r="BL56" s="724"/>
      <c r="BM56" s="724"/>
      <c r="BN56" s="724"/>
      <c r="BO56" s="724"/>
      <c r="BP56" s="724"/>
      <c r="BQ56" s="724"/>
      <c r="BR56" s="724"/>
      <c r="BS56" s="724"/>
      <c r="BT56" s="724"/>
      <c r="BU56" s="724"/>
      <c r="BV56" s="724"/>
      <c r="BW56" s="724"/>
      <c r="BX56" s="653"/>
      <c r="BY56" s="653"/>
      <c r="BZ56" s="653"/>
      <c r="CA56" s="653"/>
      <c r="CB56" s="653"/>
      <c r="CC56" s="653"/>
      <c r="CD56" s="653"/>
      <c r="CE56" s="653"/>
      <c r="CF56" s="653"/>
      <c r="CG56" s="653"/>
      <c r="CH56" s="653"/>
      <c r="CI56" s="653"/>
      <c r="CJ56" s="653"/>
      <c r="CK56" s="653"/>
      <c r="CL56" s="653"/>
      <c r="CM56" s="653"/>
      <c r="CN56" s="653"/>
    </row>
    <row r="57" spans="1:92" ht="14.1" customHeight="1" x14ac:dyDescent="0.2">
      <c r="A57" s="654"/>
      <c r="B57" s="655" t="s">
        <v>116</v>
      </c>
      <c r="C57" s="656">
        <v>48</v>
      </c>
      <c r="D57" s="656">
        <v>69</v>
      </c>
      <c r="E57" s="656">
        <v>56</v>
      </c>
      <c r="F57" s="656">
        <v>55</v>
      </c>
      <c r="G57" s="656">
        <v>45</v>
      </c>
      <c r="H57" s="656">
        <v>54</v>
      </c>
      <c r="I57" s="656">
        <v>60</v>
      </c>
      <c r="J57" s="656">
        <v>63</v>
      </c>
      <c r="K57" s="656">
        <v>47</v>
      </c>
      <c r="L57" s="656">
        <v>31</v>
      </c>
      <c r="M57" s="656">
        <v>64</v>
      </c>
      <c r="N57" s="656">
        <v>58</v>
      </c>
      <c r="O57" s="656">
        <v>53</v>
      </c>
      <c r="P57" s="656">
        <v>54</v>
      </c>
      <c r="Q57" s="656">
        <v>85</v>
      </c>
      <c r="R57" s="656">
        <v>76</v>
      </c>
      <c r="S57" s="656">
        <v>84</v>
      </c>
      <c r="T57" s="656">
        <v>69</v>
      </c>
      <c r="U57" s="656">
        <v>63</v>
      </c>
      <c r="V57" s="656">
        <v>53</v>
      </c>
      <c r="W57" s="656">
        <v>32</v>
      </c>
      <c r="X57" s="656">
        <v>34</v>
      </c>
      <c r="Y57" s="656">
        <v>42</v>
      </c>
      <c r="Z57" s="656">
        <v>41</v>
      </c>
      <c r="AA57" s="656">
        <v>40</v>
      </c>
      <c r="AB57" s="656">
        <v>39</v>
      </c>
      <c r="AC57" s="656">
        <v>31</v>
      </c>
      <c r="AD57" s="656">
        <v>49</v>
      </c>
      <c r="AE57" s="656">
        <v>43</v>
      </c>
      <c r="AF57" s="656">
        <v>35</v>
      </c>
      <c r="AG57" s="656">
        <v>62</v>
      </c>
      <c r="AH57" s="656">
        <v>33</v>
      </c>
      <c r="AI57" s="656">
        <v>47</v>
      </c>
      <c r="AJ57" s="656">
        <v>48</v>
      </c>
      <c r="AK57" s="656">
        <v>41</v>
      </c>
      <c r="AL57" s="656">
        <v>43</v>
      </c>
      <c r="AM57" s="656">
        <v>46</v>
      </c>
      <c r="AN57" s="656">
        <v>46</v>
      </c>
      <c r="AO57" s="656">
        <v>51</v>
      </c>
      <c r="AP57" s="656">
        <v>43</v>
      </c>
      <c r="AQ57" s="656">
        <v>44</v>
      </c>
      <c r="AR57" s="656">
        <v>51</v>
      </c>
      <c r="AS57" s="656">
        <v>49</v>
      </c>
      <c r="AT57" s="656">
        <v>45</v>
      </c>
      <c r="AU57" s="656">
        <v>45</v>
      </c>
      <c r="AV57" s="656">
        <v>38</v>
      </c>
      <c r="AW57" s="656">
        <v>49</v>
      </c>
      <c r="AX57" s="656">
        <v>40</v>
      </c>
      <c r="AY57" s="656">
        <v>44</v>
      </c>
      <c r="AZ57" s="656">
        <v>60</v>
      </c>
      <c r="BA57" s="656">
        <v>56</v>
      </c>
      <c r="BB57" s="656">
        <v>59</v>
      </c>
      <c r="BC57" s="656">
        <v>67</v>
      </c>
      <c r="BD57" s="656"/>
      <c r="BE57" s="617">
        <f t="shared" si="2"/>
        <v>2680</v>
      </c>
      <c r="BF57" s="591"/>
      <c r="BG57" s="544"/>
      <c r="BH57" s="544"/>
      <c r="BI57" s="544"/>
      <c r="BJ57" s="544"/>
      <c r="BK57" s="544"/>
      <c r="BL57" s="544"/>
      <c r="BM57" s="544"/>
      <c r="BN57" s="544"/>
      <c r="BO57" s="544"/>
      <c r="BP57" s="544"/>
      <c r="BQ57" s="544"/>
      <c r="BR57" s="544"/>
      <c r="BS57" s="544"/>
      <c r="BT57" s="544"/>
      <c r="BU57" s="544"/>
      <c r="BV57" s="544"/>
      <c r="BW57" s="544"/>
      <c r="BX57" s="653"/>
      <c r="BY57" s="653"/>
      <c r="BZ57" s="653"/>
      <c r="CA57" s="653"/>
      <c r="CB57" s="653"/>
      <c r="CC57" s="653"/>
      <c r="CD57" s="653"/>
      <c r="CE57" s="653"/>
      <c r="CF57" s="653"/>
      <c r="CG57" s="653"/>
      <c r="CH57" s="653"/>
      <c r="CI57" s="653"/>
      <c r="CJ57" s="653"/>
      <c r="CK57" s="653"/>
      <c r="CL57" s="653"/>
      <c r="CM57" s="653"/>
      <c r="CN57" s="653"/>
    </row>
    <row r="58" spans="1:92" ht="14.1" customHeight="1" x14ac:dyDescent="0.2">
      <c r="A58" s="654"/>
      <c r="B58" s="655" t="s">
        <v>117</v>
      </c>
      <c r="C58" s="656">
        <v>26</v>
      </c>
      <c r="D58" s="656">
        <v>34</v>
      </c>
      <c r="E58" s="656">
        <v>29</v>
      </c>
      <c r="F58" s="656">
        <v>24</v>
      </c>
      <c r="G58" s="656">
        <v>29</v>
      </c>
      <c r="H58" s="656">
        <v>34</v>
      </c>
      <c r="I58" s="656">
        <v>26</v>
      </c>
      <c r="J58" s="656">
        <v>29</v>
      </c>
      <c r="K58" s="656">
        <v>19</v>
      </c>
      <c r="L58" s="656">
        <v>23</v>
      </c>
      <c r="M58" s="656">
        <v>29</v>
      </c>
      <c r="N58" s="656">
        <v>33</v>
      </c>
      <c r="O58" s="656">
        <v>22</v>
      </c>
      <c r="P58" s="656">
        <v>37</v>
      </c>
      <c r="Q58" s="656">
        <v>42</v>
      </c>
      <c r="R58" s="656">
        <v>46</v>
      </c>
      <c r="S58" s="656">
        <v>50</v>
      </c>
      <c r="T58" s="656">
        <v>34</v>
      </c>
      <c r="U58" s="656">
        <v>26</v>
      </c>
      <c r="V58" s="656">
        <v>28</v>
      </c>
      <c r="W58" s="656">
        <v>23</v>
      </c>
      <c r="X58" s="656">
        <v>35</v>
      </c>
      <c r="Y58" s="656">
        <v>35</v>
      </c>
      <c r="Z58" s="656">
        <v>29</v>
      </c>
      <c r="AA58" s="656">
        <v>28</v>
      </c>
      <c r="AB58" s="656">
        <v>20</v>
      </c>
      <c r="AC58" s="656">
        <v>23</v>
      </c>
      <c r="AD58" s="656">
        <v>23</v>
      </c>
      <c r="AE58" s="656">
        <v>24</v>
      </c>
      <c r="AF58" s="656">
        <v>25</v>
      </c>
      <c r="AG58" s="656">
        <v>23</v>
      </c>
      <c r="AH58" s="656">
        <v>21</v>
      </c>
      <c r="AI58" s="656">
        <v>14</v>
      </c>
      <c r="AJ58" s="656">
        <v>29</v>
      </c>
      <c r="AK58" s="656">
        <v>26</v>
      </c>
      <c r="AL58" s="656">
        <v>30</v>
      </c>
      <c r="AM58" s="656">
        <v>24</v>
      </c>
      <c r="AN58" s="656">
        <v>11</v>
      </c>
      <c r="AO58" s="656">
        <v>16</v>
      </c>
      <c r="AP58" s="656">
        <v>30</v>
      </c>
      <c r="AQ58" s="656">
        <v>28</v>
      </c>
      <c r="AR58" s="656">
        <v>26</v>
      </c>
      <c r="AS58" s="656">
        <v>33</v>
      </c>
      <c r="AT58" s="656">
        <v>27</v>
      </c>
      <c r="AU58" s="656">
        <v>25</v>
      </c>
      <c r="AV58" s="656">
        <v>31</v>
      </c>
      <c r="AW58" s="656">
        <v>30</v>
      </c>
      <c r="AX58" s="656">
        <v>24</v>
      </c>
      <c r="AY58" s="656">
        <v>21</v>
      </c>
      <c r="AZ58" s="656">
        <v>40</v>
      </c>
      <c r="BA58" s="656">
        <v>33</v>
      </c>
      <c r="BB58" s="656">
        <v>30</v>
      </c>
      <c r="BC58" s="656">
        <v>27</v>
      </c>
      <c r="BD58" s="656"/>
      <c r="BE58" s="617">
        <f t="shared" si="2"/>
        <v>1484</v>
      </c>
      <c r="BF58" s="591"/>
      <c r="BG58" s="544"/>
      <c r="BH58" s="544"/>
      <c r="BI58" s="544"/>
      <c r="BJ58" s="544"/>
      <c r="BK58" s="544"/>
      <c r="BL58" s="544"/>
      <c r="BM58" s="544"/>
      <c r="BN58" s="544"/>
      <c r="BO58" s="544"/>
      <c r="BP58" s="544"/>
      <c r="BQ58" s="544"/>
      <c r="BR58" s="544"/>
      <c r="BS58" s="544"/>
      <c r="BT58" s="544"/>
      <c r="BU58" s="544"/>
      <c r="BV58" s="544"/>
      <c r="BW58" s="544"/>
      <c r="BX58" s="653"/>
      <c r="BY58" s="653"/>
      <c r="BZ58" s="653"/>
      <c r="CA58" s="653"/>
      <c r="CB58" s="653"/>
      <c r="CC58" s="653"/>
      <c r="CD58" s="653"/>
      <c r="CE58" s="653"/>
      <c r="CF58" s="653"/>
      <c r="CG58" s="653"/>
      <c r="CH58" s="653"/>
      <c r="CI58" s="653"/>
      <c r="CJ58" s="653"/>
      <c r="CK58" s="653"/>
      <c r="CL58" s="653"/>
      <c r="CM58" s="653"/>
      <c r="CN58" s="653"/>
    </row>
    <row r="59" spans="1:92" ht="14.1" customHeight="1" x14ac:dyDescent="0.2">
      <c r="A59" s="654"/>
      <c r="B59" s="655" t="s">
        <v>143</v>
      </c>
      <c r="C59" s="656">
        <v>16</v>
      </c>
      <c r="D59" s="656">
        <v>35</v>
      </c>
      <c r="E59" s="656">
        <v>30</v>
      </c>
      <c r="F59" s="656">
        <v>25</v>
      </c>
      <c r="G59" s="656">
        <v>23</v>
      </c>
      <c r="H59" s="656">
        <v>25</v>
      </c>
      <c r="I59" s="656">
        <v>26</v>
      </c>
      <c r="J59" s="656">
        <v>17</v>
      </c>
      <c r="K59" s="656">
        <v>15</v>
      </c>
      <c r="L59" s="656">
        <v>22</v>
      </c>
      <c r="M59" s="656">
        <v>23</v>
      </c>
      <c r="N59" s="656">
        <v>16</v>
      </c>
      <c r="O59" s="656">
        <v>29</v>
      </c>
      <c r="P59" s="656">
        <v>34</v>
      </c>
      <c r="Q59" s="656">
        <v>29</v>
      </c>
      <c r="R59" s="656">
        <v>41</v>
      </c>
      <c r="S59" s="656">
        <v>35</v>
      </c>
      <c r="T59" s="656">
        <v>31</v>
      </c>
      <c r="U59" s="656">
        <v>24</v>
      </c>
      <c r="V59" s="656">
        <v>26</v>
      </c>
      <c r="W59" s="656">
        <v>20</v>
      </c>
      <c r="X59" s="656">
        <v>20</v>
      </c>
      <c r="Y59" s="656">
        <v>21</v>
      </c>
      <c r="Z59" s="656">
        <v>19</v>
      </c>
      <c r="AA59" s="656">
        <v>22</v>
      </c>
      <c r="AB59" s="656">
        <v>11</v>
      </c>
      <c r="AC59" s="656">
        <v>17</v>
      </c>
      <c r="AD59" s="656">
        <v>12</v>
      </c>
      <c r="AE59" s="656">
        <v>26</v>
      </c>
      <c r="AF59" s="656">
        <v>18</v>
      </c>
      <c r="AG59" s="656">
        <v>17</v>
      </c>
      <c r="AH59" s="656">
        <v>25</v>
      </c>
      <c r="AI59" s="656">
        <v>15</v>
      </c>
      <c r="AJ59" s="656">
        <v>22</v>
      </c>
      <c r="AK59" s="656">
        <v>19</v>
      </c>
      <c r="AL59" s="656">
        <v>24</v>
      </c>
      <c r="AM59" s="656">
        <v>21</v>
      </c>
      <c r="AN59" s="656">
        <v>19</v>
      </c>
      <c r="AO59" s="656">
        <v>16</v>
      </c>
      <c r="AP59" s="656">
        <v>29</v>
      </c>
      <c r="AQ59" s="656">
        <v>17</v>
      </c>
      <c r="AR59" s="656">
        <v>25</v>
      </c>
      <c r="AS59" s="656">
        <v>19</v>
      </c>
      <c r="AT59" s="656">
        <v>19</v>
      </c>
      <c r="AU59" s="656">
        <v>28</v>
      </c>
      <c r="AV59" s="656">
        <v>15</v>
      </c>
      <c r="AW59" s="656">
        <v>29</v>
      </c>
      <c r="AX59" s="656">
        <v>13</v>
      </c>
      <c r="AY59" s="656">
        <v>23</v>
      </c>
      <c r="AZ59" s="656">
        <v>21</v>
      </c>
      <c r="BA59" s="656">
        <v>28</v>
      </c>
      <c r="BB59" s="656">
        <v>19</v>
      </c>
      <c r="BC59" s="656">
        <v>20</v>
      </c>
      <c r="BD59" s="656"/>
      <c r="BE59" s="617">
        <f t="shared" si="2"/>
        <v>1191</v>
      </c>
      <c r="BF59" s="591"/>
      <c r="BG59" s="544"/>
      <c r="BH59" s="544"/>
      <c r="BI59" s="544"/>
      <c r="BJ59" s="544"/>
      <c r="BK59" s="544"/>
      <c r="BL59" s="544"/>
      <c r="BM59" s="544"/>
      <c r="BN59" s="544"/>
      <c r="BO59" s="544"/>
      <c r="BP59" s="544"/>
      <c r="BQ59" s="544"/>
      <c r="BR59" s="544"/>
      <c r="BS59" s="544"/>
      <c r="BT59" s="544"/>
      <c r="BU59" s="544"/>
      <c r="BV59" s="544"/>
      <c r="BW59" s="544"/>
      <c r="BX59" s="653"/>
      <c r="BY59" s="653"/>
      <c r="BZ59" s="653"/>
      <c r="CA59" s="653"/>
      <c r="CB59" s="653"/>
      <c r="CC59" s="653"/>
      <c r="CD59" s="653"/>
      <c r="CE59" s="653"/>
      <c r="CF59" s="653"/>
      <c r="CG59" s="653"/>
      <c r="CH59" s="653"/>
      <c r="CI59" s="653"/>
      <c r="CJ59" s="653"/>
      <c r="CK59" s="653"/>
      <c r="CL59" s="653"/>
      <c r="CM59" s="653"/>
      <c r="CN59" s="653"/>
    </row>
    <row r="60" spans="1:92" ht="14.1" customHeight="1" x14ac:dyDescent="0.2">
      <c r="A60" s="654"/>
      <c r="B60" s="655" t="s">
        <v>118</v>
      </c>
      <c r="C60" s="656">
        <v>87</v>
      </c>
      <c r="D60" s="656">
        <v>107</v>
      </c>
      <c r="E60" s="656">
        <v>86</v>
      </c>
      <c r="F60" s="656">
        <v>89</v>
      </c>
      <c r="G60" s="656">
        <v>77</v>
      </c>
      <c r="H60" s="656">
        <v>106</v>
      </c>
      <c r="I60" s="656">
        <v>88</v>
      </c>
      <c r="J60" s="656">
        <v>82</v>
      </c>
      <c r="K60" s="656">
        <v>91</v>
      </c>
      <c r="L60" s="656">
        <v>102</v>
      </c>
      <c r="M60" s="656">
        <v>106</v>
      </c>
      <c r="N60" s="656">
        <v>93</v>
      </c>
      <c r="O60" s="656">
        <v>83</v>
      </c>
      <c r="P60" s="656">
        <v>124</v>
      </c>
      <c r="Q60" s="656">
        <v>174</v>
      </c>
      <c r="R60" s="656">
        <v>158</v>
      </c>
      <c r="S60" s="656">
        <v>152</v>
      </c>
      <c r="T60" s="656">
        <v>154</v>
      </c>
      <c r="U60" s="656">
        <v>114</v>
      </c>
      <c r="V60" s="656">
        <v>134</v>
      </c>
      <c r="W60" s="656">
        <v>115</v>
      </c>
      <c r="X60" s="656">
        <v>83</v>
      </c>
      <c r="Y60" s="656">
        <v>84</v>
      </c>
      <c r="Z60" s="656">
        <v>71</v>
      </c>
      <c r="AA60" s="656">
        <v>89</v>
      </c>
      <c r="AB60" s="656">
        <v>66</v>
      </c>
      <c r="AC60" s="656">
        <v>69</v>
      </c>
      <c r="AD60" s="656">
        <v>55</v>
      </c>
      <c r="AE60" s="656">
        <v>61</v>
      </c>
      <c r="AF60" s="656">
        <v>64</v>
      </c>
      <c r="AG60" s="656">
        <v>64</v>
      </c>
      <c r="AH60" s="656">
        <v>73</v>
      </c>
      <c r="AI60" s="656">
        <v>69</v>
      </c>
      <c r="AJ60" s="656">
        <v>75</v>
      </c>
      <c r="AK60" s="656">
        <v>73</v>
      </c>
      <c r="AL60" s="656">
        <v>70</v>
      </c>
      <c r="AM60" s="656">
        <v>65</v>
      </c>
      <c r="AN60" s="656">
        <v>63</v>
      </c>
      <c r="AO60" s="656">
        <v>73</v>
      </c>
      <c r="AP60" s="656">
        <v>105</v>
      </c>
      <c r="AQ60" s="656">
        <v>82</v>
      </c>
      <c r="AR60" s="656">
        <v>84</v>
      </c>
      <c r="AS60" s="656">
        <v>96</v>
      </c>
      <c r="AT60" s="656">
        <v>82</v>
      </c>
      <c r="AU60" s="656">
        <v>86</v>
      </c>
      <c r="AV60" s="656">
        <v>94</v>
      </c>
      <c r="AW60" s="656">
        <v>99</v>
      </c>
      <c r="AX60" s="656">
        <v>80</v>
      </c>
      <c r="AY60" s="656">
        <v>92</v>
      </c>
      <c r="AZ60" s="656">
        <v>93</v>
      </c>
      <c r="BA60" s="656">
        <v>88</v>
      </c>
      <c r="BB60" s="656">
        <v>78</v>
      </c>
      <c r="BC60" s="656">
        <v>101</v>
      </c>
      <c r="BD60" s="656"/>
      <c r="BE60" s="617">
        <f t="shared" si="2"/>
        <v>4849</v>
      </c>
      <c r="BF60" s="591"/>
      <c r="BG60" s="544"/>
      <c r="BH60" s="544"/>
      <c r="BI60" s="544"/>
      <c r="BJ60" s="544"/>
      <c r="BK60" s="544"/>
      <c r="BL60" s="544"/>
      <c r="BM60" s="544"/>
      <c r="BN60" s="544"/>
      <c r="BO60" s="544"/>
      <c r="BP60" s="544"/>
      <c r="BQ60" s="544"/>
      <c r="BR60" s="544"/>
      <c r="BS60" s="544"/>
      <c r="BT60" s="544"/>
      <c r="BU60" s="544"/>
      <c r="BV60" s="544"/>
      <c r="BW60" s="544"/>
      <c r="BX60" s="653"/>
      <c r="BY60" s="653"/>
      <c r="BZ60" s="653"/>
      <c r="CA60" s="653"/>
      <c r="CB60" s="653"/>
      <c r="CC60" s="653"/>
      <c r="CD60" s="653"/>
      <c r="CE60" s="653"/>
      <c r="CF60" s="653"/>
      <c r="CG60" s="653"/>
      <c r="CH60" s="653"/>
      <c r="CI60" s="653"/>
      <c r="CJ60" s="653"/>
      <c r="CK60" s="653"/>
      <c r="CL60" s="653"/>
      <c r="CM60" s="653"/>
      <c r="CN60" s="653"/>
    </row>
    <row r="61" spans="1:92" ht="14.1" customHeight="1" x14ac:dyDescent="0.2">
      <c r="A61" s="654"/>
      <c r="B61" s="655" t="s">
        <v>119</v>
      </c>
      <c r="C61" s="656">
        <v>11</v>
      </c>
      <c r="D61" s="656">
        <v>13</v>
      </c>
      <c r="E61" s="656">
        <v>18</v>
      </c>
      <c r="F61" s="656">
        <v>16</v>
      </c>
      <c r="G61" s="656">
        <v>17</v>
      </c>
      <c r="H61" s="656">
        <v>7</v>
      </c>
      <c r="I61" s="656">
        <v>20</v>
      </c>
      <c r="J61" s="656">
        <v>12</v>
      </c>
      <c r="K61" s="656">
        <v>9</v>
      </c>
      <c r="L61" s="656">
        <v>11</v>
      </c>
      <c r="M61" s="656">
        <v>10</v>
      </c>
      <c r="N61" s="656">
        <v>15</v>
      </c>
      <c r="O61" s="656">
        <v>14</v>
      </c>
      <c r="P61" s="656">
        <v>16</v>
      </c>
      <c r="Q61" s="656">
        <v>19</v>
      </c>
      <c r="R61" s="656">
        <v>11</v>
      </c>
      <c r="S61" s="656">
        <v>13</v>
      </c>
      <c r="T61" s="656">
        <v>21</v>
      </c>
      <c r="U61" s="656">
        <v>21</v>
      </c>
      <c r="V61" s="656">
        <v>13</v>
      </c>
      <c r="W61" s="656">
        <v>10</v>
      </c>
      <c r="X61" s="656">
        <v>12</v>
      </c>
      <c r="Y61" s="656">
        <v>11</v>
      </c>
      <c r="Z61" s="656">
        <v>9</v>
      </c>
      <c r="AA61" s="656">
        <v>9</v>
      </c>
      <c r="AB61" s="656">
        <v>11</v>
      </c>
      <c r="AC61" s="656">
        <v>11</v>
      </c>
      <c r="AD61" s="656">
        <v>7</v>
      </c>
      <c r="AE61" s="656">
        <v>13</v>
      </c>
      <c r="AF61" s="656">
        <v>5</v>
      </c>
      <c r="AG61" s="656">
        <v>5</v>
      </c>
      <c r="AH61" s="656">
        <v>7</v>
      </c>
      <c r="AI61" s="656">
        <v>5</v>
      </c>
      <c r="AJ61" s="656">
        <v>10</v>
      </c>
      <c r="AK61" s="656">
        <v>12</v>
      </c>
      <c r="AL61" s="656">
        <v>9</v>
      </c>
      <c r="AM61" s="656">
        <v>13</v>
      </c>
      <c r="AN61" s="656">
        <v>14</v>
      </c>
      <c r="AO61" s="656">
        <v>12</v>
      </c>
      <c r="AP61" s="656">
        <v>9</v>
      </c>
      <c r="AQ61" s="656">
        <v>13</v>
      </c>
      <c r="AR61" s="656">
        <v>18</v>
      </c>
      <c r="AS61" s="656">
        <v>10</v>
      </c>
      <c r="AT61" s="656">
        <v>9</v>
      </c>
      <c r="AU61" s="656">
        <v>11</v>
      </c>
      <c r="AV61" s="656">
        <v>8</v>
      </c>
      <c r="AW61" s="656">
        <v>13</v>
      </c>
      <c r="AX61" s="656">
        <v>4</v>
      </c>
      <c r="AY61" s="656">
        <v>17</v>
      </c>
      <c r="AZ61" s="656">
        <v>10</v>
      </c>
      <c r="BA61" s="656">
        <v>10</v>
      </c>
      <c r="BB61" s="656">
        <v>20</v>
      </c>
      <c r="BC61" s="656">
        <v>14</v>
      </c>
      <c r="BD61" s="656"/>
      <c r="BE61" s="617">
        <f t="shared" si="2"/>
        <v>638</v>
      </c>
      <c r="BF61" s="591"/>
      <c r="BG61" s="544"/>
      <c r="BH61" s="544"/>
      <c r="BI61" s="544"/>
      <c r="BJ61" s="544"/>
      <c r="BK61" s="544"/>
      <c r="BL61" s="544"/>
      <c r="BM61" s="544"/>
      <c r="BN61" s="544"/>
      <c r="BO61" s="544"/>
      <c r="BP61" s="544"/>
      <c r="BQ61" s="544"/>
      <c r="BR61" s="544"/>
      <c r="BS61" s="544"/>
      <c r="BT61" s="544"/>
      <c r="BU61" s="544"/>
      <c r="BV61" s="544"/>
      <c r="BW61" s="544"/>
      <c r="BX61" s="653"/>
      <c r="BY61" s="653"/>
      <c r="BZ61" s="653"/>
      <c r="CA61" s="653"/>
      <c r="CB61" s="653"/>
      <c r="CC61" s="653"/>
      <c r="CD61" s="653"/>
      <c r="CE61" s="653"/>
      <c r="CF61" s="653"/>
      <c r="CG61" s="653"/>
      <c r="CH61" s="653"/>
      <c r="CI61" s="653"/>
      <c r="CJ61" s="653"/>
      <c r="CK61" s="653"/>
      <c r="CL61" s="653"/>
      <c r="CM61" s="653"/>
      <c r="CN61" s="653"/>
    </row>
    <row r="62" spans="1:92" ht="14.1" customHeight="1" x14ac:dyDescent="0.2">
      <c r="A62" s="654"/>
      <c r="B62" s="655" t="s">
        <v>144</v>
      </c>
      <c r="C62" s="656">
        <v>37</v>
      </c>
      <c r="D62" s="656">
        <v>58</v>
      </c>
      <c r="E62" s="656">
        <v>42</v>
      </c>
      <c r="F62" s="656">
        <v>42</v>
      </c>
      <c r="G62" s="656">
        <v>43</v>
      </c>
      <c r="H62" s="656">
        <v>44</v>
      </c>
      <c r="I62" s="656">
        <v>43</v>
      </c>
      <c r="J62" s="656">
        <v>39</v>
      </c>
      <c r="K62" s="656">
        <v>37</v>
      </c>
      <c r="L62" s="656">
        <v>40</v>
      </c>
      <c r="M62" s="656">
        <v>36</v>
      </c>
      <c r="N62" s="656">
        <v>41</v>
      </c>
      <c r="O62" s="656">
        <v>28</v>
      </c>
      <c r="P62" s="656">
        <v>73</v>
      </c>
      <c r="Q62" s="656">
        <v>53</v>
      </c>
      <c r="R62" s="656">
        <v>42</v>
      </c>
      <c r="S62" s="656">
        <v>43</v>
      </c>
      <c r="T62" s="656">
        <v>45</v>
      </c>
      <c r="U62" s="656">
        <v>35</v>
      </c>
      <c r="V62" s="656">
        <v>39</v>
      </c>
      <c r="W62" s="656">
        <v>31</v>
      </c>
      <c r="X62" s="656">
        <v>33</v>
      </c>
      <c r="Y62" s="656">
        <v>31</v>
      </c>
      <c r="Z62" s="656">
        <v>37</v>
      </c>
      <c r="AA62" s="656">
        <v>42</v>
      </c>
      <c r="AB62" s="656">
        <v>32</v>
      </c>
      <c r="AC62" s="656">
        <v>37</v>
      </c>
      <c r="AD62" s="656">
        <v>37</v>
      </c>
      <c r="AE62" s="656">
        <v>31</v>
      </c>
      <c r="AF62" s="656">
        <v>31</v>
      </c>
      <c r="AG62" s="656">
        <v>43</v>
      </c>
      <c r="AH62" s="656">
        <v>33</v>
      </c>
      <c r="AI62" s="656">
        <v>30</v>
      </c>
      <c r="AJ62" s="656">
        <v>43</v>
      </c>
      <c r="AK62" s="656">
        <v>28</v>
      </c>
      <c r="AL62" s="656">
        <v>42</v>
      </c>
      <c r="AM62" s="656">
        <v>40</v>
      </c>
      <c r="AN62" s="656">
        <v>38</v>
      </c>
      <c r="AO62" s="656">
        <v>34</v>
      </c>
      <c r="AP62" s="656">
        <v>40</v>
      </c>
      <c r="AQ62" s="656">
        <v>37</v>
      </c>
      <c r="AR62" s="656">
        <v>42</v>
      </c>
      <c r="AS62" s="656">
        <v>42</v>
      </c>
      <c r="AT62" s="656">
        <v>62</v>
      </c>
      <c r="AU62" s="656">
        <v>31</v>
      </c>
      <c r="AV62" s="656">
        <v>35</v>
      </c>
      <c r="AW62" s="656">
        <v>33</v>
      </c>
      <c r="AX62" s="656">
        <v>39</v>
      </c>
      <c r="AY62" s="656">
        <v>39</v>
      </c>
      <c r="AZ62" s="656">
        <v>38</v>
      </c>
      <c r="BA62" s="656">
        <v>31</v>
      </c>
      <c r="BB62" s="656">
        <v>45</v>
      </c>
      <c r="BC62" s="656">
        <v>51</v>
      </c>
      <c r="BD62" s="656"/>
      <c r="BE62" s="617">
        <f t="shared" si="2"/>
        <v>2098</v>
      </c>
      <c r="BF62" s="591"/>
      <c r="BG62" s="544"/>
      <c r="BH62" s="544"/>
      <c r="BI62" s="544"/>
      <c r="BJ62" s="544"/>
      <c r="BK62" s="544"/>
      <c r="BL62" s="544"/>
      <c r="BM62" s="544"/>
      <c r="BN62" s="544"/>
      <c r="BO62" s="544"/>
      <c r="BP62" s="544"/>
      <c r="BQ62" s="544"/>
      <c r="BR62" s="544"/>
      <c r="BS62" s="544"/>
      <c r="BT62" s="544"/>
      <c r="BU62" s="544"/>
      <c r="BV62" s="544"/>
      <c r="BW62" s="544"/>
      <c r="BX62" s="653"/>
      <c r="BY62" s="653"/>
      <c r="BZ62" s="653"/>
      <c r="CA62" s="653"/>
      <c r="CB62" s="653"/>
      <c r="CC62" s="653"/>
      <c r="CD62" s="653"/>
      <c r="CE62" s="653"/>
      <c r="CF62" s="653"/>
      <c r="CG62" s="653"/>
      <c r="CH62" s="653"/>
      <c r="CI62" s="653"/>
      <c r="CJ62" s="653"/>
      <c r="CK62" s="653"/>
      <c r="CL62" s="653"/>
      <c r="CM62" s="653"/>
      <c r="CN62" s="653"/>
    </row>
    <row r="63" spans="1:92" ht="14.1" customHeight="1" x14ac:dyDescent="0.2">
      <c r="A63" s="654"/>
      <c r="B63" s="655" t="s">
        <v>120</v>
      </c>
      <c r="C63" s="656">
        <v>35</v>
      </c>
      <c r="D63" s="656">
        <v>60</v>
      </c>
      <c r="E63" s="656">
        <v>50</v>
      </c>
      <c r="F63" s="656">
        <v>40</v>
      </c>
      <c r="G63" s="656">
        <v>36</v>
      </c>
      <c r="H63" s="656">
        <v>28</v>
      </c>
      <c r="I63" s="656">
        <v>32</v>
      </c>
      <c r="J63" s="656">
        <v>41</v>
      </c>
      <c r="K63" s="656">
        <v>42</v>
      </c>
      <c r="L63" s="656">
        <v>28</v>
      </c>
      <c r="M63" s="656">
        <v>26</v>
      </c>
      <c r="N63" s="656">
        <v>31</v>
      </c>
      <c r="O63" s="656">
        <v>30</v>
      </c>
      <c r="P63" s="656">
        <v>46</v>
      </c>
      <c r="Q63" s="656">
        <v>71</v>
      </c>
      <c r="R63" s="656">
        <v>78</v>
      </c>
      <c r="S63" s="656">
        <v>51</v>
      </c>
      <c r="T63" s="656">
        <v>63</v>
      </c>
      <c r="U63" s="656">
        <v>41</v>
      </c>
      <c r="V63" s="656">
        <v>53</v>
      </c>
      <c r="W63" s="656">
        <v>42</v>
      </c>
      <c r="X63" s="656">
        <v>36</v>
      </c>
      <c r="Y63" s="656">
        <v>27</v>
      </c>
      <c r="Z63" s="656">
        <v>38</v>
      </c>
      <c r="AA63" s="656">
        <v>34</v>
      </c>
      <c r="AB63" s="656">
        <v>21</v>
      </c>
      <c r="AC63" s="656">
        <v>42</v>
      </c>
      <c r="AD63" s="656">
        <v>33</v>
      </c>
      <c r="AE63" s="656">
        <v>37</v>
      </c>
      <c r="AF63" s="656">
        <v>28</v>
      </c>
      <c r="AG63" s="656">
        <v>21</v>
      </c>
      <c r="AH63" s="656">
        <v>29</v>
      </c>
      <c r="AI63" s="656">
        <v>24</v>
      </c>
      <c r="AJ63" s="656">
        <v>25</v>
      </c>
      <c r="AK63" s="656">
        <v>31</v>
      </c>
      <c r="AL63" s="656">
        <v>23</v>
      </c>
      <c r="AM63" s="656">
        <v>37</v>
      </c>
      <c r="AN63" s="656">
        <v>33</v>
      </c>
      <c r="AO63" s="656">
        <v>26</v>
      </c>
      <c r="AP63" s="656">
        <v>45</v>
      </c>
      <c r="AQ63" s="656">
        <v>28</v>
      </c>
      <c r="AR63" s="656">
        <v>23</v>
      </c>
      <c r="AS63" s="656">
        <v>31</v>
      </c>
      <c r="AT63" s="656">
        <v>25</v>
      </c>
      <c r="AU63" s="656">
        <v>35</v>
      </c>
      <c r="AV63" s="656">
        <v>40</v>
      </c>
      <c r="AW63" s="656">
        <v>40</v>
      </c>
      <c r="AX63" s="656">
        <v>37</v>
      </c>
      <c r="AY63" s="656">
        <v>38</v>
      </c>
      <c r="AZ63" s="656">
        <v>28</v>
      </c>
      <c r="BA63" s="656">
        <v>34</v>
      </c>
      <c r="BB63" s="656">
        <v>27</v>
      </c>
      <c r="BC63" s="656">
        <v>33</v>
      </c>
      <c r="BD63" s="656"/>
      <c r="BE63" s="617">
        <f t="shared" si="2"/>
        <v>1933</v>
      </c>
      <c r="BF63" s="591"/>
      <c r="BG63" s="544"/>
      <c r="BH63" s="544"/>
      <c r="BI63" s="544"/>
      <c r="BJ63" s="544"/>
      <c r="BK63" s="544"/>
      <c r="BL63" s="544"/>
      <c r="BM63" s="544"/>
      <c r="BN63" s="544"/>
      <c r="BO63" s="544"/>
      <c r="BP63" s="544"/>
      <c r="BQ63" s="544"/>
      <c r="BR63" s="544"/>
      <c r="BS63" s="544"/>
      <c r="BT63" s="544"/>
      <c r="BU63" s="544"/>
      <c r="BV63" s="544"/>
      <c r="BW63" s="544"/>
      <c r="BX63" s="653"/>
      <c r="BY63" s="653"/>
      <c r="BZ63" s="653"/>
      <c r="CA63" s="653"/>
      <c r="CB63" s="653"/>
      <c r="CC63" s="653"/>
      <c r="CD63" s="653"/>
      <c r="CE63" s="653"/>
      <c r="CF63" s="653"/>
      <c r="CG63" s="653"/>
      <c r="CH63" s="653"/>
      <c r="CI63" s="653"/>
      <c r="CJ63" s="653"/>
      <c r="CK63" s="653"/>
      <c r="CL63" s="653"/>
      <c r="CM63" s="653"/>
      <c r="CN63" s="653"/>
    </row>
    <row r="64" spans="1:92" ht="14.1" customHeight="1" x14ac:dyDescent="0.2">
      <c r="A64" s="654"/>
      <c r="B64" s="655" t="s">
        <v>121</v>
      </c>
      <c r="C64" s="656">
        <v>25</v>
      </c>
      <c r="D64" s="656">
        <v>37</v>
      </c>
      <c r="E64" s="656">
        <v>40</v>
      </c>
      <c r="F64" s="656">
        <v>26</v>
      </c>
      <c r="G64" s="656">
        <v>26</v>
      </c>
      <c r="H64" s="656">
        <v>30</v>
      </c>
      <c r="I64" s="656">
        <v>24</v>
      </c>
      <c r="J64" s="656">
        <v>24</v>
      </c>
      <c r="K64" s="656">
        <v>34</v>
      </c>
      <c r="L64" s="656">
        <v>35</v>
      </c>
      <c r="M64" s="656">
        <v>37</v>
      </c>
      <c r="N64" s="656">
        <v>39</v>
      </c>
      <c r="O64" s="656">
        <v>47</v>
      </c>
      <c r="P64" s="656">
        <v>26</v>
      </c>
      <c r="Q64" s="656">
        <v>38</v>
      </c>
      <c r="R64" s="656">
        <v>47</v>
      </c>
      <c r="S64" s="656">
        <v>42</v>
      </c>
      <c r="T64" s="656">
        <v>36</v>
      </c>
      <c r="U64" s="656">
        <v>33</v>
      </c>
      <c r="V64" s="656">
        <v>45</v>
      </c>
      <c r="W64" s="656">
        <v>26</v>
      </c>
      <c r="X64" s="656">
        <v>29</v>
      </c>
      <c r="Y64" s="656">
        <v>22</v>
      </c>
      <c r="Z64" s="656">
        <v>29</v>
      </c>
      <c r="AA64" s="656">
        <v>24</v>
      </c>
      <c r="AB64" s="656">
        <v>29</v>
      </c>
      <c r="AC64" s="656">
        <v>23</v>
      </c>
      <c r="AD64" s="656">
        <v>29</v>
      </c>
      <c r="AE64" s="656">
        <v>25</v>
      </c>
      <c r="AF64" s="656">
        <v>19</v>
      </c>
      <c r="AG64" s="656">
        <v>25</v>
      </c>
      <c r="AH64" s="656">
        <v>31</v>
      </c>
      <c r="AI64" s="656">
        <v>12</v>
      </c>
      <c r="AJ64" s="656">
        <v>21</v>
      </c>
      <c r="AK64" s="656">
        <v>17</v>
      </c>
      <c r="AL64" s="656">
        <v>22</v>
      </c>
      <c r="AM64" s="656">
        <v>27</v>
      </c>
      <c r="AN64" s="656">
        <v>16</v>
      </c>
      <c r="AO64" s="656">
        <v>16</v>
      </c>
      <c r="AP64" s="656">
        <v>26</v>
      </c>
      <c r="AQ64" s="656">
        <v>23</v>
      </c>
      <c r="AR64" s="656">
        <v>34</v>
      </c>
      <c r="AS64" s="656">
        <v>38</v>
      </c>
      <c r="AT64" s="656">
        <v>40</v>
      </c>
      <c r="AU64" s="656">
        <v>30</v>
      </c>
      <c r="AV64" s="656">
        <v>38</v>
      </c>
      <c r="AW64" s="656">
        <v>27</v>
      </c>
      <c r="AX64" s="656">
        <v>42</v>
      </c>
      <c r="AY64" s="656">
        <v>33</v>
      </c>
      <c r="AZ64" s="656">
        <v>27</v>
      </c>
      <c r="BA64" s="656">
        <v>32</v>
      </c>
      <c r="BB64" s="656">
        <v>42</v>
      </c>
      <c r="BC64" s="656">
        <v>37</v>
      </c>
      <c r="BD64" s="656"/>
      <c r="BE64" s="617">
        <f t="shared" si="2"/>
        <v>1602</v>
      </c>
      <c r="BF64" s="591"/>
      <c r="BG64" s="544"/>
      <c r="BH64" s="544"/>
      <c r="BI64" s="544"/>
      <c r="BJ64" s="544"/>
      <c r="BK64" s="544"/>
      <c r="BL64" s="544"/>
      <c r="BM64" s="544"/>
      <c r="BN64" s="544"/>
      <c r="BO64" s="544"/>
      <c r="BP64" s="544"/>
      <c r="BQ64" s="544"/>
      <c r="BR64" s="544"/>
      <c r="BS64" s="544"/>
      <c r="BT64" s="544"/>
      <c r="BU64" s="544"/>
      <c r="BV64" s="544"/>
      <c r="BW64" s="544"/>
      <c r="BX64" s="653"/>
      <c r="BY64" s="653"/>
      <c r="BZ64" s="653"/>
      <c r="CA64" s="653"/>
      <c r="CB64" s="653"/>
      <c r="CC64" s="653"/>
      <c r="CD64" s="653"/>
      <c r="CE64" s="653"/>
      <c r="CF64" s="653"/>
      <c r="CG64" s="653"/>
      <c r="CH64" s="653"/>
      <c r="CI64" s="653"/>
      <c r="CJ64" s="653"/>
      <c r="CK64" s="653"/>
      <c r="CL64" s="653"/>
      <c r="CM64" s="653"/>
      <c r="CN64" s="653"/>
    </row>
    <row r="65" spans="1:92" ht="14.1" customHeight="1" x14ac:dyDescent="0.2">
      <c r="A65" s="654"/>
      <c r="B65" s="655" t="s">
        <v>122</v>
      </c>
      <c r="C65" s="656">
        <v>21</v>
      </c>
      <c r="D65" s="656">
        <v>25</v>
      </c>
      <c r="E65" s="656">
        <v>31</v>
      </c>
      <c r="F65" s="656">
        <v>16</v>
      </c>
      <c r="G65" s="656">
        <v>29</v>
      </c>
      <c r="H65" s="656">
        <v>21</v>
      </c>
      <c r="I65" s="656">
        <v>31</v>
      </c>
      <c r="J65" s="656">
        <v>16</v>
      </c>
      <c r="K65" s="656">
        <v>29</v>
      </c>
      <c r="L65" s="656">
        <v>25</v>
      </c>
      <c r="M65" s="656">
        <v>20</v>
      </c>
      <c r="N65" s="656">
        <v>41</v>
      </c>
      <c r="O65" s="656">
        <v>10</v>
      </c>
      <c r="P65" s="656">
        <v>44</v>
      </c>
      <c r="Q65" s="656">
        <v>32</v>
      </c>
      <c r="R65" s="656">
        <v>35</v>
      </c>
      <c r="S65" s="656">
        <v>48</v>
      </c>
      <c r="T65" s="656">
        <v>39</v>
      </c>
      <c r="U65" s="656">
        <v>39</v>
      </c>
      <c r="V65" s="656">
        <v>26</v>
      </c>
      <c r="W65" s="656">
        <v>38</v>
      </c>
      <c r="X65" s="656">
        <v>24</v>
      </c>
      <c r="Y65" s="656">
        <v>24</v>
      </c>
      <c r="Z65" s="656">
        <v>21</v>
      </c>
      <c r="AA65" s="656">
        <v>20</v>
      </c>
      <c r="AB65" s="656">
        <v>20</v>
      </c>
      <c r="AC65" s="656">
        <v>14</v>
      </c>
      <c r="AD65" s="656">
        <v>14</v>
      </c>
      <c r="AE65" s="656">
        <v>21</v>
      </c>
      <c r="AF65" s="656">
        <v>17</v>
      </c>
      <c r="AG65" s="656">
        <v>19</v>
      </c>
      <c r="AH65" s="656">
        <v>24</v>
      </c>
      <c r="AI65" s="656">
        <v>16</v>
      </c>
      <c r="AJ65" s="656">
        <v>13</v>
      </c>
      <c r="AK65" s="656">
        <v>25</v>
      </c>
      <c r="AL65" s="656">
        <v>27</v>
      </c>
      <c r="AM65" s="656">
        <v>24</v>
      </c>
      <c r="AN65" s="656">
        <v>21</v>
      </c>
      <c r="AO65" s="656">
        <v>17</v>
      </c>
      <c r="AP65" s="656">
        <v>14</v>
      </c>
      <c r="AQ65" s="656">
        <v>24</v>
      </c>
      <c r="AR65" s="656">
        <v>24</v>
      </c>
      <c r="AS65" s="656">
        <v>22</v>
      </c>
      <c r="AT65" s="656">
        <v>35</v>
      </c>
      <c r="AU65" s="656">
        <v>25</v>
      </c>
      <c r="AV65" s="656">
        <v>43</v>
      </c>
      <c r="AW65" s="656">
        <v>32</v>
      </c>
      <c r="AX65" s="656">
        <v>27</v>
      </c>
      <c r="AY65" s="656">
        <v>22</v>
      </c>
      <c r="AZ65" s="656">
        <v>19</v>
      </c>
      <c r="BA65" s="656">
        <v>22</v>
      </c>
      <c r="BB65" s="656">
        <v>28</v>
      </c>
      <c r="BC65" s="656">
        <v>24</v>
      </c>
      <c r="BD65" s="656"/>
      <c r="BE65" s="617">
        <f t="shared" si="2"/>
        <v>1338</v>
      </c>
      <c r="BF65" s="591"/>
      <c r="BG65" s="544"/>
      <c r="BH65" s="544"/>
      <c r="BI65" s="544"/>
      <c r="BJ65" s="544"/>
      <c r="BK65" s="544"/>
      <c r="BL65" s="544"/>
      <c r="BM65" s="544"/>
      <c r="BN65" s="544"/>
      <c r="BO65" s="544"/>
      <c r="BP65" s="544"/>
      <c r="BQ65" s="544"/>
      <c r="BR65" s="544"/>
      <c r="BS65" s="544"/>
      <c r="BT65" s="544"/>
      <c r="BU65" s="544"/>
      <c r="BV65" s="544"/>
      <c r="BW65" s="544"/>
      <c r="BX65" s="653"/>
      <c r="BY65" s="653"/>
      <c r="BZ65" s="653"/>
      <c r="CA65" s="653"/>
      <c r="CB65" s="653"/>
      <c r="CC65" s="653"/>
      <c r="CD65" s="653"/>
      <c r="CE65" s="653"/>
      <c r="CF65" s="653"/>
      <c r="CG65" s="653"/>
      <c r="CH65" s="653"/>
      <c r="CI65" s="653"/>
      <c r="CJ65" s="653"/>
      <c r="CK65" s="653"/>
      <c r="CL65" s="653"/>
      <c r="CM65" s="653"/>
      <c r="CN65" s="653"/>
    </row>
    <row r="66" spans="1:92" ht="14.1" customHeight="1" x14ac:dyDescent="0.2">
      <c r="A66" s="654"/>
      <c r="B66" s="655" t="s">
        <v>123</v>
      </c>
      <c r="C66" s="656">
        <v>23</v>
      </c>
      <c r="D66" s="656">
        <v>34</v>
      </c>
      <c r="E66" s="656">
        <v>26</v>
      </c>
      <c r="F66" s="656">
        <v>24</v>
      </c>
      <c r="G66" s="656">
        <v>17</v>
      </c>
      <c r="H66" s="656">
        <v>28</v>
      </c>
      <c r="I66" s="656">
        <v>22</v>
      </c>
      <c r="J66" s="656">
        <v>19</v>
      </c>
      <c r="K66" s="656">
        <v>23</v>
      </c>
      <c r="L66" s="656">
        <v>23</v>
      </c>
      <c r="M66" s="656">
        <v>23</v>
      </c>
      <c r="N66" s="656">
        <v>18</v>
      </c>
      <c r="O66" s="656">
        <v>15</v>
      </c>
      <c r="P66" s="656">
        <v>26</v>
      </c>
      <c r="Q66" s="656">
        <v>55</v>
      </c>
      <c r="R66" s="656">
        <v>36</v>
      </c>
      <c r="S66" s="656">
        <v>36</v>
      </c>
      <c r="T66" s="656">
        <v>25</v>
      </c>
      <c r="U66" s="656">
        <v>23</v>
      </c>
      <c r="V66" s="656">
        <v>25</v>
      </c>
      <c r="W66" s="656">
        <v>16</v>
      </c>
      <c r="X66" s="656">
        <v>18</v>
      </c>
      <c r="Y66" s="656">
        <v>24</v>
      </c>
      <c r="Z66" s="656">
        <v>14</v>
      </c>
      <c r="AA66" s="656">
        <v>18</v>
      </c>
      <c r="AB66" s="656">
        <v>12</v>
      </c>
      <c r="AC66" s="656">
        <v>20</v>
      </c>
      <c r="AD66" s="656">
        <v>27</v>
      </c>
      <c r="AE66" s="656">
        <v>18</v>
      </c>
      <c r="AF66" s="656">
        <v>29</v>
      </c>
      <c r="AG66" s="656">
        <v>12</v>
      </c>
      <c r="AH66" s="656">
        <v>12</v>
      </c>
      <c r="AI66" s="656">
        <v>20</v>
      </c>
      <c r="AJ66" s="656">
        <v>11</v>
      </c>
      <c r="AK66" s="656">
        <v>21</v>
      </c>
      <c r="AL66" s="656">
        <v>19</v>
      </c>
      <c r="AM66" s="656">
        <v>19</v>
      </c>
      <c r="AN66" s="656">
        <v>14</v>
      </c>
      <c r="AO66" s="656">
        <v>13</v>
      </c>
      <c r="AP66" s="656">
        <v>27</v>
      </c>
      <c r="AQ66" s="656">
        <v>12</v>
      </c>
      <c r="AR66" s="656">
        <v>22</v>
      </c>
      <c r="AS66" s="656">
        <v>24</v>
      </c>
      <c r="AT66" s="656">
        <v>28</v>
      </c>
      <c r="AU66" s="656">
        <v>15</v>
      </c>
      <c r="AV66" s="656">
        <v>17</v>
      </c>
      <c r="AW66" s="656">
        <v>32</v>
      </c>
      <c r="AX66" s="656">
        <v>21</v>
      </c>
      <c r="AY66" s="656">
        <v>11</v>
      </c>
      <c r="AZ66" s="656">
        <v>16</v>
      </c>
      <c r="BA66" s="656">
        <v>23</v>
      </c>
      <c r="BB66" s="656">
        <v>21</v>
      </c>
      <c r="BC66" s="656">
        <v>18</v>
      </c>
      <c r="BD66" s="656"/>
      <c r="BE66" s="617">
        <f t="shared" si="2"/>
        <v>1145</v>
      </c>
      <c r="BF66" s="591"/>
      <c r="BG66" s="544"/>
      <c r="BH66" s="544"/>
      <c r="BI66" s="544"/>
      <c r="BJ66" s="544"/>
      <c r="BK66" s="544"/>
      <c r="BL66" s="544"/>
      <c r="BM66" s="544"/>
      <c r="BN66" s="544"/>
      <c r="BO66" s="544"/>
      <c r="BP66" s="544"/>
      <c r="BQ66" s="544"/>
      <c r="BR66" s="544"/>
      <c r="BS66" s="544"/>
      <c r="BT66" s="544"/>
      <c r="BU66" s="544"/>
      <c r="BV66" s="544"/>
      <c r="BW66" s="544"/>
      <c r="BX66" s="653"/>
      <c r="BY66" s="653"/>
      <c r="BZ66" s="653"/>
      <c r="CA66" s="653"/>
      <c r="CB66" s="653"/>
      <c r="CC66" s="653"/>
      <c r="CD66" s="653"/>
      <c r="CE66" s="653"/>
      <c r="CF66" s="653"/>
      <c r="CG66" s="653"/>
      <c r="CH66" s="653"/>
      <c r="CI66" s="653"/>
      <c r="CJ66" s="653"/>
      <c r="CK66" s="653"/>
      <c r="CL66" s="653"/>
      <c r="CM66" s="653"/>
      <c r="CN66" s="653"/>
    </row>
    <row r="67" spans="1:92" ht="14.1" customHeight="1" x14ac:dyDescent="0.2">
      <c r="A67" s="654"/>
      <c r="B67" s="655" t="s">
        <v>124</v>
      </c>
      <c r="C67" s="656">
        <v>13</v>
      </c>
      <c r="D67" s="656">
        <v>26</v>
      </c>
      <c r="E67" s="656">
        <v>23</v>
      </c>
      <c r="F67" s="656">
        <v>24</v>
      </c>
      <c r="G67" s="656">
        <v>18</v>
      </c>
      <c r="H67" s="656">
        <v>20</v>
      </c>
      <c r="I67" s="656">
        <v>24</v>
      </c>
      <c r="J67" s="656">
        <v>18</v>
      </c>
      <c r="K67" s="656">
        <v>16</v>
      </c>
      <c r="L67" s="656">
        <v>19</v>
      </c>
      <c r="M67" s="656">
        <v>10</v>
      </c>
      <c r="N67" s="656">
        <v>14</v>
      </c>
      <c r="O67" s="656">
        <v>20</v>
      </c>
      <c r="P67" s="656">
        <v>20</v>
      </c>
      <c r="Q67" s="656">
        <v>32</v>
      </c>
      <c r="R67" s="656">
        <v>39</v>
      </c>
      <c r="S67" s="656">
        <v>28</v>
      </c>
      <c r="T67" s="656">
        <v>27</v>
      </c>
      <c r="U67" s="656">
        <v>35</v>
      </c>
      <c r="V67" s="656">
        <v>31</v>
      </c>
      <c r="W67" s="656">
        <v>22</v>
      </c>
      <c r="X67" s="656">
        <v>9</v>
      </c>
      <c r="Y67" s="656">
        <v>19</v>
      </c>
      <c r="Z67" s="656">
        <v>14</v>
      </c>
      <c r="AA67" s="656">
        <v>15</v>
      </c>
      <c r="AB67" s="656">
        <v>18</v>
      </c>
      <c r="AC67" s="656">
        <v>16</v>
      </c>
      <c r="AD67" s="656">
        <v>21</v>
      </c>
      <c r="AE67" s="656">
        <v>11</v>
      </c>
      <c r="AF67" s="656">
        <v>17</v>
      </c>
      <c r="AG67" s="656">
        <v>21</v>
      </c>
      <c r="AH67" s="656">
        <v>10</v>
      </c>
      <c r="AI67" s="656">
        <v>9</v>
      </c>
      <c r="AJ67" s="656">
        <v>16</v>
      </c>
      <c r="AK67" s="656">
        <v>18</v>
      </c>
      <c r="AL67" s="656">
        <v>18</v>
      </c>
      <c r="AM67" s="656">
        <v>17</v>
      </c>
      <c r="AN67" s="656">
        <v>13</v>
      </c>
      <c r="AO67" s="656">
        <v>12</v>
      </c>
      <c r="AP67" s="656">
        <v>18</v>
      </c>
      <c r="AQ67" s="656">
        <v>13</v>
      </c>
      <c r="AR67" s="656">
        <v>17</v>
      </c>
      <c r="AS67" s="656">
        <v>24</v>
      </c>
      <c r="AT67" s="656">
        <v>22</v>
      </c>
      <c r="AU67" s="656">
        <v>22</v>
      </c>
      <c r="AV67" s="656">
        <v>28</v>
      </c>
      <c r="AW67" s="656">
        <v>28</v>
      </c>
      <c r="AX67" s="656">
        <v>23</v>
      </c>
      <c r="AY67" s="656">
        <v>29</v>
      </c>
      <c r="AZ67" s="656">
        <v>13</v>
      </c>
      <c r="BA67" s="656">
        <v>23</v>
      </c>
      <c r="BB67" s="656">
        <v>14</v>
      </c>
      <c r="BC67" s="656">
        <v>18</v>
      </c>
      <c r="BD67" s="656"/>
      <c r="BE67" s="617">
        <f t="shared" si="2"/>
        <v>1045</v>
      </c>
      <c r="BF67" s="591"/>
      <c r="BG67" s="544"/>
      <c r="BH67" s="544"/>
      <c r="BI67" s="544"/>
      <c r="BJ67" s="544"/>
      <c r="BK67" s="544"/>
      <c r="BL67" s="544"/>
      <c r="BM67" s="544"/>
      <c r="BN67" s="544"/>
      <c r="BO67" s="544"/>
      <c r="BP67" s="544"/>
      <c r="BQ67" s="544"/>
      <c r="BR67" s="544"/>
      <c r="BS67" s="544"/>
      <c r="BT67" s="544"/>
      <c r="BU67" s="544"/>
      <c r="BV67" s="544"/>
      <c r="BW67" s="544"/>
      <c r="BX67" s="653"/>
      <c r="BY67" s="653"/>
      <c r="BZ67" s="653"/>
      <c r="CA67" s="653"/>
      <c r="CB67" s="653"/>
      <c r="CC67" s="653"/>
      <c r="CD67" s="653"/>
      <c r="CE67" s="653"/>
      <c r="CF67" s="653"/>
      <c r="CG67" s="653"/>
      <c r="CH67" s="653"/>
      <c r="CI67" s="653"/>
      <c r="CJ67" s="653"/>
      <c r="CK67" s="653"/>
      <c r="CL67" s="653"/>
      <c r="CM67" s="653"/>
      <c r="CN67" s="653"/>
    </row>
    <row r="68" spans="1:92" ht="14.1" customHeight="1" x14ac:dyDescent="0.2">
      <c r="A68" s="654"/>
      <c r="B68" s="655" t="s">
        <v>125</v>
      </c>
      <c r="C68" s="656">
        <v>45</v>
      </c>
      <c r="D68" s="656">
        <v>61</v>
      </c>
      <c r="E68" s="656">
        <v>36</v>
      </c>
      <c r="F68" s="656">
        <v>40</v>
      </c>
      <c r="G68" s="656">
        <v>29</v>
      </c>
      <c r="H68" s="656">
        <v>31</v>
      </c>
      <c r="I68" s="656">
        <v>32</v>
      </c>
      <c r="J68" s="656">
        <v>35</v>
      </c>
      <c r="K68" s="656">
        <v>31</v>
      </c>
      <c r="L68" s="656">
        <v>48</v>
      </c>
      <c r="M68" s="656">
        <v>28</v>
      </c>
      <c r="N68" s="656">
        <v>31</v>
      </c>
      <c r="O68" s="656">
        <v>48</v>
      </c>
      <c r="P68" s="656">
        <v>48</v>
      </c>
      <c r="Q68" s="656">
        <v>57</v>
      </c>
      <c r="R68" s="656">
        <v>47</v>
      </c>
      <c r="S68" s="656">
        <v>61</v>
      </c>
      <c r="T68" s="656">
        <v>63</v>
      </c>
      <c r="U68" s="656">
        <v>54</v>
      </c>
      <c r="V68" s="656">
        <v>48</v>
      </c>
      <c r="W68" s="656">
        <v>39</v>
      </c>
      <c r="X68" s="656">
        <v>28</v>
      </c>
      <c r="Y68" s="656">
        <v>41</v>
      </c>
      <c r="Z68" s="656">
        <v>36</v>
      </c>
      <c r="AA68" s="656">
        <v>27</v>
      </c>
      <c r="AB68" s="656">
        <v>40</v>
      </c>
      <c r="AC68" s="656">
        <v>27</v>
      </c>
      <c r="AD68" s="656">
        <v>21</v>
      </c>
      <c r="AE68" s="656">
        <v>28</v>
      </c>
      <c r="AF68" s="656">
        <v>34</v>
      </c>
      <c r="AG68" s="656">
        <v>42</v>
      </c>
      <c r="AH68" s="656">
        <v>30</v>
      </c>
      <c r="AI68" s="656">
        <v>21</v>
      </c>
      <c r="AJ68" s="656">
        <v>31</v>
      </c>
      <c r="AK68" s="656">
        <v>34</v>
      </c>
      <c r="AL68" s="656">
        <v>43</v>
      </c>
      <c r="AM68" s="656">
        <v>33</v>
      </c>
      <c r="AN68" s="656">
        <v>25</v>
      </c>
      <c r="AO68" s="656">
        <v>29</v>
      </c>
      <c r="AP68" s="656">
        <v>43</v>
      </c>
      <c r="AQ68" s="656">
        <v>33</v>
      </c>
      <c r="AR68" s="656">
        <v>40</v>
      </c>
      <c r="AS68" s="656">
        <v>42</v>
      </c>
      <c r="AT68" s="656">
        <v>27</v>
      </c>
      <c r="AU68" s="656">
        <v>39</v>
      </c>
      <c r="AV68" s="656">
        <v>44</v>
      </c>
      <c r="AW68" s="656">
        <v>39</v>
      </c>
      <c r="AX68" s="656">
        <v>42</v>
      </c>
      <c r="AY68" s="656">
        <v>28</v>
      </c>
      <c r="AZ68" s="656">
        <v>31</v>
      </c>
      <c r="BA68" s="656">
        <v>33</v>
      </c>
      <c r="BB68" s="656">
        <v>30</v>
      </c>
      <c r="BC68" s="656">
        <v>30</v>
      </c>
      <c r="BD68" s="656"/>
      <c r="BE68" s="617">
        <f t="shared" si="2"/>
        <v>1983</v>
      </c>
      <c r="BF68" s="591"/>
      <c r="BG68" s="544"/>
      <c r="BH68" s="544"/>
      <c r="BI68" s="544"/>
      <c r="BJ68" s="544"/>
      <c r="BK68" s="544"/>
      <c r="BL68" s="544"/>
      <c r="BM68" s="544"/>
      <c r="BN68" s="544"/>
      <c r="BO68" s="544"/>
      <c r="BP68" s="544"/>
      <c r="BQ68" s="544"/>
      <c r="BR68" s="544"/>
      <c r="BS68" s="544"/>
      <c r="BT68" s="544"/>
      <c r="BU68" s="544"/>
      <c r="BV68" s="544"/>
      <c r="BW68" s="544"/>
      <c r="BX68" s="653"/>
      <c r="BY68" s="653"/>
      <c r="BZ68" s="653"/>
      <c r="CA68" s="653"/>
      <c r="CB68" s="653"/>
      <c r="CC68" s="653"/>
      <c r="CD68" s="653"/>
      <c r="CE68" s="653"/>
      <c r="CF68" s="653"/>
      <c r="CG68" s="653"/>
      <c r="CH68" s="653"/>
      <c r="CI68" s="653"/>
      <c r="CJ68" s="653"/>
      <c r="CK68" s="653"/>
      <c r="CL68" s="653"/>
      <c r="CM68" s="653"/>
      <c r="CN68" s="653"/>
    </row>
    <row r="69" spans="1:92" ht="14.1" customHeight="1" x14ac:dyDescent="0.2">
      <c r="A69" s="654"/>
      <c r="B69" s="655" t="s">
        <v>126</v>
      </c>
      <c r="C69" s="656">
        <v>70</v>
      </c>
      <c r="D69" s="656">
        <v>96</v>
      </c>
      <c r="E69" s="656">
        <v>96</v>
      </c>
      <c r="F69" s="656">
        <v>96</v>
      </c>
      <c r="G69" s="656">
        <v>79</v>
      </c>
      <c r="H69" s="656">
        <v>81</v>
      </c>
      <c r="I69" s="656">
        <v>80</v>
      </c>
      <c r="J69" s="656">
        <v>88</v>
      </c>
      <c r="K69" s="656">
        <v>79</v>
      </c>
      <c r="L69" s="656">
        <v>79</v>
      </c>
      <c r="M69" s="656">
        <v>80</v>
      </c>
      <c r="N69" s="656">
        <v>70</v>
      </c>
      <c r="O69" s="656">
        <v>98</v>
      </c>
      <c r="P69" s="656">
        <v>82</v>
      </c>
      <c r="Q69" s="656">
        <v>109</v>
      </c>
      <c r="R69" s="656">
        <v>113</v>
      </c>
      <c r="S69" s="656">
        <v>102</v>
      </c>
      <c r="T69" s="656">
        <v>110</v>
      </c>
      <c r="U69" s="656">
        <v>91</v>
      </c>
      <c r="V69" s="656">
        <v>81</v>
      </c>
      <c r="W69" s="656">
        <v>67</v>
      </c>
      <c r="X69" s="656">
        <v>90</v>
      </c>
      <c r="Y69" s="656">
        <v>71</v>
      </c>
      <c r="Z69" s="656">
        <v>51</v>
      </c>
      <c r="AA69" s="656">
        <v>63</v>
      </c>
      <c r="AB69" s="656">
        <v>72</v>
      </c>
      <c r="AC69" s="656">
        <v>76</v>
      </c>
      <c r="AD69" s="656">
        <v>64</v>
      </c>
      <c r="AE69" s="656">
        <v>75</v>
      </c>
      <c r="AF69" s="656">
        <v>63</v>
      </c>
      <c r="AG69" s="656">
        <v>94</v>
      </c>
      <c r="AH69" s="656">
        <v>75</v>
      </c>
      <c r="AI69" s="656">
        <v>73</v>
      </c>
      <c r="AJ69" s="656">
        <v>93</v>
      </c>
      <c r="AK69" s="656">
        <v>76</v>
      </c>
      <c r="AL69" s="656">
        <v>79</v>
      </c>
      <c r="AM69" s="656">
        <v>69</v>
      </c>
      <c r="AN69" s="656">
        <v>78</v>
      </c>
      <c r="AO69" s="656">
        <v>69</v>
      </c>
      <c r="AP69" s="656">
        <v>86</v>
      </c>
      <c r="AQ69" s="656">
        <v>81</v>
      </c>
      <c r="AR69" s="656">
        <v>69</v>
      </c>
      <c r="AS69" s="656">
        <v>73</v>
      </c>
      <c r="AT69" s="656">
        <v>70</v>
      </c>
      <c r="AU69" s="656">
        <v>79</v>
      </c>
      <c r="AV69" s="656">
        <v>73</v>
      </c>
      <c r="AW69" s="656">
        <v>79</v>
      </c>
      <c r="AX69" s="656">
        <v>92</v>
      </c>
      <c r="AY69" s="656">
        <v>86</v>
      </c>
      <c r="AZ69" s="656">
        <v>112</v>
      </c>
      <c r="BA69" s="656">
        <v>93</v>
      </c>
      <c r="BB69" s="656">
        <v>85</v>
      </c>
      <c r="BC69" s="656">
        <v>79</v>
      </c>
      <c r="BD69" s="656"/>
      <c r="BE69" s="617">
        <f t="shared" si="2"/>
        <v>4335</v>
      </c>
      <c r="BF69" s="591"/>
      <c r="BG69" s="544"/>
      <c r="BH69" s="544"/>
      <c r="BI69" s="544"/>
      <c r="BJ69" s="544"/>
      <c r="BK69" s="544"/>
      <c r="BL69" s="544"/>
      <c r="BM69" s="544"/>
      <c r="BN69" s="544"/>
      <c r="BO69" s="544"/>
      <c r="BP69" s="544"/>
      <c r="BQ69" s="544"/>
      <c r="BR69" s="544"/>
      <c r="BS69" s="544"/>
      <c r="BT69" s="544"/>
      <c r="BU69" s="544"/>
      <c r="BV69" s="544"/>
      <c r="BW69" s="544"/>
      <c r="BX69" s="653"/>
      <c r="BY69" s="653"/>
      <c r="BZ69" s="653"/>
      <c r="CA69" s="653"/>
      <c r="CB69" s="653"/>
      <c r="CC69" s="653"/>
      <c r="CD69" s="653"/>
      <c r="CE69" s="653"/>
      <c r="CF69" s="653"/>
      <c r="CG69" s="653"/>
      <c r="CH69" s="653"/>
      <c r="CI69" s="653"/>
      <c r="CJ69" s="653"/>
      <c r="CK69" s="653"/>
      <c r="CL69" s="653"/>
      <c r="CM69" s="653"/>
      <c r="CN69" s="653"/>
    </row>
    <row r="70" spans="1:92" ht="14.1" customHeight="1" x14ac:dyDescent="0.2">
      <c r="A70" s="654"/>
      <c r="B70" s="655" t="s">
        <v>127</v>
      </c>
      <c r="C70" s="656">
        <v>123</v>
      </c>
      <c r="D70" s="656">
        <v>189</v>
      </c>
      <c r="E70" s="656">
        <v>143</v>
      </c>
      <c r="F70" s="656">
        <v>114</v>
      </c>
      <c r="G70" s="656">
        <v>139</v>
      </c>
      <c r="H70" s="656">
        <v>130</v>
      </c>
      <c r="I70" s="656">
        <v>111</v>
      </c>
      <c r="J70" s="656">
        <v>119</v>
      </c>
      <c r="K70" s="656">
        <v>126</v>
      </c>
      <c r="L70" s="656">
        <v>154</v>
      </c>
      <c r="M70" s="656">
        <v>136</v>
      </c>
      <c r="N70" s="656">
        <v>117</v>
      </c>
      <c r="O70" s="656">
        <v>77</v>
      </c>
      <c r="P70" s="656">
        <v>234</v>
      </c>
      <c r="Q70" s="656">
        <v>257</v>
      </c>
      <c r="R70" s="656">
        <v>224</v>
      </c>
      <c r="S70" s="656">
        <v>271</v>
      </c>
      <c r="T70" s="656">
        <v>191</v>
      </c>
      <c r="U70" s="656">
        <v>162</v>
      </c>
      <c r="V70" s="656">
        <v>172</v>
      </c>
      <c r="W70" s="656">
        <v>151</v>
      </c>
      <c r="X70" s="656">
        <v>127</v>
      </c>
      <c r="Y70" s="656">
        <v>109</v>
      </c>
      <c r="Z70" s="656">
        <v>119</v>
      </c>
      <c r="AA70" s="656">
        <v>103</v>
      </c>
      <c r="AB70" s="656">
        <v>122</v>
      </c>
      <c r="AC70" s="656">
        <v>101</v>
      </c>
      <c r="AD70" s="656">
        <v>107</v>
      </c>
      <c r="AE70" s="656">
        <v>113</v>
      </c>
      <c r="AF70" s="656">
        <v>101</v>
      </c>
      <c r="AG70" s="656">
        <v>117</v>
      </c>
      <c r="AH70" s="656">
        <v>112</v>
      </c>
      <c r="AI70" s="656">
        <v>101</v>
      </c>
      <c r="AJ70" s="656">
        <v>92</v>
      </c>
      <c r="AK70" s="656">
        <v>109</v>
      </c>
      <c r="AL70" s="656">
        <v>106</v>
      </c>
      <c r="AM70" s="656">
        <v>118</v>
      </c>
      <c r="AN70" s="656">
        <v>120</v>
      </c>
      <c r="AO70" s="656">
        <v>97</v>
      </c>
      <c r="AP70" s="656">
        <v>131</v>
      </c>
      <c r="AQ70" s="656">
        <v>127</v>
      </c>
      <c r="AR70" s="656">
        <v>122</v>
      </c>
      <c r="AS70" s="656">
        <v>146</v>
      </c>
      <c r="AT70" s="656">
        <v>152</v>
      </c>
      <c r="AU70" s="656">
        <v>199</v>
      </c>
      <c r="AV70" s="656">
        <v>186</v>
      </c>
      <c r="AW70" s="656">
        <v>166</v>
      </c>
      <c r="AX70" s="656">
        <v>161</v>
      </c>
      <c r="AY70" s="656">
        <v>146</v>
      </c>
      <c r="AZ70" s="656">
        <v>138</v>
      </c>
      <c r="BA70" s="656">
        <v>141</v>
      </c>
      <c r="BB70" s="656">
        <v>124</v>
      </c>
      <c r="BC70" s="656">
        <v>117</v>
      </c>
      <c r="BD70" s="656"/>
      <c r="BE70" s="617">
        <f t="shared" si="2"/>
        <v>7370</v>
      </c>
      <c r="BF70" s="591"/>
      <c r="BG70" s="544"/>
      <c r="BH70" s="544"/>
      <c r="BI70" s="544"/>
      <c r="BJ70" s="544"/>
      <c r="BK70" s="544"/>
      <c r="BL70" s="544"/>
      <c r="BM70" s="544"/>
      <c r="BN70" s="544"/>
      <c r="BO70" s="544"/>
      <c r="BP70" s="544"/>
      <c r="BQ70" s="544"/>
      <c r="BR70" s="544"/>
      <c r="BS70" s="544"/>
      <c r="BT70" s="544"/>
      <c r="BU70" s="544"/>
      <c r="BV70" s="544"/>
      <c r="BW70" s="544"/>
      <c r="BX70" s="653"/>
      <c r="BY70" s="653"/>
      <c r="BZ70" s="653"/>
      <c r="CA70" s="653"/>
      <c r="CB70" s="653"/>
      <c r="CC70" s="653"/>
      <c r="CD70" s="653"/>
      <c r="CE70" s="653"/>
      <c r="CF70" s="653"/>
      <c r="CG70" s="653"/>
      <c r="CH70" s="653"/>
      <c r="CI70" s="653"/>
      <c r="CJ70" s="653"/>
      <c r="CK70" s="653"/>
      <c r="CL70" s="653"/>
      <c r="CM70" s="653"/>
      <c r="CN70" s="653"/>
    </row>
    <row r="71" spans="1:92" ht="14.1" customHeight="1" x14ac:dyDescent="0.2">
      <c r="A71" s="654"/>
      <c r="B71" s="655" t="s">
        <v>111</v>
      </c>
      <c r="C71" s="656">
        <v>59</v>
      </c>
      <c r="D71" s="656">
        <v>60</v>
      </c>
      <c r="E71" s="656">
        <v>64</v>
      </c>
      <c r="F71" s="656">
        <v>52</v>
      </c>
      <c r="G71" s="656">
        <v>59</v>
      </c>
      <c r="H71" s="656">
        <v>44</v>
      </c>
      <c r="I71" s="656">
        <v>42</v>
      </c>
      <c r="J71" s="656">
        <v>49</v>
      </c>
      <c r="K71" s="656">
        <v>63</v>
      </c>
      <c r="L71" s="656">
        <v>48</v>
      </c>
      <c r="M71" s="656">
        <v>55</v>
      </c>
      <c r="N71" s="656">
        <v>56</v>
      </c>
      <c r="O71" s="656">
        <v>41</v>
      </c>
      <c r="P71" s="656">
        <v>68</v>
      </c>
      <c r="Q71" s="656">
        <v>71</v>
      </c>
      <c r="R71" s="656">
        <v>66</v>
      </c>
      <c r="S71" s="656">
        <v>59</v>
      </c>
      <c r="T71" s="656">
        <v>47</v>
      </c>
      <c r="U71" s="656">
        <v>59</v>
      </c>
      <c r="V71" s="656">
        <v>57</v>
      </c>
      <c r="W71" s="656">
        <v>53</v>
      </c>
      <c r="X71" s="656">
        <v>54</v>
      </c>
      <c r="Y71" s="656">
        <v>52</v>
      </c>
      <c r="Z71" s="656">
        <v>48</v>
      </c>
      <c r="AA71" s="656">
        <v>44</v>
      </c>
      <c r="AB71" s="656">
        <v>43</v>
      </c>
      <c r="AC71" s="656">
        <v>48</v>
      </c>
      <c r="AD71" s="656">
        <v>55</v>
      </c>
      <c r="AE71" s="656">
        <v>46</v>
      </c>
      <c r="AF71" s="656">
        <v>38</v>
      </c>
      <c r="AG71" s="656">
        <v>42</v>
      </c>
      <c r="AH71" s="656">
        <v>61</v>
      </c>
      <c r="AI71" s="656">
        <v>46</v>
      </c>
      <c r="AJ71" s="656">
        <v>58</v>
      </c>
      <c r="AK71" s="656">
        <v>46</v>
      </c>
      <c r="AL71" s="656">
        <v>43</v>
      </c>
      <c r="AM71" s="656">
        <v>45</v>
      </c>
      <c r="AN71" s="656">
        <v>44</v>
      </c>
      <c r="AO71" s="656">
        <v>35</v>
      </c>
      <c r="AP71" s="656">
        <v>48</v>
      </c>
      <c r="AQ71" s="656">
        <v>40</v>
      </c>
      <c r="AR71" s="656">
        <v>45</v>
      </c>
      <c r="AS71" s="656">
        <v>61</v>
      </c>
      <c r="AT71" s="656">
        <v>43</v>
      </c>
      <c r="AU71" s="656">
        <v>45</v>
      </c>
      <c r="AV71" s="656">
        <v>54</v>
      </c>
      <c r="AW71" s="656">
        <v>54</v>
      </c>
      <c r="AX71" s="656">
        <v>51</v>
      </c>
      <c r="AY71" s="656">
        <v>46</v>
      </c>
      <c r="AZ71" s="656">
        <v>66</v>
      </c>
      <c r="BA71" s="656">
        <v>54</v>
      </c>
      <c r="BB71" s="656">
        <v>46</v>
      </c>
      <c r="BC71" s="656">
        <v>42</v>
      </c>
      <c r="BD71" s="656"/>
      <c r="BE71" s="617">
        <f t="shared" si="2"/>
        <v>2715</v>
      </c>
      <c r="BF71" s="591"/>
      <c r="BG71" s="544"/>
      <c r="BH71" s="544"/>
      <c r="BI71" s="544"/>
      <c r="BJ71" s="544"/>
      <c r="BK71" s="544"/>
      <c r="BL71" s="544"/>
      <c r="BM71" s="544"/>
      <c r="BN71" s="544"/>
      <c r="BO71" s="544"/>
      <c r="BP71" s="544"/>
      <c r="BQ71" s="544"/>
      <c r="BR71" s="544"/>
      <c r="BS71" s="544"/>
      <c r="BT71" s="544"/>
      <c r="BU71" s="544"/>
      <c r="BV71" s="544"/>
      <c r="BW71" s="544"/>
      <c r="BX71" s="653"/>
      <c r="BY71" s="653"/>
      <c r="BZ71" s="653"/>
      <c r="CA71" s="653"/>
      <c r="CB71" s="653"/>
      <c r="CC71" s="653"/>
      <c r="CD71" s="653"/>
      <c r="CE71" s="653"/>
      <c r="CF71" s="653"/>
      <c r="CG71" s="653"/>
      <c r="CH71" s="653"/>
      <c r="CI71" s="653"/>
      <c r="CJ71" s="653"/>
      <c r="CK71" s="653"/>
      <c r="CL71" s="653"/>
      <c r="CM71" s="653"/>
      <c r="CN71" s="653"/>
    </row>
    <row r="72" spans="1:92" ht="14.1" customHeight="1" x14ac:dyDescent="0.2">
      <c r="A72" s="654"/>
      <c r="B72" s="655" t="s">
        <v>128</v>
      </c>
      <c r="C72" s="656">
        <v>25</v>
      </c>
      <c r="D72" s="656">
        <v>24</v>
      </c>
      <c r="E72" s="656">
        <v>28</v>
      </c>
      <c r="F72" s="656">
        <v>18</v>
      </c>
      <c r="G72" s="656">
        <v>23</v>
      </c>
      <c r="H72" s="656">
        <v>23</v>
      </c>
      <c r="I72" s="656">
        <v>20</v>
      </c>
      <c r="J72" s="656">
        <v>20</v>
      </c>
      <c r="K72" s="656">
        <v>26</v>
      </c>
      <c r="L72" s="656">
        <v>21</v>
      </c>
      <c r="M72" s="656">
        <v>15</v>
      </c>
      <c r="N72" s="656">
        <v>23</v>
      </c>
      <c r="O72" s="656">
        <v>13</v>
      </c>
      <c r="P72" s="656">
        <v>63</v>
      </c>
      <c r="Q72" s="656">
        <v>64</v>
      </c>
      <c r="R72" s="656">
        <v>62</v>
      </c>
      <c r="S72" s="656">
        <v>43</v>
      </c>
      <c r="T72" s="656">
        <v>36</v>
      </c>
      <c r="U72" s="656">
        <v>27</v>
      </c>
      <c r="V72" s="656">
        <v>23</v>
      </c>
      <c r="W72" s="656">
        <v>26</v>
      </c>
      <c r="X72" s="656">
        <v>21</v>
      </c>
      <c r="Y72" s="656">
        <v>25</v>
      </c>
      <c r="Z72" s="656">
        <v>22</v>
      </c>
      <c r="AA72" s="656">
        <v>23</v>
      </c>
      <c r="AB72" s="656">
        <v>22</v>
      </c>
      <c r="AC72" s="656">
        <v>18</v>
      </c>
      <c r="AD72" s="656">
        <v>15</v>
      </c>
      <c r="AE72" s="656">
        <v>15</v>
      </c>
      <c r="AF72" s="656">
        <v>24</v>
      </c>
      <c r="AG72" s="656">
        <v>19</v>
      </c>
      <c r="AH72" s="656">
        <v>19</v>
      </c>
      <c r="AI72" s="656">
        <v>15</v>
      </c>
      <c r="AJ72" s="656">
        <v>30</v>
      </c>
      <c r="AK72" s="656">
        <v>24</v>
      </c>
      <c r="AL72" s="656">
        <v>18</v>
      </c>
      <c r="AM72" s="656">
        <v>20</v>
      </c>
      <c r="AN72" s="656">
        <v>18</v>
      </c>
      <c r="AO72" s="656">
        <v>14</v>
      </c>
      <c r="AP72" s="656">
        <v>19</v>
      </c>
      <c r="AQ72" s="656">
        <v>12</v>
      </c>
      <c r="AR72" s="656">
        <v>14</v>
      </c>
      <c r="AS72" s="656">
        <v>16</v>
      </c>
      <c r="AT72" s="656">
        <v>19</v>
      </c>
      <c r="AU72" s="656">
        <v>21</v>
      </c>
      <c r="AV72" s="656">
        <v>13</v>
      </c>
      <c r="AW72" s="656">
        <v>20</v>
      </c>
      <c r="AX72" s="656">
        <v>15</v>
      </c>
      <c r="AY72" s="656">
        <v>21</v>
      </c>
      <c r="AZ72" s="656">
        <v>22</v>
      </c>
      <c r="BA72" s="656">
        <v>27</v>
      </c>
      <c r="BB72" s="656">
        <v>16</v>
      </c>
      <c r="BC72" s="656">
        <v>19</v>
      </c>
      <c r="BD72" s="656"/>
      <c r="BE72" s="617">
        <f t="shared" si="2"/>
        <v>1239</v>
      </c>
      <c r="BF72" s="591"/>
      <c r="BG72" s="544"/>
      <c r="BH72" s="544"/>
      <c r="BI72" s="544"/>
      <c r="BJ72" s="544"/>
      <c r="BK72" s="544"/>
      <c r="BL72" s="544"/>
      <c r="BM72" s="544"/>
      <c r="BN72" s="544"/>
      <c r="BO72" s="544"/>
      <c r="BP72" s="544"/>
      <c r="BQ72" s="544"/>
      <c r="BR72" s="544"/>
      <c r="BS72" s="544"/>
      <c r="BT72" s="544"/>
      <c r="BU72" s="544"/>
      <c r="BV72" s="544"/>
      <c r="BW72" s="544"/>
      <c r="BX72" s="653"/>
      <c r="BY72" s="653"/>
      <c r="BZ72" s="653"/>
      <c r="CA72" s="653"/>
      <c r="CB72" s="653"/>
      <c r="CC72" s="653"/>
      <c r="CD72" s="653"/>
      <c r="CE72" s="653"/>
      <c r="CF72" s="653"/>
      <c r="CG72" s="653"/>
      <c r="CH72" s="653"/>
      <c r="CI72" s="653"/>
      <c r="CJ72" s="653"/>
      <c r="CK72" s="653"/>
      <c r="CL72" s="653"/>
      <c r="CM72" s="653"/>
      <c r="CN72" s="653"/>
    </row>
    <row r="73" spans="1:92" ht="14.1" customHeight="1" x14ac:dyDescent="0.2">
      <c r="A73" s="654"/>
      <c r="B73" s="655" t="s">
        <v>129</v>
      </c>
      <c r="C73" s="656">
        <v>20</v>
      </c>
      <c r="D73" s="656">
        <v>20</v>
      </c>
      <c r="E73" s="656">
        <v>14</v>
      </c>
      <c r="F73" s="656">
        <v>19</v>
      </c>
      <c r="G73" s="656">
        <v>20</v>
      </c>
      <c r="H73" s="656">
        <v>17</v>
      </c>
      <c r="I73" s="656">
        <v>17</v>
      </c>
      <c r="J73" s="656">
        <v>17</v>
      </c>
      <c r="K73" s="656">
        <v>21</v>
      </c>
      <c r="L73" s="656">
        <v>13</v>
      </c>
      <c r="M73" s="656">
        <v>13</v>
      </c>
      <c r="N73" s="656">
        <v>19</v>
      </c>
      <c r="O73" s="656">
        <v>16</v>
      </c>
      <c r="P73" s="656">
        <v>33</v>
      </c>
      <c r="Q73" s="656">
        <v>33</v>
      </c>
      <c r="R73" s="656">
        <v>34</v>
      </c>
      <c r="S73" s="656">
        <v>29</v>
      </c>
      <c r="T73" s="656">
        <v>50</v>
      </c>
      <c r="U73" s="656">
        <v>28</v>
      </c>
      <c r="V73" s="656">
        <v>21</v>
      </c>
      <c r="W73" s="656">
        <v>20</v>
      </c>
      <c r="X73" s="656">
        <v>14</v>
      </c>
      <c r="Y73" s="656">
        <v>17</v>
      </c>
      <c r="Z73" s="656">
        <v>13</v>
      </c>
      <c r="AA73" s="656">
        <v>20</v>
      </c>
      <c r="AB73" s="656">
        <v>17</v>
      </c>
      <c r="AC73" s="656">
        <v>20</v>
      </c>
      <c r="AD73" s="656">
        <v>12</v>
      </c>
      <c r="AE73" s="656">
        <v>15</v>
      </c>
      <c r="AF73" s="656">
        <v>12</v>
      </c>
      <c r="AG73" s="656">
        <v>15</v>
      </c>
      <c r="AH73" s="656">
        <v>16</v>
      </c>
      <c r="AI73" s="656">
        <v>11</v>
      </c>
      <c r="AJ73" s="656">
        <v>14</v>
      </c>
      <c r="AK73" s="656">
        <v>20</v>
      </c>
      <c r="AL73" s="656">
        <v>7</v>
      </c>
      <c r="AM73" s="656">
        <v>22</v>
      </c>
      <c r="AN73" s="656">
        <v>10</v>
      </c>
      <c r="AO73" s="656">
        <v>7</v>
      </c>
      <c r="AP73" s="656">
        <v>15</v>
      </c>
      <c r="AQ73" s="656">
        <v>15</v>
      </c>
      <c r="AR73" s="656">
        <v>19</v>
      </c>
      <c r="AS73" s="656">
        <v>15</v>
      </c>
      <c r="AT73" s="656">
        <v>19</v>
      </c>
      <c r="AU73" s="656">
        <v>12</v>
      </c>
      <c r="AV73" s="656">
        <v>21</v>
      </c>
      <c r="AW73" s="656">
        <v>18</v>
      </c>
      <c r="AX73" s="656">
        <v>18</v>
      </c>
      <c r="AY73" s="656">
        <v>27</v>
      </c>
      <c r="AZ73" s="656">
        <v>21</v>
      </c>
      <c r="BA73" s="656">
        <v>30</v>
      </c>
      <c r="BB73" s="656">
        <v>23</v>
      </c>
      <c r="BC73" s="656">
        <v>14</v>
      </c>
      <c r="BD73" s="656"/>
      <c r="BE73" s="617">
        <f t="shared" si="2"/>
        <v>1003</v>
      </c>
      <c r="BF73" s="591"/>
      <c r="BG73" s="544"/>
      <c r="BH73" s="544"/>
      <c r="BI73" s="544"/>
      <c r="BJ73" s="544"/>
      <c r="BK73" s="544"/>
      <c r="BL73" s="544"/>
      <c r="BM73" s="544"/>
      <c r="BN73" s="544"/>
      <c r="BO73" s="544"/>
      <c r="BP73" s="544"/>
      <c r="BQ73" s="544"/>
      <c r="BR73" s="544"/>
      <c r="BS73" s="544"/>
      <c r="BT73" s="544"/>
      <c r="BU73" s="544"/>
      <c r="BV73" s="544"/>
      <c r="BW73" s="544"/>
      <c r="BX73" s="653"/>
      <c r="BY73" s="653"/>
      <c r="BZ73" s="653"/>
      <c r="CA73" s="653"/>
      <c r="CB73" s="653"/>
      <c r="CC73" s="653"/>
      <c r="CD73" s="653"/>
      <c r="CE73" s="653"/>
      <c r="CF73" s="653"/>
      <c r="CG73" s="653"/>
      <c r="CH73" s="653"/>
      <c r="CI73" s="653"/>
      <c r="CJ73" s="653"/>
      <c r="CK73" s="653"/>
      <c r="CL73" s="653"/>
      <c r="CM73" s="653"/>
      <c r="CN73" s="653"/>
    </row>
    <row r="74" spans="1:92" ht="14.1" customHeight="1" x14ac:dyDescent="0.2">
      <c r="A74" s="654"/>
      <c r="B74" s="655" t="s">
        <v>130</v>
      </c>
      <c r="C74" s="656">
        <v>27</v>
      </c>
      <c r="D74" s="656">
        <v>23</v>
      </c>
      <c r="E74" s="656">
        <v>20</v>
      </c>
      <c r="F74" s="656">
        <v>23</v>
      </c>
      <c r="G74" s="656">
        <v>15</v>
      </c>
      <c r="H74" s="656">
        <v>30</v>
      </c>
      <c r="I74" s="656">
        <v>18</v>
      </c>
      <c r="J74" s="656">
        <v>19</v>
      </c>
      <c r="K74" s="656">
        <v>14</v>
      </c>
      <c r="L74" s="656">
        <v>20</v>
      </c>
      <c r="M74" s="656">
        <v>21</v>
      </c>
      <c r="N74" s="656">
        <v>27</v>
      </c>
      <c r="O74" s="656">
        <v>21</v>
      </c>
      <c r="P74" s="656">
        <v>25</v>
      </c>
      <c r="Q74" s="656">
        <v>17</v>
      </c>
      <c r="R74" s="656">
        <v>29</v>
      </c>
      <c r="S74" s="656">
        <v>18</v>
      </c>
      <c r="T74" s="656">
        <v>14</v>
      </c>
      <c r="U74" s="656">
        <v>28</v>
      </c>
      <c r="V74" s="656">
        <v>15</v>
      </c>
      <c r="W74" s="656">
        <v>17</v>
      </c>
      <c r="X74" s="656">
        <v>27</v>
      </c>
      <c r="Y74" s="656">
        <v>24</v>
      </c>
      <c r="Z74" s="656">
        <v>19</v>
      </c>
      <c r="AA74" s="656">
        <v>20</v>
      </c>
      <c r="AB74" s="656">
        <v>24</v>
      </c>
      <c r="AC74" s="656">
        <v>16</v>
      </c>
      <c r="AD74" s="656">
        <v>17</v>
      </c>
      <c r="AE74" s="656">
        <v>19</v>
      </c>
      <c r="AF74" s="656">
        <v>20</v>
      </c>
      <c r="AG74" s="656">
        <v>20</v>
      </c>
      <c r="AH74" s="656">
        <v>24</v>
      </c>
      <c r="AI74" s="656">
        <v>20</v>
      </c>
      <c r="AJ74" s="656">
        <v>23</v>
      </c>
      <c r="AK74" s="656">
        <v>14</v>
      </c>
      <c r="AL74" s="656">
        <v>16</v>
      </c>
      <c r="AM74" s="656">
        <v>27</v>
      </c>
      <c r="AN74" s="656">
        <v>11</v>
      </c>
      <c r="AO74" s="656">
        <v>17</v>
      </c>
      <c r="AP74" s="656">
        <v>22</v>
      </c>
      <c r="AQ74" s="656">
        <v>23</v>
      </c>
      <c r="AR74" s="656">
        <v>21</v>
      </c>
      <c r="AS74" s="656">
        <v>18</v>
      </c>
      <c r="AT74" s="656">
        <v>15</v>
      </c>
      <c r="AU74" s="656">
        <v>20</v>
      </c>
      <c r="AV74" s="656">
        <v>12</v>
      </c>
      <c r="AW74" s="656">
        <v>18</v>
      </c>
      <c r="AX74" s="656">
        <v>13</v>
      </c>
      <c r="AY74" s="656">
        <v>18</v>
      </c>
      <c r="AZ74" s="656">
        <v>14</v>
      </c>
      <c r="BA74" s="656">
        <v>17</v>
      </c>
      <c r="BB74" s="656">
        <v>19</v>
      </c>
      <c r="BC74" s="656">
        <v>13</v>
      </c>
      <c r="BD74" s="656"/>
      <c r="BE74" s="617">
        <f t="shared" si="2"/>
        <v>1042</v>
      </c>
      <c r="BF74" s="591"/>
      <c r="BG74" s="544"/>
      <c r="BH74" s="544"/>
      <c r="BI74" s="544"/>
      <c r="BJ74" s="544"/>
      <c r="BK74" s="544"/>
      <c r="BL74" s="544"/>
      <c r="BM74" s="544"/>
      <c r="BN74" s="544"/>
      <c r="BO74" s="544"/>
      <c r="BP74" s="544"/>
      <c r="BQ74" s="544"/>
      <c r="BR74" s="544"/>
      <c r="BS74" s="544"/>
      <c r="BT74" s="544"/>
      <c r="BU74" s="544"/>
      <c r="BV74" s="544"/>
      <c r="BW74" s="544"/>
      <c r="BX74" s="653"/>
      <c r="BY74" s="653"/>
      <c r="BZ74" s="653"/>
      <c r="CA74" s="653"/>
      <c r="CB74" s="653"/>
      <c r="CC74" s="653"/>
      <c r="CD74" s="653"/>
      <c r="CE74" s="653"/>
      <c r="CF74" s="653"/>
      <c r="CG74" s="653"/>
      <c r="CH74" s="653"/>
      <c r="CI74" s="653"/>
      <c r="CJ74" s="653"/>
      <c r="CK74" s="653"/>
      <c r="CL74" s="653"/>
      <c r="CM74" s="653"/>
      <c r="CN74" s="653"/>
    </row>
    <row r="75" spans="1:92" ht="14.1" customHeight="1" x14ac:dyDescent="0.2">
      <c r="A75" s="654"/>
      <c r="B75" s="655" t="s">
        <v>142</v>
      </c>
      <c r="C75" s="656">
        <v>9</v>
      </c>
      <c r="D75" s="656">
        <v>8</v>
      </c>
      <c r="E75" s="656">
        <v>10</v>
      </c>
      <c r="F75" s="656">
        <v>10</v>
      </c>
      <c r="G75" s="656">
        <v>10</v>
      </c>
      <c r="H75" s="656">
        <v>11</v>
      </c>
      <c r="I75" s="656">
        <v>3</v>
      </c>
      <c r="J75" s="656">
        <v>8</v>
      </c>
      <c r="K75" s="656">
        <v>10</v>
      </c>
      <c r="L75" s="656">
        <v>6</v>
      </c>
      <c r="M75" s="656">
        <v>11</v>
      </c>
      <c r="N75" s="656">
        <v>5</v>
      </c>
      <c r="O75" s="656">
        <v>5</v>
      </c>
      <c r="P75" s="656">
        <v>6</v>
      </c>
      <c r="Q75" s="656">
        <v>8</v>
      </c>
      <c r="R75" s="656">
        <v>8</v>
      </c>
      <c r="S75" s="656">
        <v>10</v>
      </c>
      <c r="T75" s="656">
        <v>5</v>
      </c>
      <c r="U75" s="656">
        <v>2</v>
      </c>
      <c r="V75" s="656">
        <v>4</v>
      </c>
      <c r="W75" s="656">
        <v>5</v>
      </c>
      <c r="X75" s="656">
        <v>7</v>
      </c>
      <c r="Y75" s="656">
        <v>5</v>
      </c>
      <c r="Z75" s="656">
        <v>10</v>
      </c>
      <c r="AA75" s="656">
        <v>8</v>
      </c>
      <c r="AB75" s="656">
        <v>6</v>
      </c>
      <c r="AC75" s="656">
        <v>5</v>
      </c>
      <c r="AD75" s="656">
        <v>5</v>
      </c>
      <c r="AE75" s="656">
        <v>7</v>
      </c>
      <c r="AF75" s="656">
        <v>5</v>
      </c>
      <c r="AG75" s="656">
        <v>7</v>
      </c>
      <c r="AH75" s="656">
        <v>7</v>
      </c>
      <c r="AI75" s="656">
        <v>11</v>
      </c>
      <c r="AJ75" s="656">
        <v>6</v>
      </c>
      <c r="AK75" s="656">
        <v>8</v>
      </c>
      <c r="AL75" s="656">
        <v>4</v>
      </c>
      <c r="AM75" s="656">
        <v>6</v>
      </c>
      <c r="AN75" s="656">
        <v>9</v>
      </c>
      <c r="AO75" s="656">
        <v>5</v>
      </c>
      <c r="AP75" s="656">
        <v>3</v>
      </c>
      <c r="AQ75" s="656">
        <v>7</v>
      </c>
      <c r="AR75" s="656">
        <v>6</v>
      </c>
      <c r="AS75" s="656">
        <v>3</v>
      </c>
      <c r="AT75" s="656">
        <v>7</v>
      </c>
      <c r="AU75" s="656">
        <v>6</v>
      </c>
      <c r="AV75" s="656">
        <v>2</v>
      </c>
      <c r="AW75" s="656">
        <v>7</v>
      </c>
      <c r="AX75" s="656">
        <v>12</v>
      </c>
      <c r="AY75" s="656">
        <v>7</v>
      </c>
      <c r="AZ75" s="656">
        <v>8</v>
      </c>
      <c r="BA75" s="656">
        <v>6</v>
      </c>
      <c r="BB75" s="656">
        <v>7</v>
      </c>
      <c r="BC75" s="656">
        <v>5</v>
      </c>
      <c r="BD75" s="656"/>
      <c r="BE75" s="617">
        <f t="shared" ref="BE75:BE93" si="21">SUM(C75:BC75)</f>
        <v>361</v>
      </c>
      <c r="BF75" s="591"/>
      <c r="BG75" s="544"/>
      <c r="BH75" s="544"/>
      <c r="BI75" s="544"/>
      <c r="BJ75" s="544"/>
      <c r="BK75" s="544"/>
      <c r="BL75" s="544"/>
      <c r="BM75" s="544"/>
      <c r="BN75" s="544"/>
      <c r="BO75" s="544"/>
      <c r="BP75" s="544"/>
      <c r="BQ75" s="544"/>
      <c r="BR75" s="544"/>
      <c r="BS75" s="544"/>
      <c r="BT75" s="544"/>
      <c r="BU75" s="544"/>
      <c r="BV75" s="544"/>
      <c r="BW75" s="544"/>
      <c r="BX75" s="653"/>
      <c r="BY75" s="653"/>
      <c r="BZ75" s="653"/>
      <c r="CA75" s="653"/>
      <c r="CB75" s="653"/>
      <c r="CC75" s="653"/>
      <c r="CD75" s="653"/>
      <c r="CE75" s="653"/>
      <c r="CF75" s="653"/>
      <c r="CG75" s="653"/>
      <c r="CH75" s="653"/>
      <c r="CI75" s="653"/>
      <c r="CJ75" s="653"/>
      <c r="CK75" s="653"/>
      <c r="CL75" s="653"/>
      <c r="CM75" s="653"/>
      <c r="CN75" s="653"/>
    </row>
    <row r="76" spans="1:92" ht="14.1" customHeight="1" x14ac:dyDescent="0.2">
      <c r="A76" s="654"/>
      <c r="B76" s="655" t="s">
        <v>131</v>
      </c>
      <c r="C76" s="656">
        <v>38</v>
      </c>
      <c r="D76" s="656">
        <v>43</v>
      </c>
      <c r="E76" s="656">
        <v>38</v>
      </c>
      <c r="F76" s="656">
        <v>37</v>
      </c>
      <c r="G76" s="656">
        <v>39</v>
      </c>
      <c r="H76" s="656">
        <v>24</v>
      </c>
      <c r="I76" s="656">
        <v>29</v>
      </c>
      <c r="J76" s="656">
        <v>46</v>
      </c>
      <c r="K76" s="656">
        <v>30</v>
      </c>
      <c r="L76" s="656">
        <v>40</v>
      </c>
      <c r="M76" s="656">
        <v>36</v>
      </c>
      <c r="N76" s="656">
        <v>36</v>
      </c>
      <c r="O76" s="656">
        <v>30</v>
      </c>
      <c r="P76" s="656">
        <v>52</v>
      </c>
      <c r="Q76" s="656">
        <v>46</v>
      </c>
      <c r="R76" s="656">
        <v>58</v>
      </c>
      <c r="S76" s="656">
        <v>58</v>
      </c>
      <c r="T76" s="656">
        <v>48</v>
      </c>
      <c r="U76" s="656">
        <v>40</v>
      </c>
      <c r="V76" s="656">
        <v>39</v>
      </c>
      <c r="W76" s="656">
        <v>44</v>
      </c>
      <c r="X76" s="656">
        <v>32</v>
      </c>
      <c r="Y76" s="656">
        <v>30</v>
      </c>
      <c r="Z76" s="656">
        <v>32</v>
      </c>
      <c r="AA76" s="656">
        <v>31</v>
      </c>
      <c r="AB76" s="656">
        <v>28</v>
      </c>
      <c r="AC76" s="656">
        <v>26</v>
      </c>
      <c r="AD76" s="656">
        <v>27</v>
      </c>
      <c r="AE76" s="656">
        <v>36</v>
      </c>
      <c r="AF76" s="656">
        <v>29</v>
      </c>
      <c r="AG76" s="656">
        <v>34</v>
      </c>
      <c r="AH76" s="656">
        <v>28</v>
      </c>
      <c r="AI76" s="656">
        <v>30</v>
      </c>
      <c r="AJ76" s="656">
        <v>33</v>
      </c>
      <c r="AK76" s="656">
        <v>18</v>
      </c>
      <c r="AL76" s="656">
        <v>33</v>
      </c>
      <c r="AM76" s="656">
        <v>27</v>
      </c>
      <c r="AN76" s="656">
        <v>20</v>
      </c>
      <c r="AO76" s="656">
        <v>26</v>
      </c>
      <c r="AP76" s="656">
        <v>30</v>
      </c>
      <c r="AQ76" s="656">
        <v>31</v>
      </c>
      <c r="AR76" s="656">
        <v>28</v>
      </c>
      <c r="AS76" s="656">
        <v>33</v>
      </c>
      <c r="AT76" s="656">
        <v>35</v>
      </c>
      <c r="AU76" s="656">
        <v>49</v>
      </c>
      <c r="AV76" s="656">
        <v>47</v>
      </c>
      <c r="AW76" s="656">
        <v>44</v>
      </c>
      <c r="AX76" s="656">
        <v>39</v>
      </c>
      <c r="AY76" s="656">
        <v>41</v>
      </c>
      <c r="AZ76" s="656">
        <v>30</v>
      </c>
      <c r="BA76" s="656">
        <v>50</v>
      </c>
      <c r="BB76" s="656">
        <v>37</v>
      </c>
      <c r="BC76" s="656">
        <v>46</v>
      </c>
      <c r="BD76" s="656"/>
      <c r="BE76" s="617">
        <f t="shared" si="21"/>
        <v>1911</v>
      </c>
      <c r="BF76" s="591"/>
      <c r="BG76" s="544"/>
      <c r="BH76" s="544"/>
      <c r="BI76" s="544"/>
      <c r="BJ76" s="544"/>
      <c r="BK76" s="544"/>
      <c r="BL76" s="544"/>
      <c r="BM76" s="544"/>
      <c r="BN76" s="544"/>
      <c r="BO76" s="544"/>
      <c r="BP76" s="544"/>
      <c r="BQ76" s="544"/>
      <c r="BR76" s="544"/>
      <c r="BS76" s="544"/>
      <c r="BT76" s="544"/>
      <c r="BU76" s="544"/>
      <c r="BV76" s="544"/>
      <c r="BW76" s="544"/>
      <c r="BX76" s="653"/>
      <c r="BY76" s="653"/>
      <c r="BZ76" s="653"/>
      <c r="CA76" s="653"/>
      <c r="CB76" s="653"/>
      <c r="CC76" s="653"/>
      <c r="CD76" s="653"/>
      <c r="CE76" s="653"/>
      <c r="CF76" s="653"/>
      <c r="CG76" s="653"/>
      <c r="CH76" s="653"/>
      <c r="CI76" s="653"/>
      <c r="CJ76" s="653"/>
      <c r="CK76" s="653"/>
      <c r="CL76" s="653"/>
      <c r="CM76" s="653"/>
      <c r="CN76" s="653"/>
    </row>
    <row r="77" spans="1:92" ht="14.1" customHeight="1" x14ac:dyDescent="0.2">
      <c r="A77" s="654"/>
      <c r="B77" s="655" t="s">
        <v>132</v>
      </c>
      <c r="C77" s="656">
        <v>75</v>
      </c>
      <c r="D77" s="656">
        <v>103</v>
      </c>
      <c r="E77" s="656">
        <v>83</v>
      </c>
      <c r="F77" s="656">
        <v>86</v>
      </c>
      <c r="G77" s="656">
        <v>83</v>
      </c>
      <c r="H77" s="656">
        <v>82</v>
      </c>
      <c r="I77" s="656">
        <v>72</v>
      </c>
      <c r="J77" s="656">
        <v>66</v>
      </c>
      <c r="K77" s="656">
        <v>65</v>
      </c>
      <c r="L77" s="656">
        <v>81</v>
      </c>
      <c r="M77" s="656">
        <v>76</v>
      </c>
      <c r="N77" s="656">
        <v>71</v>
      </c>
      <c r="O77" s="656">
        <v>78</v>
      </c>
      <c r="P77" s="656">
        <v>117</v>
      </c>
      <c r="Q77" s="656">
        <v>133</v>
      </c>
      <c r="R77" s="656">
        <v>141</v>
      </c>
      <c r="S77" s="656">
        <v>115</v>
      </c>
      <c r="T77" s="656">
        <v>107</v>
      </c>
      <c r="U77" s="656">
        <v>103</v>
      </c>
      <c r="V77" s="656">
        <v>67</v>
      </c>
      <c r="W77" s="656">
        <v>65</v>
      </c>
      <c r="X77" s="656">
        <v>70</v>
      </c>
      <c r="Y77" s="656">
        <v>62</v>
      </c>
      <c r="Z77" s="656">
        <v>65</v>
      </c>
      <c r="AA77" s="656">
        <v>56</v>
      </c>
      <c r="AB77" s="656">
        <v>68</v>
      </c>
      <c r="AC77" s="656">
        <v>56</v>
      </c>
      <c r="AD77" s="656">
        <v>67</v>
      </c>
      <c r="AE77" s="656">
        <v>63</v>
      </c>
      <c r="AF77" s="656">
        <v>76</v>
      </c>
      <c r="AG77" s="656">
        <v>65</v>
      </c>
      <c r="AH77" s="656">
        <v>62</v>
      </c>
      <c r="AI77" s="656">
        <v>62</v>
      </c>
      <c r="AJ77" s="656">
        <v>63</v>
      </c>
      <c r="AK77" s="656">
        <v>83</v>
      </c>
      <c r="AL77" s="656">
        <v>79</v>
      </c>
      <c r="AM77" s="656">
        <v>60</v>
      </c>
      <c r="AN77" s="656">
        <v>65</v>
      </c>
      <c r="AO77" s="656">
        <v>74</v>
      </c>
      <c r="AP77" s="656">
        <v>85</v>
      </c>
      <c r="AQ77" s="656">
        <v>72</v>
      </c>
      <c r="AR77" s="656">
        <v>71</v>
      </c>
      <c r="AS77" s="656">
        <v>67</v>
      </c>
      <c r="AT77" s="656">
        <v>91</v>
      </c>
      <c r="AU77" s="656">
        <v>71</v>
      </c>
      <c r="AV77" s="656">
        <v>95</v>
      </c>
      <c r="AW77" s="656">
        <v>85</v>
      </c>
      <c r="AX77" s="656">
        <v>93</v>
      </c>
      <c r="AY77" s="656">
        <v>89</v>
      </c>
      <c r="AZ77" s="656">
        <v>88</v>
      </c>
      <c r="BA77" s="656">
        <v>69</v>
      </c>
      <c r="BB77" s="656">
        <v>91</v>
      </c>
      <c r="BC77" s="656">
        <v>56</v>
      </c>
      <c r="BD77" s="656"/>
      <c r="BE77" s="617">
        <f t="shared" si="21"/>
        <v>4188</v>
      </c>
      <c r="BF77" s="591"/>
      <c r="BG77" s="544"/>
      <c r="BH77" s="544"/>
      <c r="BI77" s="544"/>
      <c r="BJ77" s="544"/>
      <c r="BK77" s="544"/>
      <c r="BL77" s="544"/>
      <c r="BM77" s="544"/>
      <c r="BN77" s="544"/>
      <c r="BO77" s="544"/>
      <c r="BP77" s="544"/>
      <c r="BQ77" s="544"/>
      <c r="BR77" s="544"/>
      <c r="BS77" s="544"/>
      <c r="BT77" s="544"/>
      <c r="BU77" s="544"/>
      <c r="BV77" s="544"/>
      <c r="BW77" s="544"/>
      <c r="BX77" s="653"/>
      <c r="BY77" s="653"/>
      <c r="BZ77" s="653"/>
      <c r="CA77" s="653"/>
      <c r="CB77" s="653"/>
      <c r="CC77" s="653"/>
      <c r="CD77" s="653"/>
      <c r="CE77" s="653"/>
      <c r="CF77" s="653"/>
      <c r="CG77" s="653"/>
      <c r="CH77" s="653"/>
      <c r="CI77" s="653"/>
      <c r="CJ77" s="653"/>
      <c r="CK77" s="653"/>
      <c r="CL77" s="653"/>
      <c r="CM77" s="653"/>
      <c r="CN77" s="653"/>
    </row>
    <row r="78" spans="1:92" ht="14.1" customHeight="1" x14ac:dyDescent="0.2">
      <c r="A78" s="654"/>
      <c r="B78" s="655" t="s">
        <v>133</v>
      </c>
      <c r="C78" s="656">
        <v>1</v>
      </c>
      <c r="D78" s="656">
        <v>5</v>
      </c>
      <c r="E78" s="656">
        <v>2</v>
      </c>
      <c r="F78" s="656">
        <v>4</v>
      </c>
      <c r="G78" s="656">
        <v>2</v>
      </c>
      <c r="H78" s="656">
        <v>5</v>
      </c>
      <c r="I78" s="656">
        <v>3</v>
      </c>
      <c r="J78" s="656">
        <v>1</v>
      </c>
      <c r="K78" s="656">
        <v>4</v>
      </c>
      <c r="L78" s="656">
        <v>5</v>
      </c>
      <c r="M78" s="656">
        <v>6</v>
      </c>
      <c r="N78" s="656">
        <v>7</v>
      </c>
      <c r="O78" s="656">
        <v>8</v>
      </c>
      <c r="P78" s="656">
        <v>9</v>
      </c>
      <c r="Q78" s="656">
        <v>11</v>
      </c>
      <c r="R78" s="656">
        <v>4</v>
      </c>
      <c r="S78" s="656">
        <v>6</v>
      </c>
      <c r="T78" s="656">
        <v>3</v>
      </c>
      <c r="U78" s="656">
        <v>2</v>
      </c>
      <c r="V78" s="656">
        <v>5</v>
      </c>
      <c r="W78" s="656">
        <v>8</v>
      </c>
      <c r="X78" s="656">
        <v>5</v>
      </c>
      <c r="Y78" s="656">
        <v>8</v>
      </c>
      <c r="Z78" s="656">
        <v>2</v>
      </c>
      <c r="AA78" s="656">
        <v>5</v>
      </c>
      <c r="AB78" s="656">
        <v>4</v>
      </c>
      <c r="AC78" s="656">
        <v>2</v>
      </c>
      <c r="AD78" s="656">
        <v>4</v>
      </c>
      <c r="AE78" s="656">
        <v>3</v>
      </c>
      <c r="AF78" s="656">
        <v>4</v>
      </c>
      <c r="AG78" s="656">
        <v>4</v>
      </c>
      <c r="AH78" s="656">
        <v>3</v>
      </c>
      <c r="AI78" s="656">
        <v>5</v>
      </c>
      <c r="AJ78" s="656">
        <v>3</v>
      </c>
      <c r="AK78" s="656">
        <v>8</v>
      </c>
      <c r="AL78" s="656">
        <v>4</v>
      </c>
      <c r="AM78" s="656">
        <v>6</v>
      </c>
      <c r="AN78" s="656">
        <v>3</v>
      </c>
      <c r="AO78" s="656">
        <v>5</v>
      </c>
      <c r="AP78" s="656">
        <v>3</v>
      </c>
      <c r="AQ78" s="656">
        <v>6</v>
      </c>
      <c r="AR78" s="656">
        <v>2</v>
      </c>
      <c r="AS78" s="656">
        <v>3</v>
      </c>
      <c r="AT78" s="656">
        <v>5</v>
      </c>
      <c r="AU78" s="656">
        <v>4</v>
      </c>
      <c r="AV78" s="656">
        <v>6</v>
      </c>
      <c r="AW78" s="656">
        <v>8</v>
      </c>
      <c r="AX78" s="656">
        <v>7</v>
      </c>
      <c r="AY78" s="656">
        <v>6</v>
      </c>
      <c r="AZ78" s="656">
        <v>4</v>
      </c>
      <c r="BA78" s="656">
        <v>8</v>
      </c>
      <c r="BB78" s="656">
        <v>8</v>
      </c>
      <c r="BC78" s="656">
        <v>5</v>
      </c>
      <c r="BD78" s="656"/>
      <c r="BE78" s="617">
        <f t="shared" si="21"/>
        <v>254</v>
      </c>
      <c r="BF78" s="591"/>
      <c r="BG78" s="544"/>
      <c r="BH78" s="544"/>
      <c r="BI78" s="544"/>
      <c r="BJ78" s="544"/>
      <c r="BK78" s="544"/>
      <c r="BL78" s="544"/>
      <c r="BM78" s="544"/>
      <c r="BN78" s="544"/>
      <c r="BO78" s="544"/>
      <c r="BP78" s="544"/>
      <c r="BQ78" s="544"/>
      <c r="BR78" s="544"/>
      <c r="BS78" s="544"/>
      <c r="BT78" s="544"/>
      <c r="BU78" s="544"/>
      <c r="BV78" s="544"/>
      <c r="BW78" s="544"/>
      <c r="BX78" s="653"/>
      <c r="BY78" s="653"/>
      <c r="BZ78" s="653"/>
      <c r="CA78" s="653"/>
      <c r="CB78" s="653"/>
      <c r="CC78" s="653"/>
      <c r="CD78" s="653"/>
      <c r="CE78" s="653"/>
      <c r="CF78" s="653"/>
      <c r="CG78" s="653"/>
      <c r="CH78" s="653"/>
      <c r="CI78" s="653"/>
      <c r="CJ78" s="653"/>
      <c r="CK78" s="653"/>
      <c r="CL78" s="653"/>
      <c r="CM78" s="653"/>
      <c r="CN78" s="653"/>
    </row>
    <row r="79" spans="1:92" ht="14.1" customHeight="1" x14ac:dyDescent="0.2">
      <c r="A79" s="654"/>
      <c r="B79" s="655" t="s">
        <v>145</v>
      </c>
      <c r="C79" s="656">
        <v>35</v>
      </c>
      <c r="D79" s="656">
        <v>62</v>
      </c>
      <c r="E79" s="656">
        <v>39</v>
      </c>
      <c r="F79" s="656">
        <v>43</v>
      </c>
      <c r="G79" s="656">
        <v>34</v>
      </c>
      <c r="H79" s="656">
        <v>35</v>
      </c>
      <c r="I79" s="656">
        <v>41</v>
      </c>
      <c r="J79" s="656">
        <v>28</v>
      </c>
      <c r="K79" s="656">
        <v>35</v>
      </c>
      <c r="L79" s="656">
        <v>35</v>
      </c>
      <c r="M79" s="656">
        <v>39</v>
      </c>
      <c r="N79" s="656">
        <v>28</v>
      </c>
      <c r="O79" s="656">
        <v>44</v>
      </c>
      <c r="P79" s="656">
        <v>43</v>
      </c>
      <c r="Q79" s="656">
        <v>54</v>
      </c>
      <c r="R79" s="656">
        <v>47</v>
      </c>
      <c r="S79" s="656">
        <v>51</v>
      </c>
      <c r="T79" s="656">
        <v>43</v>
      </c>
      <c r="U79" s="656">
        <v>35</v>
      </c>
      <c r="V79" s="656">
        <v>45</v>
      </c>
      <c r="W79" s="656">
        <v>40</v>
      </c>
      <c r="X79" s="656">
        <v>34</v>
      </c>
      <c r="Y79" s="656">
        <v>28</v>
      </c>
      <c r="Z79" s="656">
        <v>23</v>
      </c>
      <c r="AA79" s="656">
        <v>30</v>
      </c>
      <c r="AB79" s="656">
        <v>22</v>
      </c>
      <c r="AC79" s="656">
        <v>36</v>
      </c>
      <c r="AD79" s="656">
        <v>32</v>
      </c>
      <c r="AE79" s="656">
        <v>34</v>
      </c>
      <c r="AF79" s="656">
        <v>21</v>
      </c>
      <c r="AG79" s="656">
        <v>35</v>
      </c>
      <c r="AH79" s="656">
        <v>29</v>
      </c>
      <c r="AI79" s="656">
        <v>29</v>
      </c>
      <c r="AJ79" s="656">
        <v>27</v>
      </c>
      <c r="AK79" s="656">
        <v>27</v>
      </c>
      <c r="AL79" s="656">
        <v>32</v>
      </c>
      <c r="AM79" s="656">
        <v>38</v>
      </c>
      <c r="AN79" s="656">
        <v>27</v>
      </c>
      <c r="AO79" s="656">
        <v>27</v>
      </c>
      <c r="AP79" s="656">
        <v>28</v>
      </c>
      <c r="AQ79" s="656">
        <v>34</v>
      </c>
      <c r="AR79" s="656">
        <v>36</v>
      </c>
      <c r="AS79" s="656">
        <v>35</v>
      </c>
      <c r="AT79" s="656">
        <v>36</v>
      </c>
      <c r="AU79" s="656">
        <v>32</v>
      </c>
      <c r="AV79" s="656">
        <v>39</v>
      </c>
      <c r="AW79" s="656">
        <v>32</v>
      </c>
      <c r="AX79" s="656">
        <v>46</v>
      </c>
      <c r="AY79" s="656">
        <v>41</v>
      </c>
      <c r="AZ79" s="656">
        <v>45</v>
      </c>
      <c r="BA79" s="656">
        <v>48</v>
      </c>
      <c r="BB79" s="656">
        <v>35</v>
      </c>
      <c r="BC79" s="656">
        <v>32</v>
      </c>
      <c r="BD79" s="656"/>
      <c r="BE79" s="617">
        <f t="shared" si="21"/>
        <v>1906</v>
      </c>
      <c r="BF79" s="591"/>
      <c r="BG79" s="544"/>
      <c r="BH79" s="544"/>
      <c r="BI79" s="544"/>
      <c r="BJ79" s="544"/>
      <c r="BK79" s="544"/>
      <c r="BL79" s="544"/>
      <c r="BM79" s="544"/>
      <c r="BN79" s="544"/>
      <c r="BO79" s="544"/>
      <c r="BP79" s="544"/>
      <c r="BQ79" s="544"/>
      <c r="BR79" s="544"/>
      <c r="BS79" s="544"/>
      <c r="BT79" s="544"/>
      <c r="BU79" s="544"/>
      <c r="BV79" s="544"/>
      <c r="BW79" s="544"/>
      <c r="BX79" s="653"/>
      <c r="BY79" s="653"/>
      <c r="BZ79" s="653"/>
      <c r="CA79" s="653"/>
      <c r="CB79" s="653"/>
      <c r="CC79" s="653"/>
      <c r="CD79" s="653"/>
      <c r="CE79" s="653"/>
      <c r="CF79" s="653"/>
      <c r="CG79" s="653"/>
      <c r="CH79" s="653"/>
      <c r="CI79" s="653"/>
      <c r="CJ79" s="653"/>
      <c r="CK79" s="653"/>
      <c r="CL79" s="653"/>
      <c r="CM79" s="653"/>
      <c r="CN79" s="653"/>
    </row>
    <row r="80" spans="1:92" ht="14.1" customHeight="1" x14ac:dyDescent="0.2">
      <c r="A80" s="654"/>
      <c r="B80" s="655" t="s">
        <v>134</v>
      </c>
      <c r="C80" s="656">
        <v>43</v>
      </c>
      <c r="D80" s="656">
        <v>55</v>
      </c>
      <c r="E80" s="656">
        <v>46</v>
      </c>
      <c r="F80" s="656">
        <v>43</v>
      </c>
      <c r="G80" s="656">
        <v>33</v>
      </c>
      <c r="H80" s="656">
        <v>35</v>
      </c>
      <c r="I80" s="656">
        <v>39</v>
      </c>
      <c r="J80" s="656">
        <v>41</v>
      </c>
      <c r="K80" s="656">
        <v>37</v>
      </c>
      <c r="L80" s="656">
        <v>43</v>
      </c>
      <c r="M80" s="656">
        <v>40</v>
      </c>
      <c r="N80" s="656">
        <v>44</v>
      </c>
      <c r="O80" s="656">
        <v>26</v>
      </c>
      <c r="P80" s="656">
        <v>75</v>
      </c>
      <c r="Q80" s="656">
        <v>71</v>
      </c>
      <c r="R80" s="656">
        <v>81</v>
      </c>
      <c r="S80" s="656">
        <v>97</v>
      </c>
      <c r="T80" s="656">
        <v>74</v>
      </c>
      <c r="U80" s="656">
        <v>53</v>
      </c>
      <c r="V80" s="656">
        <v>61</v>
      </c>
      <c r="W80" s="656">
        <v>50</v>
      </c>
      <c r="X80" s="656">
        <v>42</v>
      </c>
      <c r="Y80" s="656">
        <v>39</v>
      </c>
      <c r="Z80" s="656">
        <v>31</v>
      </c>
      <c r="AA80" s="656">
        <v>36</v>
      </c>
      <c r="AB80" s="656">
        <v>32</v>
      </c>
      <c r="AC80" s="656">
        <v>36</v>
      </c>
      <c r="AD80" s="656">
        <v>26</v>
      </c>
      <c r="AE80" s="656">
        <v>44</v>
      </c>
      <c r="AF80" s="656">
        <v>36</v>
      </c>
      <c r="AG80" s="656">
        <v>35</v>
      </c>
      <c r="AH80" s="656">
        <v>34</v>
      </c>
      <c r="AI80" s="656">
        <v>39</v>
      </c>
      <c r="AJ80" s="656">
        <v>31</v>
      </c>
      <c r="AK80" s="656">
        <v>32</v>
      </c>
      <c r="AL80" s="656">
        <v>43</v>
      </c>
      <c r="AM80" s="656">
        <v>29</v>
      </c>
      <c r="AN80" s="656">
        <v>28</v>
      </c>
      <c r="AO80" s="656">
        <v>45</v>
      </c>
      <c r="AP80" s="656">
        <v>45</v>
      </c>
      <c r="AQ80" s="656">
        <v>33</v>
      </c>
      <c r="AR80" s="656">
        <v>41</v>
      </c>
      <c r="AS80" s="656">
        <v>46</v>
      </c>
      <c r="AT80" s="656">
        <v>47</v>
      </c>
      <c r="AU80" s="656">
        <v>43</v>
      </c>
      <c r="AV80" s="656">
        <v>55</v>
      </c>
      <c r="AW80" s="656">
        <v>52</v>
      </c>
      <c r="AX80" s="656">
        <v>51</v>
      </c>
      <c r="AY80" s="656">
        <v>66</v>
      </c>
      <c r="AZ80" s="656">
        <v>49</v>
      </c>
      <c r="BA80" s="656">
        <v>44</v>
      </c>
      <c r="BB80" s="656">
        <v>49</v>
      </c>
      <c r="BC80" s="656">
        <v>28</v>
      </c>
      <c r="BD80" s="656"/>
      <c r="BE80" s="617">
        <f t="shared" si="21"/>
        <v>2374</v>
      </c>
      <c r="BF80" s="591"/>
      <c r="BG80" s="544"/>
      <c r="BH80" s="544"/>
      <c r="BI80" s="544"/>
      <c r="BJ80" s="544"/>
      <c r="BK80" s="544"/>
      <c r="BL80" s="544"/>
      <c r="BM80" s="544"/>
      <c r="BN80" s="544"/>
      <c r="BO80" s="544"/>
      <c r="BP80" s="544"/>
      <c r="BQ80" s="544"/>
      <c r="BR80" s="544"/>
      <c r="BS80" s="544"/>
      <c r="BT80" s="544"/>
      <c r="BU80" s="544"/>
      <c r="BV80" s="544"/>
      <c r="BW80" s="544"/>
      <c r="BX80" s="653"/>
      <c r="BY80" s="653"/>
      <c r="BZ80" s="653"/>
      <c r="CA80" s="653"/>
      <c r="CB80" s="653"/>
      <c r="CC80" s="653"/>
      <c r="CD80" s="653"/>
      <c r="CE80" s="653"/>
      <c r="CF80" s="653"/>
      <c r="CG80" s="653"/>
      <c r="CH80" s="653"/>
      <c r="CI80" s="653"/>
      <c r="CJ80" s="653"/>
      <c r="CK80" s="653"/>
      <c r="CL80" s="653"/>
      <c r="CM80" s="653"/>
      <c r="CN80" s="653"/>
    </row>
    <row r="81" spans="1:92" ht="14.1" customHeight="1" x14ac:dyDescent="0.2">
      <c r="A81" s="654"/>
      <c r="B81" s="655" t="s">
        <v>135</v>
      </c>
      <c r="C81" s="656">
        <v>20</v>
      </c>
      <c r="D81" s="656">
        <v>41</v>
      </c>
      <c r="E81" s="656">
        <v>38</v>
      </c>
      <c r="F81" s="656">
        <v>29</v>
      </c>
      <c r="G81" s="656">
        <v>27</v>
      </c>
      <c r="H81" s="656">
        <v>24</v>
      </c>
      <c r="I81" s="656">
        <v>25</v>
      </c>
      <c r="J81" s="656">
        <v>23</v>
      </c>
      <c r="K81" s="656">
        <v>35</v>
      </c>
      <c r="L81" s="656">
        <v>32</v>
      </c>
      <c r="M81" s="656">
        <v>29</v>
      </c>
      <c r="N81" s="656">
        <v>36</v>
      </c>
      <c r="O81" s="656">
        <v>23</v>
      </c>
      <c r="P81" s="656">
        <v>42</v>
      </c>
      <c r="Q81" s="656">
        <v>37</v>
      </c>
      <c r="R81" s="656">
        <v>31</v>
      </c>
      <c r="S81" s="656">
        <v>30</v>
      </c>
      <c r="T81" s="656">
        <v>27</v>
      </c>
      <c r="U81" s="656">
        <v>24</v>
      </c>
      <c r="V81" s="656">
        <v>28</v>
      </c>
      <c r="W81" s="656">
        <v>32</v>
      </c>
      <c r="X81" s="656">
        <v>18</v>
      </c>
      <c r="Y81" s="656">
        <v>33</v>
      </c>
      <c r="Z81" s="656">
        <v>27</v>
      </c>
      <c r="AA81" s="656">
        <v>29</v>
      </c>
      <c r="AB81" s="656">
        <v>21</v>
      </c>
      <c r="AC81" s="656">
        <v>25</v>
      </c>
      <c r="AD81" s="656">
        <v>34</v>
      </c>
      <c r="AE81" s="656">
        <v>24</v>
      </c>
      <c r="AF81" s="656">
        <v>30</v>
      </c>
      <c r="AG81" s="656">
        <v>19</v>
      </c>
      <c r="AH81" s="656">
        <v>26</v>
      </c>
      <c r="AI81" s="656">
        <v>24</v>
      </c>
      <c r="AJ81" s="656">
        <v>25</v>
      </c>
      <c r="AK81" s="656">
        <v>24</v>
      </c>
      <c r="AL81" s="656">
        <v>19</v>
      </c>
      <c r="AM81" s="656">
        <v>31</v>
      </c>
      <c r="AN81" s="656">
        <v>23</v>
      </c>
      <c r="AO81" s="656">
        <v>23</v>
      </c>
      <c r="AP81" s="656">
        <v>30</v>
      </c>
      <c r="AQ81" s="656">
        <v>23</v>
      </c>
      <c r="AR81" s="656">
        <v>17</v>
      </c>
      <c r="AS81" s="656">
        <v>25</v>
      </c>
      <c r="AT81" s="656">
        <v>19</v>
      </c>
      <c r="AU81" s="656">
        <v>30</v>
      </c>
      <c r="AV81" s="656">
        <v>23</v>
      </c>
      <c r="AW81" s="656">
        <v>22</v>
      </c>
      <c r="AX81" s="656">
        <v>28</v>
      </c>
      <c r="AY81" s="656">
        <v>19</v>
      </c>
      <c r="AZ81" s="656">
        <v>21</v>
      </c>
      <c r="BA81" s="656">
        <v>27</v>
      </c>
      <c r="BB81" s="656">
        <v>24</v>
      </c>
      <c r="BC81" s="656">
        <v>30</v>
      </c>
      <c r="BD81" s="656"/>
      <c r="BE81" s="617">
        <f t="shared" si="21"/>
        <v>1426</v>
      </c>
      <c r="BF81" s="591"/>
      <c r="BG81" s="544"/>
      <c r="BH81" s="544"/>
      <c r="BI81" s="544"/>
      <c r="BJ81" s="544"/>
      <c r="BK81" s="544"/>
      <c r="BL81" s="544"/>
      <c r="BM81" s="544"/>
      <c r="BN81" s="544"/>
      <c r="BO81" s="544"/>
      <c r="BP81" s="544"/>
      <c r="BQ81" s="544"/>
      <c r="BR81" s="544"/>
      <c r="BS81" s="544"/>
      <c r="BT81" s="544"/>
      <c r="BU81" s="544"/>
      <c r="BV81" s="544"/>
      <c r="BW81" s="544"/>
      <c r="BX81" s="653"/>
      <c r="BY81" s="653"/>
      <c r="BZ81" s="653"/>
      <c r="CA81" s="653"/>
      <c r="CB81" s="653"/>
      <c r="CC81" s="653"/>
      <c r="CD81" s="653"/>
      <c r="CE81" s="653"/>
      <c r="CF81" s="653"/>
      <c r="CG81" s="653"/>
      <c r="CH81" s="653"/>
      <c r="CI81" s="653"/>
      <c r="CJ81" s="653"/>
      <c r="CK81" s="653"/>
      <c r="CL81" s="653"/>
      <c r="CM81" s="653"/>
      <c r="CN81" s="653"/>
    </row>
    <row r="82" spans="1:92" ht="14.1" customHeight="1" x14ac:dyDescent="0.2">
      <c r="A82" s="654"/>
      <c r="B82" s="655" t="s">
        <v>136</v>
      </c>
      <c r="C82" s="656">
        <v>5</v>
      </c>
      <c r="D82" s="656">
        <v>4</v>
      </c>
      <c r="E82" s="656">
        <v>2</v>
      </c>
      <c r="F82" s="656">
        <v>2</v>
      </c>
      <c r="G82" s="656">
        <v>5</v>
      </c>
      <c r="H82" s="656">
        <v>6</v>
      </c>
      <c r="I82" s="656">
        <v>4</v>
      </c>
      <c r="J82" s="656">
        <v>4</v>
      </c>
      <c r="K82" s="656">
        <v>3</v>
      </c>
      <c r="L82" s="656">
        <v>4</v>
      </c>
      <c r="M82" s="656">
        <v>3</v>
      </c>
      <c r="N82" s="656">
        <v>3</v>
      </c>
      <c r="O82" s="656">
        <v>9</v>
      </c>
      <c r="P82" s="656">
        <v>8</v>
      </c>
      <c r="Q82" s="656">
        <v>8</v>
      </c>
      <c r="R82" s="656">
        <v>3</v>
      </c>
      <c r="S82" s="656">
        <v>2</v>
      </c>
      <c r="T82" s="656">
        <v>6</v>
      </c>
      <c r="U82" s="656">
        <v>6</v>
      </c>
      <c r="V82" s="656">
        <v>6</v>
      </c>
      <c r="W82" s="656">
        <v>2</v>
      </c>
      <c r="X82" s="656">
        <v>5</v>
      </c>
      <c r="Y82" s="656">
        <v>3</v>
      </c>
      <c r="Z82" s="656">
        <v>4</v>
      </c>
      <c r="AA82" s="656">
        <v>3</v>
      </c>
      <c r="AB82" s="656">
        <v>0</v>
      </c>
      <c r="AC82" s="656">
        <v>4</v>
      </c>
      <c r="AD82" s="656">
        <v>7</v>
      </c>
      <c r="AE82" s="656">
        <v>5</v>
      </c>
      <c r="AF82" s="656">
        <v>3</v>
      </c>
      <c r="AG82" s="656">
        <v>3</v>
      </c>
      <c r="AH82" s="656">
        <v>4</v>
      </c>
      <c r="AI82" s="656">
        <v>1</v>
      </c>
      <c r="AJ82" s="656">
        <v>2</v>
      </c>
      <c r="AK82" s="656">
        <v>3</v>
      </c>
      <c r="AL82" s="656">
        <v>6</v>
      </c>
      <c r="AM82" s="656">
        <v>6</v>
      </c>
      <c r="AN82" s="656">
        <v>3</v>
      </c>
      <c r="AO82" s="656">
        <v>2</v>
      </c>
      <c r="AP82" s="656">
        <v>2</v>
      </c>
      <c r="AQ82" s="656">
        <v>4</v>
      </c>
      <c r="AR82" s="656">
        <v>4</v>
      </c>
      <c r="AS82" s="656">
        <v>6</v>
      </c>
      <c r="AT82" s="656">
        <v>4</v>
      </c>
      <c r="AU82" s="656">
        <v>4</v>
      </c>
      <c r="AV82" s="656">
        <v>2</v>
      </c>
      <c r="AW82" s="656">
        <v>2</v>
      </c>
      <c r="AX82" s="656">
        <v>4</v>
      </c>
      <c r="AY82" s="656">
        <v>4</v>
      </c>
      <c r="AZ82" s="656">
        <v>1</v>
      </c>
      <c r="BA82" s="656">
        <v>7</v>
      </c>
      <c r="BB82" s="656">
        <v>4</v>
      </c>
      <c r="BC82" s="656">
        <v>3</v>
      </c>
      <c r="BD82" s="656"/>
      <c r="BE82" s="617">
        <f t="shared" si="21"/>
        <v>210</v>
      </c>
      <c r="BF82" s="591"/>
      <c r="BG82" s="544"/>
      <c r="BH82" s="544"/>
      <c r="BI82" s="544"/>
      <c r="BJ82" s="544"/>
      <c r="BK82" s="544"/>
      <c r="BL82" s="544"/>
      <c r="BM82" s="544"/>
      <c r="BN82" s="544"/>
      <c r="BO82" s="544"/>
      <c r="BP82" s="544"/>
      <c r="BQ82" s="544"/>
      <c r="BR82" s="544"/>
      <c r="BS82" s="544"/>
      <c r="BT82" s="544"/>
      <c r="BU82" s="544"/>
      <c r="BV82" s="544"/>
      <c r="BW82" s="544"/>
      <c r="BX82" s="653"/>
      <c r="BY82" s="653"/>
      <c r="BZ82" s="653"/>
      <c r="CA82" s="653"/>
      <c r="CB82" s="653"/>
      <c r="CC82" s="653"/>
      <c r="CD82" s="653"/>
      <c r="CE82" s="653"/>
      <c r="CF82" s="653"/>
      <c r="CG82" s="653"/>
      <c r="CH82" s="653"/>
      <c r="CI82" s="653"/>
      <c r="CJ82" s="653"/>
      <c r="CK82" s="653"/>
      <c r="CL82" s="653"/>
      <c r="CM82" s="653"/>
      <c r="CN82" s="653"/>
    </row>
    <row r="83" spans="1:92" ht="14.1" customHeight="1" x14ac:dyDescent="0.2">
      <c r="A83" s="654"/>
      <c r="B83" s="655" t="s">
        <v>137</v>
      </c>
      <c r="C83" s="656">
        <v>42</v>
      </c>
      <c r="D83" s="656">
        <v>41</v>
      </c>
      <c r="E83" s="656">
        <v>36</v>
      </c>
      <c r="F83" s="656">
        <v>40</v>
      </c>
      <c r="G83" s="656">
        <v>31</v>
      </c>
      <c r="H83" s="656">
        <v>34</v>
      </c>
      <c r="I83" s="656">
        <v>23</v>
      </c>
      <c r="J83" s="656">
        <v>35</v>
      </c>
      <c r="K83" s="656">
        <v>35</v>
      </c>
      <c r="L83" s="656">
        <v>30</v>
      </c>
      <c r="M83" s="656">
        <v>36</v>
      </c>
      <c r="N83" s="656">
        <v>26</v>
      </c>
      <c r="O83" s="656">
        <v>31</v>
      </c>
      <c r="P83" s="656">
        <v>43</v>
      </c>
      <c r="Q83" s="656">
        <v>47</v>
      </c>
      <c r="R83" s="656">
        <v>53</v>
      </c>
      <c r="S83" s="656">
        <v>39</v>
      </c>
      <c r="T83" s="656">
        <v>38</v>
      </c>
      <c r="U83" s="656">
        <v>27</v>
      </c>
      <c r="V83" s="656">
        <v>36</v>
      </c>
      <c r="W83" s="656">
        <v>29</v>
      </c>
      <c r="X83" s="656">
        <v>27</v>
      </c>
      <c r="Y83" s="656">
        <v>23</v>
      </c>
      <c r="Z83" s="656">
        <v>27</v>
      </c>
      <c r="AA83" s="656">
        <v>33</v>
      </c>
      <c r="AB83" s="656">
        <v>27</v>
      </c>
      <c r="AC83" s="656">
        <v>27</v>
      </c>
      <c r="AD83" s="656">
        <v>27</v>
      </c>
      <c r="AE83" s="656">
        <v>31</v>
      </c>
      <c r="AF83" s="656">
        <v>22</v>
      </c>
      <c r="AG83" s="656">
        <v>28</v>
      </c>
      <c r="AH83" s="656">
        <v>32</v>
      </c>
      <c r="AI83" s="656">
        <v>21</v>
      </c>
      <c r="AJ83" s="656">
        <v>31</v>
      </c>
      <c r="AK83" s="656">
        <v>31</v>
      </c>
      <c r="AL83" s="656">
        <v>31</v>
      </c>
      <c r="AM83" s="656">
        <v>34</v>
      </c>
      <c r="AN83" s="656">
        <v>22</v>
      </c>
      <c r="AO83" s="656">
        <v>31</v>
      </c>
      <c r="AP83" s="656">
        <v>44</v>
      </c>
      <c r="AQ83" s="656">
        <v>33</v>
      </c>
      <c r="AR83" s="656">
        <v>32</v>
      </c>
      <c r="AS83" s="656">
        <v>25</v>
      </c>
      <c r="AT83" s="656">
        <v>43</v>
      </c>
      <c r="AU83" s="656">
        <v>49</v>
      </c>
      <c r="AV83" s="656">
        <v>36</v>
      </c>
      <c r="AW83" s="656">
        <v>49</v>
      </c>
      <c r="AX83" s="656">
        <v>46</v>
      </c>
      <c r="AY83" s="656">
        <v>42</v>
      </c>
      <c r="AZ83" s="656">
        <v>34</v>
      </c>
      <c r="BA83" s="656">
        <v>31</v>
      </c>
      <c r="BB83" s="656">
        <v>31</v>
      </c>
      <c r="BC83" s="656">
        <v>35</v>
      </c>
      <c r="BD83" s="656"/>
      <c r="BE83" s="617">
        <f t="shared" si="21"/>
        <v>1787</v>
      </c>
      <c r="BF83" s="591"/>
      <c r="BG83" s="544"/>
      <c r="BH83" s="544"/>
      <c r="BI83" s="544"/>
      <c r="BJ83" s="544"/>
      <c r="BK83" s="544"/>
      <c r="BL83" s="544"/>
      <c r="BM83" s="544"/>
      <c r="BN83" s="544"/>
      <c r="BO83" s="544"/>
      <c r="BP83" s="544"/>
      <c r="BQ83" s="544"/>
      <c r="BR83" s="544"/>
      <c r="BS83" s="544"/>
      <c r="BT83" s="544"/>
      <c r="BU83" s="544"/>
      <c r="BV83" s="544"/>
      <c r="BW83" s="544"/>
      <c r="BX83" s="653"/>
      <c r="BY83" s="653"/>
      <c r="BZ83" s="653"/>
      <c r="CA83" s="653"/>
      <c r="CB83" s="653"/>
      <c r="CC83" s="653"/>
      <c r="CD83" s="653"/>
      <c r="CE83" s="653"/>
      <c r="CF83" s="653"/>
      <c r="CG83" s="653"/>
      <c r="CH83" s="653"/>
      <c r="CI83" s="653"/>
      <c r="CJ83" s="653"/>
      <c r="CK83" s="653"/>
      <c r="CL83" s="653"/>
      <c r="CM83" s="653"/>
      <c r="CN83" s="653"/>
    </row>
    <row r="84" spans="1:92" ht="14.1" customHeight="1" x14ac:dyDescent="0.2">
      <c r="A84" s="654"/>
      <c r="B84" s="655" t="s">
        <v>138</v>
      </c>
      <c r="C84" s="656">
        <v>63</v>
      </c>
      <c r="D84" s="656">
        <v>91</v>
      </c>
      <c r="E84" s="656">
        <v>82</v>
      </c>
      <c r="F84" s="656">
        <v>75</v>
      </c>
      <c r="G84" s="656">
        <v>68</v>
      </c>
      <c r="H84" s="656">
        <v>87</v>
      </c>
      <c r="I84" s="656">
        <v>85</v>
      </c>
      <c r="J84" s="656">
        <v>78</v>
      </c>
      <c r="K84" s="656">
        <v>71</v>
      </c>
      <c r="L84" s="656">
        <v>70</v>
      </c>
      <c r="M84" s="656">
        <v>67</v>
      </c>
      <c r="N84" s="656">
        <v>67</v>
      </c>
      <c r="O84" s="656">
        <v>59</v>
      </c>
      <c r="P84" s="656">
        <v>114</v>
      </c>
      <c r="Q84" s="656">
        <v>141</v>
      </c>
      <c r="R84" s="656">
        <v>131</v>
      </c>
      <c r="S84" s="656">
        <v>123</v>
      </c>
      <c r="T84" s="656">
        <v>100</v>
      </c>
      <c r="U84" s="656">
        <v>104</v>
      </c>
      <c r="V84" s="656">
        <v>101</v>
      </c>
      <c r="W84" s="656">
        <v>86</v>
      </c>
      <c r="X84" s="656">
        <v>72</v>
      </c>
      <c r="Y84" s="656">
        <v>72</v>
      </c>
      <c r="Z84" s="656">
        <v>64</v>
      </c>
      <c r="AA84" s="656">
        <v>81</v>
      </c>
      <c r="AB84" s="656">
        <v>80</v>
      </c>
      <c r="AC84" s="656">
        <v>53</v>
      </c>
      <c r="AD84" s="656">
        <v>44</v>
      </c>
      <c r="AE84" s="656">
        <v>64</v>
      </c>
      <c r="AF84" s="656">
        <v>60</v>
      </c>
      <c r="AG84" s="656">
        <v>63</v>
      </c>
      <c r="AH84" s="656">
        <v>67</v>
      </c>
      <c r="AI84" s="656">
        <v>63</v>
      </c>
      <c r="AJ84" s="656">
        <v>68</v>
      </c>
      <c r="AK84" s="656">
        <v>68</v>
      </c>
      <c r="AL84" s="656">
        <v>67</v>
      </c>
      <c r="AM84" s="656">
        <v>78</v>
      </c>
      <c r="AN84" s="656">
        <v>61</v>
      </c>
      <c r="AO84" s="656">
        <v>52</v>
      </c>
      <c r="AP84" s="656">
        <v>69</v>
      </c>
      <c r="AQ84" s="656">
        <v>69</v>
      </c>
      <c r="AR84" s="656">
        <v>71</v>
      </c>
      <c r="AS84" s="656">
        <v>81</v>
      </c>
      <c r="AT84" s="656">
        <v>92</v>
      </c>
      <c r="AU84" s="656">
        <v>81</v>
      </c>
      <c r="AV84" s="656">
        <v>102</v>
      </c>
      <c r="AW84" s="656">
        <v>98</v>
      </c>
      <c r="AX84" s="656">
        <v>121</v>
      </c>
      <c r="AY84" s="656">
        <v>94</v>
      </c>
      <c r="AZ84" s="656">
        <v>103</v>
      </c>
      <c r="BA84" s="656">
        <v>96</v>
      </c>
      <c r="BB84" s="656">
        <v>65</v>
      </c>
      <c r="BC84" s="656">
        <v>70</v>
      </c>
      <c r="BD84" s="656"/>
      <c r="BE84" s="617">
        <f t="shared" si="21"/>
        <v>4252</v>
      </c>
      <c r="BF84" s="591"/>
      <c r="BG84" s="544"/>
      <c r="BH84" s="544"/>
      <c r="BI84" s="544"/>
      <c r="BJ84" s="544"/>
      <c r="BK84" s="544"/>
      <c r="BL84" s="544"/>
      <c r="BM84" s="544"/>
      <c r="BN84" s="544"/>
      <c r="BO84" s="544"/>
      <c r="BP84" s="544"/>
      <c r="BQ84" s="544"/>
      <c r="BR84" s="544"/>
      <c r="BS84" s="544"/>
      <c r="BT84" s="544"/>
      <c r="BU84" s="544"/>
      <c r="BV84" s="544"/>
      <c r="BW84" s="544"/>
      <c r="BX84" s="653"/>
      <c r="BY84" s="653"/>
      <c r="BZ84" s="653"/>
      <c r="CA84" s="653"/>
      <c r="CB84" s="653"/>
      <c r="CC84" s="653"/>
      <c r="CD84" s="653"/>
      <c r="CE84" s="653"/>
      <c r="CF84" s="653"/>
      <c r="CG84" s="653"/>
      <c r="CH84" s="653"/>
      <c r="CI84" s="653"/>
      <c r="CJ84" s="653"/>
      <c r="CK84" s="653"/>
      <c r="CL84" s="653"/>
      <c r="CM84" s="653"/>
      <c r="CN84" s="653"/>
    </row>
    <row r="85" spans="1:92" ht="14.1" customHeight="1" x14ac:dyDescent="0.2">
      <c r="A85" s="654"/>
      <c r="B85" s="655" t="s">
        <v>139</v>
      </c>
      <c r="C85" s="656">
        <v>20</v>
      </c>
      <c r="D85" s="656">
        <v>18</v>
      </c>
      <c r="E85" s="656">
        <v>14</v>
      </c>
      <c r="F85" s="656">
        <v>22</v>
      </c>
      <c r="G85" s="656">
        <v>21</v>
      </c>
      <c r="H85" s="656">
        <v>17</v>
      </c>
      <c r="I85" s="656">
        <v>21</v>
      </c>
      <c r="J85" s="656">
        <v>18</v>
      </c>
      <c r="K85" s="656">
        <v>17</v>
      </c>
      <c r="L85" s="656">
        <v>16</v>
      </c>
      <c r="M85" s="656">
        <v>17</v>
      </c>
      <c r="N85" s="656">
        <v>20</v>
      </c>
      <c r="O85" s="656">
        <v>12</v>
      </c>
      <c r="P85" s="656">
        <v>32</v>
      </c>
      <c r="Q85" s="656">
        <v>34</v>
      </c>
      <c r="R85" s="656">
        <v>27</v>
      </c>
      <c r="S85" s="656">
        <v>23</v>
      </c>
      <c r="T85" s="656">
        <v>23</v>
      </c>
      <c r="U85" s="656">
        <v>29</v>
      </c>
      <c r="V85" s="656">
        <v>24</v>
      </c>
      <c r="W85" s="656">
        <v>10</v>
      </c>
      <c r="X85" s="656">
        <v>10</v>
      </c>
      <c r="Y85" s="656">
        <v>17</v>
      </c>
      <c r="Z85" s="656">
        <v>18</v>
      </c>
      <c r="AA85" s="656">
        <v>16</v>
      </c>
      <c r="AB85" s="656">
        <v>16</v>
      </c>
      <c r="AC85" s="656">
        <v>15</v>
      </c>
      <c r="AD85" s="656">
        <v>16</v>
      </c>
      <c r="AE85" s="656">
        <v>27</v>
      </c>
      <c r="AF85" s="656">
        <v>16</v>
      </c>
      <c r="AG85" s="656">
        <v>12</v>
      </c>
      <c r="AH85" s="656">
        <v>11</v>
      </c>
      <c r="AI85" s="656">
        <v>15</v>
      </c>
      <c r="AJ85" s="656">
        <v>13</v>
      </c>
      <c r="AK85" s="656">
        <v>18</v>
      </c>
      <c r="AL85" s="656">
        <v>11</v>
      </c>
      <c r="AM85" s="656">
        <v>17</v>
      </c>
      <c r="AN85" s="656">
        <v>15</v>
      </c>
      <c r="AO85" s="656">
        <v>18</v>
      </c>
      <c r="AP85" s="656">
        <v>23</v>
      </c>
      <c r="AQ85" s="656">
        <v>18</v>
      </c>
      <c r="AR85" s="656">
        <v>14</v>
      </c>
      <c r="AS85" s="656">
        <v>18</v>
      </c>
      <c r="AT85" s="656">
        <v>22</v>
      </c>
      <c r="AU85" s="656">
        <v>21</v>
      </c>
      <c r="AV85" s="656">
        <v>21</v>
      </c>
      <c r="AW85" s="656">
        <v>33</v>
      </c>
      <c r="AX85" s="656">
        <v>26</v>
      </c>
      <c r="AY85" s="656">
        <v>20</v>
      </c>
      <c r="AZ85" s="656">
        <v>23</v>
      </c>
      <c r="BA85" s="656">
        <v>27</v>
      </c>
      <c r="BB85" s="656">
        <v>25</v>
      </c>
      <c r="BC85" s="656">
        <v>14</v>
      </c>
      <c r="BD85" s="656"/>
      <c r="BE85" s="617">
        <f t="shared" si="21"/>
        <v>1021</v>
      </c>
      <c r="BF85" s="591"/>
      <c r="BG85" s="544"/>
      <c r="BH85" s="544"/>
      <c r="BI85" s="544"/>
      <c r="BJ85" s="544"/>
      <c r="BK85" s="544"/>
      <c r="BL85" s="544"/>
      <c r="BM85" s="544"/>
      <c r="BN85" s="544"/>
      <c r="BO85" s="544"/>
      <c r="BP85" s="544"/>
      <c r="BQ85" s="544"/>
      <c r="BR85" s="544"/>
      <c r="BS85" s="544"/>
      <c r="BT85" s="544"/>
      <c r="BU85" s="544"/>
      <c r="BV85" s="544"/>
      <c r="BW85" s="544"/>
      <c r="BX85" s="653"/>
      <c r="BY85" s="653"/>
      <c r="BZ85" s="653"/>
      <c r="CA85" s="653"/>
      <c r="CB85" s="653"/>
      <c r="CC85" s="653"/>
      <c r="CD85" s="653"/>
      <c r="CE85" s="653"/>
      <c r="CF85" s="653"/>
      <c r="CG85" s="653"/>
      <c r="CH85" s="653"/>
      <c r="CI85" s="653"/>
      <c r="CJ85" s="653"/>
      <c r="CK85" s="653"/>
      <c r="CL85" s="653"/>
      <c r="CM85" s="653"/>
      <c r="CN85" s="653"/>
    </row>
    <row r="86" spans="1:92" ht="14.1" customHeight="1" x14ac:dyDescent="0.2">
      <c r="A86" s="654"/>
      <c r="B86" s="655" t="s">
        <v>140</v>
      </c>
      <c r="C86" s="656">
        <v>25</v>
      </c>
      <c r="D86" s="656">
        <v>34</v>
      </c>
      <c r="E86" s="656">
        <v>25</v>
      </c>
      <c r="F86" s="656">
        <v>20</v>
      </c>
      <c r="G86" s="656">
        <v>22</v>
      </c>
      <c r="H86" s="656">
        <v>16</v>
      </c>
      <c r="I86" s="656">
        <v>16</v>
      </c>
      <c r="J86" s="656">
        <v>24</v>
      </c>
      <c r="K86" s="656">
        <v>21</v>
      </c>
      <c r="L86" s="656">
        <v>21</v>
      </c>
      <c r="M86" s="656">
        <v>23</v>
      </c>
      <c r="N86" s="656">
        <v>25</v>
      </c>
      <c r="O86" s="656">
        <v>21</v>
      </c>
      <c r="P86" s="656">
        <v>43</v>
      </c>
      <c r="Q86" s="656">
        <v>43</v>
      </c>
      <c r="R86" s="656">
        <v>41</v>
      </c>
      <c r="S86" s="656">
        <v>31</v>
      </c>
      <c r="T86" s="656">
        <v>42</v>
      </c>
      <c r="U86" s="656">
        <v>28</v>
      </c>
      <c r="V86" s="656">
        <v>29</v>
      </c>
      <c r="W86" s="656">
        <v>21</v>
      </c>
      <c r="X86" s="656">
        <v>22</v>
      </c>
      <c r="Y86" s="656">
        <v>20</v>
      </c>
      <c r="Z86" s="656">
        <v>28</v>
      </c>
      <c r="AA86" s="656">
        <v>20</v>
      </c>
      <c r="AB86" s="656">
        <v>21</v>
      </c>
      <c r="AC86" s="656">
        <v>23</v>
      </c>
      <c r="AD86" s="656">
        <v>15</v>
      </c>
      <c r="AE86" s="656">
        <v>16</v>
      </c>
      <c r="AF86" s="656">
        <v>18</v>
      </c>
      <c r="AG86" s="656">
        <v>14</v>
      </c>
      <c r="AH86" s="656">
        <v>15</v>
      </c>
      <c r="AI86" s="656">
        <v>24</v>
      </c>
      <c r="AJ86" s="656">
        <v>23</v>
      </c>
      <c r="AK86" s="656">
        <v>17</v>
      </c>
      <c r="AL86" s="656">
        <v>17</v>
      </c>
      <c r="AM86" s="656">
        <v>16</v>
      </c>
      <c r="AN86" s="656">
        <v>18</v>
      </c>
      <c r="AO86" s="656">
        <v>11</v>
      </c>
      <c r="AP86" s="656">
        <v>22</v>
      </c>
      <c r="AQ86" s="656">
        <v>18</v>
      </c>
      <c r="AR86" s="656">
        <v>33</v>
      </c>
      <c r="AS86" s="656">
        <v>16</v>
      </c>
      <c r="AT86" s="656">
        <v>23</v>
      </c>
      <c r="AU86" s="656">
        <v>31</v>
      </c>
      <c r="AV86" s="656">
        <v>27</v>
      </c>
      <c r="AW86" s="656">
        <v>31</v>
      </c>
      <c r="AX86" s="656">
        <v>24</v>
      </c>
      <c r="AY86" s="656">
        <v>29</v>
      </c>
      <c r="AZ86" s="656">
        <v>27</v>
      </c>
      <c r="BA86" s="656">
        <v>25</v>
      </c>
      <c r="BB86" s="656">
        <v>31</v>
      </c>
      <c r="BC86" s="656">
        <v>23</v>
      </c>
      <c r="BD86" s="656"/>
      <c r="BE86" s="617">
        <f t="shared" si="21"/>
        <v>1269</v>
      </c>
      <c r="BF86" s="591"/>
      <c r="BG86" s="544"/>
      <c r="BH86" s="544"/>
      <c r="BI86" s="544"/>
      <c r="BJ86" s="544"/>
      <c r="BK86" s="544"/>
      <c r="BL86" s="544"/>
      <c r="BM86" s="544"/>
      <c r="BN86" s="544"/>
      <c r="BO86" s="544"/>
      <c r="BP86" s="544"/>
      <c r="BQ86" s="544"/>
      <c r="BR86" s="544"/>
      <c r="BS86" s="544"/>
      <c r="BT86" s="544"/>
      <c r="BU86" s="544"/>
      <c r="BV86" s="544"/>
      <c r="BW86" s="544"/>
      <c r="BX86" s="653"/>
      <c r="BY86" s="653"/>
      <c r="BZ86" s="653"/>
      <c r="CA86" s="653"/>
      <c r="CB86" s="653"/>
      <c r="CC86" s="653"/>
      <c r="CD86" s="653"/>
      <c r="CE86" s="653"/>
      <c r="CF86" s="653"/>
      <c r="CG86" s="653"/>
      <c r="CH86" s="653"/>
      <c r="CI86" s="653"/>
      <c r="CJ86" s="653"/>
      <c r="CK86" s="653"/>
      <c r="CL86" s="653"/>
      <c r="CM86" s="653"/>
      <c r="CN86" s="653"/>
    </row>
    <row r="87" spans="1:92" ht="14.1" customHeight="1" x14ac:dyDescent="0.2">
      <c r="A87" s="654"/>
      <c r="B87" s="655" t="s">
        <v>141</v>
      </c>
      <c r="C87" s="656">
        <v>36</v>
      </c>
      <c r="D87" s="656">
        <v>35</v>
      </c>
      <c r="E87" s="656">
        <v>29</v>
      </c>
      <c r="F87" s="656">
        <v>33</v>
      </c>
      <c r="G87" s="656">
        <v>40</v>
      </c>
      <c r="H87" s="656">
        <v>40</v>
      </c>
      <c r="I87" s="656">
        <v>44</v>
      </c>
      <c r="J87" s="656">
        <v>34</v>
      </c>
      <c r="K87" s="656">
        <v>36</v>
      </c>
      <c r="L87" s="656">
        <v>28</v>
      </c>
      <c r="M87" s="656">
        <v>40</v>
      </c>
      <c r="N87" s="656">
        <v>39</v>
      </c>
      <c r="O87" s="656">
        <v>30</v>
      </c>
      <c r="P87" s="656">
        <v>45</v>
      </c>
      <c r="Q87" s="656">
        <v>51</v>
      </c>
      <c r="R87" s="656">
        <v>43</v>
      </c>
      <c r="S87" s="656">
        <v>41</v>
      </c>
      <c r="T87" s="656">
        <v>51</v>
      </c>
      <c r="U87" s="656">
        <v>42</v>
      </c>
      <c r="V87" s="656">
        <v>44</v>
      </c>
      <c r="W87" s="656">
        <v>38</v>
      </c>
      <c r="X87" s="656">
        <v>41</v>
      </c>
      <c r="Y87" s="656">
        <v>29</v>
      </c>
      <c r="Z87" s="656">
        <v>38</v>
      </c>
      <c r="AA87" s="656">
        <v>41</v>
      </c>
      <c r="AB87" s="656">
        <v>30</v>
      </c>
      <c r="AC87" s="656">
        <v>30</v>
      </c>
      <c r="AD87" s="656">
        <v>31</v>
      </c>
      <c r="AE87" s="656">
        <v>26</v>
      </c>
      <c r="AF87" s="656">
        <v>30</v>
      </c>
      <c r="AG87" s="656">
        <v>23</v>
      </c>
      <c r="AH87" s="656">
        <v>24</v>
      </c>
      <c r="AI87" s="656">
        <v>31</v>
      </c>
      <c r="AJ87" s="656">
        <v>27</v>
      </c>
      <c r="AK87" s="656">
        <v>29</v>
      </c>
      <c r="AL87" s="656">
        <v>27</v>
      </c>
      <c r="AM87" s="656">
        <v>22</v>
      </c>
      <c r="AN87" s="656">
        <v>21</v>
      </c>
      <c r="AO87" s="656">
        <v>28</v>
      </c>
      <c r="AP87" s="656">
        <v>25</v>
      </c>
      <c r="AQ87" s="656">
        <v>38</v>
      </c>
      <c r="AR87" s="656">
        <v>50</v>
      </c>
      <c r="AS87" s="656">
        <v>37</v>
      </c>
      <c r="AT87" s="656">
        <v>48</v>
      </c>
      <c r="AU87" s="656">
        <v>33</v>
      </c>
      <c r="AV87" s="656">
        <v>48</v>
      </c>
      <c r="AW87" s="656">
        <v>45</v>
      </c>
      <c r="AX87" s="656">
        <v>52</v>
      </c>
      <c r="AY87" s="656">
        <v>47</v>
      </c>
      <c r="AZ87" s="656">
        <v>36</v>
      </c>
      <c r="BA87" s="656">
        <v>42</v>
      </c>
      <c r="BB87" s="656">
        <v>32</v>
      </c>
      <c r="BC87" s="656">
        <v>46</v>
      </c>
      <c r="BD87" s="656"/>
      <c r="BE87" s="617">
        <f t="shared" si="21"/>
        <v>1926</v>
      </c>
      <c r="BF87" s="591"/>
      <c r="BG87" s="544"/>
      <c r="BH87" s="544"/>
      <c r="BI87" s="544"/>
      <c r="BJ87" s="544"/>
      <c r="BK87" s="544"/>
      <c r="BL87" s="544"/>
      <c r="BM87" s="544"/>
      <c r="BN87" s="544"/>
      <c r="BO87" s="544"/>
      <c r="BP87" s="544"/>
      <c r="BQ87" s="544"/>
      <c r="BR87" s="544"/>
      <c r="BS87" s="544"/>
      <c r="BT87" s="544"/>
      <c r="BU87" s="544"/>
      <c r="BV87" s="544"/>
      <c r="BW87" s="544"/>
      <c r="BX87" s="653"/>
      <c r="BY87" s="653"/>
      <c r="BZ87" s="653"/>
      <c r="CA87" s="653"/>
      <c r="CB87" s="653"/>
      <c r="CC87" s="653"/>
      <c r="CD87" s="653"/>
      <c r="CE87" s="653"/>
      <c r="CF87" s="653"/>
      <c r="CG87" s="653"/>
      <c r="CH87" s="653"/>
      <c r="CI87" s="653"/>
      <c r="CJ87" s="653"/>
      <c r="CK87" s="653"/>
      <c r="CL87" s="653"/>
      <c r="CM87" s="653"/>
      <c r="CN87" s="653"/>
    </row>
    <row r="88" spans="1:92" ht="14.1" customHeight="1" x14ac:dyDescent="0.2">
      <c r="A88" s="654"/>
      <c r="B88" s="655"/>
      <c r="C88" s="656"/>
      <c r="D88" s="656"/>
      <c r="E88" s="656"/>
      <c r="F88" s="656"/>
      <c r="G88" s="656"/>
      <c r="H88" s="656"/>
      <c r="I88" s="656"/>
      <c r="J88" s="656"/>
      <c r="K88" s="656"/>
      <c r="L88" s="656"/>
      <c r="M88" s="656"/>
      <c r="N88" s="656"/>
      <c r="O88" s="656"/>
      <c r="P88" s="656"/>
      <c r="Q88" s="656"/>
      <c r="R88" s="656"/>
      <c r="S88" s="656"/>
      <c r="T88" s="656"/>
      <c r="U88" s="656"/>
      <c r="V88" s="656"/>
      <c r="W88" s="656"/>
      <c r="X88" s="656"/>
      <c r="Y88" s="656"/>
      <c r="Z88" s="656"/>
      <c r="AA88" s="656"/>
      <c r="AB88" s="656"/>
      <c r="AC88" s="656"/>
      <c r="AD88" s="656"/>
      <c r="AE88" s="656"/>
      <c r="AF88" s="656"/>
      <c r="AG88" s="656"/>
      <c r="AH88" s="656"/>
      <c r="AI88" s="656"/>
      <c r="AJ88" s="656"/>
      <c r="AK88" s="656"/>
      <c r="AL88" s="656"/>
      <c r="AM88" s="656"/>
      <c r="AN88" s="656"/>
      <c r="AO88" s="656"/>
      <c r="AP88" s="656"/>
      <c r="AQ88" s="656"/>
      <c r="AR88" s="656"/>
      <c r="AS88" s="656"/>
      <c r="AT88" s="656"/>
      <c r="AU88" s="656"/>
      <c r="AV88" s="656"/>
      <c r="AW88" s="656"/>
      <c r="AX88" s="656"/>
      <c r="AY88" s="656"/>
      <c r="AZ88" s="656"/>
      <c r="BA88" s="656"/>
      <c r="BB88" s="656"/>
      <c r="BC88" s="656"/>
      <c r="BD88" s="656"/>
      <c r="BE88" s="617"/>
      <c r="BF88" s="591"/>
      <c r="BG88" s="544"/>
      <c r="BH88" s="544"/>
      <c r="BI88" s="544"/>
      <c r="BJ88" s="544"/>
      <c r="BK88" s="544"/>
      <c r="BL88" s="544"/>
      <c r="BM88" s="544"/>
      <c r="BN88" s="544"/>
      <c r="BO88" s="544"/>
      <c r="BP88" s="544"/>
      <c r="BQ88" s="544"/>
      <c r="BR88" s="544"/>
      <c r="BS88" s="544"/>
      <c r="BT88" s="544"/>
      <c r="BU88" s="544"/>
      <c r="BV88" s="544"/>
      <c r="BW88" s="544"/>
      <c r="BX88" s="653"/>
      <c r="BY88" s="653"/>
      <c r="BZ88" s="653"/>
      <c r="CA88" s="653"/>
      <c r="CB88" s="653"/>
      <c r="CC88" s="653"/>
      <c r="CD88" s="653"/>
      <c r="CE88" s="653"/>
      <c r="CF88" s="653"/>
      <c r="CG88" s="653"/>
      <c r="CH88" s="653"/>
      <c r="CI88" s="653"/>
      <c r="CJ88" s="653"/>
      <c r="CK88" s="653"/>
      <c r="CL88" s="653"/>
      <c r="CM88" s="653"/>
      <c r="CN88" s="653"/>
    </row>
    <row r="89" spans="1:92" ht="21.75" customHeight="1" x14ac:dyDescent="0.25">
      <c r="A89" s="725" t="s">
        <v>2775</v>
      </c>
      <c r="B89" s="725"/>
      <c r="C89" s="268" t="s">
        <v>2969</v>
      </c>
      <c r="D89" s="268" t="s">
        <v>2968</v>
      </c>
      <c r="E89" s="268" t="s">
        <v>2967</v>
      </c>
      <c r="F89" s="268" t="s">
        <v>2966</v>
      </c>
      <c r="G89" s="268" t="s">
        <v>2965</v>
      </c>
      <c r="H89" s="268" t="s">
        <v>2964</v>
      </c>
      <c r="I89" s="268" t="s">
        <v>2963</v>
      </c>
      <c r="J89" s="268" t="s">
        <v>2962</v>
      </c>
      <c r="K89" s="268" t="s">
        <v>2961</v>
      </c>
      <c r="L89" s="268" t="s">
        <v>2960</v>
      </c>
      <c r="M89" s="268" t="s">
        <v>2959</v>
      </c>
      <c r="N89" s="268" t="s">
        <v>2958</v>
      </c>
      <c r="O89" s="268" t="s">
        <v>2957</v>
      </c>
      <c r="P89" s="268" t="s">
        <v>2956</v>
      </c>
      <c r="Q89" s="268" t="s">
        <v>2955</v>
      </c>
      <c r="R89" s="268" t="s">
        <v>2954</v>
      </c>
      <c r="S89" s="268" t="s">
        <v>2953</v>
      </c>
      <c r="T89" s="268" t="s">
        <v>2952</v>
      </c>
      <c r="U89" s="268" t="s">
        <v>2951</v>
      </c>
      <c r="V89" s="268" t="s">
        <v>2950</v>
      </c>
      <c r="W89" s="268" t="s">
        <v>2949</v>
      </c>
      <c r="X89" s="268" t="s">
        <v>2948</v>
      </c>
      <c r="Y89" s="268" t="s">
        <v>2947</v>
      </c>
      <c r="Z89" s="268" t="s">
        <v>2946</v>
      </c>
      <c r="AA89" s="268" t="s">
        <v>2945</v>
      </c>
      <c r="AB89" s="268" t="s">
        <v>2944</v>
      </c>
      <c r="AC89" s="268" t="s">
        <v>2943</v>
      </c>
      <c r="AD89" s="268" t="s">
        <v>2942</v>
      </c>
      <c r="AE89" s="268" t="s">
        <v>2941</v>
      </c>
      <c r="AF89" s="268" t="s">
        <v>2940</v>
      </c>
      <c r="AG89" s="268" t="s">
        <v>2939</v>
      </c>
      <c r="AH89" s="268" t="s">
        <v>2938</v>
      </c>
      <c r="AI89" s="268" t="s">
        <v>2937</v>
      </c>
      <c r="AJ89" s="268" t="s">
        <v>2936</v>
      </c>
      <c r="AK89" s="268" t="s">
        <v>2935</v>
      </c>
      <c r="AL89" s="268" t="s">
        <v>2934</v>
      </c>
      <c r="AM89" s="268" t="s">
        <v>2933</v>
      </c>
      <c r="AN89" s="268" t="s">
        <v>2932</v>
      </c>
      <c r="AO89" s="268" t="s">
        <v>2931</v>
      </c>
      <c r="AP89" s="268" t="s">
        <v>2930</v>
      </c>
      <c r="AQ89" s="268" t="s">
        <v>2929</v>
      </c>
      <c r="AR89" s="268" t="s">
        <v>2928</v>
      </c>
      <c r="AS89" s="268" t="s">
        <v>2927</v>
      </c>
      <c r="AT89" s="268" t="s">
        <v>2926</v>
      </c>
      <c r="AU89" s="268" t="s">
        <v>2925</v>
      </c>
      <c r="AV89" s="268" t="s">
        <v>3002</v>
      </c>
      <c r="AW89" s="268" t="s">
        <v>3003</v>
      </c>
      <c r="AX89" s="268" t="s">
        <v>3004</v>
      </c>
      <c r="AY89" s="268" t="s">
        <v>3005</v>
      </c>
      <c r="AZ89" s="268" t="s">
        <v>3006</v>
      </c>
      <c r="BA89" s="268" t="s">
        <v>3010</v>
      </c>
      <c r="BB89" s="268" t="s">
        <v>3011</v>
      </c>
      <c r="BC89" s="268" t="s">
        <v>3012</v>
      </c>
      <c r="BD89" s="105"/>
      <c r="BE89" s="104"/>
      <c r="BF89" s="591"/>
    </row>
    <row r="90" spans="1:92" ht="14.1" customHeight="1" x14ac:dyDescent="0.2">
      <c r="A90" s="650"/>
      <c r="B90" s="651" t="s">
        <v>72</v>
      </c>
      <c r="C90" s="616">
        <v>306</v>
      </c>
      <c r="D90" s="616">
        <v>359</v>
      </c>
      <c r="E90" s="616">
        <v>321</v>
      </c>
      <c r="F90" s="616">
        <v>295</v>
      </c>
      <c r="G90" s="616">
        <v>280</v>
      </c>
      <c r="H90" s="616">
        <v>288</v>
      </c>
      <c r="I90" s="616">
        <v>258</v>
      </c>
      <c r="J90" s="616">
        <v>268</v>
      </c>
      <c r="K90" s="616">
        <v>267</v>
      </c>
      <c r="L90" s="616">
        <v>290</v>
      </c>
      <c r="M90" s="616">
        <v>261</v>
      </c>
      <c r="N90" s="616">
        <v>278</v>
      </c>
      <c r="O90" s="616">
        <v>266</v>
      </c>
      <c r="P90" s="616">
        <v>446</v>
      </c>
      <c r="Q90" s="616">
        <v>613</v>
      </c>
      <c r="R90" s="616">
        <v>689</v>
      </c>
      <c r="S90" s="616">
        <v>694</v>
      </c>
      <c r="T90" s="616">
        <v>640</v>
      </c>
      <c r="U90" s="616">
        <v>490</v>
      </c>
      <c r="V90" s="616">
        <v>436</v>
      </c>
      <c r="W90" s="616">
        <v>351</v>
      </c>
      <c r="X90" s="616">
        <v>295</v>
      </c>
      <c r="Y90" s="616">
        <v>263</v>
      </c>
      <c r="Z90" s="616">
        <v>236</v>
      </c>
      <c r="AA90" s="616">
        <v>236</v>
      </c>
      <c r="AB90" s="616">
        <v>227</v>
      </c>
      <c r="AC90" s="616">
        <v>182</v>
      </c>
      <c r="AD90" s="616">
        <v>200</v>
      </c>
      <c r="AE90" s="616">
        <v>219</v>
      </c>
      <c r="AF90" s="616">
        <v>210</v>
      </c>
      <c r="AG90" s="616">
        <v>214</v>
      </c>
      <c r="AH90" s="616">
        <v>210</v>
      </c>
      <c r="AI90" s="616">
        <v>203</v>
      </c>
      <c r="AJ90" s="616">
        <v>234</v>
      </c>
      <c r="AK90" s="616">
        <v>206</v>
      </c>
      <c r="AL90" s="616">
        <v>216</v>
      </c>
      <c r="AM90" s="616">
        <v>218</v>
      </c>
      <c r="AN90" s="616">
        <v>207</v>
      </c>
      <c r="AO90" s="616">
        <v>201</v>
      </c>
      <c r="AP90" s="616">
        <v>263</v>
      </c>
      <c r="AQ90" s="616">
        <v>221</v>
      </c>
      <c r="AR90" s="616">
        <v>249</v>
      </c>
      <c r="AS90" s="616">
        <v>254</v>
      </c>
      <c r="AT90" s="616">
        <v>248</v>
      </c>
      <c r="AU90" s="616">
        <v>272</v>
      </c>
      <c r="AV90" s="616">
        <v>295</v>
      </c>
      <c r="AW90" s="616">
        <v>319</v>
      </c>
      <c r="AX90" s="616">
        <v>304</v>
      </c>
      <c r="AY90" s="616">
        <v>297</v>
      </c>
      <c r="AZ90" s="616">
        <v>271</v>
      </c>
      <c r="BA90" s="616">
        <v>293</v>
      </c>
      <c r="BB90" s="616">
        <v>275</v>
      </c>
      <c r="BC90" s="616">
        <v>252</v>
      </c>
      <c r="BD90" s="632"/>
      <c r="BE90" s="617">
        <f t="shared" si="21"/>
        <v>15886</v>
      </c>
      <c r="BF90" s="591"/>
    </row>
    <row r="91" spans="1:92" ht="14.1" customHeight="1" x14ac:dyDescent="0.2">
      <c r="A91" s="650"/>
      <c r="B91" s="651" t="s">
        <v>74</v>
      </c>
      <c r="C91" s="616">
        <v>304</v>
      </c>
      <c r="D91" s="616">
        <v>405</v>
      </c>
      <c r="E91" s="616">
        <v>362</v>
      </c>
      <c r="F91" s="616">
        <v>330</v>
      </c>
      <c r="G91" s="616">
        <v>310</v>
      </c>
      <c r="H91" s="616">
        <v>319</v>
      </c>
      <c r="I91" s="616">
        <v>347</v>
      </c>
      <c r="J91" s="616">
        <v>335</v>
      </c>
      <c r="K91" s="616">
        <v>358</v>
      </c>
      <c r="L91" s="616">
        <v>342</v>
      </c>
      <c r="M91" s="616">
        <v>358</v>
      </c>
      <c r="N91" s="616">
        <v>360</v>
      </c>
      <c r="O91" s="616">
        <v>347</v>
      </c>
      <c r="P91" s="616">
        <v>562</v>
      </c>
      <c r="Q91" s="616">
        <v>583</v>
      </c>
      <c r="R91" s="616">
        <v>522</v>
      </c>
      <c r="S91" s="616">
        <v>504</v>
      </c>
      <c r="T91" s="616">
        <v>503</v>
      </c>
      <c r="U91" s="616">
        <v>436</v>
      </c>
      <c r="V91" s="616">
        <v>471</v>
      </c>
      <c r="W91" s="616">
        <v>443</v>
      </c>
      <c r="X91" s="616">
        <v>402</v>
      </c>
      <c r="Y91" s="616">
        <v>389</v>
      </c>
      <c r="Z91" s="616">
        <v>407</v>
      </c>
      <c r="AA91" s="616">
        <v>391</v>
      </c>
      <c r="AB91" s="616">
        <v>378</v>
      </c>
      <c r="AC91" s="616">
        <v>385</v>
      </c>
      <c r="AD91" s="616">
        <v>374</v>
      </c>
      <c r="AE91" s="616">
        <v>373</v>
      </c>
      <c r="AF91" s="616">
        <v>369</v>
      </c>
      <c r="AG91" s="616">
        <v>380</v>
      </c>
      <c r="AH91" s="616">
        <v>373</v>
      </c>
      <c r="AI91" s="616">
        <v>351</v>
      </c>
      <c r="AJ91" s="616">
        <v>364</v>
      </c>
      <c r="AK91" s="616">
        <v>381</v>
      </c>
      <c r="AL91" s="616">
        <v>369</v>
      </c>
      <c r="AM91" s="616">
        <v>357</v>
      </c>
      <c r="AN91" s="616">
        <v>340</v>
      </c>
      <c r="AO91" s="616">
        <v>307</v>
      </c>
      <c r="AP91" s="616">
        <v>403</v>
      </c>
      <c r="AQ91" s="616">
        <v>374</v>
      </c>
      <c r="AR91" s="616">
        <v>344</v>
      </c>
      <c r="AS91" s="616">
        <v>387</v>
      </c>
      <c r="AT91" s="616">
        <v>415</v>
      </c>
      <c r="AU91" s="616">
        <v>409</v>
      </c>
      <c r="AV91" s="616">
        <v>397</v>
      </c>
      <c r="AW91" s="616">
        <v>426</v>
      </c>
      <c r="AX91" s="616">
        <v>412</v>
      </c>
      <c r="AY91" s="616">
        <v>414</v>
      </c>
      <c r="AZ91" s="616">
        <v>385</v>
      </c>
      <c r="BA91" s="616">
        <v>416</v>
      </c>
      <c r="BB91" s="616">
        <v>361</v>
      </c>
      <c r="BC91" s="616">
        <v>374</v>
      </c>
      <c r="BD91" s="632"/>
      <c r="BE91" s="617">
        <f t="shared" si="21"/>
        <v>20708</v>
      </c>
      <c r="BF91" s="591"/>
    </row>
    <row r="92" spans="1:92" ht="14.1" customHeight="1" x14ac:dyDescent="0.2">
      <c r="A92" s="650"/>
      <c r="B92" s="651" t="s">
        <v>71</v>
      </c>
      <c r="C92" s="616">
        <v>549</v>
      </c>
      <c r="D92" s="616">
        <v>794</v>
      </c>
      <c r="E92" s="616">
        <v>632</v>
      </c>
      <c r="F92" s="616">
        <v>596</v>
      </c>
      <c r="G92" s="616">
        <v>591</v>
      </c>
      <c r="H92" s="616">
        <v>603</v>
      </c>
      <c r="I92" s="616">
        <v>555</v>
      </c>
      <c r="J92" s="616">
        <v>551</v>
      </c>
      <c r="K92" s="616">
        <v>542</v>
      </c>
      <c r="L92" s="616">
        <v>570</v>
      </c>
      <c r="M92" s="616">
        <v>574</v>
      </c>
      <c r="N92" s="616">
        <v>547</v>
      </c>
      <c r="O92" s="616">
        <v>465</v>
      </c>
      <c r="P92" s="616">
        <v>729</v>
      </c>
      <c r="Q92" s="616">
        <v>772</v>
      </c>
      <c r="R92" s="616">
        <v>700</v>
      </c>
      <c r="S92" s="616">
        <v>635</v>
      </c>
      <c r="T92" s="616">
        <v>529</v>
      </c>
      <c r="U92" s="616">
        <v>508</v>
      </c>
      <c r="V92" s="616">
        <v>510</v>
      </c>
      <c r="W92" s="616">
        <v>428</v>
      </c>
      <c r="X92" s="616">
        <v>431</v>
      </c>
      <c r="Y92" s="616">
        <v>440</v>
      </c>
      <c r="Z92" s="616">
        <v>389</v>
      </c>
      <c r="AA92" s="616">
        <v>436</v>
      </c>
      <c r="AB92" s="616">
        <v>399</v>
      </c>
      <c r="AC92" s="616">
        <v>403</v>
      </c>
      <c r="AD92" s="616">
        <v>396</v>
      </c>
      <c r="AE92" s="616">
        <v>439</v>
      </c>
      <c r="AF92" s="616">
        <v>375</v>
      </c>
      <c r="AG92" s="616">
        <v>445</v>
      </c>
      <c r="AH92" s="616">
        <v>420</v>
      </c>
      <c r="AI92" s="616">
        <v>372</v>
      </c>
      <c r="AJ92" s="616">
        <v>442</v>
      </c>
      <c r="AK92" s="616">
        <v>438</v>
      </c>
      <c r="AL92" s="616">
        <v>457</v>
      </c>
      <c r="AM92" s="616">
        <v>491</v>
      </c>
      <c r="AN92" s="616">
        <v>397</v>
      </c>
      <c r="AO92" s="616">
        <v>419</v>
      </c>
      <c r="AP92" s="616">
        <v>521</v>
      </c>
      <c r="AQ92" s="616">
        <v>472</v>
      </c>
      <c r="AR92" s="616">
        <v>534</v>
      </c>
      <c r="AS92" s="616">
        <v>544</v>
      </c>
      <c r="AT92" s="616">
        <v>598</v>
      </c>
      <c r="AU92" s="616">
        <v>565</v>
      </c>
      <c r="AV92" s="616">
        <v>643</v>
      </c>
      <c r="AW92" s="616">
        <v>612</v>
      </c>
      <c r="AX92" s="616">
        <v>606</v>
      </c>
      <c r="AY92" s="616">
        <v>580</v>
      </c>
      <c r="AZ92" s="616">
        <v>626</v>
      </c>
      <c r="BA92" s="616">
        <v>586</v>
      </c>
      <c r="BB92" s="616">
        <v>564</v>
      </c>
      <c r="BC92" s="616">
        <v>550</v>
      </c>
      <c r="BD92" s="632"/>
      <c r="BE92" s="617">
        <f t="shared" si="21"/>
        <v>27970</v>
      </c>
      <c r="BF92" s="591"/>
    </row>
    <row r="93" spans="1:92" ht="14.1" customHeight="1" x14ac:dyDescent="0.2">
      <c r="A93" s="650"/>
      <c r="B93" s="651" t="s">
        <v>73</v>
      </c>
      <c r="C93" s="616">
        <v>2</v>
      </c>
      <c r="D93" s="616">
        <v>9</v>
      </c>
      <c r="E93" s="616">
        <v>7</v>
      </c>
      <c r="F93" s="616">
        <v>5</v>
      </c>
      <c r="G93" s="616">
        <v>7</v>
      </c>
      <c r="H93" s="616">
        <v>6</v>
      </c>
      <c r="I93" s="616">
        <v>2</v>
      </c>
      <c r="J93" s="616">
        <v>8</v>
      </c>
      <c r="K93" s="616">
        <v>4</v>
      </c>
      <c r="L93" s="616">
        <v>6</v>
      </c>
      <c r="M93" s="616">
        <v>5</v>
      </c>
      <c r="N93" s="616">
        <v>11</v>
      </c>
      <c r="O93" s="616">
        <v>1</v>
      </c>
      <c r="P93" s="616">
        <v>7</v>
      </c>
      <c r="Q93" s="616">
        <v>10</v>
      </c>
      <c r="R93" s="616">
        <v>5</v>
      </c>
      <c r="S93" s="616">
        <v>3</v>
      </c>
      <c r="T93" s="616">
        <v>6</v>
      </c>
      <c r="U93" s="616">
        <v>1</v>
      </c>
      <c r="V93" s="616">
        <v>4</v>
      </c>
      <c r="W93" s="616">
        <v>4</v>
      </c>
      <c r="X93" s="616">
        <v>0</v>
      </c>
      <c r="Y93" s="616">
        <v>1</v>
      </c>
      <c r="Z93" s="616">
        <v>2</v>
      </c>
      <c r="AA93" s="616">
        <v>2</v>
      </c>
      <c r="AB93" s="616">
        <v>4</v>
      </c>
      <c r="AC93" s="616">
        <v>13</v>
      </c>
      <c r="AD93" s="616">
        <v>7</v>
      </c>
      <c r="AE93" s="616">
        <v>2</v>
      </c>
      <c r="AF93" s="616">
        <v>8</v>
      </c>
      <c r="AG93" s="616">
        <v>4</v>
      </c>
      <c r="AH93" s="616">
        <v>8</v>
      </c>
      <c r="AI93" s="616">
        <v>2</v>
      </c>
      <c r="AJ93" s="616">
        <v>6</v>
      </c>
      <c r="AK93" s="616">
        <v>5</v>
      </c>
      <c r="AL93" s="616">
        <v>8</v>
      </c>
      <c r="AM93" s="616">
        <v>3</v>
      </c>
      <c r="AN93" s="616">
        <v>8</v>
      </c>
      <c r="AO93" s="616">
        <v>6</v>
      </c>
      <c r="AP93" s="616">
        <v>9</v>
      </c>
      <c r="AQ93" s="616">
        <v>5</v>
      </c>
      <c r="AR93" s="616">
        <v>7</v>
      </c>
      <c r="AS93" s="616">
        <v>2</v>
      </c>
      <c r="AT93" s="616">
        <v>1</v>
      </c>
      <c r="AU93" s="616">
        <v>4</v>
      </c>
      <c r="AV93" s="616">
        <v>3</v>
      </c>
      <c r="AW93" s="616">
        <v>3</v>
      </c>
      <c r="AX93" s="616">
        <v>7</v>
      </c>
      <c r="AY93" s="616">
        <v>5</v>
      </c>
      <c r="AZ93" s="616">
        <v>2</v>
      </c>
      <c r="BA93" s="616">
        <v>2</v>
      </c>
      <c r="BB93" s="616">
        <v>5</v>
      </c>
      <c r="BC93" s="616">
        <v>2</v>
      </c>
      <c r="BD93" s="632"/>
      <c r="BE93" s="617">
        <f t="shared" si="21"/>
        <v>259</v>
      </c>
      <c r="BF93" s="591"/>
    </row>
    <row r="94" spans="1:92" ht="14.1" customHeight="1" x14ac:dyDescent="0.2">
      <c r="A94" s="610"/>
      <c r="B94" s="657"/>
      <c r="C94" s="658"/>
      <c r="D94" s="658"/>
      <c r="E94" s="658"/>
      <c r="F94" s="658"/>
      <c r="G94" s="658"/>
      <c r="H94" s="658"/>
      <c r="I94" s="658"/>
      <c r="J94" s="658"/>
      <c r="K94" s="658"/>
      <c r="L94" s="658"/>
      <c r="M94" s="658"/>
      <c r="N94" s="658"/>
      <c r="O94" s="658"/>
      <c r="P94" s="658"/>
      <c r="Q94" s="658"/>
      <c r="R94" s="658"/>
      <c r="S94" s="611"/>
      <c r="T94" s="611"/>
      <c r="U94" s="611"/>
      <c r="V94" s="611"/>
      <c r="W94" s="611"/>
      <c r="X94" s="611"/>
      <c r="Y94" s="611"/>
      <c r="Z94" s="611"/>
      <c r="AA94" s="611"/>
      <c r="AB94" s="611"/>
      <c r="AC94" s="611"/>
      <c r="AD94" s="611"/>
      <c r="AE94" s="611"/>
      <c r="AF94" s="611"/>
      <c r="AG94" s="611"/>
      <c r="AH94" s="611"/>
      <c r="AI94" s="611"/>
      <c r="AJ94" s="611"/>
      <c r="AK94" s="611"/>
      <c r="AL94" s="611"/>
      <c r="AM94" s="611"/>
      <c r="AN94" s="611"/>
      <c r="AO94" s="611"/>
      <c r="AP94" s="611"/>
      <c r="AQ94" s="611"/>
      <c r="AR94" s="611"/>
      <c r="AS94" s="611"/>
      <c r="AT94" s="611"/>
      <c r="AU94" s="611"/>
      <c r="AV94" s="611"/>
      <c r="AW94" s="611"/>
      <c r="AX94" s="611"/>
      <c r="AY94" s="611"/>
      <c r="AZ94" s="611"/>
      <c r="BA94" s="611"/>
      <c r="BB94" s="611"/>
      <c r="BC94" s="611"/>
      <c r="BD94" s="612"/>
      <c r="BE94" s="659"/>
    </row>
    <row r="95" spans="1:92" ht="14.1" customHeight="1" x14ac:dyDescent="0.2">
      <c r="A95" s="615"/>
      <c r="B95" s="651"/>
      <c r="C95" s="660"/>
      <c r="D95" s="660"/>
      <c r="E95" s="660"/>
      <c r="F95" s="660"/>
      <c r="G95" s="660"/>
      <c r="H95" s="660"/>
      <c r="I95" s="660"/>
      <c r="J95" s="660"/>
      <c r="K95" s="660"/>
      <c r="L95" s="660"/>
      <c r="M95" s="660"/>
      <c r="N95" s="660"/>
      <c r="O95" s="660"/>
      <c r="P95" s="660"/>
      <c r="Q95" s="660"/>
      <c r="R95" s="660"/>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E95" s="617"/>
    </row>
    <row r="96" spans="1:92" ht="14.1" customHeight="1" x14ac:dyDescent="0.2">
      <c r="A96" s="729" t="s">
        <v>42</v>
      </c>
      <c r="B96" s="729"/>
      <c r="C96" s="45"/>
      <c r="D96" s="45"/>
      <c r="E96" s="45"/>
      <c r="F96" s="46"/>
      <c r="G96" s="45"/>
      <c r="H96" s="45"/>
      <c r="I96" s="47"/>
      <c r="J96" s="45"/>
      <c r="K96" s="45"/>
      <c r="L96" s="45"/>
      <c r="M96" s="45"/>
      <c r="N96" s="45"/>
      <c r="O96" s="571"/>
      <c r="P96" s="571"/>
      <c r="Q96" s="571"/>
      <c r="R96" s="571"/>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row>
    <row r="97" spans="1:55" s="629" customFormat="1" ht="13.5" customHeight="1" x14ac:dyDescent="0.2">
      <c r="A97" s="736" t="s">
        <v>2776</v>
      </c>
      <c r="B97" s="736"/>
      <c r="C97" s="736"/>
      <c r="D97" s="736"/>
      <c r="E97" s="736"/>
      <c r="F97" s="736"/>
      <c r="G97" s="736"/>
      <c r="H97" s="736"/>
      <c r="I97" s="736"/>
      <c r="J97" s="736"/>
      <c r="K97" s="545"/>
      <c r="L97" s="545"/>
      <c r="M97" s="545"/>
      <c r="N97" s="545"/>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row>
    <row r="98" spans="1:55" s="629" customFormat="1" x14ac:dyDescent="0.2">
      <c r="A98" s="705" t="s">
        <v>2787</v>
      </c>
      <c r="B98" s="705"/>
      <c r="C98" s="705"/>
      <c r="D98" s="705"/>
      <c r="E98" s="705"/>
      <c r="F98" s="705"/>
      <c r="G98" s="705"/>
      <c r="H98" s="705"/>
      <c r="I98" s="705"/>
      <c r="J98" s="705"/>
      <c r="K98" s="541"/>
      <c r="L98" s="541"/>
      <c r="M98" s="541"/>
      <c r="N98" s="541"/>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row>
    <row r="99" spans="1:55" s="629" customFormat="1" x14ac:dyDescent="0.2">
      <c r="A99" s="705"/>
      <c r="B99" s="705"/>
      <c r="C99" s="705"/>
      <c r="D99" s="705"/>
      <c r="E99" s="705"/>
      <c r="F99" s="705"/>
      <c r="G99" s="705"/>
      <c r="H99" s="705"/>
      <c r="I99" s="705"/>
      <c r="J99" s="705"/>
      <c r="K99" s="695"/>
      <c r="L99" s="695"/>
      <c r="M99" s="695"/>
      <c r="N99" s="695"/>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row>
    <row r="100" spans="1:55" s="629" customFormat="1" x14ac:dyDescent="0.2">
      <c r="A100" s="706" t="s">
        <v>2788</v>
      </c>
      <c r="B100" s="706"/>
      <c r="C100" s="706"/>
      <c r="D100" s="706"/>
      <c r="E100" s="706"/>
      <c r="F100" s="706"/>
      <c r="G100" s="706"/>
      <c r="H100" s="706"/>
      <c r="I100" s="706"/>
      <c r="J100" s="706"/>
      <c r="K100" s="540"/>
      <c r="L100" s="540"/>
      <c r="M100" s="540"/>
      <c r="N100" s="540"/>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row>
    <row r="101" spans="1:55" s="629" customFormat="1" x14ac:dyDescent="0.2">
      <c r="A101" s="706"/>
      <c r="B101" s="706"/>
      <c r="C101" s="706"/>
      <c r="D101" s="706"/>
      <c r="E101" s="706"/>
      <c r="F101" s="706"/>
      <c r="G101" s="706"/>
      <c r="H101" s="706"/>
      <c r="I101" s="706"/>
      <c r="J101" s="706"/>
      <c r="K101" s="692"/>
      <c r="L101" s="692"/>
      <c r="M101" s="692"/>
      <c r="N101" s="692"/>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row>
    <row r="102" spans="1:55" s="629" customFormat="1" x14ac:dyDescent="0.2">
      <c r="A102" s="706" t="s">
        <v>2789</v>
      </c>
      <c r="B102" s="706"/>
      <c r="C102" s="706"/>
      <c r="D102" s="706"/>
      <c r="E102" s="706"/>
      <c r="F102" s="706"/>
      <c r="G102" s="706"/>
      <c r="H102" s="706"/>
      <c r="I102" s="706"/>
      <c r="J102" s="706"/>
      <c r="K102" s="540"/>
      <c r="L102" s="540"/>
      <c r="M102" s="540"/>
      <c r="N102" s="540"/>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row>
    <row r="103" spans="1:55" s="629" customFormat="1" x14ac:dyDescent="0.2">
      <c r="A103" s="706"/>
      <c r="B103" s="706"/>
      <c r="C103" s="706"/>
      <c r="D103" s="706"/>
      <c r="E103" s="706"/>
      <c r="F103" s="706"/>
      <c r="G103" s="706"/>
      <c r="H103" s="706"/>
      <c r="I103" s="706"/>
      <c r="J103" s="706"/>
      <c r="K103" s="692"/>
      <c r="L103" s="692"/>
      <c r="M103" s="692"/>
      <c r="N103" s="692"/>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row>
    <row r="104" spans="1:55" s="629" customFormat="1" x14ac:dyDescent="0.2">
      <c r="A104" s="706" t="s">
        <v>2779</v>
      </c>
      <c r="B104" s="706"/>
      <c r="C104" s="706"/>
      <c r="D104" s="706"/>
      <c r="E104" s="706"/>
      <c r="F104" s="706"/>
      <c r="G104" s="706"/>
      <c r="H104" s="706"/>
      <c r="I104" s="706"/>
      <c r="J104" s="706"/>
      <c r="K104" s="545"/>
      <c r="L104" s="545"/>
      <c r="M104" s="545"/>
      <c r="N104" s="545"/>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row>
    <row r="105" spans="1:55" s="629" customFormat="1" x14ac:dyDescent="0.2">
      <c r="A105" s="706"/>
      <c r="B105" s="706"/>
      <c r="C105" s="706"/>
      <c r="D105" s="706"/>
      <c r="E105" s="706"/>
      <c r="F105" s="706"/>
      <c r="G105" s="706"/>
      <c r="H105" s="706"/>
      <c r="I105" s="706"/>
      <c r="J105" s="706"/>
      <c r="K105" s="697"/>
      <c r="L105" s="697"/>
      <c r="M105" s="697"/>
      <c r="N105" s="69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row>
    <row r="106" spans="1:55" s="629" customFormat="1" ht="14.1" customHeight="1" x14ac:dyDescent="0.2">
      <c r="A106" s="706" t="s">
        <v>2780</v>
      </c>
      <c r="B106" s="706"/>
      <c r="C106" s="706"/>
      <c r="D106" s="706"/>
      <c r="E106" s="706"/>
      <c r="F106" s="706"/>
      <c r="G106" s="706"/>
      <c r="H106" s="706"/>
      <c r="I106" s="706"/>
      <c r="J106" s="706"/>
      <c r="K106" s="545"/>
      <c r="L106" s="545"/>
      <c r="M106" s="545"/>
      <c r="N106" s="545"/>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row>
    <row r="107" spans="1:55" ht="14.1" customHeight="1" x14ac:dyDescent="0.2">
      <c r="A107" s="734"/>
      <c r="B107" s="734"/>
      <c r="C107" s="44"/>
      <c r="D107" s="44"/>
      <c r="E107" s="267"/>
      <c r="F107" s="267"/>
      <c r="G107" s="543"/>
      <c r="H107" s="543"/>
      <c r="I107" s="543"/>
      <c r="J107" s="44"/>
      <c r="K107" s="543"/>
      <c r="L107" s="543"/>
      <c r="M107" s="543"/>
      <c r="N107" s="543"/>
      <c r="O107" s="623"/>
      <c r="P107" s="623"/>
      <c r="Q107" s="623"/>
      <c r="R107" s="623"/>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row>
    <row r="108" spans="1:55" ht="14.1" customHeight="1" x14ac:dyDescent="0.2">
      <c r="A108" s="707" t="s">
        <v>2781</v>
      </c>
      <c r="B108" s="707"/>
      <c r="C108" s="52"/>
      <c r="D108" s="52"/>
      <c r="E108" s="52"/>
      <c r="F108" s="52"/>
      <c r="G108" s="52"/>
      <c r="H108" s="52"/>
      <c r="I108" s="52"/>
      <c r="J108" s="52"/>
      <c r="K108" s="52"/>
      <c r="L108" s="52"/>
      <c r="M108" s="52"/>
      <c r="N108" s="52"/>
    </row>
    <row r="109" spans="1:55" x14ac:dyDescent="0.2">
      <c r="A109" s="735"/>
      <c r="B109" s="735"/>
    </row>
    <row r="110" spans="1:55" x14ac:dyDescent="0.2">
      <c r="A110" s="707" t="s">
        <v>3007</v>
      </c>
      <c r="B110" s="707"/>
    </row>
  </sheetData>
  <mergeCells count="61">
    <mergeCell ref="A107:B107"/>
    <mergeCell ref="A106:J106"/>
    <mergeCell ref="BK55:BK56"/>
    <mergeCell ref="BL55:BL56"/>
    <mergeCell ref="BM55:BM56"/>
    <mergeCell ref="A96:B96"/>
    <mergeCell ref="A55:B55"/>
    <mergeCell ref="BG55:BG56"/>
    <mergeCell ref="BH55:BH56"/>
    <mergeCell ref="BI55:BI56"/>
    <mergeCell ref="BJ55:BJ56"/>
    <mergeCell ref="BN55:BN56"/>
    <mergeCell ref="BR39:BR40"/>
    <mergeCell ref="BV55:BV56"/>
    <mergeCell ref="BW55:BW56"/>
    <mergeCell ref="BS55:BS56"/>
    <mergeCell ref="BT55:BT56"/>
    <mergeCell ref="BU55:BU56"/>
    <mergeCell ref="BO55:BO56"/>
    <mergeCell ref="BP55:BP56"/>
    <mergeCell ref="BQ55:BQ56"/>
    <mergeCell ref="BQ39:BQ40"/>
    <mergeCell ref="BR55:BR56"/>
    <mergeCell ref="BW39:BW40"/>
    <mergeCell ref="BS39:BS40"/>
    <mergeCell ref="BT39:BT40"/>
    <mergeCell ref="BU39:BU40"/>
    <mergeCell ref="BV39:BV40"/>
    <mergeCell ref="BP39:BP40"/>
    <mergeCell ref="A32:A38"/>
    <mergeCell ref="A39:B39"/>
    <mergeCell ref="BG39:BG40"/>
    <mergeCell ref="BH39:BH40"/>
    <mergeCell ref="BI39:BI40"/>
    <mergeCell ref="BJ39:BJ40"/>
    <mergeCell ref="BK39:BK40"/>
    <mergeCell ref="BL39:BL40"/>
    <mergeCell ref="BM39:BM40"/>
    <mergeCell ref="BN39:BN40"/>
    <mergeCell ref="BO39:BO40"/>
    <mergeCell ref="A110:B110"/>
    <mergeCell ref="I1:J1"/>
    <mergeCell ref="A2:K2"/>
    <mergeCell ref="A3:B3"/>
    <mergeCell ref="A4:B4"/>
    <mergeCell ref="A11:B11"/>
    <mergeCell ref="A7:B7"/>
    <mergeCell ref="A8:B8"/>
    <mergeCell ref="A9:B9"/>
    <mergeCell ref="A10:B10"/>
    <mergeCell ref="A1:G1"/>
    <mergeCell ref="A13:B13"/>
    <mergeCell ref="A24:A30"/>
    <mergeCell ref="A89:B89"/>
    <mergeCell ref="A108:B108"/>
    <mergeCell ref="A109:B109"/>
    <mergeCell ref="A97:J97"/>
    <mergeCell ref="A98:J99"/>
    <mergeCell ref="A100:J101"/>
    <mergeCell ref="A102:J103"/>
    <mergeCell ref="A104:J105"/>
  </mergeCells>
  <hyperlinks>
    <hyperlink ref="I1: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53"/>
  <sheetViews>
    <sheetView zoomScaleNormal="100" workbookViewId="0">
      <selection sqref="A1:D1"/>
    </sheetView>
  </sheetViews>
  <sheetFormatPr defaultColWidth="9.140625" defaultRowHeight="12.75" x14ac:dyDescent="0.2"/>
  <cols>
    <col min="1" max="1" width="26.85546875" style="547" customWidth="1"/>
    <col min="2" max="2" width="47.7109375" style="59" customWidth="1"/>
    <col min="3" max="3" width="11.28515625" style="59" customWidth="1"/>
    <col min="4" max="29" width="11.28515625" style="663" customWidth="1"/>
    <col min="30" max="16384" width="9.140625" style="663"/>
  </cols>
  <sheetData>
    <row r="1" spans="1:31" ht="18" customHeight="1" x14ac:dyDescent="0.25">
      <c r="A1" s="744" t="s">
        <v>3032</v>
      </c>
      <c r="B1" s="744"/>
      <c r="C1" s="744"/>
      <c r="D1" s="744"/>
      <c r="E1" s="698"/>
      <c r="F1" s="739" t="s">
        <v>69</v>
      </c>
      <c r="G1" s="739"/>
    </row>
    <row r="2" spans="1:31" ht="15" customHeight="1" x14ac:dyDescent="0.2">
      <c r="A2" s="663"/>
      <c r="B2" s="663"/>
      <c r="C2" s="663"/>
    </row>
    <row r="3" spans="1:31" ht="15" customHeight="1" x14ac:dyDescent="0.2">
      <c r="A3" s="663"/>
      <c r="B3" s="4" t="s">
        <v>2970</v>
      </c>
      <c r="C3" s="664"/>
      <c r="D3" s="664"/>
      <c r="E3" s="664"/>
      <c r="F3" s="664"/>
      <c r="G3" s="664"/>
      <c r="H3" s="664"/>
      <c r="I3" s="664"/>
      <c r="J3" s="664"/>
      <c r="K3" s="664"/>
      <c r="L3" s="664"/>
      <c r="M3" s="664"/>
      <c r="N3" s="664"/>
      <c r="O3" s="664"/>
      <c r="P3" s="664"/>
      <c r="Q3" s="664"/>
      <c r="R3" s="664"/>
      <c r="S3" s="664"/>
      <c r="T3" s="664"/>
      <c r="U3" s="664"/>
      <c r="V3" s="664"/>
      <c r="W3" s="664"/>
      <c r="X3" s="664"/>
      <c r="Y3" s="664"/>
      <c r="Z3" s="664"/>
      <c r="AA3" s="664"/>
      <c r="AB3" s="664"/>
      <c r="AC3" s="664"/>
      <c r="AD3" s="664"/>
    </row>
    <row r="4" spans="1:31" ht="15" customHeight="1" x14ac:dyDescent="0.2">
      <c r="A4" s="132" t="s">
        <v>2762</v>
      </c>
      <c r="B4" s="132"/>
      <c r="C4" s="665">
        <v>1</v>
      </c>
      <c r="D4" s="665">
        <v>2</v>
      </c>
      <c r="E4" s="665">
        <v>3</v>
      </c>
      <c r="F4" s="665">
        <v>4</v>
      </c>
      <c r="G4" s="665">
        <v>5</v>
      </c>
      <c r="H4" s="665">
        <v>6</v>
      </c>
      <c r="I4" s="665">
        <v>7</v>
      </c>
      <c r="J4" s="665">
        <v>8</v>
      </c>
      <c r="K4" s="665">
        <v>9</v>
      </c>
      <c r="L4" s="665">
        <v>10</v>
      </c>
      <c r="M4" s="665">
        <v>11</v>
      </c>
      <c r="N4" s="665">
        <v>12</v>
      </c>
      <c r="O4" s="665">
        <v>13</v>
      </c>
      <c r="P4" s="665">
        <v>14</v>
      </c>
      <c r="Q4" s="665">
        <v>15</v>
      </c>
      <c r="R4" s="665">
        <v>16</v>
      </c>
      <c r="S4" s="665">
        <v>17</v>
      </c>
      <c r="T4" s="665">
        <v>18</v>
      </c>
      <c r="U4" s="665">
        <v>19</v>
      </c>
      <c r="V4" s="665">
        <v>20</v>
      </c>
      <c r="W4" s="665">
        <v>21</v>
      </c>
      <c r="X4" s="665">
        <v>22</v>
      </c>
      <c r="Y4" s="665">
        <v>23</v>
      </c>
      <c r="Z4" s="665">
        <v>24</v>
      </c>
      <c r="AA4" s="665">
        <v>25</v>
      </c>
      <c r="AB4" s="665">
        <v>26</v>
      </c>
      <c r="AC4" s="665">
        <v>27</v>
      </c>
      <c r="AD4" s="664"/>
      <c r="AE4" s="745" t="s">
        <v>3031</v>
      </c>
    </row>
    <row r="5" spans="1:31" ht="27" customHeight="1" x14ac:dyDescent="0.2">
      <c r="A5" s="130" t="s">
        <v>2763</v>
      </c>
      <c r="B5" s="130"/>
      <c r="C5" s="666">
        <v>44200</v>
      </c>
      <c r="D5" s="666">
        <v>44207</v>
      </c>
      <c r="E5" s="666">
        <v>44214</v>
      </c>
      <c r="F5" s="666">
        <v>44221</v>
      </c>
      <c r="G5" s="666">
        <v>44228</v>
      </c>
      <c r="H5" s="666">
        <v>44235</v>
      </c>
      <c r="I5" s="666">
        <v>44242</v>
      </c>
      <c r="J5" s="666">
        <v>44249</v>
      </c>
      <c r="K5" s="666">
        <v>44256</v>
      </c>
      <c r="L5" s="666">
        <v>44263</v>
      </c>
      <c r="M5" s="666">
        <v>44270</v>
      </c>
      <c r="N5" s="666">
        <v>44277</v>
      </c>
      <c r="O5" s="666">
        <v>44284</v>
      </c>
      <c r="P5" s="666">
        <v>44291</v>
      </c>
      <c r="Q5" s="666">
        <v>44298</v>
      </c>
      <c r="R5" s="666">
        <v>44305</v>
      </c>
      <c r="S5" s="666">
        <v>44312</v>
      </c>
      <c r="T5" s="666">
        <v>44319</v>
      </c>
      <c r="U5" s="666">
        <v>44326</v>
      </c>
      <c r="V5" s="666">
        <v>44333</v>
      </c>
      <c r="W5" s="666">
        <v>44340</v>
      </c>
      <c r="X5" s="666">
        <v>44347</v>
      </c>
      <c r="Y5" s="666">
        <v>44354</v>
      </c>
      <c r="Z5" s="666">
        <v>44361</v>
      </c>
      <c r="AA5" s="666">
        <v>44368</v>
      </c>
      <c r="AB5" s="666">
        <v>44375</v>
      </c>
      <c r="AC5" s="666">
        <v>44382</v>
      </c>
      <c r="AD5" s="55"/>
      <c r="AE5" s="746"/>
    </row>
    <row r="6" spans="1:31" ht="14.25" customHeight="1" x14ac:dyDescent="0.2">
      <c r="A6" s="740" t="s">
        <v>2791</v>
      </c>
      <c r="B6" s="92" t="s">
        <v>3030</v>
      </c>
      <c r="C6" s="53"/>
      <c r="D6" s="54"/>
      <c r="E6" s="54"/>
      <c r="F6" s="54"/>
      <c r="G6" s="54"/>
      <c r="H6" s="54"/>
      <c r="I6" s="54"/>
      <c r="J6" s="54"/>
      <c r="K6" s="54"/>
      <c r="L6" s="54"/>
      <c r="M6" s="54"/>
      <c r="N6" s="54"/>
      <c r="O6" s="54"/>
      <c r="P6" s="54"/>
      <c r="Q6" s="54"/>
      <c r="R6" s="54"/>
      <c r="S6" s="54"/>
      <c r="T6" s="54"/>
      <c r="U6" s="54"/>
      <c r="V6" s="54"/>
      <c r="W6" s="54"/>
      <c r="X6" s="54"/>
      <c r="Y6" s="54"/>
      <c r="Z6" s="54"/>
      <c r="AA6" s="54"/>
      <c r="AB6" s="54"/>
      <c r="AC6" s="54"/>
    </row>
    <row r="7" spans="1:31" x14ac:dyDescent="0.2">
      <c r="A7" s="741"/>
      <c r="B7" s="58" t="s">
        <v>2793</v>
      </c>
      <c r="C7" s="53">
        <v>328</v>
      </c>
      <c r="D7" s="54">
        <v>359</v>
      </c>
      <c r="E7" s="54">
        <v>321</v>
      </c>
      <c r="F7" s="54">
        <v>326</v>
      </c>
      <c r="G7" s="54">
        <v>315</v>
      </c>
      <c r="H7" s="54">
        <v>322</v>
      </c>
      <c r="I7" s="54">
        <v>329</v>
      </c>
      <c r="J7" s="54">
        <v>319</v>
      </c>
      <c r="K7" s="54">
        <v>303</v>
      </c>
      <c r="L7" s="54">
        <v>324</v>
      </c>
      <c r="M7" s="54">
        <v>314</v>
      </c>
      <c r="N7" s="54">
        <v>295</v>
      </c>
      <c r="O7" s="54">
        <v>309</v>
      </c>
      <c r="P7" s="54">
        <v>292</v>
      </c>
      <c r="Q7" s="54">
        <v>301</v>
      </c>
      <c r="R7" s="54">
        <v>296</v>
      </c>
      <c r="S7" s="54">
        <v>305</v>
      </c>
      <c r="T7" s="54">
        <v>310</v>
      </c>
      <c r="U7" s="54">
        <v>301</v>
      </c>
      <c r="V7" s="54">
        <v>311</v>
      </c>
      <c r="W7" s="54">
        <v>298</v>
      </c>
      <c r="X7" s="54">
        <v>293</v>
      </c>
      <c r="Y7" s="54">
        <v>302</v>
      </c>
      <c r="Z7" s="54">
        <v>300</v>
      </c>
      <c r="AA7" s="54">
        <v>300</v>
      </c>
      <c r="AB7" s="54">
        <v>306</v>
      </c>
      <c r="AC7" s="54">
        <v>302</v>
      </c>
      <c r="AE7" s="667">
        <f t="shared" ref="AE7:AE13" si="0">SUM(C7:AC7)</f>
        <v>8381</v>
      </c>
    </row>
    <row r="8" spans="1:31" x14ac:dyDescent="0.2">
      <c r="A8" s="741"/>
      <c r="B8" s="58" t="s">
        <v>2794</v>
      </c>
      <c r="C8" s="53">
        <v>148</v>
      </c>
      <c r="D8" s="54">
        <v>173</v>
      </c>
      <c r="E8" s="54">
        <v>161</v>
      </c>
      <c r="F8" s="54">
        <v>152</v>
      </c>
      <c r="G8" s="54">
        <v>156</v>
      </c>
      <c r="H8" s="54">
        <v>148</v>
      </c>
      <c r="I8" s="54">
        <v>137</v>
      </c>
      <c r="J8" s="54">
        <v>137</v>
      </c>
      <c r="K8" s="54">
        <v>134</v>
      </c>
      <c r="L8" s="54">
        <v>134</v>
      </c>
      <c r="M8" s="54">
        <v>126</v>
      </c>
      <c r="N8" s="54">
        <v>118</v>
      </c>
      <c r="O8" s="54">
        <v>120</v>
      </c>
      <c r="P8" s="54">
        <v>118</v>
      </c>
      <c r="Q8" s="54">
        <v>113</v>
      </c>
      <c r="R8" s="54">
        <v>113</v>
      </c>
      <c r="S8" s="54">
        <v>109</v>
      </c>
      <c r="T8" s="54">
        <v>119</v>
      </c>
      <c r="U8" s="54">
        <v>103</v>
      </c>
      <c r="V8" s="54">
        <v>102</v>
      </c>
      <c r="W8" s="54">
        <v>114</v>
      </c>
      <c r="X8" s="54">
        <v>104</v>
      </c>
      <c r="Y8" s="54">
        <v>103</v>
      </c>
      <c r="Z8" s="54">
        <v>95</v>
      </c>
      <c r="AA8" s="54">
        <v>98</v>
      </c>
      <c r="AB8" s="54">
        <v>98</v>
      </c>
      <c r="AC8" s="54">
        <v>104</v>
      </c>
      <c r="AE8" s="667">
        <f t="shared" si="0"/>
        <v>3337</v>
      </c>
    </row>
    <row r="9" spans="1:31" x14ac:dyDescent="0.2">
      <c r="A9" s="741"/>
      <c r="B9" s="58" t="s">
        <v>2795</v>
      </c>
      <c r="C9" s="53">
        <v>324</v>
      </c>
      <c r="D9" s="54">
        <v>418</v>
      </c>
      <c r="E9" s="54">
        <v>369</v>
      </c>
      <c r="F9" s="54">
        <v>345</v>
      </c>
      <c r="G9" s="54">
        <v>326</v>
      </c>
      <c r="H9" s="54">
        <v>315</v>
      </c>
      <c r="I9" s="54">
        <v>327</v>
      </c>
      <c r="J9" s="54">
        <v>323</v>
      </c>
      <c r="K9" s="54">
        <v>304</v>
      </c>
      <c r="L9" s="54">
        <v>331</v>
      </c>
      <c r="M9" s="54">
        <v>306</v>
      </c>
      <c r="N9" s="54">
        <v>302</v>
      </c>
      <c r="O9" s="54">
        <v>301</v>
      </c>
      <c r="P9" s="54">
        <v>286</v>
      </c>
      <c r="Q9" s="54">
        <v>299</v>
      </c>
      <c r="R9" s="54">
        <v>283</v>
      </c>
      <c r="S9" s="54">
        <v>292</v>
      </c>
      <c r="T9" s="54">
        <v>276</v>
      </c>
      <c r="U9" s="54">
        <v>275</v>
      </c>
      <c r="V9" s="54">
        <v>275</v>
      </c>
      <c r="W9" s="54">
        <v>279</v>
      </c>
      <c r="X9" s="54">
        <v>275</v>
      </c>
      <c r="Y9" s="54">
        <v>279</v>
      </c>
      <c r="Z9" s="54">
        <v>263</v>
      </c>
      <c r="AA9" s="54">
        <v>269</v>
      </c>
      <c r="AB9" s="54">
        <v>274</v>
      </c>
      <c r="AC9" s="54">
        <v>260</v>
      </c>
      <c r="AE9" s="667">
        <f t="shared" si="0"/>
        <v>8176</v>
      </c>
    </row>
    <row r="10" spans="1:31" x14ac:dyDescent="0.2">
      <c r="A10" s="741"/>
      <c r="B10" s="58" t="s">
        <v>2796</v>
      </c>
      <c r="C10" s="53">
        <v>205</v>
      </c>
      <c r="D10" s="54">
        <v>268</v>
      </c>
      <c r="E10" s="54">
        <v>228</v>
      </c>
      <c r="F10" s="54">
        <v>203</v>
      </c>
      <c r="G10" s="54">
        <v>194</v>
      </c>
      <c r="H10" s="54">
        <v>185</v>
      </c>
      <c r="I10" s="54">
        <v>181</v>
      </c>
      <c r="J10" s="54">
        <v>191</v>
      </c>
      <c r="K10" s="54">
        <v>172</v>
      </c>
      <c r="L10" s="54">
        <v>158</v>
      </c>
      <c r="M10" s="54">
        <v>162</v>
      </c>
      <c r="N10" s="54">
        <v>157</v>
      </c>
      <c r="O10" s="54">
        <v>136</v>
      </c>
      <c r="P10" s="54">
        <v>143</v>
      </c>
      <c r="Q10" s="54">
        <v>139</v>
      </c>
      <c r="R10" s="54">
        <v>125</v>
      </c>
      <c r="S10" s="54">
        <v>128</v>
      </c>
      <c r="T10" s="54">
        <v>125</v>
      </c>
      <c r="U10" s="54">
        <v>116</v>
      </c>
      <c r="V10" s="54">
        <v>125</v>
      </c>
      <c r="W10" s="54">
        <v>121</v>
      </c>
      <c r="X10" s="54">
        <v>114</v>
      </c>
      <c r="Y10" s="54">
        <v>121</v>
      </c>
      <c r="Z10" s="54">
        <v>108</v>
      </c>
      <c r="AA10" s="54">
        <v>114</v>
      </c>
      <c r="AB10" s="54">
        <v>108</v>
      </c>
      <c r="AC10" s="54">
        <v>111</v>
      </c>
      <c r="AE10" s="667">
        <f t="shared" si="0"/>
        <v>4138</v>
      </c>
    </row>
    <row r="11" spans="1:31" x14ac:dyDescent="0.2">
      <c r="A11" s="741"/>
      <c r="B11" s="123" t="s">
        <v>41</v>
      </c>
      <c r="C11" s="54">
        <v>0</v>
      </c>
      <c r="D11" s="54">
        <v>0</v>
      </c>
      <c r="E11" s="54">
        <v>0</v>
      </c>
      <c r="F11" s="54">
        <v>0</v>
      </c>
      <c r="G11" s="54">
        <v>0</v>
      </c>
      <c r="H11" s="54">
        <v>0</v>
      </c>
      <c r="I11" s="54">
        <v>0</v>
      </c>
      <c r="J11" s="54">
        <v>0</v>
      </c>
      <c r="K11" s="54">
        <v>0</v>
      </c>
      <c r="L11" s="54">
        <v>0</v>
      </c>
      <c r="M11" s="54">
        <v>0</v>
      </c>
      <c r="N11" s="54">
        <v>0</v>
      </c>
      <c r="O11" s="54">
        <v>0</v>
      </c>
      <c r="P11" s="54">
        <v>0</v>
      </c>
      <c r="Q11" s="54">
        <v>0</v>
      </c>
      <c r="R11" s="54">
        <v>0</v>
      </c>
      <c r="S11" s="54">
        <v>0</v>
      </c>
      <c r="T11" s="54">
        <v>0</v>
      </c>
      <c r="U11" s="54">
        <v>0</v>
      </c>
      <c r="V11" s="54">
        <v>0</v>
      </c>
      <c r="W11" s="54">
        <v>0</v>
      </c>
      <c r="X11" s="54">
        <v>0</v>
      </c>
      <c r="Y11" s="54">
        <v>0</v>
      </c>
      <c r="Z11" s="54">
        <v>0</v>
      </c>
      <c r="AA11" s="54">
        <v>0</v>
      </c>
      <c r="AB11" s="54">
        <v>0</v>
      </c>
      <c r="AC11" s="54">
        <v>0</v>
      </c>
      <c r="AE11" s="667">
        <f t="shared" si="0"/>
        <v>0</v>
      </c>
    </row>
    <row r="12" spans="1:31" x14ac:dyDescent="0.2">
      <c r="A12" s="741"/>
      <c r="B12" s="58" t="s">
        <v>2797</v>
      </c>
      <c r="C12" s="53">
        <v>271</v>
      </c>
      <c r="D12" s="54">
        <v>341</v>
      </c>
      <c r="E12" s="54">
        <v>303</v>
      </c>
      <c r="F12" s="54">
        <v>291</v>
      </c>
      <c r="G12" s="54">
        <v>289</v>
      </c>
      <c r="H12" s="54">
        <v>284</v>
      </c>
      <c r="I12" s="54">
        <v>286</v>
      </c>
      <c r="J12" s="54">
        <v>277</v>
      </c>
      <c r="K12" s="54">
        <v>252</v>
      </c>
      <c r="L12" s="54">
        <v>282</v>
      </c>
      <c r="M12" s="54">
        <v>261</v>
      </c>
      <c r="N12" s="54">
        <v>249</v>
      </c>
      <c r="O12" s="54">
        <v>252</v>
      </c>
      <c r="P12" s="54">
        <v>260</v>
      </c>
      <c r="Q12" s="54">
        <v>248</v>
      </c>
      <c r="R12" s="54">
        <v>250</v>
      </c>
      <c r="S12" s="54">
        <v>253</v>
      </c>
      <c r="T12" s="54">
        <v>250</v>
      </c>
      <c r="U12" s="54">
        <v>239</v>
      </c>
      <c r="V12" s="54">
        <v>251</v>
      </c>
      <c r="W12" s="54">
        <v>234</v>
      </c>
      <c r="X12" s="54">
        <v>231</v>
      </c>
      <c r="Y12" s="54">
        <v>250</v>
      </c>
      <c r="Z12" s="54">
        <v>234</v>
      </c>
      <c r="AA12" s="54">
        <v>238</v>
      </c>
      <c r="AB12" s="54">
        <v>240</v>
      </c>
      <c r="AC12" s="54">
        <v>241</v>
      </c>
      <c r="AE12" s="667">
        <f t="shared" si="0"/>
        <v>7057</v>
      </c>
    </row>
    <row r="13" spans="1:31" x14ac:dyDescent="0.2">
      <c r="A13" s="741"/>
      <c r="B13" s="58" t="s">
        <v>2798</v>
      </c>
      <c r="C13" s="53">
        <v>1276</v>
      </c>
      <c r="D13" s="54">
        <v>1560</v>
      </c>
      <c r="E13" s="54">
        <v>1382</v>
      </c>
      <c r="F13" s="54">
        <v>1317</v>
      </c>
      <c r="G13" s="54">
        <v>1280</v>
      </c>
      <c r="H13" s="54">
        <v>1254</v>
      </c>
      <c r="I13" s="54">
        <v>1259</v>
      </c>
      <c r="J13" s="54">
        <v>1247</v>
      </c>
      <c r="K13" s="54">
        <v>1165</v>
      </c>
      <c r="L13" s="54">
        <v>1229</v>
      </c>
      <c r="M13" s="54">
        <v>1169</v>
      </c>
      <c r="N13" s="54">
        <v>1120</v>
      </c>
      <c r="O13" s="54">
        <v>1118</v>
      </c>
      <c r="P13" s="54">
        <v>1098</v>
      </c>
      <c r="Q13" s="54">
        <v>1100</v>
      </c>
      <c r="R13" s="54">
        <v>1067</v>
      </c>
      <c r="S13" s="54">
        <v>1087</v>
      </c>
      <c r="T13" s="54">
        <v>1079</v>
      </c>
      <c r="U13" s="54">
        <v>1034</v>
      </c>
      <c r="V13" s="54">
        <v>1064</v>
      </c>
      <c r="W13" s="54">
        <v>1045</v>
      </c>
      <c r="X13" s="54">
        <v>1017</v>
      </c>
      <c r="Y13" s="54">
        <v>1056</v>
      </c>
      <c r="Z13" s="54">
        <v>1000</v>
      </c>
      <c r="AA13" s="54">
        <v>1019</v>
      </c>
      <c r="AB13" s="54">
        <v>1026</v>
      </c>
      <c r="AC13" s="54">
        <v>1018</v>
      </c>
      <c r="AE13" s="667">
        <f t="shared" si="0"/>
        <v>31086</v>
      </c>
    </row>
    <row r="14" spans="1:31" x14ac:dyDescent="0.2">
      <c r="A14" s="741"/>
      <c r="B14" s="93" t="s">
        <v>3029</v>
      </c>
      <c r="C14" s="129" t="s">
        <v>2969</v>
      </c>
      <c r="D14" s="9" t="s">
        <v>2968</v>
      </c>
      <c r="E14" s="9" t="s">
        <v>2967</v>
      </c>
      <c r="F14" s="9" t="s">
        <v>2966</v>
      </c>
      <c r="G14" s="9" t="s">
        <v>2965</v>
      </c>
      <c r="H14" s="9" t="s">
        <v>2964</v>
      </c>
      <c r="I14" s="9" t="s">
        <v>2963</v>
      </c>
      <c r="J14" s="9" t="s">
        <v>2962</v>
      </c>
      <c r="K14" s="9" t="s">
        <v>2961</v>
      </c>
      <c r="L14" s="9" t="s">
        <v>2960</v>
      </c>
      <c r="M14" s="9" t="s">
        <v>2959</v>
      </c>
      <c r="N14" s="9" t="s">
        <v>2958</v>
      </c>
      <c r="O14" s="9" t="s">
        <v>2957</v>
      </c>
      <c r="P14" s="9" t="s">
        <v>2956</v>
      </c>
      <c r="Q14" s="9" t="s">
        <v>2955</v>
      </c>
      <c r="R14" s="9" t="s">
        <v>2954</v>
      </c>
      <c r="S14" s="9" t="s">
        <v>2953</v>
      </c>
      <c r="T14" s="9" t="s">
        <v>2952</v>
      </c>
      <c r="U14" s="9" t="s">
        <v>2951</v>
      </c>
      <c r="V14" s="9" t="s">
        <v>2950</v>
      </c>
      <c r="W14" s="9" t="s">
        <v>2949</v>
      </c>
      <c r="X14" s="9" t="s">
        <v>2948</v>
      </c>
      <c r="Y14" s="9" t="s">
        <v>2947</v>
      </c>
      <c r="Z14" s="9" t="s">
        <v>2946</v>
      </c>
      <c r="AA14" s="9" t="s">
        <v>2945</v>
      </c>
      <c r="AB14" s="9" t="s">
        <v>2944</v>
      </c>
      <c r="AC14" s="9" t="s">
        <v>2943</v>
      </c>
      <c r="AD14" s="664"/>
      <c r="AE14" s="667"/>
    </row>
    <row r="15" spans="1:31" x14ac:dyDescent="0.2">
      <c r="A15" s="741"/>
      <c r="B15" s="58" t="s">
        <v>2793</v>
      </c>
      <c r="C15" s="53">
        <v>391</v>
      </c>
      <c r="D15" s="54">
        <v>303</v>
      </c>
      <c r="E15" s="54">
        <v>315</v>
      </c>
      <c r="F15" s="54">
        <v>324</v>
      </c>
      <c r="G15" s="54">
        <v>317</v>
      </c>
      <c r="H15" s="54">
        <v>307</v>
      </c>
      <c r="I15" s="54">
        <v>285</v>
      </c>
      <c r="J15" s="54">
        <v>297</v>
      </c>
      <c r="K15" s="54">
        <v>288</v>
      </c>
      <c r="L15" s="54">
        <v>302</v>
      </c>
      <c r="M15" s="54">
        <v>307</v>
      </c>
      <c r="N15" s="54">
        <v>316</v>
      </c>
      <c r="O15" s="54">
        <v>264</v>
      </c>
      <c r="P15" s="54">
        <v>309</v>
      </c>
      <c r="Q15" s="54">
        <v>331</v>
      </c>
      <c r="R15" s="54">
        <v>308</v>
      </c>
      <c r="S15" s="54">
        <v>306</v>
      </c>
      <c r="T15" s="54">
        <v>275</v>
      </c>
      <c r="U15" s="54">
        <v>366</v>
      </c>
      <c r="V15" s="54">
        <v>285</v>
      </c>
      <c r="W15" s="54">
        <v>310</v>
      </c>
      <c r="X15" s="54">
        <v>317</v>
      </c>
      <c r="Y15" s="54">
        <v>350</v>
      </c>
      <c r="Z15" s="54">
        <v>305</v>
      </c>
      <c r="AA15" s="54">
        <v>323</v>
      </c>
      <c r="AB15" s="54">
        <v>332</v>
      </c>
      <c r="AC15" s="54">
        <v>315</v>
      </c>
      <c r="AD15" s="664"/>
      <c r="AE15" s="667">
        <f t="shared" ref="AE15:AE21" si="1">SUM(C15:AC15)</f>
        <v>8448</v>
      </c>
    </row>
    <row r="16" spans="1:31" x14ac:dyDescent="0.2">
      <c r="A16" s="741"/>
      <c r="B16" s="58" t="s">
        <v>2794</v>
      </c>
      <c r="C16" s="53">
        <v>135</v>
      </c>
      <c r="D16" s="54">
        <v>119</v>
      </c>
      <c r="E16" s="54">
        <v>113</v>
      </c>
      <c r="F16" s="54">
        <v>121</v>
      </c>
      <c r="G16" s="54">
        <v>120</v>
      </c>
      <c r="H16" s="54">
        <v>118</v>
      </c>
      <c r="I16" s="54">
        <v>140</v>
      </c>
      <c r="J16" s="54">
        <v>125</v>
      </c>
      <c r="K16" s="54">
        <v>102</v>
      </c>
      <c r="L16" s="54">
        <v>112</v>
      </c>
      <c r="M16" s="54">
        <v>88</v>
      </c>
      <c r="N16" s="54">
        <v>102</v>
      </c>
      <c r="O16" s="54">
        <v>101</v>
      </c>
      <c r="P16" s="54">
        <v>98</v>
      </c>
      <c r="Q16" s="54">
        <v>101</v>
      </c>
      <c r="R16" s="54">
        <v>99</v>
      </c>
      <c r="S16" s="54">
        <v>107</v>
      </c>
      <c r="T16" s="54">
        <v>77</v>
      </c>
      <c r="U16" s="54">
        <v>84</v>
      </c>
      <c r="V16" s="54">
        <v>95</v>
      </c>
      <c r="W16" s="54">
        <v>93</v>
      </c>
      <c r="X16" s="54">
        <v>123</v>
      </c>
      <c r="Y16" s="54">
        <v>111</v>
      </c>
      <c r="Z16" s="54">
        <v>90</v>
      </c>
      <c r="AA16" s="54">
        <v>89</v>
      </c>
      <c r="AB16" s="54">
        <v>103</v>
      </c>
      <c r="AC16" s="54">
        <v>88</v>
      </c>
      <c r="AD16" s="664"/>
      <c r="AE16" s="667">
        <f t="shared" si="1"/>
        <v>2854</v>
      </c>
    </row>
    <row r="17" spans="1:34" x14ac:dyDescent="0.2">
      <c r="A17" s="741"/>
      <c r="B17" s="58" t="s">
        <v>2795</v>
      </c>
      <c r="C17" s="53">
        <v>377</v>
      </c>
      <c r="D17" s="54">
        <v>340</v>
      </c>
      <c r="E17" s="54">
        <v>335</v>
      </c>
      <c r="F17" s="54">
        <v>318</v>
      </c>
      <c r="G17" s="54">
        <v>316</v>
      </c>
      <c r="H17" s="54">
        <v>316</v>
      </c>
      <c r="I17" s="54">
        <v>347</v>
      </c>
      <c r="J17" s="54">
        <v>307</v>
      </c>
      <c r="K17" s="54">
        <v>301</v>
      </c>
      <c r="L17" s="54">
        <v>275</v>
      </c>
      <c r="M17" s="54">
        <v>319</v>
      </c>
      <c r="N17" s="54">
        <v>281</v>
      </c>
      <c r="O17" s="54">
        <v>258</v>
      </c>
      <c r="P17" s="54">
        <v>281</v>
      </c>
      <c r="Q17" s="54">
        <v>301</v>
      </c>
      <c r="R17" s="54">
        <v>319</v>
      </c>
      <c r="S17" s="54">
        <v>269</v>
      </c>
      <c r="T17" s="54">
        <v>253</v>
      </c>
      <c r="U17" s="54">
        <v>269</v>
      </c>
      <c r="V17" s="54">
        <v>284</v>
      </c>
      <c r="W17" s="54">
        <v>309</v>
      </c>
      <c r="X17" s="54">
        <v>261</v>
      </c>
      <c r="Y17" s="54">
        <v>285</v>
      </c>
      <c r="Z17" s="54">
        <v>274</v>
      </c>
      <c r="AA17" s="54">
        <v>262</v>
      </c>
      <c r="AB17" s="54">
        <v>287</v>
      </c>
      <c r="AC17" s="54">
        <v>296</v>
      </c>
      <c r="AD17" s="664"/>
      <c r="AE17" s="667">
        <f t="shared" si="1"/>
        <v>8040</v>
      </c>
    </row>
    <row r="18" spans="1:34" x14ac:dyDescent="0.2">
      <c r="A18" s="741"/>
      <c r="B18" s="58" t="s">
        <v>2796</v>
      </c>
      <c r="C18" s="53">
        <v>129</v>
      </c>
      <c r="D18" s="54">
        <v>122</v>
      </c>
      <c r="E18" s="54">
        <v>93</v>
      </c>
      <c r="F18" s="54">
        <v>103</v>
      </c>
      <c r="G18" s="54">
        <v>83</v>
      </c>
      <c r="H18" s="54">
        <v>100</v>
      </c>
      <c r="I18" s="54">
        <v>100</v>
      </c>
      <c r="J18" s="54">
        <v>104</v>
      </c>
      <c r="K18" s="54">
        <v>110</v>
      </c>
      <c r="L18" s="54">
        <v>102</v>
      </c>
      <c r="M18" s="54">
        <v>94</v>
      </c>
      <c r="N18" s="54">
        <v>91</v>
      </c>
      <c r="O18" s="54">
        <v>83</v>
      </c>
      <c r="P18" s="54">
        <v>79</v>
      </c>
      <c r="Q18" s="54">
        <v>91</v>
      </c>
      <c r="R18" s="54">
        <v>93</v>
      </c>
      <c r="S18" s="54">
        <v>83</v>
      </c>
      <c r="T18" s="54">
        <v>79</v>
      </c>
      <c r="U18" s="54">
        <v>84</v>
      </c>
      <c r="V18" s="54">
        <v>74</v>
      </c>
      <c r="W18" s="54">
        <v>106</v>
      </c>
      <c r="X18" s="54">
        <v>86</v>
      </c>
      <c r="Y18" s="54">
        <v>98</v>
      </c>
      <c r="Z18" s="54">
        <v>84</v>
      </c>
      <c r="AA18" s="54">
        <v>81</v>
      </c>
      <c r="AB18" s="54">
        <v>99</v>
      </c>
      <c r="AC18" s="54">
        <v>84</v>
      </c>
      <c r="AD18" s="664"/>
      <c r="AE18" s="667">
        <f t="shared" si="1"/>
        <v>2535</v>
      </c>
    </row>
    <row r="19" spans="1:34" x14ac:dyDescent="0.2">
      <c r="A19" s="741"/>
      <c r="B19" s="123" t="s">
        <v>41</v>
      </c>
      <c r="C19" s="54">
        <v>332</v>
      </c>
      <c r="D19" s="54">
        <v>332</v>
      </c>
      <c r="E19" s="54">
        <v>395</v>
      </c>
      <c r="F19" s="54">
        <v>385</v>
      </c>
      <c r="G19" s="54">
        <v>320</v>
      </c>
      <c r="H19" s="54">
        <v>269</v>
      </c>
      <c r="I19" s="54">
        <v>241</v>
      </c>
      <c r="J19" s="54">
        <v>190</v>
      </c>
      <c r="K19" s="54">
        <v>121</v>
      </c>
      <c r="L19" s="54">
        <v>81</v>
      </c>
      <c r="M19" s="54">
        <v>44</v>
      </c>
      <c r="N19" s="54">
        <v>48</v>
      </c>
      <c r="O19" s="54">
        <v>27</v>
      </c>
      <c r="P19" s="54">
        <v>21</v>
      </c>
      <c r="Q19" s="54">
        <v>15</v>
      </c>
      <c r="R19" s="54">
        <v>12</v>
      </c>
      <c r="S19" s="54">
        <v>9</v>
      </c>
      <c r="T19" s="54">
        <v>3</v>
      </c>
      <c r="U19" s="54">
        <v>5</v>
      </c>
      <c r="V19" s="54">
        <v>2</v>
      </c>
      <c r="W19" s="54">
        <v>6</v>
      </c>
      <c r="X19" s="54">
        <v>7</v>
      </c>
      <c r="Y19" s="54">
        <v>4</v>
      </c>
      <c r="Z19" s="54">
        <v>10</v>
      </c>
      <c r="AA19" s="54">
        <v>15</v>
      </c>
      <c r="AB19" s="54">
        <v>17</v>
      </c>
      <c r="AC19" s="54">
        <v>25</v>
      </c>
      <c r="AD19" s="667"/>
      <c r="AE19" s="667">
        <f t="shared" si="1"/>
        <v>2936</v>
      </c>
      <c r="AF19" s="668"/>
      <c r="AG19" s="669"/>
    </row>
    <row r="20" spans="1:34" x14ac:dyDescent="0.2">
      <c r="A20" s="741"/>
      <c r="B20" s="58" t="s">
        <v>2797</v>
      </c>
      <c r="C20" s="53">
        <v>356</v>
      </c>
      <c r="D20" s="54">
        <v>334</v>
      </c>
      <c r="E20" s="54">
        <v>308</v>
      </c>
      <c r="F20" s="54">
        <v>353</v>
      </c>
      <c r="G20" s="54">
        <v>350</v>
      </c>
      <c r="H20" s="54">
        <v>302</v>
      </c>
      <c r="I20" s="54">
        <v>309</v>
      </c>
      <c r="J20" s="54">
        <v>302</v>
      </c>
      <c r="K20" s="54">
        <v>282</v>
      </c>
      <c r="L20" s="54">
        <v>273</v>
      </c>
      <c r="M20" s="54">
        <v>262</v>
      </c>
      <c r="N20" s="54">
        <v>259</v>
      </c>
      <c r="O20" s="54">
        <v>239</v>
      </c>
      <c r="P20" s="54">
        <v>270</v>
      </c>
      <c r="Q20" s="54">
        <v>292</v>
      </c>
      <c r="R20" s="54">
        <v>281</v>
      </c>
      <c r="S20" s="54">
        <v>266</v>
      </c>
      <c r="T20" s="54">
        <v>267</v>
      </c>
      <c r="U20" s="54">
        <v>268</v>
      </c>
      <c r="V20" s="54">
        <v>302</v>
      </c>
      <c r="W20" s="54">
        <v>274</v>
      </c>
      <c r="X20" s="54">
        <v>261</v>
      </c>
      <c r="Y20" s="54">
        <v>302</v>
      </c>
      <c r="Z20" s="60">
        <v>291</v>
      </c>
      <c r="AA20" s="60">
        <v>285</v>
      </c>
      <c r="AB20" s="60">
        <v>257</v>
      </c>
      <c r="AC20" s="60">
        <v>274</v>
      </c>
      <c r="AD20" s="664"/>
      <c r="AE20" s="667">
        <f t="shared" si="1"/>
        <v>7819</v>
      </c>
    </row>
    <row r="21" spans="1:34" x14ac:dyDescent="0.2">
      <c r="A21" s="741"/>
      <c r="B21" s="58" t="s">
        <v>2798</v>
      </c>
      <c r="C21" s="53">
        <v>1720</v>
      </c>
      <c r="D21" s="54">
        <v>1550</v>
      </c>
      <c r="E21" s="54">
        <v>1559</v>
      </c>
      <c r="F21" s="54">
        <v>1604</v>
      </c>
      <c r="G21" s="54">
        <v>1506</v>
      </c>
      <c r="H21" s="54">
        <v>1412</v>
      </c>
      <c r="I21" s="54">
        <v>1422</v>
      </c>
      <c r="J21" s="54">
        <v>1325</v>
      </c>
      <c r="K21" s="54">
        <v>1204</v>
      </c>
      <c r="L21" s="54">
        <v>1145</v>
      </c>
      <c r="M21" s="54">
        <v>1114</v>
      </c>
      <c r="N21" s="54">
        <v>1097</v>
      </c>
      <c r="O21" s="54">
        <v>972</v>
      </c>
      <c r="P21" s="54">
        <v>1058</v>
      </c>
      <c r="Q21" s="54">
        <v>1131</v>
      </c>
      <c r="R21" s="54">
        <v>1112</v>
      </c>
      <c r="S21" s="54">
        <v>1040</v>
      </c>
      <c r="T21" s="54">
        <v>954</v>
      </c>
      <c r="U21" s="54">
        <v>1076</v>
      </c>
      <c r="V21" s="60">
        <v>1042</v>
      </c>
      <c r="W21" s="54">
        <v>1098</v>
      </c>
      <c r="X21" s="54">
        <v>1055</v>
      </c>
      <c r="Y21" s="54">
        <v>1150</v>
      </c>
      <c r="Z21" s="54">
        <v>1054</v>
      </c>
      <c r="AA21" s="54">
        <v>1055</v>
      </c>
      <c r="AB21" s="54">
        <v>1095</v>
      </c>
      <c r="AC21" s="54">
        <v>1082</v>
      </c>
      <c r="AD21" s="664"/>
      <c r="AE21" s="667">
        <f t="shared" si="1"/>
        <v>32632</v>
      </c>
      <c r="AF21" s="669"/>
    </row>
    <row r="22" spans="1:34" x14ac:dyDescent="0.2">
      <c r="A22" s="741"/>
      <c r="B22" s="127" t="s">
        <v>2800</v>
      </c>
      <c r="C22" s="53"/>
      <c r="D22" s="54"/>
      <c r="E22" s="54"/>
      <c r="F22" s="54"/>
      <c r="G22" s="54"/>
      <c r="H22" s="54"/>
      <c r="I22" s="54"/>
      <c r="J22" s="54"/>
      <c r="K22" s="54"/>
      <c r="L22" s="54"/>
      <c r="M22" s="54"/>
      <c r="N22" s="54"/>
      <c r="O22" s="54"/>
      <c r="P22" s="60"/>
      <c r="Q22" s="60"/>
      <c r="R22" s="60"/>
      <c r="S22" s="60"/>
      <c r="T22" s="60"/>
      <c r="U22" s="60"/>
      <c r="V22" s="54"/>
      <c r="W22" s="54"/>
      <c r="X22" s="54"/>
      <c r="Y22" s="54"/>
      <c r="Z22" s="54"/>
      <c r="AA22" s="54"/>
      <c r="AB22" s="54"/>
      <c r="AC22" s="54"/>
      <c r="AE22" s="667"/>
    </row>
    <row r="23" spans="1:34" x14ac:dyDescent="0.2">
      <c r="A23" s="741"/>
      <c r="B23" s="58" t="s">
        <v>2793</v>
      </c>
      <c r="C23" s="53">
        <f>C15-C7</f>
        <v>63</v>
      </c>
      <c r="D23" s="54">
        <f t="shared" ref="D23:AC23" si="2">D15-D7</f>
        <v>-56</v>
      </c>
      <c r="E23" s="54">
        <f t="shared" si="2"/>
        <v>-6</v>
      </c>
      <c r="F23" s="54">
        <f t="shared" si="2"/>
        <v>-2</v>
      </c>
      <c r="G23" s="54">
        <f t="shared" si="2"/>
        <v>2</v>
      </c>
      <c r="H23" s="54">
        <f t="shared" si="2"/>
        <v>-15</v>
      </c>
      <c r="I23" s="54">
        <f t="shared" si="2"/>
        <v>-44</v>
      </c>
      <c r="J23" s="54">
        <f t="shared" si="2"/>
        <v>-22</v>
      </c>
      <c r="K23" s="54">
        <f t="shared" si="2"/>
        <v>-15</v>
      </c>
      <c r="L23" s="54">
        <f t="shared" si="2"/>
        <v>-22</v>
      </c>
      <c r="M23" s="54">
        <f t="shared" si="2"/>
        <v>-7</v>
      </c>
      <c r="N23" s="54">
        <f t="shared" si="2"/>
        <v>21</v>
      </c>
      <c r="O23" s="54">
        <f t="shared" si="2"/>
        <v>-45</v>
      </c>
      <c r="P23" s="54">
        <f t="shared" si="2"/>
        <v>17</v>
      </c>
      <c r="Q23" s="54">
        <f t="shared" si="2"/>
        <v>30</v>
      </c>
      <c r="R23" s="54">
        <f t="shared" si="2"/>
        <v>12</v>
      </c>
      <c r="S23" s="54">
        <f t="shared" si="2"/>
        <v>1</v>
      </c>
      <c r="T23" s="54">
        <f t="shared" si="2"/>
        <v>-35</v>
      </c>
      <c r="U23" s="54">
        <f t="shared" si="2"/>
        <v>65</v>
      </c>
      <c r="V23" s="54">
        <f t="shared" si="2"/>
        <v>-26</v>
      </c>
      <c r="W23" s="54">
        <f t="shared" si="2"/>
        <v>12</v>
      </c>
      <c r="X23" s="54">
        <f t="shared" si="2"/>
        <v>24</v>
      </c>
      <c r="Y23" s="54">
        <f t="shared" si="2"/>
        <v>48</v>
      </c>
      <c r="Z23" s="54">
        <f t="shared" si="2"/>
        <v>5</v>
      </c>
      <c r="AA23" s="54">
        <f t="shared" si="2"/>
        <v>23</v>
      </c>
      <c r="AB23" s="54">
        <f t="shared" si="2"/>
        <v>26</v>
      </c>
      <c r="AC23" s="54">
        <f t="shared" si="2"/>
        <v>13</v>
      </c>
      <c r="AD23" s="54"/>
      <c r="AE23" s="667">
        <f t="shared" ref="AE23:AE29" si="3">SUM(C23:AC23)</f>
        <v>67</v>
      </c>
      <c r="AG23" s="669"/>
    </row>
    <row r="24" spans="1:34" x14ac:dyDescent="0.2">
      <c r="A24" s="741"/>
      <c r="B24" s="58" t="s">
        <v>2794</v>
      </c>
      <c r="C24" s="53">
        <f t="shared" ref="C24:AC29" si="4">C16-C8</f>
        <v>-13</v>
      </c>
      <c r="D24" s="54">
        <f t="shared" si="4"/>
        <v>-54</v>
      </c>
      <c r="E24" s="54">
        <f t="shared" si="4"/>
        <v>-48</v>
      </c>
      <c r="F24" s="54">
        <f t="shared" si="4"/>
        <v>-31</v>
      </c>
      <c r="G24" s="54">
        <f t="shared" si="4"/>
        <v>-36</v>
      </c>
      <c r="H24" s="54">
        <f t="shared" si="4"/>
        <v>-30</v>
      </c>
      <c r="I24" s="54">
        <f t="shared" si="4"/>
        <v>3</v>
      </c>
      <c r="J24" s="54">
        <f t="shared" si="4"/>
        <v>-12</v>
      </c>
      <c r="K24" s="54">
        <f t="shared" si="4"/>
        <v>-32</v>
      </c>
      <c r="L24" s="54">
        <f t="shared" si="4"/>
        <v>-22</v>
      </c>
      <c r="M24" s="54">
        <f t="shared" si="4"/>
        <v>-38</v>
      </c>
      <c r="N24" s="54">
        <f t="shared" si="4"/>
        <v>-16</v>
      </c>
      <c r="O24" s="54">
        <f t="shared" si="4"/>
        <v>-19</v>
      </c>
      <c r="P24" s="54">
        <f t="shared" si="4"/>
        <v>-20</v>
      </c>
      <c r="Q24" s="54">
        <f t="shared" si="4"/>
        <v>-12</v>
      </c>
      <c r="R24" s="54">
        <f t="shared" si="4"/>
        <v>-14</v>
      </c>
      <c r="S24" s="54">
        <f t="shared" si="4"/>
        <v>-2</v>
      </c>
      <c r="T24" s="54">
        <f t="shared" si="4"/>
        <v>-42</v>
      </c>
      <c r="U24" s="54">
        <f t="shared" si="4"/>
        <v>-19</v>
      </c>
      <c r="V24" s="54">
        <f t="shared" si="4"/>
        <v>-7</v>
      </c>
      <c r="W24" s="54">
        <f t="shared" si="4"/>
        <v>-21</v>
      </c>
      <c r="X24" s="54">
        <f t="shared" si="4"/>
        <v>19</v>
      </c>
      <c r="Y24" s="54">
        <f t="shared" si="4"/>
        <v>8</v>
      </c>
      <c r="Z24" s="54">
        <f t="shared" si="4"/>
        <v>-5</v>
      </c>
      <c r="AA24" s="54">
        <f t="shared" si="4"/>
        <v>-9</v>
      </c>
      <c r="AB24" s="54">
        <f t="shared" si="4"/>
        <v>5</v>
      </c>
      <c r="AC24" s="54">
        <f t="shared" si="4"/>
        <v>-16</v>
      </c>
      <c r="AD24" s="54"/>
      <c r="AE24" s="667">
        <f t="shared" si="3"/>
        <v>-483</v>
      </c>
      <c r="AG24" s="669"/>
    </row>
    <row r="25" spans="1:34" x14ac:dyDescent="0.2">
      <c r="A25" s="741"/>
      <c r="B25" s="58" t="s">
        <v>2795</v>
      </c>
      <c r="C25" s="53">
        <f t="shared" si="4"/>
        <v>53</v>
      </c>
      <c r="D25" s="54">
        <f t="shared" si="4"/>
        <v>-78</v>
      </c>
      <c r="E25" s="54">
        <f t="shared" si="4"/>
        <v>-34</v>
      </c>
      <c r="F25" s="54">
        <f t="shared" si="4"/>
        <v>-27</v>
      </c>
      <c r="G25" s="54">
        <f t="shared" si="4"/>
        <v>-10</v>
      </c>
      <c r="H25" s="54">
        <f t="shared" si="4"/>
        <v>1</v>
      </c>
      <c r="I25" s="54">
        <f t="shared" si="4"/>
        <v>20</v>
      </c>
      <c r="J25" s="54">
        <f t="shared" si="4"/>
        <v>-16</v>
      </c>
      <c r="K25" s="54">
        <f t="shared" si="4"/>
        <v>-3</v>
      </c>
      <c r="L25" s="54">
        <f t="shared" si="4"/>
        <v>-56</v>
      </c>
      <c r="M25" s="54">
        <f t="shared" si="4"/>
        <v>13</v>
      </c>
      <c r="N25" s="54">
        <f t="shared" si="4"/>
        <v>-21</v>
      </c>
      <c r="O25" s="54">
        <f t="shared" si="4"/>
        <v>-43</v>
      </c>
      <c r="P25" s="54">
        <f t="shared" si="4"/>
        <v>-5</v>
      </c>
      <c r="Q25" s="54">
        <f t="shared" si="4"/>
        <v>2</v>
      </c>
      <c r="R25" s="54">
        <f t="shared" si="4"/>
        <v>36</v>
      </c>
      <c r="S25" s="54">
        <f t="shared" si="4"/>
        <v>-23</v>
      </c>
      <c r="T25" s="54">
        <f t="shared" si="4"/>
        <v>-23</v>
      </c>
      <c r="U25" s="54">
        <f t="shared" si="4"/>
        <v>-6</v>
      </c>
      <c r="V25" s="54">
        <f t="shared" si="4"/>
        <v>9</v>
      </c>
      <c r="W25" s="54">
        <f t="shared" si="4"/>
        <v>30</v>
      </c>
      <c r="X25" s="54">
        <f t="shared" si="4"/>
        <v>-14</v>
      </c>
      <c r="Y25" s="54">
        <f t="shared" si="4"/>
        <v>6</v>
      </c>
      <c r="Z25" s="54">
        <f t="shared" si="4"/>
        <v>11</v>
      </c>
      <c r="AA25" s="54">
        <f t="shared" si="4"/>
        <v>-7</v>
      </c>
      <c r="AB25" s="54">
        <f t="shared" si="4"/>
        <v>13</v>
      </c>
      <c r="AC25" s="54">
        <f t="shared" si="4"/>
        <v>36</v>
      </c>
      <c r="AD25" s="54"/>
      <c r="AE25" s="667">
        <f t="shared" si="3"/>
        <v>-136</v>
      </c>
      <c r="AG25" s="669"/>
    </row>
    <row r="26" spans="1:34" x14ac:dyDescent="0.2">
      <c r="A26" s="741"/>
      <c r="B26" s="58" t="s">
        <v>2796</v>
      </c>
      <c r="C26" s="53">
        <f t="shared" si="4"/>
        <v>-76</v>
      </c>
      <c r="D26" s="54">
        <f t="shared" si="4"/>
        <v>-146</v>
      </c>
      <c r="E26" s="54">
        <f t="shared" si="4"/>
        <v>-135</v>
      </c>
      <c r="F26" s="54">
        <f t="shared" si="4"/>
        <v>-100</v>
      </c>
      <c r="G26" s="54">
        <f t="shared" si="4"/>
        <v>-111</v>
      </c>
      <c r="H26" s="54">
        <f t="shared" si="4"/>
        <v>-85</v>
      </c>
      <c r="I26" s="54">
        <f t="shared" si="4"/>
        <v>-81</v>
      </c>
      <c r="J26" s="54">
        <f t="shared" si="4"/>
        <v>-87</v>
      </c>
      <c r="K26" s="54">
        <f t="shared" si="4"/>
        <v>-62</v>
      </c>
      <c r="L26" s="54">
        <f t="shared" si="4"/>
        <v>-56</v>
      </c>
      <c r="M26" s="54">
        <f t="shared" si="4"/>
        <v>-68</v>
      </c>
      <c r="N26" s="54">
        <f t="shared" si="4"/>
        <v>-66</v>
      </c>
      <c r="O26" s="54">
        <f t="shared" si="4"/>
        <v>-53</v>
      </c>
      <c r="P26" s="54">
        <f t="shared" si="4"/>
        <v>-64</v>
      </c>
      <c r="Q26" s="54">
        <f t="shared" si="4"/>
        <v>-48</v>
      </c>
      <c r="R26" s="54">
        <f t="shared" si="4"/>
        <v>-32</v>
      </c>
      <c r="S26" s="54">
        <f t="shared" si="4"/>
        <v>-45</v>
      </c>
      <c r="T26" s="54">
        <f t="shared" si="4"/>
        <v>-46</v>
      </c>
      <c r="U26" s="54">
        <f t="shared" si="4"/>
        <v>-32</v>
      </c>
      <c r="V26" s="54">
        <f t="shared" si="4"/>
        <v>-51</v>
      </c>
      <c r="W26" s="54">
        <f t="shared" si="4"/>
        <v>-15</v>
      </c>
      <c r="X26" s="54">
        <f t="shared" si="4"/>
        <v>-28</v>
      </c>
      <c r="Y26" s="54">
        <f t="shared" si="4"/>
        <v>-23</v>
      </c>
      <c r="Z26" s="54">
        <f t="shared" si="4"/>
        <v>-24</v>
      </c>
      <c r="AA26" s="54">
        <f t="shared" si="4"/>
        <v>-33</v>
      </c>
      <c r="AB26" s="54">
        <f t="shared" si="4"/>
        <v>-9</v>
      </c>
      <c r="AC26" s="54">
        <f t="shared" si="4"/>
        <v>-27</v>
      </c>
      <c r="AD26" s="54"/>
      <c r="AE26" s="667">
        <f t="shared" si="3"/>
        <v>-1603</v>
      </c>
      <c r="AG26" s="669"/>
    </row>
    <row r="27" spans="1:34" x14ac:dyDescent="0.2">
      <c r="A27" s="741"/>
      <c r="B27" s="58" t="s">
        <v>41</v>
      </c>
      <c r="C27" s="53">
        <f t="shared" si="4"/>
        <v>332</v>
      </c>
      <c r="D27" s="54">
        <f t="shared" si="4"/>
        <v>332</v>
      </c>
      <c r="E27" s="54">
        <f t="shared" si="4"/>
        <v>395</v>
      </c>
      <c r="F27" s="54">
        <f t="shared" si="4"/>
        <v>385</v>
      </c>
      <c r="G27" s="54">
        <f t="shared" si="4"/>
        <v>320</v>
      </c>
      <c r="H27" s="54">
        <f t="shared" si="4"/>
        <v>269</v>
      </c>
      <c r="I27" s="54">
        <f t="shared" si="4"/>
        <v>241</v>
      </c>
      <c r="J27" s="54">
        <f t="shared" si="4"/>
        <v>190</v>
      </c>
      <c r="K27" s="54">
        <f t="shared" si="4"/>
        <v>121</v>
      </c>
      <c r="L27" s="54">
        <f t="shared" si="4"/>
        <v>81</v>
      </c>
      <c r="M27" s="54">
        <f t="shared" si="4"/>
        <v>44</v>
      </c>
      <c r="N27" s="54">
        <f t="shared" si="4"/>
        <v>48</v>
      </c>
      <c r="O27" s="54">
        <f t="shared" si="4"/>
        <v>27</v>
      </c>
      <c r="P27" s="54">
        <f t="shared" si="4"/>
        <v>21</v>
      </c>
      <c r="Q27" s="54">
        <f t="shared" si="4"/>
        <v>15</v>
      </c>
      <c r="R27" s="54">
        <f t="shared" si="4"/>
        <v>12</v>
      </c>
      <c r="S27" s="54">
        <f t="shared" si="4"/>
        <v>9</v>
      </c>
      <c r="T27" s="54">
        <f t="shared" si="4"/>
        <v>3</v>
      </c>
      <c r="U27" s="54">
        <f t="shared" si="4"/>
        <v>5</v>
      </c>
      <c r="V27" s="54">
        <f t="shared" si="4"/>
        <v>2</v>
      </c>
      <c r="W27" s="54">
        <f t="shared" si="4"/>
        <v>6</v>
      </c>
      <c r="X27" s="54">
        <f t="shared" si="4"/>
        <v>7</v>
      </c>
      <c r="Y27" s="54">
        <f t="shared" si="4"/>
        <v>4</v>
      </c>
      <c r="Z27" s="54">
        <f t="shared" si="4"/>
        <v>10</v>
      </c>
      <c r="AA27" s="54">
        <f t="shared" si="4"/>
        <v>15</v>
      </c>
      <c r="AB27" s="54">
        <f t="shared" si="4"/>
        <v>17</v>
      </c>
      <c r="AC27" s="54">
        <f t="shared" si="4"/>
        <v>25</v>
      </c>
      <c r="AD27" s="54"/>
      <c r="AE27" s="667">
        <f t="shared" si="3"/>
        <v>2936</v>
      </c>
      <c r="AG27" s="669"/>
    </row>
    <row r="28" spans="1:34" x14ac:dyDescent="0.2">
      <c r="A28" s="741"/>
      <c r="B28" s="58" t="s">
        <v>2797</v>
      </c>
      <c r="C28" s="53">
        <f t="shared" si="4"/>
        <v>85</v>
      </c>
      <c r="D28" s="54">
        <f t="shared" si="4"/>
        <v>-7</v>
      </c>
      <c r="E28" s="54">
        <f t="shared" si="4"/>
        <v>5</v>
      </c>
      <c r="F28" s="54">
        <f t="shared" si="4"/>
        <v>62</v>
      </c>
      <c r="G28" s="54">
        <f t="shared" si="4"/>
        <v>61</v>
      </c>
      <c r="H28" s="54">
        <f t="shared" si="4"/>
        <v>18</v>
      </c>
      <c r="I28" s="54">
        <f t="shared" si="4"/>
        <v>23</v>
      </c>
      <c r="J28" s="54">
        <f t="shared" si="4"/>
        <v>25</v>
      </c>
      <c r="K28" s="54">
        <f t="shared" si="4"/>
        <v>30</v>
      </c>
      <c r="L28" s="54">
        <f t="shared" si="4"/>
        <v>-9</v>
      </c>
      <c r="M28" s="54">
        <f t="shared" si="4"/>
        <v>1</v>
      </c>
      <c r="N28" s="54">
        <f t="shared" si="4"/>
        <v>10</v>
      </c>
      <c r="O28" s="54">
        <f t="shared" si="4"/>
        <v>-13</v>
      </c>
      <c r="P28" s="54">
        <f t="shared" si="4"/>
        <v>10</v>
      </c>
      <c r="Q28" s="54">
        <f t="shared" si="4"/>
        <v>44</v>
      </c>
      <c r="R28" s="54">
        <f t="shared" si="4"/>
        <v>31</v>
      </c>
      <c r="S28" s="54">
        <f t="shared" si="4"/>
        <v>13</v>
      </c>
      <c r="T28" s="54">
        <f t="shared" si="4"/>
        <v>17</v>
      </c>
      <c r="U28" s="54">
        <f t="shared" si="4"/>
        <v>29</v>
      </c>
      <c r="V28" s="54">
        <f t="shared" si="4"/>
        <v>51</v>
      </c>
      <c r="W28" s="54">
        <f t="shared" si="4"/>
        <v>40</v>
      </c>
      <c r="X28" s="54">
        <f t="shared" si="4"/>
        <v>30</v>
      </c>
      <c r="Y28" s="54">
        <f t="shared" si="4"/>
        <v>52</v>
      </c>
      <c r="Z28" s="54">
        <f t="shared" si="4"/>
        <v>57</v>
      </c>
      <c r="AA28" s="54">
        <f t="shared" si="4"/>
        <v>47</v>
      </c>
      <c r="AB28" s="54">
        <f t="shared" si="4"/>
        <v>17</v>
      </c>
      <c r="AC28" s="54">
        <f t="shared" si="4"/>
        <v>33</v>
      </c>
      <c r="AD28" s="54"/>
      <c r="AE28" s="667">
        <f t="shared" si="3"/>
        <v>762</v>
      </c>
      <c r="AG28" s="669"/>
    </row>
    <row r="29" spans="1:34" x14ac:dyDescent="0.2">
      <c r="A29" s="742"/>
      <c r="B29" s="58" t="s">
        <v>2798</v>
      </c>
      <c r="C29" s="61">
        <f t="shared" si="4"/>
        <v>444</v>
      </c>
      <c r="D29" s="55">
        <f t="shared" si="4"/>
        <v>-10</v>
      </c>
      <c r="E29" s="55">
        <f t="shared" si="4"/>
        <v>177</v>
      </c>
      <c r="F29" s="55">
        <f t="shared" si="4"/>
        <v>287</v>
      </c>
      <c r="G29" s="55">
        <f t="shared" si="4"/>
        <v>226</v>
      </c>
      <c r="H29" s="55">
        <f t="shared" si="4"/>
        <v>158</v>
      </c>
      <c r="I29" s="55">
        <f t="shared" si="4"/>
        <v>163</v>
      </c>
      <c r="J29" s="55">
        <f t="shared" si="4"/>
        <v>78</v>
      </c>
      <c r="K29" s="55">
        <f t="shared" si="4"/>
        <v>39</v>
      </c>
      <c r="L29" s="55">
        <f t="shared" si="4"/>
        <v>-84</v>
      </c>
      <c r="M29" s="55">
        <f t="shared" si="4"/>
        <v>-55</v>
      </c>
      <c r="N29" s="55">
        <f t="shared" si="4"/>
        <v>-23</v>
      </c>
      <c r="O29" s="55">
        <f t="shared" si="4"/>
        <v>-146</v>
      </c>
      <c r="P29" s="55">
        <f t="shared" si="4"/>
        <v>-40</v>
      </c>
      <c r="Q29" s="55">
        <f t="shared" si="4"/>
        <v>31</v>
      </c>
      <c r="R29" s="55">
        <f t="shared" si="4"/>
        <v>45</v>
      </c>
      <c r="S29" s="55">
        <f t="shared" si="4"/>
        <v>-47</v>
      </c>
      <c r="T29" s="55">
        <f t="shared" si="4"/>
        <v>-125</v>
      </c>
      <c r="U29" s="55">
        <f t="shared" si="4"/>
        <v>42</v>
      </c>
      <c r="V29" s="55">
        <f t="shared" si="4"/>
        <v>-22</v>
      </c>
      <c r="W29" s="55">
        <f t="shared" si="4"/>
        <v>53</v>
      </c>
      <c r="X29" s="55">
        <f t="shared" si="4"/>
        <v>38</v>
      </c>
      <c r="Y29" s="55">
        <f t="shared" si="4"/>
        <v>94</v>
      </c>
      <c r="Z29" s="55">
        <f t="shared" si="4"/>
        <v>54</v>
      </c>
      <c r="AA29" s="55">
        <f t="shared" si="4"/>
        <v>36</v>
      </c>
      <c r="AB29" s="55">
        <f t="shared" si="4"/>
        <v>69</v>
      </c>
      <c r="AC29" s="55">
        <f t="shared" si="4"/>
        <v>64</v>
      </c>
      <c r="AD29" s="55"/>
      <c r="AE29" s="670">
        <f t="shared" si="3"/>
        <v>1546</v>
      </c>
      <c r="AG29" s="671"/>
      <c r="AH29" s="672"/>
    </row>
    <row r="30" spans="1:34" ht="14.25" x14ac:dyDescent="0.2">
      <c r="A30" s="740" t="s">
        <v>2801</v>
      </c>
      <c r="B30" s="92" t="s">
        <v>3030</v>
      </c>
      <c r="C30" s="53"/>
      <c r="D30" s="54"/>
      <c r="E30" s="54"/>
      <c r="F30" s="54"/>
      <c r="G30" s="54"/>
      <c r="H30" s="54"/>
      <c r="I30" s="54"/>
      <c r="J30" s="54"/>
      <c r="K30" s="54"/>
      <c r="L30" s="54"/>
      <c r="M30" s="54"/>
      <c r="N30" s="54"/>
      <c r="O30" s="54"/>
      <c r="P30" s="54"/>
      <c r="Q30" s="54"/>
      <c r="R30" s="54"/>
      <c r="S30" s="54"/>
      <c r="T30" s="54"/>
      <c r="U30" s="54"/>
      <c r="V30" s="54"/>
      <c r="W30" s="54"/>
      <c r="X30" s="54"/>
      <c r="Y30" s="54"/>
      <c r="Z30" s="54"/>
      <c r="AA30" s="62"/>
      <c r="AB30" s="62"/>
      <c r="AC30" s="62"/>
      <c r="AE30" s="672"/>
    </row>
    <row r="31" spans="1:34" x14ac:dyDescent="0.2">
      <c r="A31" s="741"/>
      <c r="B31" s="58" t="s">
        <v>2793</v>
      </c>
      <c r="C31" s="53">
        <v>71</v>
      </c>
      <c r="D31" s="54">
        <v>79</v>
      </c>
      <c r="E31" s="54">
        <v>72</v>
      </c>
      <c r="F31" s="54">
        <v>70</v>
      </c>
      <c r="G31" s="54">
        <v>75</v>
      </c>
      <c r="H31" s="54">
        <v>70</v>
      </c>
      <c r="I31" s="54">
        <v>67</v>
      </c>
      <c r="J31" s="54">
        <v>72</v>
      </c>
      <c r="K31" s="54">
        <v>64</v>
      </c>
      <c r="L31" s="54">
        <v>69</v>
      </c>
      <c r="M31" s="54">
        <v>70</v>
      </c>
      <c r="N31" s="54">
        <v>69</v>
      </c>
      <c r="O31" s="54">
        <v>66</v>
      </c>
      <c r="P31" s="54">
        <v>63</v>
      </c>
      <c r="Q31" s="54">
        <v>65</v>
      </c>
      <c r="R31" s="54">
        <v>62</v>
      </c>
      <c r="S31" s="54">
        <v>64</v>
      </c>
      <c r="T31" s="54">
        <v>71</v>
      </c>
      <c r="U31" s="54">
        <v>68</v>
      </c>
      <c r="V31" s="54">
        <v>67</v>
      </c>
      <c r="W31" s="54">
        <v>67</v>
      </c>
      <c r="X31" s="54">
        <v>68</v>
      </c>
      <c r="Y31" s="54">
        <v>66</v>
      </c>
      <c r="Z31" s="54">
        <v>63</v>
      </c>
      <c r="AA31" s="54">
        <v>63</v>
      </c>
      <c r="AB31" s="54">
        <v>63</v>
      </c>
      <c r="AC31" s="54">
        <v>65</v>
      </c>
      <c r="AE31" s="672">
        <f t="shared" ref="AE31:AE37" si="5">SUM(C31:AC31)</f>
        <v>1829</v>
      </c>
    </row>
    <row r="32" spans="1:34" x14ac:dyDescent="0.2">
      <c r="A32" s="741"/>
      <c r="B32" s="58" t="s">
        <v>2794</v>
      </c>
      <c r="C32" s="53">
        <v>102</v>
      </c>
      <c r="D32" s="54">
        <v>119</v>
      </c>
      <c r="E32" s="54">
        <v>116</v>
      </c>
      <c r="F32" s="54">
        <v>104</v>
      </c>
      <c r="G32" s="54">
        <v>108</v>
      </c>
      <c r="H32" s="54">
        <v>102</v>
      </c>
      <c r="I32" s="54">
        <v>95</v>
      </c>
      <c r="J32" s="54">
        <v>92</v>
      </c>
      <c r="K32" s="54">
        <v>93</v>
      </c>
      <c r="L32" s="54">
        <v>89</v>
      </c>
      <c r="M32" s="54">
        <v>85</v>
      </c>
      <c r="N32" s="54">
        <v>83</v>
      </c>
      <c r="O32" s="54">
        <v>83</v>
      </c>
      <c r="P32" s="54">
        <v>82</v>
      </c>
      <c r="Q32" s="54">
        <v>77</v>
      </c>
      <c r="R32" s="54">
        <v>79</v>
      </c>
      <c r="S32" s="54">
        <v>77</v>
      </c>
      <c r="T32" s="54">
        <v>80</v>
      </c>
      <c r="U32" s="54">
        <v>69</v>
      </c>
      <c r="V32" s="54">
        <v>72</v>
      </c>
      <c r="W32" s="54">
        <v>80</v>
      </c>
      <c r="X32" s="54">
        <v>71</v>
      </c>
      <c r="Y32" s="54">
        <v>73</v>
      </c>
      <c r="Z32" s="54">
        <v>65</v>
      </c>
      <c r="AA32" s="54">
        <v>65</v>
      </c>
      <c r="AB32" s="54">
        <v>66</v>
      </c>
      <c r="AC32" s="54">
        <v>68</v>
      </c>
      <c r="AE32" s="672">
        <f t="shared" si="5"/>
        <v>2295</v>
      </c>
    </row>
    <row r="33" spans="1:31" x14ac:dyDescent="0.2">
      <c r="A33" s="741"/>
      <c r="B33" s="58" t="s">
        <v>2795</v>
      </c>
      <c r="C33" s="53">
        <v>63</v>
      </c>
      <c r="D33" s="54">
        <v>72</v>
      </c>
      <c r="E33" s="54">
        <v>70</v>
      </c>
      <c r="F33" s="54">
        <v>63</v>
      </c>
      <c r="G33" s="54">
        <v>58</v>
      </c>
      <c r="H33" s="54">
        <v>51</v>
      </c>
      <c r="I33" s="54">
        <v>55</v>
      </c>
      <c r="J33" s="54">
        <v>62</v>
      </c>
      <c r="K33" s="54">
        <v>48</v>
      </c>
      <c r="L33" s="54">
        <v>64</v>
      </c>
      <c r="M33" s="54">
        <v>61</v>
      </c>
      <c r="N33" s="54">
        <v>53</v>
      </c>
      <c r="O33" s="54">
        <v>48</v>
      </c>
      <c r="P33" s="54">
        <v>45</v>
      </c>
      <c r="Q33" s="54">
        <v>54</v>
      </c>
      <c r="R33" s="54">
        <v>48</v>
      </c>
      <c r="S33" s="54">
        <v>55</v>
      </c>
      <c r="T33" s="54">
        <v>52</v>
      </c>
      <c r="U33" s="54">
        <v>45</v>
      </c>
      <c r="V33" s="54">
        <v>47</v>
      </c>
      <c r="W33" s="54">
        <v>45</v>
      </c>
      <c r="X33" s="54">
        <v>44</v>
      </c>
      <c r="Y33" s="54">
        <v>46</v>
      </c>
      <c r="Z33" s="54">
        <v>47</v>
      </c>
      <c r="AA33" s="54">
        <v>46</v>
      </c>
      <c r="AB33" s="54">
        <v>47</v>
      </c>
      <c r="AC33" s="54">
        <v>43</v>
      </c>
      <c r="AE33" s="672">
        <f t="shared" si="5"/>
        <v>1432</v>
      </c>
    </row>
    <row r="34" spans="1:31" x14ac:dyDescent="0.2">
      <c r="A34" s="741"/>
      <c r="B34" s="58" t="s">
        <v>2796</v>
      </c>
      <c r="C34" s="53">
        <v>35</v>
      </c>
      <c r="D34" s="54">
        <v>49</v>
      </c>
      <c r="E34" s="54">
        <v>44</v>
      </c>
      <c r="F34" s="54">
        <v>41</v>
      </c>
      <c r="G34" s="54">
        <v>36</v>
      </c>
      <c r="H34" s="54">
        <v>36</v>
      </c>
      <c r="I34" s="54">
        <v>32</v>
      </c>
      <c r="J34" s="54">
        <v>34</v>
      </c>
      <c r="K34" s="54">
        <v>30</v>
      </c>
      <c r="L34" s="54">
        <v>28</v>
      </c>
      <c r="M34" s="54">
        <v>26</v>
      </c>
      <c r="N34" s="54">
        <v>25</v>
      </c>
      <c r="O34" s="54">
        <v>21</v>
      </c>
      <c r="P34" s="54">
        <v>24</v>
      </c>
      <c r="Q34" s="54">
        <v>21</v>
      </c>
      <c r="R34" s="54">
        <v>20</v>
      </c>
      <c r="S34" s="54">
        <v>21</v>
      </c>
      <c r="T34" s="54">
        <v>24</v>
      </c>
      <c r="U34" s="54">
        <v>20</v>
      </c>
      <c r="V34" s="54">
        <v>19</v>
      </c>
      <c r="W34" s="54">
        <v>20</v>
      </c>
      <c r="X34" s="54">
        <v>19</v>
      </c>
      <c r="Y34" s="54">
        <v>24</v>
      </c>
      <c r="Z34" s="54">
        <v>19</v>
      </c>
      <c r="AA34" s="54">
        <v>19</v>
      </c>
      <c r="AB34" s="54">
        <v>16</v>
      </c>
      <c r="AC34" s="54">
        <v>19</v>
      </c>
      <c r="AE34" s="672">
        <f t="shared" si="5"/>
        <v>722</v>
      </c>
    </row>
    <row r="35" spans="1:31" x14ac:dyDescent="0.2">
      <c r="A35" s="741"/>
      <c r="B35" s="58" t="s">
        <v>41</v>
      </c>
      <c r="C35" s="53">
        <v>0</v>
      </c>
      <c r="D35" s="54">
        <v>0</v>
      </c>
      <c r="E35" s="54">
        <v>0</v>
      </c>
      <c r="F35" s="54">
        <v>0</v>
      </c>
      <c r="G35" s="54">
        <v>0</v>
      </c>
      <c r="H35" s="54">
        <v>0</v>
      </c>
      <c r="I35" s="54">
        <v>0</v>
      </c>
      <c r="J35" s="54">
        <v>0</v>
      </c>
      <c r="K35" s="54">
        <v>0</v>
      </c>
      <c r="L35" s="54">
        <v>0</v>
      </c>
      <c r="M35" s="54">
        <v>0</v>
      </c>
      <c r="N35" s="54">
        <v>0</v>
      </c>
      <c r="O35" s="54">
        <v>0</v>
      </c>
      <c r="P35" s="54">
        <v>0</v>
      </c>
      <c r="Q35" s="54">
        <v>0</v>
      </c>
      <c r="R35" s="54">
        <v>0</v>
      </c>
      <c r="S35" s="54">
        <v>0</v>
      </c>
      <c r="T35" s="54">
        <v>0</v>
      </c>
      <c r="U35" s="54">
        <v>0</v>
      </c>
      <c r="V35" s="54">
        <v>0</v>
      </c>
      <c r="W35" s="54">
        <v>0</v>
      </c>
      <c r="X35" s="54">
        <v>0</v>
      </c>
      <c r="Y35" s="54">
        <v>0</v>
      </c>
      <c r="Z35" s="54">
        <v>0</v>
      </c>
      <c r="AA35" s="54">
        <v>0</v>
      </c>
      <c r="AB35" s="54">
        <v>0</v>
      </c>
      <c r="AC35" s="54">
        <v>0</v>
      </c>
      <c r="AE35" s="672">
        <f t="shared" si="5"/>
        <v>0</v>
      </c>
    </row>
    <row r="36" spans="1:31" x14ac:dyDescent="0.2">
      <c r="A36" s="741"/>
      <c r="B36" s="58" t="s">
        <v>2797</v>
      </c>
      <c r="C36" s="53">
        <v>43</v>
      </c>
      <c r="D36" s="54">
        <v>47</v>
      </c>
      <c r="E36" s="54">
        <v>48</v>
      </c>
      <c r="F36" s="54">
        <v>45</v>
      </c>
      <c r="G36" s="54">
        <v>42</v>
      </c>
      <c r="H36" s="54">
        <v>37</v>
      </c>
      <c r="I36" s="54">
        <v>41</v>
      </c>
      <c r="J36" s="54">
        <v>42</v>
      </c>
      <c r="K36" s="54">
        <v>38</v>
      </c>
      <c r="L36" s="54">
        <v>45</v>
      </c>
      <c r="M36" s="54">
        <v>39</v>
      </c>
      <c r="N36" s="54">
        <v>35</v>
      </c>
      <c r="O36" s="54">
        <v>39</v>
      </c>
      <c r="P36" s="54">
        <v>37</v>
      </c>
      <c r="Q36" s="54">
        <v>34</v>
      </c>
      <c r="R36" s="54">
        <v>38</v>
      </c>
      <c r="S36" s="54">
        <v>31</v>
      </c>
      <c r="T36" s="54">
        <v>33</v>
      </c>
      <c r="U36" s="54">
        <v>37</v>
      </c>
      <c r="V36" s="54">
        <v>34</v>
      </c>
      <c r="W36" s="54">
        <v>34</v>
      </c>
      <c r="X36" s="54">
        <v>33</v>
      </c>
      <c r="Y36" s="54">
        <v>31</v>
      </c>
      <c r="Z36" s="54">
        <v>31</v>
      </c>
      <c r="AA36" s="54">
        <v>32</v>
      </c>
      <c r="AB36" s="54">
        <v>36</v>
      </c>
      <c r="AC36" s="54">
        <v>33</v>
      </c>
      <c r="AE36" s="672">
        <f t="shared" si="5"/>
        <v>1015</v>
      </c>
    </row>
    <row r="37" spans="1:31" x14ac:dyDescent="0.2">
      <c r="A37" s="741"/>
      <c r="B37" s="58" t="s">
        <v>2798</v>
      </c>
      <c r="C37" s="53">
        <v>314</v>
      </c>
      <c r="D37" s="54">
        <v>367</v>
      </c>
      <c r="E37" s="54">
        <v>350</v>
      </c>
      <c r="F37" s="54">
        <v>323</v>
      </c>
      <c r="G37" s="54">
        <v>319</v>
      </c>
      <c r="H37" s="54">
        <v>295</v>
      </c>
      <c r="I37" s="54">
        <v>291</v>
      </c>
      <c r="J37" s="54">
        <v>302</v>
      </c>
      <c r="K37" s="54">
        <v>273</v>
      </c>
      <c r="L37" s="54">
        <v>295</v>
      </c>
      <c r="M37" s="54">
        <v>281</v>
      </c>
      <c r="N37" s="54">
        <v>265</v>
      </c>
      <c r="O37" s="54">
        <v>258</v>
      </c>
      <c r="P37" s="54">
        <v>252</v>
      </c>
      <c r="Q37" s="54">
        <v>251</v>
      </c>
      <c r="R37" s="54">
        <v>248</v>
      </c>
      <c r="S37" s="54">
        <v>248</v>
      </c>
      <c r="T37" s="54">
        <v>259</v>
      </c>
      <c r="U37" s="54">
        <v>239</v>
      </c>
      <c r="V37" s="54">
        <v>239</v>
      </c>
      <c r="W37" s="54">
        <v>245</v>
      </c>
      <c r="X37" s="54">
        <v>236</v>
      </c>
      <c r="Y37" s="54">
        <v>240</v>
      </c>
      <c r="Z37" s="54">
        <v>226</v>
      </c>
      <c r="AA37" s="54">
        <v>225</v>
      </c>
      <c r="AB37" s="54">
        <v>228</v>
      </c>
      <c r="AC37" s="54">
        <v>229</v>
      </c>
      <c r="AE37" s="672">
        <f t="shared" si="5"/>
        <v>7298</v>
      </c>
    </row>
    <row r="38" spans="1:31" x14ac:dyDescent="0.2">
      <c r="A38" s="741"/>
      <c r="B38" s="93" t="s">
        <v>3029</v>
      </c>
      <c r="C38" s="126" t="s">
        <v>2969</v>
      </c>
      <c r="D38" s="125" t="s">
        <v>2968</v>
      </c>
      <c r="E38" s="125" t="s">
        <v>2967</v>
      </c>
      <c r="F38" s="125" t="s">
        <v>2966</v>
      </c>
      <c r="G38" s="125" t="s">
        <v>2965</v>
      </c>
      <c r="H38" s="125" t="s">
        <v>2964</v>
      </c>
      <c r="I38" s="125" t="s">
        <v>2963</v>
      </c>
      <c r="J38" s="125" t="s">
        <v>2962</v>
      </c>
      <c r="K38" s="125" t="s">
        <v>2961</v>
      </c>
      <c r="L38" s="125" t="s">
        <v>2960</v>
      </c>
      <c r="M38" s="125" t="s">
        <v>2959</v>
      </c>
      <c r="N38" s="125" t="s">
        <v>2958</v>
      </c>
      <c r="O38" s="125" t="s">
        <v>2957</v>
      </c>
      <c r="P38" s="125" t="s">
        <v>2956</v>
      </c>
      <c r="Q38" s="125" t="s">
        <v>2955</v>
      </c>
      <c r="R38" s="125" t="s">
        <v>2954</v>
      </c>
      <c r="S38" s="125" t="s">
        <v>2953</v>
      </c>
      <c r="T38" s="125" t="s">
        <v>2952</v>
      </c>
      <c r="U38" s="125" t="s">
        <v>2951</v>
      </c>
      <c r="V38" s="125" t="s">
        <v>2950</v>
      </c>
      <c r="W38" s="125" t="s">
        <v>2949</v>
      </c>
      <c r="X38" s="125" t="s">
        <v>2948</v>
      </c>
      <c r="Y38" s="125" t="s">
        <v>2947</v>
      </c>
      <c r="Z38" s="125" t="s">
        <v>2946</v>
      </c>
      <c r="AA38" s="125" t="s">
        <v>2945</v>
      </c>
      <c r="AB38" s="125" t="s">
        <v>2944</v>
      </c>
      <c r="AC38" s="125" t="s">
        <v>2943</v>
      </c>
      <c r="AD38" s="9"/>
      <c r="AE38" s="487"/>
    </row>
    <row r="39" spans="1:31" x14ac:dyDescent="0.2">
      <c r="A39" s="741"/>
      <c r="B39" s="58" t="s">
        <v>2793</v>
      </c>
      <c r="C39" s="53">
        <v>68</v>
      </c>
      <c r="D39" s="54">
        <v>37</v>
      </c>
      <c r="E39" s="54">
        <v>47</v>
      </c>
      <c r="F39" s="54">
        <v>53</v>
      </c>
      <c r="G39" s="54">
        <v>56</v>
      </c>
      <c r="H39" s="54">
        <v>48</v>
      </c>
      <c r="I39" s="54">
        <v>41</v>
      </c>
      <c r="J39" s="54">
        <v>59</v>
      </c>
      <c r="K39" s="54">
        <v>35</v>
      </c>
      <c r="L39" s="54">
        <v>38</v>
      </c>
      <c r="M39" s="54">
        <v>50</v>
      </c>
      <c r="N39" s="54">
        <v>51</v>
      </c>
      <c r="O39" s="54">
        <v>43</v>
      </c>
      <c r="P39" s="54">
        <v>56</v>
      </c>
      <c r="Q39" s="54">
        <v>56</v>
      </c>
      <c r="R39" s="54">
        <v>53</v>
      </c>
      <c r="S39" s="54">
        <v>58</v>
      </c>
      <c r="T39" s="54">
        <v>54</v>
      </c>
      <c r="U39" s="54">
        <v>62</v>
      </c>
      <c r="V39" s="54">
        <v>42</v>
      </c>
      <c r="W39" s="54">
        <v>59</v>
      </c>
      <c r="X39" s="54">
        <v>48</v>
      </c>
      <c r="Y39" s="54">
        <v>51</v>
      </c>
      <c r="Z39" s="54">
        <v>67</v>
      </c>
      <c r="AA39" s="54">
        <v>63</v>
      </c>
      <c r="AB39" s="54">
        <v>54</v>
      </c>
      <c r="AC39" s="54">
        <v>66</v>
      </c>
      <c r="AE39" s="672">
        <f t="shared" ref="AE39:AE45" si="6">SUM(C39:AC39)</f>
        <v>1415</v>
      </c>
    </row>
    <row r="40" spans="1:31" x14ac:dyDescent="0.2">
      <c r="A40" s="741"/>
      <c r="B40" s="58" t="s">
        <v>2794</v>
      </c>
      <c r="C40" s="53">
        <v>82</v>
      </c>
      <c r="D40" s="54">
        <v>77</v>
      </c>
      <c r="E40" s="54">
        <v>73</v>
      </c>
      <c r="F40" s="54">
        <v>75</v>
      </c>
      <c r="G40" s="54">
        <v>67</v>
      </c>
      <c r="H40" s="54">
        <v>68</v>
      </c>
      <c r="I40" s="54">
        <v>82</v>
      </c>
      <c r="J40" s="54">
        <v>80</v>
      </c>
      <c r="K40" s="54">
        <v>64</v>
      </c>
      <c r="L40" s="54">
        <v>81</v>
      </c>
      <c r="M40" s="54">
        <v>60</v>
      </c>
      <c r="N40" s="54">
        <v>70</v>
      </c>
      <c r="O40" s="54">
        <v>73</v>
      </c>
      <c r="P40" s="54">
        <v>65</v>
      </c>
      <c r="Q40" s="54">
        <v>59</v>
      </c>
      <c r="R40" s="54">
        <v>66</v>
      </c>
      <c r="S40" s="54">
        <v>77</v>
      </c>
      <c r="T40" s="54">
        <v>46</v>
      </c>
      <c r="U40" s="54">
        <v>62</v>
      </c>
      <c r="V40" s="54">
        <v>60</v>
      </c>
      <c r="W40" s="54">
        <v>57</v>
      </c>
      <c r="X40" s="54">
        <v>76</v>
      </c>
      <c r="Y40" s="54">
        <v>69</v>
      </c>
      <c r="Z40" s="54">
        <v>59</v>
      </c>
      <c r="AA40" s="54">
        <v>55</v>
      </c>
      <c r="AB40" s="54">
        <v>67</v>
      </c>
      <c r="AC40" s="54">
        <v>53</v>
      </c>
      <c r="AE40" s="672">
        <f t="shared" si="6"/>
        <v>1823</v>
      </c>
    </row>
    <row r="41" spans="1:31" x14ac:dyDescent="0.2">
      <c r="A41" s="741"/>
      <c r="B41" s="58" t="s">
        <v>2795</v>
      </c>
      <c r="C41" s="53">
        <v>72</v>
      </c>
      <c r="D41" s="54">
        <v>51</v>
      </c>
      <c r="E41" s="54">
        <v>49</v>
      </c>
      <c r="F41" s="54">
        <v>39</v>
      </c>
      <c r="G41" s="54">
        <v>49</v>
      </c>
      <c r="H41" s="54">
        <v>38</v>
      </c>
      <c r="I41" s="54">
        <v>45</v>
      </c>
      <c r="J41" s="54">
        <v>38</v>
      </c>
      <c r="K41" s="54">
        <v>37</v>
      </c>
      <c r="L41" s="54">
        <v>37</v>
      </c>
      <c r="M41" s="54">
        <v>47</v>
      </c>
      <c r="N41" s="54">
        <v>33</v>
      </c>
      <c r="O41" s="54">
        <v>34</v>
      </c>
      <c r="P41" s="54">
        <v>41</v>
      </c>
      <c r="Q41" s="54">
        <v>42</v>
      </c>
      <c r="R41" s="54">
        <v>62</v>
      </c>
      <c r="S41" s="54">
        <v>32</v>
      </c>
      <c r="T41" s="54">
        <v>44</v>
      </c>
      <c r="U41" s="54">
        <v>39</v>
      </c>
      <c r="V41" s="54">
        <v>49</v>
      </c>
      <c r="W41" s="54">
        <v>35</v>
      </c>
      <c r="X41" s="54">
        <v>44</v>
      </c>
      <c r="Y41" s="54">
        <v>41</v>
      </c>
      <c r="Z41" s="54">
        <v>53</v>
      </c>
      <c r="AA41" s="54">
        <v>50</v>
      </c>
      <c r="AB41" s="54">
        <v>46</v>
      </c>
      <c r="AC41" s="54">
        <v>47</v>
      </c>
      <c r="AE41" s="672">
        <f t="shared" si="6"/>
        <v>1194</v>
      </c>
    </row>
    <row r="42" spans="1:31" x14ac:dyDescent="0.2">
      <c r="A42" s="741"/>
      <c r="B42" s="58" t="s">
        <v>2796</v>
      </c>
      <c r="C42" s="53">
        <v>22</v>
      </c>
      <c r="D42" s="54">
        <v>12</v>
      </c>
      <c r="E42" s="54">
        <v>12</v>
      </c>
      <c r="F42" s="54">
        <v>14</v>
      </c>
      <c r="G42" s="54">
        <v>9</v>
      </c>
      <c r="H42" s="54">
        <v>11</v>
      </c>
      <c r="I42" s="54">
        <v>8</v>
      </c>
      <c r="J42" s="54">
        <v>18</v>
      </c>
      <c r="K42" s="54">
        <v>12</v>
      </c>
      <c r="L42" s="54">
        <v>11</v>
      </c>
      <c r="M42" s="54">
        <v>7</v>
      </c>
      <c r="N42" s="54">
        <v>9</v>
      </c>
      <c r="O42" s="54">
        <v>9</v>
      </c>
      <c r="P42" s="54">
        <v>10</v>
      </c>
      <c r="Q42" s="54">
        <v>15</v>
      </c>
      <c r="R42" s="54">
        <v>16</v>
      </c>
      <c r="S42" s="54">
        <v>6</v>
      </c>
      <c r="T42" s="54">
        <v>6</v>
      </c>
      <c r="U42" s="54">
        <v>12</v>
      </c>
      <c r="V42" s="54">
        <v>9</v>
      </c>
      <c r="W42" s="54">
        <v>18</v>
      </c>
      <c r="X42" s="54">
        <v>13</v>
      </c>
      <c r="Y42" s="54">
        <v>13</v>
      </c>
      <c r="Z42" s="54">
        <v>17</v>
      </c>
      <c r="AA42" s="54">
        <v>4</v>
      </c>
      <c r="AB42" s="54">
        <v>16</v>
      </c>
      <c r="AC42" s="54">
        <v>10</v>
      </c>
      <c r="AE42" s="672">
        <f t="shared" si="6"/>
        <v>319</v>
      </c>
    </row>
    <row r="43" spans="1:31" x14ac:dyDescent="0.2">
      <c r="A43" s="741"/>
      <c r="B43" s="123" t="s">
        <v>41</v>
      </c>
      <c r="C43" s="54">
        <v>105</v>
      </c>
      <c r="D43" s="54">
        <v>94</v>
      </c>
      <c r="E43" s="54">
        <v>102</v>
      </c>
      <c r="F43" s="54">
        <v>89</v>
      </c>
      <c r="G43" s="54">
        <v>65</v>
      </c>
      <c r="H43" s="54">
        <v>32</v>
      </c>
      <c r="I43" s="54">
        <v>27</v>
      </c>
      <c r="J43" s="54">
        <v>17</v>
      </c>
      <c r="K43" s="54">
        <v>12</v>
      </c>
      <c r="L43" s="54">
        <v>10</v>
      </c>
      <c r="M43" s="54">
        <v>2</v>
      </c>
      <c r="N43" s="54">
        <v>4</v>
      </c>
      <c r="O43" s="54">
        <v>1</v>
      </c>
      <c r="P43" s="54">
        <v>3</v>
      </c>
      <c r="Q43" s="54">
        <v>2</v>
      </c>
      <c r="R43" s="54">
        <v>0</v>
      </c>
      <c r="S43" s="54">
        <v>3</v>
      </c>
      <c r="T43" s="54">
        <v>1</v>
      </c>
      <c r="U43" s="54">
        <v>0</v>
      </c>
      <c r="V43" s="54">
        <v>0</v>
      </c>
      <c r="W43" s="54">
        <v>0</v>
      </c>
      <c r="X43" s="54">
        <v>0</v>
      </c>
      <c r="Y43" s="54">
        <v>2</v>
      </c>
      <c r="Z43" s="54">
        <v>0</v>
      </c>
      <c r="AA43" s="54">
        <v>0</v>
      </c>
      <c r="AB43" s="54">
        <v>1</v>
      </c>
      <c r="AC43" s="54">
        <v>1</v>
      </c>
      <c r="AE43" s="672">
        <f t="shared" si="6"/>
        <v>573</v>
      </c>
    </row>
    <row r="44" spans="1:31" x14ac:dyDescent="0.2">
      <c r="A44" s="741"/>
      <c r="B44" s="58" t="s">
        <v>2797</v>
      </c>
      <c r="C44" s="53">
        <v>40</v>
      </c>
      <c r="D44" s="54">
        <v>36</v>
      </c>
      <c r="E44" s="54">
        <v>36</v>
      </c>
      <c r="F44" s="54">
        <v>46</v>
      </c>
      <c r="G44" s="54">
        <v>46</v>
      </c>
      <c r="H44" s="54">
        <v>35</v>
      </c>
      <c r="I44" s="54">
        <v>40</v>
      </c>
      <c r="J44" s="54">
        <v>26</v>
      </c>
      <c r="K44" s="54">
        <v>46</v>
      </c>
      <c r="L44" s="54">
        <v>29</v>
      </c>
      <c r="M44" s="54">
        <v>32</v>
      </c>
      <c r="N44" s="54">
        <v>24</v>
      </c>
      <c r="O44" s="54">
        <v>33</v>
      </c>
      <c r="P44" s="54">
        <v>35</v>
      </c>
      <c r="Q44" s="54">
        <v>42</v>
      </c>
      <c r="R44" s="54">
        <v>31</v>
      </c>
      <c r="S44" s="54">
        <v>29</v>
      </c>
      <c r="T44" s="54">
        <v>40</v>
      </c>
      <c r="U44" s="54">
        <v>34</v>
      </c>
      <c r="V44" s="54">
        <v>39</v>
      </c>
      <c r="W44" s="54">
        <v>37</v>
      </c>
      <c r="X44" s="54">
        <v>42</v>
      </c>
      <c r="Y44" s="54">
        <v>43</v>
      </c>
      <c r="Z44" s="60">
        <v>37</v>
      </c>
      <c r="AA44" s="60">
        <v>35</v>
      </c>
      <c r="AB44" s="60">
        <v>33</v>
      </c>
      <c r="AC44" s="60">
        <v>39</v>
      </c>
      <c r="AE44" s="672">
        <f t="shared" si="6"/>
        <v>985</v>
      </c>
    </row>
    <row r="45" spans="1:31" x14ac:dyDescent="0.2">
      <c r="A45" s="741"/>
      <c r="B45" s="58" t="s">
        <v>2798</v>
      </c>
      <c r="C45" s="53">
        <v>389</v>
      </c>
      <c r="D45" s="54">
        <v>307</v>
      </c>
      <c r="E45" s="54">
        <v>319</v>
      </c>
      <c r="F45" s="54">
        <v>316</v>
      </c>
      <c r="G45" s="54">
        <v>292</v>
      </c>
      <c r="H45" s="54">
        <v>232</v>
      </c>
      <c r="I45" s="54">
        <v>243</v>
      </c>
      <c r="J45" s="54">
        <v>238</v>
      </c>
      <c r="K45" s="54">
        <v>206</v>
      </c>
      <c r="L45" s="54">
        <v>206</v>
      </c>
      <c r="M45" s="54">
        <v>198</v>
      </c>
      <c r="N45" s="54">
        <v>191</v>
      </c>
      <c r="O45" s="54">
        <v>193</v>
      </c>
      <c r="P45" s="54">
        <v>210</v>
      </c>
      <c r="Q45" s="54">
        <v>216</v>
      </c>
      <c r="R45" s="54">
        <v>228</v>
      </c>
      <c r="S45" s="54">
        <v>205</v>
      </c>
      <c r="T45" s="54">
        <v>191</v>
      </c>
      <c r="U45" s="54">
        <v>209</v>
      </c>
      <c r="V45" s="60">
        <v>199</v>
      </c>
      <c r="W45" s="54">
        <v>206</v>
      </c>
      <c r="X45" s="54">
        <v>223</v>
      </c>
      <c r="Y45" s="54">
        <v>219</v>
      </c>
      <c r="Z45" s="54">
        <v>233</v>
      </c>
      <c r="AA45" s="54">
        <v>207</v>
      </c>
      <c r="AB45" s="54">
        <v>217</v>
      </c>
      <c r="AC45" s="54">
        <v>216</v>
      </c>
      <c r="AE45" s="672">
        <f t="shared" si="6"/>
        <v>6309</v>
      </c>
    </row>
    <row r="46" spans="1:31" x14ac:dyDescent="0.2">
      <c r="A46" s="741"/>
      <c r="B46" s="93" t="s">
        <v>2800</v>
      </c>
      <c r="C46" s="53"/>
      <c r="D46" s="54"/>
      <c r="E46" s="54"/>
      <c r="F46" s="54"/>
      <c r="G46" s="54"/>
      <c r="H46" s="54"/>
      <c r="I46" s="54"/>
      <c r="J46" s="54"/>
      <c r="K46" s="54"/>
      <c r="L46" s="54"/>
      <c r="M46" s="54"/>
      <c r="N46" s="54"/>
      <c r="O46" s="54"/>
      <c r="P46" s="60"/>
      <c r="Q46" s="60"/>
      <c r="R46" s="60"/>
      <c r="S46" s="60"/>
      <c r="T46" s="60"/>
      <c r="U46" s="60"/>
      <c r="V46" s="54"/>
      <c r="W46" s="54"/>
      <c r="X46" s="54"/>
      <c r="Y46" s="54"/>
      <c r="Z46" s="54"/>
      <c r="AA46" s="54"/>
      <c r="AB46" s="54"/>
      <c r="AC46" s="54"/>
      <c r="AE46" s="672"/>
    </row>
    <row r="47" spans="1:31" x14ac:dyDescent="0.2">
      <c r="A47" s="741"/>
      <c r="B47" s="58" t="s">
        <v>2793</v>
      </c>
      <c r="C47" s="53">
        <f>C39-C31</f>
        <v>-3</v>
      </c>
      <c r="D47" s="54">
        <f t="shared" ref="D47:AC47" si="7">D39-D31</f>
        <v>-42</v>
      </c>
      <c r="E47" s="54">
        <f t="shared" si="7"/>
        <v>-25</v>
      </c>
      <c r="F47" s="54">
        <f t="shared" si="7"/>
        <v>-17</v>
      </c>
      <c r="G47" s="54">
        <f t="shared" si="7"/>
        <v>-19</v>
      </c>
      <c r="H47" s="54">
        <f t="shared" si="7"/>
        <v>-22</v>
      </c>
      <c r="I47" s="54">
        <f t="shared" si="7"/>
        <v>-26</v>
      </c>
      <c r="J47" s="54">
        <f t="shared" si="7"/>
        <v>-13</v>
      </c>
      <c r="K47" s="54">
        <f t="shared" si="7"/>
        <v>-29</v>
      </c>
      <c r="L47" s="54">
        <f t="shared" si="7"/>
        <v>-31</v>
      </c>
      <c r="M47" s="54">
        <f t="shared" si="7"/>
        <v>-20</v>
      </c>
      <c r="N47" s="54">
        <f t="shared" si="7"/>
        <v>-18</v>
      </c>
      <c r="O47" s="54">
        <f t="shared" si="7"/>
        <v>-23</v>
      </c>
      <c r="P47" s="54">
        <f t="shared" si="7"/>
        <v>-7</v>
      </c>
      <c r="Q47" s="54">
        <f t="shared" si="7"/>
        <v>-9</v>
      </c>
      <c r="R47" s="54">
        <f t="shared" si="7"/>
        <v>-9</v>
      </c>
      <c r="S47" s="54">
        <f t="shared" si="7"/>
        <v>-6</v>
      </c>
      <c r="T47" s="54">
        <f t="shared" si="7"/>
        <v>-17</v>
      </c>
      <c r="U47" s="54">
        <f t="shared" si="7"/>
        <v>-6</v>
      </c>
      <c r="V47" s="54">
        <f t="shared" si="7"/>
        <v>-25</v>
      </c>
      <c r="W47" s="54">
        <f t="shared" si="7"/>
        <v>-8</v>
      </c>
      <c r="X47" s="54">
        <f t="shared" si="7"/>
        <v>-20</v>
      </c>
      <c r="Y47" s="54">
        <f t="shared" si="7"/>
        <v>-15</v>
      </c>
      <c r="Z47" s="54">
        <f t="shared" si="7"/>
        <v>4</v>
      </c>
      <c r="AA47" s="54">
        <f t="shared" si="7"/>
        <v>0</v>
      </c>
      <c r="AB47" s="54">
        <f t="shared" si="7"/>
        <v>-9</v>
      </c>
      <c r="AC47" s="54">
        <f t="shared" si="7"/>
        <v>1</v>
      </c>
      <c r="AE47" s="672">
        <f t="shared" ref="AE47:AE52" si="8">SUM(C47:AC47)</f>
        <v>-414</v>
      </c>
    </row>
    <row r="48" spans="1:31" x14ac:dyDescent="0.2">
      <c r="A48" s="741"/>
      <c r="B48" s="58" t="s">
        <v>2794</v>
      </c>
      <c r="C48" s="53">
        <f t="shared" ref="C48:AC53" si="9">C40-C32</f>
        <v>-20</v>
      </c>
      <c r="D48" s="54">
        <f t="shared" si="9"/>
        <v>-42</v>
      </c>
      <c r="E48" s="54">
        <f t="shared" si="9"/>
        <v>-43</v>
      </c>
      <c r="F48" s="54">
        <f t="shared" si="9"/>
        <v>-29</v>
      </c>
      <c r="G48" s="54">
        <f t="shared" si="9"/>
        <v>-41</v>
      </c>
      <c r="H48" s="54">
        <f t="shared" si="9"/>
        <v>-34</v>
      </c>
      <c r="I48" s="54">
        <f t="shared" si="9"/>
        <v>-13</v>
      </c>
      <c r="J48" s="54">
        <f t="shared" si="9"/>
        <v>-12</v>
      </c>
      <c r="K48" s="54">
        <f t="shared" si="9"/>
        <v>-29</v>
      </c>
      <c r="L48" s="54">
        <f t="shared" si="9"/>
        <v>-8</v>
      </c>
      <c r="M48" s="54">
        <f t="shared" si="9"/>
        <v>-25</v>
      </c>
      <c r="N48" s="54">
        <f t="shared" si="9"/>
        <v>-13</v>
      </c>
      <c r="O48" s="54">
        <f t="shared" si="9"/>
        <v>-10</v>
      </c>
      <c r="P48" s="54">
        <f t="shared" si="9"/>
        <v>-17</v>
      </c>
      <c r="Q48" s="54">
        <f t="shared" si="9"/>
        <v>-18</v>
      </c>
      <c r="R48" s="54">
        <f t="shared" si="9"/>
        <v>-13</v>
      </c>
      <c r="S48" s="54">
        <f t="shared" si="9"/>
        <v>0</v>
      </c>
      <c r="T48" s="54">
        <f t="shared" si="9"/>
        <v>-34</v>
      </c>
      <c r="U48" s="54">
        <f t="shared" si="9"/>
        <v>-7</v>
      </c>
      <c r="V48" s="54">
        <f t="shared" si="9"/>
        <v>-12</v>
      </c>
      <c r="W48" s="54">
        <f t="shared" si="9"/>
        <v>-23</v>
      </c>
      <c r="X48" s="54">
        <f t="shared" si="9"/>
        <v>5</v>
      </c>
      <c r="Y48" s="54">
        <f t="shared" si="9"/>
        <v>-4</v>
      </c>
      <c r="Z48" s="54">
        <f t="shared" si="9"/>
        <v>-6</v>
      </c>
      <c r="AA48" s="54">
        <f t="shared" si="9"/>
        <v>-10</v>
      </c>
      <c r="AB48" s="54">
        <f t="shared" si="9"/>
        <v>1</v>
      </c>
      <c r="AC48" s="54">
        <f t="shared" si="9"/>
        <v>-15</v>
      </c>
      <c r="AE48" s="672">
        <f t="shared" si="8"/>
        <v>-472</v>
      </c>
    </row>
    <row r="49" spans="1:33" x14ac:dyDescent="0.2">
      <c r="A49" s="741"/>
      <c r="B49" s="58" t="s">
        <v>2795</v>
      </c>
      <c r="C49" s="53">
        <f t="shared" si="9"/>
        <v>9</v>
      </c>
      <c r="D49" s="54">
        <f t="shared" si="9"/>
        <v>-21</v>
      </c>
      <c r="E49" s="54">
        <f t="shared" si="9"/>
        <v>-21</v>
      </c>
      <c r="F49" s="54">
        <f t="shared" si="9"/>
        <v>-24</v>
      </c>
      <c r="G49" s="54">
        <f t="shared" si="9"/>
        <v>-9</v>
      </c>
      <c r="H49" s="54">
        <f t="shared" si="9"/>
        <v>-13</v>
      </c>
      <c r="I49" s="54">
        <f t="shared" si="9"/>
        <v>-10</v>
      </c>
      <c r="J49" s="54">
        <f t="shared" si="9"/>
        <v>-24</v>
      </c>
      <c r="K49" s="54">
        <f t="shared" si="9"/>
        <v>-11</v>
      </c>
      <c r="L49" s="54">
        <f t="shared" si="9"/>
        <v>-27</v>
      </c>
      <c r="M49" s="54">
        <f t="shared" si="9"/>
        <v>-14</v>
      </c>
      <c r="N49" s="54">
        <f t="shared" si="9"/>
        <v>-20</v>
      </c>
      <c r="O49" s="54">
        <f t="shared" si="9"/>
        <v>-14</v>
      </c>
      <c r="P49" s="54">
        <f t="shared" si="9"/>
        <v>-4</v>
      </c>
      <c r="Q49" s="54">
        <f t="shared" si="9"/>
        <v>-12</v>
      </c>
      <c r="R49" s="54">
        <f t="shared" si="9"/>
        <v>14</v>
      </c>
      <c r="S49" s="54">
        <f t="shared" si="9"/>
        <v>-23</v>
      </c>
      <c r="T49" s="54">
        <f t="shared" si="9"/>
        <v>-8</v>
      </c>
      <c r="U49" s="54">
        <f t="shared" si="9"/>
        <v>-6</v>
      </c>
      <c r="V49" s="54">
        <f t="shared" si="9"/>
        <v>2</v>
      </c>
      <c r="W49" s="54">
        <f t="shared" si="9"/>
        <v>-10</v>
      </c>
      <c r="X49" s="54">
        <f t="shared" si="9"/>
        <v>0</v>
      </c>
      <c r="Y49" s="54">
        <f t="shared" si="9"/>
        <v>-5</v>
      </c>
      <c r="Z49" s="54">
        <f t="shared" si="9"/>
        <v>6</v>
      </c>
      <c r="AA49" s="54">
        <f t="shared" si="9"/>
        <v>4</v>
      </c>
      <c r="AB49" s="54">
        <f t="shared" si="9"/>
        <v>-1</v>
      </c>
      <c r="AC49" s="54">
        <f t="shared" si="9"/>
        <v>4</v>
      </c>
      <c r="AE49" s="672">
        <f t="shared" si="8"/>
        <v>-238</v>
      </c>
    </row>
    <row r="50" spans="1:33" x14ac:dyDescent="0.2">
      <c r="A50" s="741"/>
      <c r="B50" s="58" t="s">
        <v>2796</v>
      </c>
      <c r="C50" s="53">
        <f t="shared" si="9"/>
        <v>-13</v>
      </c>
      <c r="D50" s="54">
        <f t="shared" si="9"/>
        <v>-37</v>
      </c>
      <c r="E50" s="54">
        <f t="shared" si="9"/>
        <v>-32</v>
      </c>
      <c r="F50" s="54">
        <f t="shared" si="9"/>
        <v>-27</v>
      </c>
      <c r="G50" s="54">
        <f t="shared" si="9"/>
        <v>-27</v>
      </c>
      <c r="H50" s="54">
        <f t="shared" si="9"/>
        <v>-25</v>
      </c>
      <c r="I50" s="54">
        <f t="shared" si="9"/>
        <v>-24</v>
      </c>
      <c r="J50" s="54">
        <f t="shared" si="9"/>
        <v>-16</v>
      </c>
      <c r="K50" s="54">
        <f t="shared" si="9"/>
        <v>-18</v>
      </c>
      <c r="L50" s="54">
        <f t="shared" si="9"/>
        <v>-17</v>
      </c>
      <c r="M50" s="54">
        <f t="shared" si="9"/>
        <v>-19</v>
      </c>
      <c r="N50" s="54">
        <f t="shared" si="9"/>
        <v>-16</v>
      </c>
      <c r="O50" s="54">
        <f t="shared" si="9"/>
        <v>-12</v>
      </c>
      <c r="P50" s="54">
        <f t="shared" si="9"/>
        <v>-14</v>
      </c>
      <c r="Q50" s="54">
        <f t="shared" si="9"/>
        <v>-6</v>
      </c>
      <c r="R50" s="54">
        <f t="shared" si="9"/>
        <v>-4</v>
      </c>
      <c r="S50" s="54">
        <f t="shared" si="9"/>
        <v>-15</v>
      </c>
      <c r="T50" s="54">
        <f t="shared" si="9"/>
        <v>-18</v>
      </c>
      <c r="U50" s="54">
        <f t="shared" si="9"/>
        <v>-8</v>
      </c>
      <c r="V50" s="54">
        <f t="shared" si="9"/>
        <v>-10</v>
      </c>
      <c r="W50" s="54">
        <f t="shared" si="9"/>
        <v>-2</v>
      </c>
      <c r="X50" s="54">
        <f t="shared" si="9"/>
        <v>-6</v>
      </c>
      <c r="Y50" s="54">
        <f t="shared" si="9"/>
        <v>-11</v>
      </c>
      <c r="Z50" s="54">
        <f t="shared" si="9"/>
        <v>-2</v>
      </c>
      <c r="AA50" s="54">
        <f t="shared" si="9"/>
        <v>-15</v>
      </c>
      <c r="AB50" s="54">
        <f t="shared" si="9"/>
        <v>0</v>
      </c>
      <c r="AC50" s="54">
        <f t="shared" si="9"/>
        <v>-9</v>
      </c>
      <c r="AE50" s="672">
        <f t="shared" si="8"/>
        <v>-403</v>
      </c>
    </row>
    <row r="51" spans="1:33" x14ac:dyDescent="0.2">
      <c r="A51" s="741"/>
      <c r="B51" s="58" t="s">
        <v>41</v>
      </c>
      <c r="C51" s="53">
        <f t="shared" si="9"/>
        <v>105</v>
      </c>
      <c r="D51" s="54">
        <f t="shared" si="9"/>
        <v>94</v>
      </c>
      <c r="E51" s="54">
        <f t="shared" si="9"/>
        <v>102</v>
      </c>
      <c r="F51" s="54">
        <f t="shared" si="9"/>
        <v>89</v>
      </c>
      <c r="G51" s="54">
        <f t="shared" si="9"/>
        <v>65</v>
      </c>
      <c r="H51" s="54">
        <f t="shared" si="9"/>
        <v>32</v>
      </c>
      <c r="I51" s="54">
        <f t="shared" si="9"/>
        <v>27</v>
      </c>
      <c r="J51" s="54">
        <f t="shared" si="9"/>
        <v>17</v>
      </c>
      <c r="K51" s="54">
        <f t="shared" si="9"/>
        <v>12</v>
      </c>
      <c r="L51" s="54">
        <f t="shared" si="9"/>
        <v>10</v>
      </c>
      <c r="M51" s="54">
        <f t="shared" si="9"/>
        <v>2</v>
      </c>
      <c r="N51" s="54">
        <f t="shared" si="9"/>
        <v>4</v>
      </c>
      <c r="O51" s="54">
        <f t="shared" si="9"/>
        <v>1</v>
      </c>
      <c r="P51" s="54">
        <f t="shared" si="9"/>
        <v>3</v>
      </c>
      <c r="Q51" s="54">
        <f t="shared" si="9"/>
        <v>2</v>
      </c>
      <c r="R51" s="54">
        <f t="shared" si="9"/>
        <v>0</v>
      </c>
      <c r="S51" s="54">
        <f t="shared" si="9"/>
        <v>3</v>
      </c>
      <c r="T51" s="54">
        <f t="shared" si="9"/>
        <v>1</v>
      </c>
      <c r="U51" s="54">
        <f t="shared" si="9"/>
        <v>0</v>
      </c>
      <c r="V51" s="54">
        <f t="shared" si="9"/>
        <v>0</v>
      </c>
      <c r="W51" s="54">
        <f t="shared" si="9"/>
        <v>0</v>
      </c>
      <c r="X51" s="54">
        <f t="shared" si="9"/>
        <v>0</v>
      </c>
      <c r="Y51" s="54">
        <f t="shared" si="9"/>
        <v>2</v>
      </c>
      <c r="Z51" s="54">
        <f t="shared" si="9"/>
        <v>0</v>
      </c>
      <c r="AA51" s="54">
        <f t="shared" si="9"/>
        <v>0</v>
      </c>
      <c r="AB51" s="54">
        <f t="shared" si="9"/>
        <v>1</v>
      </c>
      <c r="AC51" s="54">
        <f t="shared" si="9"/>
        <v>1</v>
      </c>
      <c r="AE51" s="672">
        <f t="shared" si="8"/>
        <v>573</v>
      </c>
    </row>
    <row r="52" spans="1:33" x14ac:dyDescent="0.2">
      <c r="A52" s="741"/>
      <c r="B52" s="58" t="s">
        <v>2797</v>
      </c>
      <c r="C52" s="53">
        <f t="shared" si="9"/>
        <v>-3</v>
      </c>
      <c r="D52" s="54">
        <f t="shared" si="9"/>
        <v>-11</v>
      </c>
      <c r="E52" s="54">
        <f t="shared" si="9"/>
        <v>-12</v>
      </c>
      <c r="F52" s="54">
        <f t="shared" si="9"/>
        <v>1</v>
      </c>
      <c r="G52" s="54">
        <f t="shared" si="9"/>
        <v>4</v>
      </c>
      <c r="H52" s="54">
        <f t="shared" si="9"/>
        <v>-2</v>
      </c>
      <c r="I52" s="54">
        <f t="shared" si="9"/>
        <v>-1</v>
      </c>
      <c r="J52" s="54">
        <f t="shared" si="9"/>
        <v>-16</v>
      </c>
      <c r="K52" s="54">
        <f t="shared" si="9"/>
        <v>8</v>
      </c>
      <c r="L52" s="54">
        <f t="shared" si="9"/>
        <v>-16</v>
      </c>
      <c r="M52" s="54">
        <f t="shared" si="9"/>
        <v>-7</v>
      </c>
      <c r="N52" s="54">
        <f t="shared" si="9"/>
        <v>-11</v>
      </c>
      <c r="O52" s="54">
        <f t="shared" si="9"/>
        <v>-6</v>
      </c>
      <c r="P52" s="54">
        <f t="shared" si="9"/>
        <v>-2</v>
      </c>
      <c r="Q52" s="54">
        <f t="shared" si="9"/>
        <v>8</v>
      </c>
      <c r="R52" s="54">
        <f t="shared" si="9"/>
        <v>-7</v>
      </c>
      <c r="S52" s="54">
        <f t="shared" si="9"/>
        <v>-2</v>
      </c>
      <c r="T52" s="54">
        <f t="shared" si="9"/>
        <v>7</v>
      </c>
      <c r="U52" s="54">
        <f t="shared" si="9"/>
        <v>-3</v>
      </c>
      <c r="V52" s="54">
        <f t="shared" si="9"/>
        <v>5</v>
      </c>
      <c r="W52" s="54">
        <f t="shared" si="9"/>
        <v>3</v>
      </c>
      <c r="X52" s="54">
        <f t="shared" si="9"/>
        <v>9</v>
      </c>
      <c r="Y52" s="54">
        <f t="shared" si="9"/>
        <v>12</v>
      </c>
      <c r="Z52" s="54">
        <f t="shared" si="9"/>
        <v>6</v>
      </c>
      <c r="AA52" s="54">
        <f t="shared" si="9"/>
        <v>3</v>
      </c>
      <c r="AB52" s="54">
        <f t="shared" si="9"/>
        <v>-3</v>
      </c>
      <c r="AC52" s="54">
        <f t="shared" si="9"/>
        <v>6</v>
      </c>
      <c r="AE52" s="672">
        <f t="shared" si="8"/>
        <v>-30</v>
      </c>
    </row>
    <row r="53" spans="1:33" x14ac:dyDescent="0.2">
      <c r="A53" s="742"/>
      <c r="B53" s="58" t="s">
        <v>2798</v>
      </c>
      <c r="C53" s="61">
        <f t="shared" si="9"/>
        <v>75</v>
      </c>
      <c r="D53" s="55">
        <f t="shared" si="9"/>
        <v>-60</v>
      </c>
      <c r="E53" s="55">
        <f t="shared" si="9"/>
        <v>-31</v>
      </c>
      <c r="F53" s="55">
        <f t="shared" si="9"/>
        <v>-7</v>
      </c>
      <c r="G53" s="55">
        <f t="shared" si="9"/>
        <v>-27</v>
      </c>
      <c r="H53" s="55">
        <f t="shared" si="9"/>
        <v>-63</v>
      </c>
      <c r="I53" s="55">
        <f t="shared" si="9"/>
        <v>-48</v>
      </c>
      <c r="J53" s="55">
        <f t="shared" si="9"/>
        <v>-64</v>
      </c>
      <c r="K53" s="55">
        <f t="shared" si="9"/>
        <v>-67</v>
      </c>
      <c r="L53" s="55">
        <f t="shared" si="9"/>
        <v>-89</v>
      </c>
      <c r="M53" s="55">
        <f t="shared" si="9"/>
        <v>-83</v>
      </c>
      <c r="N53" s="55">
        <f t="shared" si="9"/>
        <v>-74</v>
      </c>
      <c r="O53" s="55">
        <f t="shared" si="9"/>
        <v>-65</v>
      </c>
      <c r="P53" s="55">
        <f t="shared" si="9"/>
        <v>-42</v>
      </c>
      <c r="Q53" s="55">
        <f t="shared" si="9"/>
        <v>-35</v>
      </c>
      <c r="R53" s="55">
        <f t="shared" si="9"/>
        <v>-20</v>
      </c>
      <c r="S53" s="55">
        <f t="shared" si="9"/>
        <v>-43</v>
      </c>
      <c r="T53" s="55">
        <f t="shared" si="9"/>
        <v>-68</v>
      </c>
      <c r="U53" s="55">
        <f t="shared" si="9"/>
        <v>-30</v>
      </c>
      <c r="V53" s="55">
        <f t="shared" si="9"/>
        <v>-40</v>
      </c>
      <c r="W53" s="55">
        <f t="shared" si="9"/>
        <v>-39</v>
      </c>
      <c r="X53" s="55">
        <f t="shared" si="9"/>
        <v>-13</v>
      </c>
      <c r="Y53" s="55">
        <f t="shared" si="9"/>
        <v>-21</v>
      </c>
      <c r="Z53" s="55">
        <f t="shared" si="9"/>
        <v>7</v>
      </c>
      <c r="AA53" s="55">
        <f t="shared" si="9"/>
        <v>-18</v>
      </c>
      <c r="AB53" s="55">
        <f t="shared" si="9"/>
        <v>-11</v>
      </c>
      <c r="AC53" s="55">
        <f t="shared" si="9"/>
        <v>-13</v>
      </c>
      <c r="AD53" s="687"/>
      <c r="AE53" s="670">
        <f>SUM(C53:AD53)</f>
        <v>-989</v>
      </c>
      <c r="AF53" s="669"/>
      <c r="AG53" s="669"/>
    </row>
    <row r="54" spans="1:33" ht="14.25" x14ac:dyDescent="0.2">
      <c r="A54" s="740" t="s">
        <v>2803</v>
      </c>
      <c r="B54" s="92" t="s">
        <v>3030</v>
      </c>
      <c r="C54" s="53"/>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E54" s="672"/>
    </row>
    <row r="55" spans="1:33" x14ac:dyDescent="0.2">
      <c r="A55" s="741"/>
      <c r="B55" s="58" t="s">
        <v>2793</v>
      </c>
      <c r="C55" s="53">
        <v>99</v>
      </c>
      <c r="D55" s="54">
        <v>101</v>
      </c>
      <c r="E55" s="54">
        <v>93</v>
      </c>
      <c r="F55" s="54">
        <v>97</v>
      </c>
      <c r="G55" s="54">
        <v>83</v>
      </c>
      <c r="H55" s="54">
        <v>99</v>
      </c>
      <c r="I55" s="54">
        <v>106</v>
      </c>
      <c r="J55" s="54">
        <v>101</v>
      </c>
      <c r="K55" s="54">
        <v>95</v>
      </c>
      <c r="L55" s="54">
        <v>103</v>
      </c>
      <c r="M55" s="54">
        <v>90</v>
      </c>
      <c r="N55" s="54">
        <v>89</v>
      </c>
      <c r="O55" s="54">
        <v>98</v>
      </c>
      <c r="P55" s="54">
        <v>89</v>
      </c>
      <c r="Q55" s="54">
        <v>89</v>
      </c>
      <c r="R55" s="54">
        <v>89</v>
      </c>
      <c r="S55" s="54">
        <v>98</v>
      </c>
      <c r="T55" s="54">
        <v>89</v>
      </c>
      <c r="U55" s="54">
        <v>95</v>
      </c>
      <c r="V55" s="54">
        <v>97</v>
      </c>
      <c r="W55" s="54">
        <v>92</v>
      </c>
      <c r="X55" s="54">
        <v>96</v>
      </c>
      <c r="Y55" s="54">
        <v>96</v>
      </c>
      <c r="Z55" s="54">
        <v>96</v>
      </c>
      <c r="AA55" s="54">
        <v>96</v>
      </c>
      <c r="AB55" s="54">
        <v>96</v>
      </c>
      <c r="AC55" s="54">
        <v>94</v>
      </c>
      <c r="AE55" s="672">
        <f t="shared" ref="AE55:AE61" si="10">SUM(C55:AC55)</f>
        <v>2566</v>
      </c>
    </row>
    <row r="56" spans="1:33" x14ac:dyDescent="0.2">
      <c r="A56" s="741"/>
      <c r="B56" s="58" t="s">
        <v>2794</v>
      </c>
      <c r="C56" s="53">
        <v>11</v>
      </c>
      <c r="D56" s="54">
        <v>16</v>
      </c>
      <c r="E56" s="54">
        <v>12</v>
      </c>
      <c r="F56" s="54">
        <v>11</v>
      </c>
      <c r="G56" s="54">
        <v>9</v>
      </c>
      <c r="H56" s="54">
        <v>11</v>
      </c>
      <c r="I56" s="54">
        <v>12</v>
      </c>
      <c r="J56" s="54">
        <v>12</v>
      </c>
      <c r="K56" s="54">
        <v>12</v>
      </c>
      <c r="L56" s="54">
        <v>10</v>
      </c>
      <c r="M56" s="54">
        <v>10</v>
      </c>
      <c r="N56" s="54">
        <v>12</v>
      </c>
      <c r="O56" s="54">
        <v>13</v>
      </c>
      <c r="P56" s="54">
        <v>9</v>
      </c>
      <c r="Q56" s="54">
        <v>9</v>
      </c>
      <c r="R56" s="54">
        <v>9</v>
      </c>
      <c r="S56" s="54">
        <v>8</v>
      </c>
      <c r="T56" s="54">
        <v>11</v>
      </c>
      <c r="U56" s="54">
        <v>9</v>
      </c>
      <c r="V56" s="54">
        <v>8</v>
      </c>
      <c r="W56" s="54">
        <v>11</v>
      </c>
      <c r="X56" s="54">
        <v>9</v>
      </c>
      <c r="Y56" s="54">
        <v>10</v>
      </c>
      <c r="Z56" s="54">
        <v>9</v>
      </c>
      <c r="AA56" s="54">
        <v>9</v>
      </c>
      <c r="AB56" s="54">
        <v>8</v>
      </c>
      <c r="AC56" s="54">
        <v>10</v>
      </c>
      <c r="AE56" s="672">
        <f t="shared" si="10"/>
        <v>280</v>
      </c>
    </row>
    <row r="57" spans="1:33" x14ac:dyDescent="0.2">
      <c r="A57" s="741"/>
      <c r="B57" s="58" t="s">
        <v>2795</v>
      </c>
      <c r="C57" s="53">
        <v>97</v>
      </c>
      <c r="D57" s="54">
        <v>147</v>
      </c>
      <c r="E57" s="54">
        <v>113</v>
      </c>
      <c r="F57" s="54">
        <v>109</v>
      </c>
      <c r="G57" s="54">
        <v>95</v>
      </c>
      <c r="H57" s="54">
        <v>99</v>
      </c>
      <c r="I57" s="54">
        <v>101</v>
      </c>
      <c r="J57" s="54">
        <v>94</v>
      </c>
      <c r="K57" s="54">
        <v>101</v>
      </c>
      <c r="L57" s="54">
        <v>102</v>
      </c>
      <c r="M57" s="54">
        <v>90</v>
      </c>
      <c r="N57" s="54">
        <v>91</v>
      </c>
      <c r="O57" s="54">
        <v>94</v>
      </c>
      <c r="P57" s="54">
        <v>88</v>
      </c>
      <c r="Q57" s="54">
        <v>91</v>
      </c>
      <c r="R57" s="54">
        <v>84</v>
      </c>
      <c r="S57" s="54">
        <v>86</v>
      </c>
      <c r="T57" s="54">
        <v>82</v>
      </c>
      <c r="U57" s="54">
        <v>82</v>
      </c>
      <c r="V57" s="54">
        <v>84</v>
      </c>
      <c r="W57" s="54">
        <v>85</v>
      </c>
      <c r="X57" s="54">
        <v>85</v>
      </c>
      <c r="Y57" s="54">
        <v>95</v>
      </c>
      <c r="Z57" s="54">
        <v>86</v>
      </c>
      <c r="AA57" s="54">
        <v>82</v>
      </c>
      <c r="AB57" s="54">
        <v>88</v>
      </c>
      <c r="AC57" s="54">
        <v>83</v>
      </c>
      <c r="AE57" s="672">
        <f t="shared" si="10"/>
        <v>2534</v>
      </c>
    </row>
    <row r="58" spans="1:33" x14ac:dyDescent="0.2">
      <c r="A58" s="741"/>
      <c r="B58" s="58" t="s">
        <v>2796</v>
      </c>
      <c r="C58" s="53">
        <v>33</v>
      </c>
      <c r="D58" s="54">
        <v>41</v>
      </c>
      <c r="E58" s="54">
        <v>35</v>
      </c>
      <c r="F58" s="54">
        <v>35</v>
      </c>
      <c r="G58" s="54">
        <v>34</v>
      </c>
      <c r="H58" s="54">
        <v>30</v>
      </c>
      <c r="I58" s="54">
        <v>28</v>
      </c>
      <c r="J58" s="54">
        <v>36</v>
      </c>
      <c r="K58" s="54">
        <v>30</v>
      </c>
      <c r="L58" s="54">
        <v>29</v>
      </c>
      <c r="M58" s="54">
        <v>28</v>
      </c>
      <c r="N58" s="54">
        <v>30</v>
      </c>
      <c r="O58" s="54">
        <v>28</v>
      </c>
      <c r="P58" s="54">
        <v>25</v>
      </c>
      <c r="Q58" s="54">
        <v>27</v>
      </c>
      <c r="R58" s="54">
        <v>23</v>
      </c>
      <c r="S58" s="54">
        <v>25</v>
      </c>
      <c r="T58" s="54">
        <v>26</v>
      </c>
      <c r="U58" s="54">
        <v>20</v>
      </c>
      <c r="V58" s="54">
        <v>22</v>
      </c>
      <c r="W58" s="54">
        <v>23</v>
      </c>
      <c r="X58" s="54">
        <v>23</v>
      </c>
      <c r="Y58" s="54">
        <v>24</v>
      </c>
      <c r="Z58" s="54">
        <v>20</v>
      </c>
      <c r="AA58" s="54">
        <v>20</v>
      </c>
      <c r="AB58" s="54">
        <v>22</v>
      </c>
      <c r="AC58" s="54">
        <v>21</v>
      </c>
      <c r="AE58" s="672">
        <f t="shared" si="10"/>
        <v>738</v>
      </c>
    </row>
    <row r="59" spans="1:33" x14ac:dyDescent="0.2">
      <c r="A59" s="741"/>
      <c r="B59" s="58" t="s">
        <v>41</v>
      </c>
      <c r="C59" s="53">
        <v>0</v>
      </c>
      <c r="D59" s="54">
        <v>0</v>
      </c>
      <c r="E59" s="54">
        <v>0</v>
      </c>
      <c r="F59" s="54">
        <v>0</v>
      </c>
      <c r="G59" s="54">
        <v>0</v>
      </c>
      <c r="H59" s="54">
        <v>0</v>
      </c>
      <c r="I59" s="54">
        <v>0</v>
      </c>
      <c r="J59" s="54">
        <v>0</v>
      </c>
      <c r="K59" s="54">
        <v>0</v>
      </c>
      <c r="L59" s="54">
        <v>0</v>
      </c>
      <c r="M59" s="54">
        <v>0</v>
      </c>
      <c r="N59" s="54">
        <v>0</v>
      </c>
      <c r="O59" s="54">
        <v>0</v>
      </c>
      <c r="P59" s="54">
        <v>0</v>
      </c>
      <c r="Q59" s="54">
        <v>0</v>
      </c>
      <c r="R59" s="54">
        <v>0</v>
      </c>
      <c r="S59" s="54">
        <v>0</v>
      </c>
      <c r="T59" s="54">
        <v>0</v>
      </c>
      <c r="U59" s="54">
        <v>0</v>
      </c>
      <c r="V59" s="54">
        <v>0</v>
      </c>
      <c r="W59" s="54">
        <v>0</v>
      </c>
      <c r="X59" s="54">
        <v>0</v>
      </c>
      <c r="Y59" s="54">
        <v>0</v>
      </c>
      <c r="Z59" s="54">
        <v>0</v>
      </c>
      <c r="AA59" s="54">
        <v>0</v>
      </c>
      <c r="AB59" s="54">
        <v>0</v>
      </c>
      <c r="AC59" s="54">
        <v>0</v>
      </c>
      <c r="AE59" s="672">
        <f t="shared" si="10"/>
        <v>0</v>
      </c>
    </row>
    <row r="60" spans="1:33" x14ac:dyDescent="0.2">
      <c r="A60" s="741"/>
      <c r="B60" s="58" t="s">
        <v>2797</v>
      </c>
      <c r="C60" s="53">
        <v>73</v>
      </c>
      <c r="D60" s="54">
        <v>97</v>
      </c>
      <c r="E60" s="54">
        <v>80</v>
      </c>
      <c r="F60" s="54">
        <v>85</v>
      </c>
      <c r="G60" s="54">
        <v>86</v>
      </c>
      <c r="H60" s="54">
        <v>82</v>
      </c>
      <c r="I60" s="54">
        <v>73</v>
      </c>
      <c r="J60" s="54">
        <v>81</v>
      </c>
      <c r="K60" s="54">
        <v>72</v>
      </c>
      <c r="L60" s="54">
        <v>83</v>
      </c>
      <c r="M60" s="54">
        <v>79</v>
      </c>
      <c r="N60" s="54">
        <v>76</v>
      </c>
      <c r="O60" s="54">
        <v>75</v>
      </c>
      <c r="P60" s="54">
        <v>73</v>
      </c>
      <c r="Q60" s="54">
        <v>74</v>
      </c>
      <c r="R60" s="54">
        <v>74</v>
      </c>
      <c r="S60" s="54">
        <v>79</v>
      </c>
      <c r="T60" s="54">
        <v>80</v>
      </c>
      <c r="U60" s="54">
        <v>75</v>
      </c>
      <c r="V60" s="54">
        <v>78</v>
      </c>
      <c r="W60" s="54">
        <v>69</v>
      </c>
      <c r="X60" s="54">
        <v>66</v>
      </c>
      <c r="Y60" s="54">
        <v>83</v>
      </c>
      <c r="Z60" s="54">
        <v>78</v>
      </c>
      <c r="AA60" s="54">
        <v>69</v>
      </c>
      <c r="AB60" s="54">
        <v>75</v>
      </c>
      <c r="AC60" s="54">
        <v>69</v>
      </c>
      <c r="AE60" s="672">
        <f t="shared" si="10"/>
        <v>2084</v>
      </c>
    </row>
    <row r="61" spans="1:33" x14ac:dyDescent="0.2">
      <c r="A61" s="741"/>
      <c r="B61" s="58" t="s">
        <v>2798</v>
      </c>
      <c r="C61" s="53">
        <v>313</v>
      </c>
      <c r="D61" s="54">
        <v>402</v>
      </c>
      <c r="E61" s="54">
        <v>333</v>
      </c>
      <c r="F61" s="54">
        <v>338</v>
      </c>
      <c r="G61" s="54">
        <v>307</v>
      </c>
      <c r="H61" s="54">
        <v>321</v>
      </c>
      <c r="I61" s="54">
        <v>320</v>
      </c>
      <c r="J61" s="54">
        <v>324</v>
      </c>
      <c r="K61" s="54">
        <v>310</v>
      </c>
      <c r="L61" s="54">
        <v>326</v>
      </c>
      <c r="M61" s="54">
        <v>297</v>
      </c>
      <c r="N61" s="54">
        <v>298</v>
      </c>
      <c r="O61" s="54">
        <v>308</v>
      </c>
      <c r="P61" s="54">
        <v>284</v>
      </c>
      <c r="Q61" s="54">
        <v>291</v>
      </c>
      <c r="R61" s="54">
        <v>280</v>
      </c>
      <c r="S61" s="54">
        <v>296</v>
      </c>
      <c r="T61" s="54">
        <v>288</v>
      </c>
      <c r="U61" s="54">
        <v>281</v>
      </c>
      <c r="V61" s="54">
        <v>290</v>
      </c>
      <c r="W61" s="54">
        <v>280</v>
      </c>
      <c r="X61" s="54">
        <v>278</v>
      </c>
      <c r="Y61" s="54">
        <v>307</v>
      </c>
      <c r="Z61" s="54">
        <v>289</v>
      </c>
      <c r="AA61" s="54">
        <v>277</v>
      </c>
      <c r="AB61" s="54">
        <v>289</v>
      </c>
      <c r="AC61" s="54">
        <v>277</v>
      </c>
      <c r="AE61" s="672">
        <f t="shared" si="10"/>
        <v>8204</v>
      </c>
    </row>
    <row r="62" spans="1:33" x14ac:dyDescent="0.2">
      <c r="A62" s="741"/>
      <c r="B62" s="93" t="s">
        <v>3029</v>
      </c>
      <c r="C62" s="126" t="s">
        <v>2969</v>
      </c>
      <c r="D62" s="125" t="s">
        <v>2968</v>
      </c>
      <c r="E62" s="125" t="s">
        <v>2967</v>
      </c>
      <c r="F62" s="125" t="s">
        <v>2966</v>
      </c>
      <c r="G62" s="125" t="s">
        <v>2965</v>
      </c>
      <c r="H62" s="125" t="s">
        <v>2964</v>
      </c>
      <c r="I62" s="125" t="s">
        <v>2963</v>
      </c>
      <c r="J62" s="125" t="s">
        <v>2962</v>
      </c>
      <c r="K62" s="125" t="s">
        <v>2961</v>
      </c>
      <c r="L62" s="125" t="s">
        <v>2960</v>
      </c>
      <c r="M62" s="125" t="s">
        <v>2959</v>
      </c>
      <c r="N62" s="125" t="s">
        <v>2958</v>
      </c>
      <c r="O62" s="125" t="s">
        <v>2957</v>
      </c>
      <c r="P62" s="125" t="s">
        <v>2956</v>
      </c>
      <c r="Q62" s="125" t="s">
        <v>2955</v>
      </c>
      <c r="R62" s="125" t="s">
        <v>2954</v>
      </c>
      <c r="S62" s="125" t="s">
        <v>2953</v>
      </c>
      <c r="T62" s="125" t="s">
        <v>2952</v>
      </c>
      <c r="U62" s="125" t="s">
        <v>2951</v>
      </c>
      <c r="V62" s="125" t="s">
        <v>2950</v>
      </c>
      <c r="W62" s="125" t="s">
        <v>2949</v>
      </c>
      <c r="X62" s="125" t="s">
        <v>2948</v>
      </c>
      <c r="Y62" s="125" t="s">
        <v>2947</v>
      </c>
      <c r="Z62" s="125" t="s">
        <v>2946</v>
      </c>
      <c r="AA62" s="125" t="s">
        <v>2945</v>
      </c>
      <c r="AB62" s="125" t="s">
        <v>2944</v>
      </c>
      <c r="AC62" s="125" t="s">
        <v>2943</v>
      </c>
      <c r="AD62" s="9"/>
      <c r="AE62" s="487"/>
    </row>
    <row r="63" spans="1:33" x14ac:dyDescent="0.2">
      <c r="A63" s="741"/>
      <c r="B63" s="58" t="s">
        <v>2793</v>
      </c>
      <c r="C63" s="53">
        <v>162</v>
      </c>
      <c r="D63" s="54">
        <v>140</v>
      </c>
      <c r="E63" s="54">
        <v>147</v>
      </c>
      <c r="F63" s="54">
        <v>160</v>
      </c>
      <c r="G63" s="54">
        <v>144</v>
      </c>
      <c r="H63" s="54">
        <v>143</v>
      </c>
      <c r="I63" s="54">
        <v>140</v>
      </c>
      <c r="J63" s="54">
        <v>134</v>
      </c>
      <c r="K63" s="54">
        <v>149</v>
      </c>
      <c r="L63" s="54">
        <v>147</v>
      </c>
      <c r="M63" s="54">
        <v>143</v>
      </c>
      <c r="N63" s="54">
        <v>140</v>
      </c>
      <c r="O63" s="54">
        <v>118</v>
      </c>
      <c r="P63" s="54">
        <v>146</v>
      </c>
      <c r="Q63" s="54">
        <v>139</v>
      </c>
      <c r="R63" s="54">
        <v>135</v>
      </c>
      <c r="S63" s="54">
        <v>133</v>
      </c>
      <c r="T63" s="54">
        <v>106</v>
      </c>
      <c r="U63" s="54">
        <v>164</v>
      </c>
      <c r="V63" s="54">
        <v>123</v>
      </c>
      <c r="W63" s="54">
        <v>132</v>
      </c>
      <c r="X63" s="54">
        <v>139</v>
      </c>
      <c r="Y63" s="54">
        <v>156</v>
      </c>
      <c r="Z63" s="54">
        <v>116</v>
      </c>
      <c r="AA63" s="54">
        <v>130</v>
      </c>
      <c r="AB63" s="54">
        <v>140</v>
      </c>
      <c r="AC63" s="54">
        <v>118</v>
      </c>
      <c r="AE63" s="672">
        <f t="shared" ref="AE63:AE69" si="11">SUM(C63:AC63)</f>
        <v>3744</v>
      </c>
    </row>
    <row r="64" spans="1:33" x14ac:dyDescent="0.2">
      <c r="A64" s="741"/>
      <c r="B64" s="58" t="s">
        <v>2794</v>
      </c>
      <c r="C64" s="53">
        <v>25</v>
      </c>
      <c r="D64" s="54">
        <v>13</v>
      </c>
      <c r="E64" s="54">
        <v>16</v>
      </c>
      <c r="F64" s="54">
        <v>21</v>
      </c>
      <c r="G64" s="54">
        <v>23</v>
      </c>
      <c r="H64" s="54">
        <v>20</v>
      </c>
      <c r="I64" s="54">
        <v>26</v>
      </c>
      <c r="J64" s="54">
        <v>22</v>
      </c>
      <c r="K64" s="54">
        <v>15</v>
      </c>
      <c r="L64" s="54">
        <v>17</v>
      </c>
      <c r="M64" s="54">
        <v>13</v>
      </c>
      <c r="N64" s="54">
        <v>17</v>
      </c>
      <c r="O64" s="54">
        <v>11</v>
      </c>
      <c r="P64" s="54">
        <v>11</v>
      </c>
      <c r="Q64" s="54">
        <v>18</v>
      </c>
      <c r="R64" s="54">
        <v>9</v>
      </c>
      <c r="S64" s="54">
        <v>15</v>
      </c>
      <c r="T64" s="54">
        <v>16</v>
      </c>
      <c r="U64" s="54">
        <v>13</v>
      </c>
      <c r="V64" s="54">
        <v>16</v>
      </c>
      <c r="W64" s="54">
        <v>14</v>
      </c>
      <c r="X64" s="54">
        <v>16</v>
      </c>
      <c r="Y64" s="54">
        <v>20</v>
      </c>
      <c r="Z64" s="54">
        <v>16</v>
      </c>
      <c r="AA64" s="54">
        <v>12</v>
      </c>
      <c r="AB64" s="54">
        <v>14</v>
      </c>
      <c r="AC64" s="54">
        <v>16</v>
      </c>
      <c r="AE64" s="672">
        <f t="shared" si="11"/>
        <v>445</v>
      </c>
    </row>
    <row r="65" spans="1:33" x14ac:dyDescent="0.2">
      <c r="A65" s="741"/>
      <c r="B65" s="58" t="s">
        <v>2795</v>
      </c>
      <c r="C65" s="53">
        <v>145</v>
      </c>
      <c r="D65" s="54">
        <v>149</v>
      </c>
      <c r="E65" s="54">
        <v>149</v>
      </c>
      <c r="F65" s="54">
        <v>133</v>
      </c>
      <c r="G65" s="54">
        <v>138</v>
      </c>
      <c r="H65" s="54">
        <v>147</v>
      </c>
      <c r="I65" s="54">
        <v>147</v>
      </c>
      <c r="J65" s="54">
        <v>129</v>
      </c>
      <c r="K65" s="54">
        <v>109</v>
      </c>
      <c r="L65" s="54">
        <v>115</v>
      </c>
      <c r="M65" s="54">
        <v>142</v>
      </c>
      <c r="N65" s="54">
        <v>111</v>
      </c>
      <c r="O65" s="54">
        <v>109</v>
      </c>
      <c r="P65" s="54">
        <v>109</v>
      </c>
      <c r="Q65" s="54">
        <v>118</v>
      </c>
      <c r="R65" s="54">
        <v>129</v>
      </c>
      <c r="S65" s="54">
        <v>107</v>
      </c>
      <c r="T65" s="54">
        <v>89</v>
      </c>
      <c r="U65" s="54">
        <v>112</v>
      </c>
      <c r="V65" s="54">
        <v>115</v>
      </c>
      <c r="W65" s="54">
        <v>134</v>
      </c>
      <c r="X65" s="54">
        <v>92</v>
      </c>
      <c r="Y65" s="54">
        <v>99</v>
      </c>
      <c r="Z65" s="54">
        <v>101</v>
      </c>
      <c r="AA65" s="54">
        <v>100</v>
      </c>
      <c r="AB65" s="54">
        <v>114</v>
      </c>
      <c r="AC65" s="54">
        <v>99</v>
      </c>
      <c r="AE65" s="672">
        <f t="shared" si="11"/>
        <v>3241</v>
      </c>
    </row>
    <row r="66" spans="1:33" x14ac:dyDescent="0.2">
      <c r="A66" s="741"/>
      <c r="B66" s="58" t="s">
        <v>2796</v>
      </c>
      <c r="C66" s="53">
        <v>36</v>
      </c>
      <c r="D66" s="54">
        <v>47</v>
      </c>
      <c r="E66" s="54">
        <v>20</v>
      </c>
      <c r="F66" s="54">
        <v>31</v>
      </c>
      <c r="G66" s="54">
        <v>23</v>
      </c>
      <c r="H66" s="54">
        <v>34</v>
      </c>
      <c r="I66" s="54">
        <v>38</v>
      </c>
      <c r="J66" s="54">
        <v>28</v>
      </c>
      <c r="K66" s="54">
        <v>36</v>
      </c>
      <c r="L66" s="54">
        <v>33</v>
      </c>
      <c r="M66" s="54">
        <v>31</v>
      </c>
      <c r="N66" s="54">
        <v>28</v>
      </c>
      <c r="O66" s="54">
        <v>27</v>
      </c>
      <c r="P66" s="54">
        <v>18</v>
      </c>
      <c r="Q66" s="54">
        <v>24</v>
      </c>
      <c r="R66" s="54">
        <v>21</v>
      </c>
      <c r="S66" s="54">
        <v>20</v>
      </c>
      <c r="T66" s="54">
        <v>15</v>
      </c>
      <c r="U66" s="54">
        <v>21</v>
      </c>
      <c r="V66" s="54">
        <v>24</v>
      </c>
      <c r="W66" s="54">
        <v>24</v>
      </c>
      <c r="X66" s="54">
        <v>20</v>
      </c>
      <c r="Y66" s="54">
        <v>20</v>
      </c>
      <c r="Z66" s="54">
        <v>27</v>
      </c>
      <c r="AA66" s="54">
        <v>27</v>
      </c>
      <c r="AB66" s="54">
        <v>26</v>
      </c>
      <c r="AC66" s="54">
        <v>28</v>
      </c>
      <c r="AE66" s="672">
        <f t="shared" si="11"/>
        <v>727</v>
      </c>
    </row>
    <row r="67" spans="1:33" x14ac:dyDescent="0.2">
      <c r="A67" s="741"/>
      <c r="B67" s="123" t="s">
        <v>41</v>
      </c>
      <c r="C67" s="54">
        <v>16</v>
      </c>
      <c r="D67" s="54">
        <v>21</v>
      </c>
      <c r="E67" s="54">
        <v>28</v>
      </c>
      <c r="F67" s="54">
        <v>30</v>
      </c>
      <c r="G67" s="54">
        <v>18</v>
      </c>
      <c r="H67" s="54">
        <v>13</v>
      </c>
      <c r="I67" s="54">
        <v>11</v>
      </c>
      <c r="J67" s="54">
        <v>9</v>
      </c>
      <c r="K67" s="54">
        <v>5</v>
      </c>
      <c r="L67" s="54">
        <v>3</v>
      </c>
      <c r="M67" s="54">
        <v>3</v>
      </c>
      <c r="N67" s="54">
        <v>8</v>
      </c>
      <c r="O67" s="54">
        <v>2</v>
      </c>
      <c r="P67" s="54">
        <v>1</v>
      </c>
      <c r="Q67" s="54">
        <v>3</v>
      </c>
      <c r="R67" s="54">
        <v>2</v>
      </c>
      <c r="S67" s="54">
        <v>1</v>
      </c>
      <c r="T67" s="54">
        <v>0</v>
      </c>
      <c r="U67" s="54">
        <v>1</v>
      </c>
      <c r="V67" s="54">
        <v>0</v>
      </c>
      <c r="W67" s="54">
        <v>1</v>
      </c>
      <c r="X67" s="54">
        <v>0</v>
      </c>
      <c r="Y67" s="54">
        <v>0</v>
      </c>
      <c r="Z67" s="54">
        <v>2</v>
      </c>
      <c r="AA67" s="54">
        <v>2</v>
      </c>
      <c r="AB67" s="54">
        <v>1</v>
      </c>
      <c r="AC67" s="54">
        <v>2</v>
      </c>
      <c r="AE67" s="672">
        <f t="shared" si="11"/>
        <v>183</v>
      </c>
    </row>
    <row r="68" spans="1:33" x14ac:dyDescent="0.2">
      <c r="A68" s="741"/>
      <c r="B68" s="58" t="s">
        <v>2797</v>
      </c>
      <c r="C68" s="53">
        <v>126</v>
      </c>
      <c r="D68" s="54">
        <v>133</v>
      </c>
      <c r="E68" s="54">
        <v>121</v>
      </c>
      <c r="F68" s="54">
        <v>130</v>
      </c>
      <c r="G68" s="54">
        <v>127</v>
      </c>
      <c r="H68" s="54">
        <v>113</v>
      </c>
      <c r="I68" s="54">
        <v>115</v>
      </c>
      <c r="J68" s="54">
        <v>112</v>
      </c>
      <c r="K68" s="54">
        <v>117</v>
      </c>
      <c r="L68" s="54">
        <v>94</v>
      </c>
      <c r="M68" s="54">
        <v>93</v>
      </c>
      <c r="N68" s="54">
        <v>104</v>
      </c>
      <c r="O68" s="54">
        <v>90</v>
      </c>
      <c r="P68" s="54">
        <v>96</v>
      </c>
      <c r="Q68" s="54">
        <v>109</v>
      </c>
      <c r="R68" s="54">
        <v>117</v>
      </c>
      <c r="S68" s="54">
        <v>101</v>
      </c>
      <c r="T68" s="54">
        <v>86</v>
      </c>
      <c r="U68" s="54">
        <v>99</v>
      </c>
      <c r="V68" s="54">
        <v>110</v>
      </c>
      <c r="W68" s="54">
        <v>95</v>
      </c>
      <c r="X68" s="54">
        <v>99</v>
      </c>
      <c r="Y68" s="54">
        <v>105</v>
      </c>
      <c r="Z68" s="60">
        <v>99</v>
      </c>
      <c r="AA68" s="60">
        <v>108</v>
      </c>
      <c r="AB68" s="60">
        <v>97</v>
      </c>
      <c r="AC68" s="60">
        <v>100</v>
      </c>
      <c r="AE68" s="672">
        <f t="shared" si="11"/>
        <v>2896</v>
      </c>
    </row>
    <row r="69" spans="1:33" x14ac:dyDescent="0.2">
      <c r="A69" s="741"/>
      <c r="B69" s="58" t="s">
        <v>2798</v>
      </c>
      <c r="C69" s="53">
        <v>510</v>
      </c>
      <c r="D69" s="54">
        <v>503</v>
      </c>
      <c r="E69" s="54">
        <v>481</v>
      </c>
      <c r="F69" s="54">
        <v>505</v>
      </c>
      <c r="G69" s="54">
        <v>473</v>
      </c>
      <c r="H69" s="54">
        <v>470</v>
      </c>
      <c r="I69" s="54">
        <v>477</v>
      </c>
      <c r="J69" s="54">
        <v>434</v>
      </c>
      <c r="K69" s="54">
        <v>431</v>
      </c>
      <c r="L69" s="54">
        <v>409</v>
      </c>
      <c r="M69" s="54">
        <v>425</v>
      </c>
      <c r="N69" s="54">
        <v>408</v>
      </c>
      <c r="O69" s="54">
        <v>357</v>
      </c>
      <c r="P69" s="54">
        <v>381</v>
      </c>
      <c r="Q69" s="54">
        <v>411</v>
      </c>
      <c r="R69" s="54">
        <v>413</v>
      </c>
      <c r="S69" s="54">
        <v>377</v>
      </c>
      <c r="T69" s="54">
        <v>312</v>
      </c>
      <c r="U69" s="54">
        <v>410</v>
      </c>
      <c r="V69" s="60">
        <v>388</v>
      </c>
      <c r="W69" s="54">
        <v>400</v>
      </c>
      <c r="X69" s="54">
        <v>366</v>
      </c>
      <c r="Y69" s="54">
        <v>400</v>
      </c>
      <c r="Z69" s="54">
        <v>361</v>
      </c>
      <c r="AA69" s="54">
        <v>379</v>
      </c>
      <c r="AB69" s="54">
        <v>392</v>
      </c>
      <c r="AC69" s="54">
        <v>363</v>
      </c>
      <c r="AE69" s="672">
        <f t="shared" si="11"/>
        <v>11236</v>
      </c>
    </row>
    <row r="70" spans="1:33" x14ac:dyDescent="0.2">
      <c r="A70" s="741"/>
      <c r="B70" s="93" t="s">
        <v>2800</v>
      </c>
      <c r="C70" s="53"/>
      <c r="D70" s="54"/>
      <c r="E70" s="54"/>
      <c r="F70" s="54"/>
      <c r="G70" s="54"/>
      <c r="H70" s="54"/>
      <c r="I70" s="54"/>
      <c r="J70" s="54"/>
      <c r="K70" s="54"/>
      <c r="L70" s="54"/>
      <c r="M70" s="54"/>
      <c r="N70" s="54"/>
      <c r="O70" s="54"/>
      <c r="P70" s="60"/>
      <c r="Q70" s="60"/>
      <c r="R70" s="60"/>
      <c r="S70" s="60"/>
      <c r="T70" s="60"/>
      <c r="U70" s="60"/>
      <c r="V70" s="54"/>
      <c r="W70" s="54"/>
      <c r="X70" s="54"/>
      <c r="Y70" s="54"/>
      <c r="Z70" s="54"/>
      <c r="AA70" s="54"/>
      <c r="AB70" s="54"/>
      <c r="AC70" s="54"/>
      <c r="AE70" s="672"/>
    </row>
    <row r="71" spans="1:33" x14ac:dyDescent="0.2">
      <c r="A71" s="741"/>
      <c r="B71" s="58" t="s">
        <v>2793</v>
      </c>
      <c r="C71" s="53">
        <f>C63-C55</f>
        <v>63</v>
      </c>
      <c r="D71" s="54">
        <f t="shared" ref="D71:AC71" si="12">D63-D55</f>
        <v>39</v>
      </c>
      <c r="E71" s="54">
        <f t="shared" si="12"/>
        <v>54</v>
      </c>
      <c r="F71" s="54">
        <f t="shared" si="12"/>
        <v>63</v>
      </c>
      <c r="G71" s="54">
        <f t="shared" si="12"/>
        <v>61</v>
      </c>
      <c r="H71" s="54">
        <f t="shared" si="12"/>
        <v>44</v>
      </c>
      <c r="I71" s="54">
        <f t="shared" si="12"/>
        <v>34</v>
      </c>
      <c r="J71" s="54">
        <f t="shared" si="12"/>
        <v>33</v>
      </c>
      <c r="K71" s="54">
        <f t="shared" si="12"/>
        <v>54</v>
      </c>
      <c r="L71" s="54">
        <f t="shared" si="12"/>
        <v>44</v>
      </c>
      <c r="M71" s="54">
        <f t="shared" si="12"/>
        <v>53</v>
      </c>
      <c r="N71" s="54">
        <f t="shared" si="12"/>
        <v>51</v>
      </c>
      <c r="O71" s="54">
        <f t="shared" si="12"/>
        <v>20</v>
      </c>
      <c r="P71" s="54">
        <f t="shared" si="12"/>
        <v>57</v>
      </c>
      <c r="Q71" s="54">
        <f t="shared" si="12"/>
        <v>50</v>
      </c>
      <c r="R71" s="54">
        <f t="shared" si="12"/>
        <v>46</v>
      </c>
      <c r="S71" s="54">
        <f t="shared" si="12"/>
        <v>35</v>
      </c>
      <c r="T71" s="54">
        <f t="shared" si="12"/>
        <v>17</v>
      </c>
      <c r="U71" s="54">
        <f t="shared" si="12"/>
        <v>69</v>
      </c>
      <c r="V71" s="54">
        <f t="shared" si="12"/>
        <v>26</v>
      </c>
      <c r="W71" s="54">
        <f t="shared" si="12"/>
        <v>40</v>
      </c>
      <c r="X71" s="54">
        <f t="shared" si="12"/>
        <v>43</v>
      </c>
      <c r="Y71" s="54">
        <f t="shared" si="12"/>
        <v>60</v>
      </c>
      <c r="Z71" s="54">
        <f t="shared" si="12"/>
        <v>20</v>
      </c>
      <c r="AA71" s="54">
        <f t="shared" si="12"/>
        <v>34</v>
      </c>
      <c r="AB71" s="54">
        <f t="shared" si="12"/>
        <v>44</v>
      </c>
      <c r="AC71" s="54">
        <f t="shared" si="12"/>
        <v>24</v>
      </c>
      <c r="AE71" s="672">
        <f t="shared" ref="AE71:AE77" si="13">SUM(C71:AC71)</f>
        <v>1178</v>
      </c>
    </row>
    <row r="72" spans="1:33" x14ac:dyDescent="0.2">
      <c r="A72" s="741"/>
      <c r="B72" s="58" t="s">
        <v>2794</v>
      </c>
      <c r="C72" s="53">
        <f t="shared" ref="C72:AC77" si="14">C64-C56</f>
        <v>14</v>
      </c>
      <c r="D72" s="54">
        <f t="shared" si="14"/>
        <v>-3</v>
      </c>
      <c r="E72" s="54">
        <f t="shared" si="14"/>
        <v>4</v>
      </c>
      <c r="F72" s="54">
        <f t="shared" si="14"/>
        <v>10</v>
      </c>
      <c r="G72" s="54">
        <f t="shared" si="14"/>
        <v>14</v>
      </c>
      <c r="H72" s="54">
        <f t="shared" si="14"/>
        <v>9</v>
      </c>
      <c r="I72" s="54">
        <f t="shared" si="14"/>
        <v>14</v>
      </c>
      <c r="J72" s="54">
        <f t="shared" si="14"/>
        <v>10</v>
      </c>
      <c r="K72" s="54">
        <f t="shared" si="14"/>
        <v>3</v>
      </c>
      <c r="L72" s="54">
        <f t="shared" si="14"/>
        <v>7</v>
      </c>
      <c r="M72" s="54">
        <f t="shared" si="14"/>
        <v>3</v>
      </c>
      <c r="N72" s="54">
        <f t="shared" si="14"/>
        <v>5</v>
      </c>
      <c r="O72" s="54">
        <f t="shared" si="14"/>
        <v>-2</v>
      </c>
      <c r="P72" s="54">
        <f t="shared" si="14"/>
        <v>2</v>
      </c>
      <c r="Q72" s="54">
        <f t="shared" si="14"/>
        <v>9</v>
      </c>
      <c r="R72" s="54">
        <f t="shared" si="14"/>
        <v>0</v>
      </c>
      <c r="S72" s="54">
        <f t="shared" si="14"/>
        <v>7</v>
      </c>
      <c r="T72" s="54">
        <f t="shared" si="14"/>
        <v>5</v>
      </c>
      <c r="U72" s="54">
        <f t="shared" si="14"/>
        <v>4</v>
      </c>
      <c r="V72" s="54">
        <f t="shared" si="14"/>
        <v>8</v>
      </c>
      <c r="W72" s="54">
        <f t="shared" si="14"/>
        <v>3</v>
      </c>
      <c r="X72" s="54">
        <f t="shared" si="14"/>
        <v>7</v>
      </c>
      <c r="Y72" s="54">
        <f t="shared" si="14"/>
        <v>10</v>
      </c>
      <c r="Z72" s="54">
        <f t="shared" si="14"/>
        <v>7</v>
      </c>
      <c r="AA72" s="54">
        <f t="shared" si="14"/>
        <v>3</v>
      </c>
      <c r="AB72" s="54">
        <f t="shared" si="14"/>
        <v>6</v>
      </c>
      <c r="AC72" s="54">
        <f t="shared" si="14"/>
        <v>6</v>
      </c>
      <c r="AE72" s="672">
        <f t="shared" si="13"/>
        <v>165</v>
      </c>
    </row>
    <row r="73" spans="1:33" x14ac:dyDescent="0.2">
      <c r="A73" s="741"/>
      <c r="B73" s="58" t="s">
        <v>2795</v>
      </c>
      <c r="C73" s="53">
        <f t="shared" si="14"/>
        <v>48</v>
      </c>
      <c r="D73" s="54">
        <f t="shared" si="14"/>
        <v>2</v>
      </c>
      <c r="E73" s="54">
        <f t="shared" si="14"/>
        <v>36</v>
      </c>
      <c r="F73" s="54">
        <f t="shared" si="14"/>
        <v>24</v>
      </c>
      <c r="G73" s="54">
        <f t="shared" si="14"/>
        <v>43</v>
      </c>
      <c r="H73" s="54">
        <f t="shared" si="14"/>
        <v>48</v>
      </c>
      <c r="I73" s="54">
        <f t="shared" si="14"/>
        <v>46</v>
      </c>
      <c r="J73" s="54">
        <f t="shared" si="14"/>
        <v>35</v>
      </c>
      <c r="K73" s="54">
        <f t="shared" si="14"/>
        <v>8</v>
      </c>
      <c r="L73" s="54">
        <f t="shared" si="14"/>
        <v>13</v>
      </c>
      <c r="M73" s="54">
        <f t="shared" si="14"/>
        <v>52</v>
      </c>
      <c r="N73" s="54">
        <f t="shared" si="14"/>
        <v>20</v>
      </c>
      <c r="O73" s="54">
        <f t="shared" si="14"/>
        <v>15</v>
      </c>
      <c r="P73" s="54">
        <f t="shared" si="14"/>
        <v>21</v>
      </c>
      <c r="Q73" s="54">
        <f t="shared" si="14"/>
        <v>27</v>
      </c>
      <c r="R73" s="54">
        <f t="shared" si="14"/>
        <v>45</v>
      </c>
      <c r="S73" s="54">
        <f t="shared" si="14"/>
        <v>21</v>
      </c>
      <c r="T73" s="54">
        <f t="shared" si="14"/>
        <v>7</v>
      </c>
      <c r="U73" s="54">
        <f t="shared" si="14"/>
        <v>30</v>
      </c>
      <c r="V73" s="54">
        <f t="shared" si="14"/>
        <v>31</v>
      </c>
      <c r="W73" s="54">
        <f t="shared" si="14"/>
        <v>49</v>
      </c>
      <c r="X73" s="54">
        <f t="shared" si="14"/>
        <v>7</v>
      </c>
      <c r="Y73" s="54">
        <f t="shared" si="14"/>
        <v>4</v>
      </c>
      <c r="Z73" s="54">
        <f t="shared" si="14"/>
        <v>15</v>
      </c>
      <c r="AA73" s="54">
        <f t="shared" si="14"/>
        <v>18</v>
      </c>
      <c r="AB73" s="54">
        <f t="shared" si="14"/>
        <v>26</v>
      </c>
      <c r="AC73" s="54">
        <f t="shared" si="14"/>
        <v>16</v>
      </c>
      <c r="AE73" s="672">
        <f t="shared" si="13"/>
        <v>707</v>
      </c>
    </row>
    <row r="74" spans="1:33" x14ac:dyDescent="0.2">
      <c r="A74" s="741"/>
      <c r="B74" s="58" t="s">
        <v>2796</v>
      </c>
      <c r="C74" s="53">
        <f t="shared" si="14"/>
        <v>3</v>
      </c>
      <c r="D74" s="54">
        <f t="shared" si="14"/>
        <v>6</v>
      </c>
      <c r="E74" s="54">
        <f t="shared" si="14"/>
        <v>-15</v>
      </c>
      <c r="F74" s="54">
        <f t="shared" si="14"/>
        <v>-4</v>
      </c>
      <c r="G74" s="54">
        <f t="shared" si="14"/>
        <v>-11</v>
      </c>
      <c r="H74" s="54">
        <f t="shared" si="14"/>
        <v>4</v>
      </c>
      <c r="I74" s="54">
        <f t="shared" si="14"/>
        <v>10</v>
      </c>
      <c r="J74" s="54">
        <f t="shared" si="14"/>
        <v>-8</v>
      </c>
      <c r="K74" s="54">
        <f t="shared" si="14"/>
        <v>6</v>
      </c>
      <c r="L74" s="54">
        <f t="shared" si="14"/>
        <v>4</v>
      </c>
      <c r="M74" s="54">
        <f t="shared" si="14"/>
        <v>3</v>
      </c>
      <c r="N74" s="54">
        <f t="shared" si="14"/>
        <v>-2</v>
      </c>
      <c r="O74" s="54">
        <f t="shared" si="14"/>
        <v>-1</v>
      </c>
      <c r="P74" s="54">
        <f t="shared" si="14"/>
        <v>-7</v>
      </c>
      <c r="Q74" s="54">
        <f t="shared" si="14"/>
        <v>-3</v>
      </c>
      <c r="R74" s="54">
        <f t="shared" si="14"/>
        <v>-2</v>
      </c>
      <c r="S74" s="54">
        <f t="shared" si="14"/>
        <v>-5</v>
      </c>
      <c r="T74" s="54">
        <f t="shared" si="14"/>
        <v>-11</v>
      </c>
      <c r="U74" s="54">
        <f t="shared" si="14"/>
        <v>1</v>
      </c>
      <c r="V74" s="54">
        <f t="shared" si="14"/>
        <v>2</v>
      </c>
      <c r="W74" s="54">
        <f t="shared" si="14"/>
        <v>1</v>
      </c>
      <c r="X74" s="54">
        <f t="shared" si="14"/>
        <v>-3</v>
      </c>
      <c r="Y74" s="54">
        <f t="shared" si="14"/>
        <v>-4</v>
      </c>
      <c r="Z74" s="54">
        <f t="shared" si="14"/>
        <v>7</v>
      </c>
      <c r="AA74" s="54">
        <f t="shared" si="14"/>
        <v>7</v>
      </c>
      <c r="AB74" s="54">
        <f t="shared" si="14"/>
        <v>4</v>
      </c>
      <c r="AC74" s="54">
        <f t="shared" si="14"/>
        <v>7</v>
      </c>
      <c r="AE74" s="672">
        <f t="shared" si="13"/>
        <v>-11</v>
      </c>
    </row>
    <row r="75" spans="1:33" x14ac:dyDescent="0.2">
      <c r="A75" s="741"/>
      <c r="B75" s="58" t="s">
        <v>41</v>
      </c>
      <c r="C75" s="53">
        <f t="shared" si="14"/>
        <v>16</v>
      </c>
      <c r="D75" s="54">
        <f t="shared" si="14"/>
        <v>21</v>
      </c>
      <c r="E75" s="54">
        <f t="shared" si="14"/>
        <v>28</v>
      </c>
      <c r="F75" s="54">
        <f t="shared" si="14"/>
        <v>30</v>
      </c>
      <c r="G75" s="54">
        <f t="shared" si="14"/>
        <v>18</v>
      </c>
      <c r="H75" s="54">
        <f t="shared" si="14"/>
        <v>13</v>
      </c>
      <c r="I75" s="54">
        <f t="shared" si="14"/>
        <v>11</v>
      </c>
      <c r="J75" s="54">
        <f t="shared" si="14"/>
        <v>9</v>
      </c>
      <c r="K75" s="54">
        <f t="shared" si="14"/>
        <v>5</v>
      </c>
      <c r="L75" s="54">
        <f t="shared" si="14"/>
        <v>3</v>
      </c>
      <c r="M75" s="54">
        <f t="shared" si="14"/>
        <v>3</v>
      </c>
      <c r="N75" s="54">
        <f t="shared" si="14"/>
        <v>8</v>
      </c>
      <c r="O75" s="54">
        <f t="shared" si="14"/>
        <v>2</v>
      </c>
      <c r="P75" s="54">
        <f t="shared" si="14"/>
        <v>1</v>
      </c>
      <c r="Q75" s="54">
        <f t="shared" si="14"/>
        <v>3</v>
      </c>
      <c r="R75" s="54">
        <f t="shared" si="14"/>
        <v>2</v>
      </c>
      <c r="S75" s="54">
        <f t="shared" si="14"/>
        <v>1</v>
      </c>
      <c r="T75" s="54">
        <f t="shared" si="14"/>
        <v>0</v>
      </c>
      <c r="U75" s="54">
        <f t="shared" si="14"/>
        <v>1</v>
      </c>
      <c r="V75" s="54">
        <f t="shared" si="14"/>
        <v>0</v>
      </c>
      <c r="W75" s="54">
        <f t="shared" si="14"/>
        <v>1</v>
      </c>
      <c r="X75" s="54">
        <f t="shared" si="14"/>
        <v>0</v>
      </c>
      <c r="Y75" s="54">
        <f t="shared" si="14"/>
        <v>0</v>
      </c>
      <c r="Z75" s="54">
        <f t="shared" si="14"/>
        <v>2</v>
      </c>
      <c r="AA75" s="54">
        <f t="shared" si="14"/>
        <v>2</v>
      </c>
      <c r="AB75" s="54">
        <f t="shared" si="14"/>
        <v>1</v>
      </c>
      <c r="AC75" s="54">
        <f t="shared" si="14"/>
        <v>2</v>
      </c>
      <c r="AE75" s="672">
        <f t="shared" si="13"/>
        <v>183</v>
      </c>
    </row>
    <row r="76" spans="1:33" x14ac:dyDescent="0.2">
      <c r="A76" s="741"/>
      <c r="B76" s="58" t="s">
        <v>2797</v>
      </c>
      <c r="C76" s="53">
        <f t="shared" si="14"/>
        <v>53</v>
      </c>
      <c r="D76" s="54">
        <f t="shared" si="14"/>
        <v>36</v>
      </c>
      <c r="E76" s="54">
        <f t="shared" si="14"/>
        <v>41</v>
      </c>
      <c r="F76" s="54">
        <f t="shared" si="14"/>
        <v>45</v>
      </c>
      <c r="G76" s="54">
        <f t="shared" si="14"/>
        <v>41</v>
      </c>
      <c r="H76" s="54">
        <f t="shared" si="14"/>
        <v>31</v>
      </c>
      <c r="I76" s="54">
        <f t="shared" si="14"/>
        <v>42</v>
      </c>
      <c r="J76" s="54">
        <f t="shared" si="14"/>
        <v>31</v>
      </c>
      <c r="K76" s="54">
        <f t="shared" si="14"/>
        <v>45</v>
      </c>
      <c r="L76" s="54">
        <f t="shared" si="14"/>
        <v>11</v>
      </c>
      <c r="M76" s="54">
        <f t="shared" si="14"/>
        <v>14</v>
      </c>
      <c r="N76" s="54">
        <f t="shared" si="14"/>
        <v>28</v>
      </c>
      <c r="O76" s="54">
        <f t="shared" si="14"/>
        <v>15</v>
      </c>
      <c r="P76" s="54">
        <f t="shared" si="14"/>
        <v>23</v>
      </c>
      <c r="Q76" s="54">
        <f t="shared" si="14"/>
        <v>35</v>
      </c>
      <c r="R76" s="54">
        <f t="shared" si="14"/>
        <v>43</v>
      </c>
      <c r="S76" s="54">
        <f t="shared" si="14"/>
        <v>22</v>
      </c>
      <c r="T76" s="54">
        <f t="shared" si="14"/>
        <v>6</v>
      </c>
      <c r="U76" s="54">
        <f t="shared" si="14"/>
        <v>24</v>
      </c>
      <c r="V76" s="54">
        <f t="shared" si="14"/>
        <v>32</v>
      </c>
      <c r="W76" s="54">
        <f t="shared" si="14"/>
        <v>26</v>
      </c>
      <c r="X76" s="54">
        <f t="shared" si="14"/>
        <v>33</v>
      </c>
      <c r="Y76" s="54">
        <f t="shared" si="14"/>
        <v>22</v>
      </c>
      <c r="Z76" s="54">
        <f t="shared" si="14"/>
        <v>21</v>
      </c>
      <c r="AA76" s="54">
        <f t="shared" si="14"/>
        <v>39</v>
      </c>
      <c r="AB76" s="54">
        <f t="shared" si="14"/>
        <v>22</v>
      </c>
      <c r="AC76" s="54">
        <f t="shared" si="14"/>
        <v>31</v>
      </c>
      <c r="AE76" s="672">
        <f t="shared" si="13"/>
        <v>812</v>
      </c>
    </row>
    <row r="77" spans="1:33" x14ac:dyDescent="0.2">
      <c r="A77" s="742"/>
      <c r="B77" s="58" t="s">
        <v>2798</v>
      </c>
      <c r="C77" s="61">
        <f t="shared" si="14"/>
        <v>197</v>
      </c>
      <c r="D77" s="55">
        <f t="shared" si="14"/>
        <v>101</v>
      </c>
      <c r="E77" s="55">
        <f t="shared" si="14"/>
        <v>148</v>
      </c>
      <c r="F77" s="55">
        <f t="shared" si="14"/>
        <v>167</v>
      </c>
      <c r="G77" s="55">
        <f t="shared" si="14"/>
        <v>166</v>
      </c>
      <c r="H77" s="55">
        <f t="shared" si="14"/>
        <v>149</v>
      </c>
      <c r="I77" s="55">
        <f t="shared" si="14"/>
        <v>157</v>
      </c>
      <c r="J77" s="55">
        <f t="shared" si="14"/>
        <v>110</v>
      </c>
      <c r="K77" s="55">
        <f t="shared" si="14"/>
        <v>121</v>
      </c>
      <c r="L77" s="55">
        <f t="shared" si="14"/>
        <v>83</v>
      </c>
      <c r="M77" s="55">
        <f t="shared" si="14"/>
        <v>128</v>
      </c>
      <c r="N77" s="55">
        <f t="shared" si="14"/>
        <v>110</v>
      </c>
      <c r="O77" s="55">
        <f t="shared" si="14"/>
        <v>49</v>
      </c>
      <c r="P77" s="55">
        <f t="shared" si="14"/>
        <v>97</v>
      </c>
      <c r="Q77" s="55">
        <f t="shared" si="14"/>
        <v>120</v>
      </c>
      <c r="R77" s="55">
        <f t="shared" si="14"/>
        <v>133</v>
      </c>
      <c r="S77" s="55">
        <f t="shared" si="14"/>
        <v>81</v>
      </c>
      <c r="T77" s="55">
        <f t="shared" si="14"/>
        <v>24</v>
      </c>
      <c r="U77" s="55">
        <f t="shared" si="14"/>
        <v>129</v>
      </c>
      <c r="V77" s="55">
        <f t="shared" si="14"/>
        <v>98</v>
      </c>
      <c r="W77" s="55">
        <f t="shared" si="14"/>
        <v>120</v>
      </c>
      <c r="X77" s="55">
        <f t="shared" si="14"/>
        <v>88</v>
      </c>
      <c r="Y77" s="55">
        <f t="shared" si="14"/>
        <v>93</v>
      </c>
      <c r="Z77" s="55">
        <f t="shared" si="14"/>
        <v>72</v>
      </c>
      <c r="AA77" s="55">
        <f t="shared" si="14"/>
        <v>102</v>
      </c>
      <c r="AB77" s="55">
        <f t="shared" si="14"/>
        <v>103</v>
      </c>
      <c r="AC77" s="55">
        <f t="shared" si="14"/>
        <v>86</v>
      </c>
      <c r="AD77" s="687"/>
      <c r="AE77" s="670">
        <f t="shared" si="13"/>
        <v>3032</v>
      </c>
      <c r="AF77" s="669"/>
      <c r="AG77" s="669"/>
    </row>
    <row r="78" spans="1:33" ht="14.25" x14ac:dyDescent="0.2">
      <c r="A78" s="740" t="s">
        <v>2802</v>
      </c>
      <c r="B78" s="92" t="s">
        <v>3030</v>
      </c>
      <c r="C78" s="53"/>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E78" s="672"/>
    </row>
    <row r="79" spans="1:33" x14ac:dyDescent="0.2">
      <c r="A79" s="741"/>
      <c r="B79" s="58" t="s">
        <v>2793</v>
      </c>
      <c r="C79" s="53">
        <v>156</v>
      </c>
      <c r="D79" s="54">
        <v>177</v>
      </c>
      <c r="E79" s="54">
        <v>155</v>
      </c>
      <c r="F79" s="54">
        <v>157</v>
      </c>
      <c r="G79" s="54">
        <v>155</v>
      </c>
      <c r="H79" s="54">
        <v>152</v>
      </c>
      <c r="I79" s="54">
        <v>154</v>
      </c>
      <c r="J79" s="54">
        <v>144</v>
      </c>
      <c r="K79" s="54">
        <v>142</v>
      </c>
      <c r="L79" s="54">
        <v>151</v>
      </c>
      <c r="M79" s="54">
        <v>153</v>
      </c>
      <c r="N79" s="54">
        <v>135</v>
      </c>
      <c r="O79" s="54">
        <v>143</v>
      </c>
      <c r="P79" s="54">
        <v>139</v>
      </c>
      <c r="Q79" s="54">
        <v>146</v>
      </c>
      <c r="R79" s="54">
        <v>143</v>
      </c>
      <c r="S79" s="54">
        <v>141</v>
      </c>
      <c r="T79" s="54">
        <v>148</v>
      </c>
      <c r="U79" s="54">
        <v>135</v>
      </c>
      <c r="V79" s="54">
        <v>146</v>
      </c>
      <c r="W79" s="54">
        <v>137</v>
      </c>
      <c r="X79" s="54">
        <v>127</v>
      </c>
      <c r="Y79" s="54">
        <v>139</v>
      </c>
      <c r="Z79" s="54">
        <v>139</v>
      </c>
      <c r="AA79" s="54">
        <v>139</v>
      </c>
      <c r="AB79" s="54">
        <v>145</v>
      </c>
      <c r="AC79" s="54">
        <v>141</v>
      </c>
      <c r="AE79" s="672">
        <f t="shared" ref="AE79:AE85" si="15">SUM(C79:AC79)</f>
        <v>3939</v>
      </c>
    </row>
    <row r="80" spans="1:33" x14ac:dyDescent="0.2">
      <c r="A80" s="741"/>
      <c r="B80" s="58" t="s">
        <v>2794</v>
      </c>
      <c r="C80" s="53">
        <v>34</v>
      </c>
      <c r="D80" s="54">
        <v>38</v>
      </c>
      <c r="E80" s="54">
        <v>32</v>
      </c>
      <c r="F80" s="54">
        <v>36</v>
      </c>
      <c r="G80" s="54">
        <v>37</v>
      </c>
      <c r="H80" s="54">
        <v>34</v>
      </c>
      <c r="I80" s="54">
        <v>28</v>
      </c>
      <c r="J80" s="54">
        <v>32</v>
      </c>
      <c r="K80" s="54">
        <v>28</v>
      </c>
      <c r="L80" s="54">
        <v>33</v>
      </c>
      <c r="M80" s="54">
        <v>30</v>
      </c>
      <c r="N80" s="54">
        <v>21</v>
      </c>
      <c r="O80" s="54">
        <v>23</v>
      </c>
      <c r="P80" s="54">
        <v>25</v>
      </c>
      <c r="Q80" s="54">
        <v>25</v>
      </c>
      <c r="R80" s="54">
        <v>23</v>
      </c>
      <c r="S80" s="54">
        <v>23</v>
      </c>
      <c r="T80" s="54">
        <v>27</v>
      </c>
      <c r="U80" s="54">
        <v>23</v>
      </c>
      <c r="V80" s="54">
        <v>21</v>
      </c>
      <c r="W80" s="54">
        <v>23</v>
      </c>
      <c r="X80" s="54">
        <v>23</v>
      </c>
      <c r="Y80" s="54">
        <v>20</v>
      </c>
      <c r="Z80" s="54">
        <v>21</v>
      </c>
      <c r="AA80" s="54">
        <v>23</v>
      </c>
      <c r="AB80" s="54">
        <v>23</v>
      </c>
      <c r="AC80" s="54">
        <v>25</v>
      </c>
      <c r="AE80" s="672">
        <f t="shared" si="15"/>
        <v>731</v>
      </c>
    </row>
    <row r="81" spans="1:31" x14ac:dyDescent="0.2">
      <c r="A81" s="741"/>
      <c r="B81" s="58" t="s">
        <v>2795</v>
      </c>
      <c r="C81" s="53">
        <v>162</v>
      </c>
      <c r="D81" s="54">
        <v>198</v>
      </c>
      <c r="E81" s="54">
        <v>185</v>
      </c>
      <c r="F81" s="54">
        <v>172</v>
      </c>
      <c r="G81" s="54">
        <v>173</v>
      </c>
      <c r="H81" s="54">
        <v>165</v>
      </c>
      <c r="I81" s="54">
        <v>170</v>
      </c>
      <c r="J81" s="54">
        <v>166</v>
      </c>
      <c r="K81" s="54">
        <v>154</v>
      </c>
      <c r="L81" s="54">
        <v>166</v>
      </c>
      <c r="M81" s="54">
        <v>155</v>
      </c>
      <c r="N81" s="54">
        <v>156</v>
      </c>
      <c r="O81" s="54">
        <v>158</v>
      </c>
      <c r="P81" s="54">
        <v>153</v>
      </c>
      <c r="Q81" s="54">
        <v>154</v>
      </c>
      <c r="R81" s="54">
        <v>150</v>
      </c>
      <c r="S81" s="54">
        <v>150</v>
      </c>
      <c r="T81" s="54">
        <v>141</v>
      </c>
      <c r="U81" s="54">
        <v>148</v>
      </c>
      <c r="V81" s="54">
        <v>143</v>
      </c>
      <c r="W81" s="54">
        <v>149</v>
      </c>
      <c r="X81" s="54">
        <v>146</v>
      </c>
      <c r="Y81" s="54">
        <v>138</v>
      </c>
      <c r="Z81" s="54">
        <v>130</v>
      </c>
      <c r="AA81" s="54">
        <v>141</v>
      </c>
      <c r="AB81" s="54">
        <v>138</v>
      </c>
      <c r="AC81" s="54">
        <v>133</v>
      </c>
      <c r="AE81" s="672">
        <f t="shared" si="15"/>
        <v>4194</v>
      </c>
    </row>
    <row r="82" spans="1:31" x14ac:dyDescent="0.2">
      <c r="A82" s="741"/>
      <c r="B82" s="58" t="s">
        <v>2796</v>
      </c>
      <c r="C82" s="53">
        <v>135</v>
      </c>
      <c r="D82" s="54">
        <v>177</v>
      </c>
      <c r="E82" s="54">
        <v>148</v>
      </c>
      <c r="F82" s="54">
        <v>127</v>
      </c>
      <c r="G82" s="54">
        <v>123</v>
      </c>
      <c r="H82" s="54">
        <v>118</v>
      </c>
      <c r="I82" s="54">
        <v>120</v>
      </c>
      <c r="J82" s="54">
        <v>121</v>
      </c>
      <c r="K82" s="54">
        <v>111</v>
      </c>
      <c r="L82" s="54">
        <v>100</v>
      </c>
      <c r="M82" s="54">
        <v>107</v>
      </c>
      <c r="N82" s="54">
        <v>102</v>
      </c>
      <c r="O82" s="54">
        <v>87</v>
      </c>
      <c r="P82" s="54">
        <v>94</v>
      </c>
      <c r="Q82" s="54">
        <v>90</v>
      </c>
      <c r="R82" s="54">
        <v>82</v>
      </c>
      <c r="S82" s="54">
        <v>83</v>
      </c>
      <c r="T82" s="54">
        <v>75</v>
      </c>
      <c r="U82" s="54">
        <v>76</v>
      </c>
      <c r="V82" s="54">
        <v>83</v>
      </c>
      <c r="W82" s="54">
        <v>78</v>
      </c>
      <c r="X82" s="54">
        <v>71</v>
      </c>
      <c r="Y82" s="54">
        <v>73</v>
      </c>
      <c r="Z82" s="54">
        <v>68</v>
      </c>
      <c r="AA82" s="54">
        <v>75</v>
      </c>
      <c r="AB82" s="54">
        <v>69</v>
      </c>
      <c r="AC82" s="54">
        <v>71</v>
      </c>
      <c r="AE82" s="672">
        <f t="shared" si="15"/>
        <v>2664</v>
      </c>
    </row>
    <row r="83" spans="1:31" x14ac:dyDescent="0.2">
      <c r="A83" s="741"/>
      <c r="B83" s="58" t="s">
        <v>41</v>
      </c>
      <c r="C83" s="53">
        <v>0</v>
      </c>
      <c r="D83" s="54">
        <v>0</v>
      </c>
      <c r="E83" s="54">
        <v>0</v>
      </c>
      <c r="F83" s="54">
        <v>0</v>
      </c>
      <c r="G83" s="54">
        <v>0</v>
      </c>
      <c r="H83" s="54">
        <v>0</v>
      </c>
      <c r="I83" s="54">
        <v>0</v>
      </c>
      <c r="J83" s="54">
        <v>0</v>
      </c>
      <c r="K83" s="54">
        <v>0</v>
      </c>
      <c r="L83" s="54">
        <v>0</v>
      </c>
      <c r="M83" s="54">
        <v>0</v>
      </c>
      <c r="N83" s="54">
        <v>0</v>
      </c>
      <c r="O83" s="54">
        <v>0</v>
      </c>
      <c r="P83" s="54">
        <v>0</v>
      </c>
      <c r="Q83" s="54">
        <v>0</v>
      </c>
      <c r="R83" s="54">
        <v>0</v>
      </c>
      <c r="S83" s="54">
        <v>0</v>
      </c>
      <c r="T83" s="54">
        <v>0</v>
      </c>
      <c r="U83" s="54">
        <v>0</v>
      </c>
      <c r="V83" s="54">
        <v>0</v>
      </c>
      <c r="W83" s="54">
        <v>0</v>
      </c>
      <c r="X83" s="54">
        <v>0</v>
      </c>
      <c r="Y83" s="54">
        <v>0</v>
      </c>
      <c r="Z83" s="54">
        <v>0</v>
      </c>
      <c r="AA83" s="54">
        <v>0</v>
      </c>
      <c r="AB83" s="54">
        <v>0</v>
      </c>
      <c r="AC83" s="54">
        <v>0</v>
      </c>
      <c r="AE83" s="672">
        <f t="shared" si="15"/>
        <v>0</v>
      </c>
    </row>
    <row r="84" spans="1:31" x14ac:dyDescent="0.2">
      <c r="A84" s="741"/>
      <c r="B84" s="58" t="s">
        <v>2797</v>
      </c>
      <c r="C84" s="53">
        <v>154</v>
      </c>
      <c r="D84" s="54">
        <v>195</v>
      </c>
      <c r="E84" s="54">
        <v>174</v>
      </c>
      <c r="F84" s="54">
        <v>160</v>
      </c>
      <c r="G84" s="54">
        <v>160</v>
      </c>
      <c r="H84" s="54">
        <v>165</v>
      </c>
      <c r="I84" s="54">
        <v>171</v>
      </c>
      <c r="J84" s="54">
        <v>154</v>
      </c>
      <c r="K84" s="54">
        <v>142</v>
      </c>
      <c r="L84" s="54">
        <v>154</v>
      </c>
      <c r="M84" s="54">
        <v>142</v>
      </c>
      <c r="N84" s="54">
        <v>136</v>
      </c>
      <c r="O84" s="54">
        <v>137</v>
      </c>
      <c r="P84" s="54">
        <v>148</v>
      </c>
      <c r="Q84" s="54">
        <v>138</v>
      </c>
      <c r="R84" s="54">
        <v>137</v>
      </c>
      <c r="S84" s="54">
        <v>142</v>
      </c>
      <c r="T84" s="54">
        <v>137</v>
      </c>
      <c r="U84" s="54">
        <v>127</v>
      </c>
      <c r="V84" s="54">
        <v>139</v>
      </c>
      <c r="W84" s="54">
        <v>129</v>
      </c>
      <c r="X84" s="54">
        <v>131</v>
      </c>
      <c r="Y84" s="54">
        <v>135</v>
      </c>
      <c r="Z84" s="54">
        <v>124</v>
      </c>
      <c r="AA84" s="54">
        <v>136</v>
      </c>
      <c r="AB84" s="54">
        <v>129</v>
      </c>
      <c r="AC84" s="54">
        <v>137</v>
      </c>
      <c r="AE84" s="672">
        <f t="shared" si="15"/>
        <v>3933</v>
      </c>
    </row>
    <row r="85" spans="1:31" x14ac:dyDescent="0.2">
      <c r="A85" s="741"/>
      <c r="B85" s="58" t="s">
        <v>2798</v>
      </c>
      <c r="C85" s="53">
        <v>642</v>
      </c>
      <c r="D85" s="54">
        <v>785</v>
      </c>
      <c r="E85" s="54">
        <v>694</v>
      </c>
      <c r="F85" s="54">
        <v>651</v>
      </c>
      <c r="G85" s="54">
        <v>649</v>
      </c>
      <c r="H85" s="54">
        <v>633</v>
      </c>
      <c r="I85" s="54">
        <v>642</v>
      </c>
      <c r="J85" s="54">
        <v>616</v>
      </c>
      <c r="K85" s="54">
        <v>577</v>
      </c>
      <c r="L85" s="54">
        <v>604</v>
      </c>
      <c r="M85" s="54">
        <v>587</v>
      </c>
      <c r="N85" s="54">
        <v>551</v>
      </c>
      <c r="O85" s="54">
        <v>548</v>
      </c>
      <c r="P85" s="54">
        <v>558</v>
      </c>
      <c r="Q85" s="54">
        <v>554</v>
      </c>
      <c r="R85" s="54">
        <v>536</v>
      </c>
      <c r="S85" s="54">
        <v>539</v>
      </c>
      <c r="T85" s="54">
        <v>528</v>
      </c>
      <c r="U85" s="54">
        <v>510</v>
      </c>
      <c r="V85" s="54">
        <v>532</v>
      </c>
      <c r="W85" s="54">
        <v>516</v>
      </c>
      <c r="X85" s="54">
        <v>498</v>
      </c>
      <c r="Y85" s="54">
        <v>505</v>
      </c>
      <c r="Z85" s="54">
        <v>481</v>
      </c>
      <c r="AA85" s="54">
        <v>514</v>
      </c>
      <c r="AB85" s="54">
        <v>505</v>
      </c>
      <c r="AC85" s="54">
        <v>508</v>
      </c>
      <c r="AE85" s="672">
        <f t="shared" si="15"/>
        <v>15463</v>
      </c>
    </row>
    <row r="86" spans="1:31" x14ac:dyDescent="0.2">
      <c r="A86" s="741"/>
      <c r="B86" s="93" t="s">
        <v>3029</v>
      </c>
      <c r="C86" s="126" t="s">
        <v>2969</v>
      </c>
      <c r="D86" s="125" t="s">
        <v>2968</v>
      </c>
      <c r="E86" s="125" t="s">
        <v>2967</v>
      </c>
      <c r="F86" s="125" t="s">
        <v>2966</v>
      </c>
      <c r="G86" s="125" t="s">
        <v>2965</v>
      </c>
      <c r="H86" s="125" t="s">
        <v>2964</v>
      </c>
      <c r="I86" s="125" t="s">
        <v>2963</v>
      </c>
      <c r="J86" s="125" t="s">
        <v>2962</v>
      </c>
      <c r="K86" s="125" t="s">
        <v>2961</v>
      </c>
      <c r="L86" s="125" t="s">
        <v>2960</v>
      </c>
      <c r="M86" s="125" t="s">
        <v>2959</v>
      </c>
      <c r="N86" s="125" t="s">
        <v>2958</v>
      </c>
      <c r="O86" s="125" t="s">
        <v>2957</v>
      </c>
      <c r="P86" s="125" t="s">
        <v>2956</v>
      </c>
      <c r="Q86" s="125" t="s">
        <v>2955</v>
      </c>
      <c r="R86" s="125" t="s">
        <v>2954</v>
      </c>
      <c r="S86" s="125" t="s">
        <v>2953</v>
      </c>
      <c r="T86" s="125" t="s">
        <v>2952</v>
      </c>
      <c r="U86" s="125" t="s">
        <v>2951</v>
      </c>
      <c r="V86" s="125" t="s">
        <v>2950</v>
      </c>
      <c r="W86" s="125" t="s">
        <v>2949</v>
      </c>
      <c r="X86" s="125" t="s">
        <v>2948</v>
      </c>
      <c r="Y86" s="125" t="s">
        <v>2947</v>
      </c>
      <c r="Z86" s="125" t="s">
        <v>2946</v>
      </c>
      <c r="AA86" s="125" t="s">
        <v>2945</v>
      </c>
      <c r="AB86" s="125" t="s">
        <v>2944</v>
      </c>
      <c r="AC86" s="125" t="s">
        <v>2943</v>
      </c>
      <c r="AD86" s="9"/>
      <c r="AE86" s="487"/>
    </row>
    <row r="87" spans="1:31" x14ac:dyDescent="0.2">
      <c r="A87" s="741"/>
      <c r="B87" s="58" t="s">
        <v>2793</v>
      </c>
      <c r="C87" s="53">
        <v>161</v>
      </c>
      <c r="D87" s="54">
        <v>126</v>
      </c>
      <c r="E87" s="54">
        <v>121</v>
      </c>
      <c r="F87" s="54">
        <v>111</v>
      </c>
      <c r="G87" s="54">
        <v>117</v>
      </c>
      <c r="H87" s="54">
        <v>116</v>
      </c>
      <c r="I87" s="54">
        <v>103</v>
      </c>
      <c r="J87" s="54">
        <v>103</v>
      </c>
      <c r="K87" s="54">
        <v>103</v>
      </c>
      <c r="L87" s="54">
        <v>117</v>
      </c>
      <c r="M87" s="54">
        <v>113</v>
      </c>
      <c r="N87" s="54">
        <v>125</v>
      </c>
      <c r="O87" s="54">
        <v>103</v>
      </c>
      <c r="P87" s="54">
        <v>107</v>
      </c>
      <c r="Q87" s="54">
        <v>136</v>
      </c>
      <c r="R87" s="54">
        <v>119</v>
      </c>
      <c r="S87" s="54">
        <v>114</v>
      </c>
      <c r="T87" s="54">
        <v>115</v>
      </c>
      <c r="U87" s="54">
        <v>138</v>
      </c>
      <c r="V87" s="54">
        <v>117</v>
      </c>
      <c r="W87" s="54">
        <v>116</v>
      </c>
      <c r="X87" s="54">
        <v>128</v>
      </c>
      <c r="Y87" s="54">
        <v>142</v>
      </c>
      <c r="Z87" s="54">
        <v>120</v>
      </c>
      <c r="AA87" s="54">
        <v>129</v>
      </c>
      <c r="AB87" s="54">
        <v>136</v>
      </c>
      <c r="AC87" s="54">
        <v>127</v>
      </c>
      <c r="AE87" s="672">
        <f t="shared" ref="AE87:AE93" si="16">SUM(C87:AC87)</f>
        <v>3263</v>
      </c>
    </row>
    <row r="88" spans="1:31" x14ac:dyDescent="0.2">
      <c r="A88" s="741"/>
      <c r="B88" s="58" t="s">
        <v>2794</v>
      </c>
      <c r="C88" s="53">
        <v>28</v>
      </c>
      <c r="D88" s="54">
        <v>28</v>
      </c>
      <c r="E88" s="54">
        <v>19</v>
      </c>
      <c r="F88" s="54">
        <v>24</v>
      </c>
      <c r="G88" s="54">
        <v>29</v>
      </c>
      <c r="H88" s="54">
        <v>29</v>
      </c>
      <c r="I88" s="54">
        <v>32</v>
      </c>
      <c r="J88" s="54">
        <v>21</v>
      </c>
      <c r="K88" s="54">
        <v>21</v>
      </c>
      <c r="L88" s="54">
        <v>14</v>
      </c>
      <c r="M88" s="54">
        <v>14</v>
      </c>
      <c r="N88" s="54">
        <v>14</v>
      </c>
      <c r="O88" s="54">
        <v>16</v>
      </c>
      <c r="P88" s="54">
        <v>22</v>
      </c>
      <c r="Q88" s="54">
        <v>21</v>
      </c>
      <c r="R88" s="54">
        <v>21</v>
      </c>
      <c r="S88" s="54">
        <v>15</v>
      </c>
      <c r="T88" s="54">
        <v>14</v>
      </c>
      <c r="U88" s="54">
        <v>9</v>
      </c>
      <c r="V88" s="54">
        <v>18</v>
      </c>
      <c r="W88" s="54">
        <v>22</v>
      </c>
      <c r="X88" s="54">
        <v>30</v>
      </c>
      <c r="Y88" s="54">
        <v>22</v>
      </c>
      <c r="Z88" s="54">
        <v>14</v>
      </c>
      <c r="AA88" s="54">
        <v>22</v>
      </c>
      <c r="AB88" s="54">
        <v>21</v>
      </c>
      <c r="AC88" s="54">
        <v>19</v>
      </c>
      <c r="AE88" s="672">
        <f t="shared" si="16"/>
        <v>559</v>
      </c>
    </row>
    <row r="89" spans="1:31" x14ac:dyDescent="0.2">
      <c r="A89" s="741"/>
      <c r="B89" s="58" t="s">
        <v>2795</v>
      </c>
      <c r="C89" s="53">
        <v>160</v>
      </c>
      <c r="D89" s="54">
        <v>139</v>
      </c>
      <c r="E89" s="54">
        <v>135</v>
      </c>
      <c r="F89" s="54">
        <v>144</v>
      </c>
      <c r="G89" s="54">
        <v>129</v>
      </c>
      <c r="H89" s="54">
        <v>130</v>
      </c>
      <c r="I89" s="54">
        <v>153</v>
      </c>
      <c r="J89" s="54">
        <v>138</v>
      </c>
      <c r="K89" s="54">
        <v>155</v>
      </c>
      <c r="L89" s="54">
        <v>123</v>
      </c>
      <c r="M89" s="54">
        <v>128</v>
      </c>
      <c r="N89" s="54">
        <v>134</v>
      </c>
      <c r="O89" s="54">
        <v>115</v>
      </c>
      <c r="P89" s="54">
        <v>131</v>
      </c>
      <c r="Q89" s="54">
        <v>141</v>
      </c>
      <c r="R89" s="54">
        <v>127</v>
      </c>
      <c r="S89" s="54">
        <v>129</v>
      </c>
      <c r="T89" s="54">
        <v>120</v>
      </c>
      <c r="U89" s="54">
        <v>117</v>
      </c>
      <c r="V89" s="54">
        <v>117</v>
      </c>
      <c r="W89" s="54">
        <v>140</v>
      </c>
      <c r="X89" s="54">
        <v>123</v>
      </c>
      <c r="Y89" s="54">
        <v>145</v>
      </c>
      <c r="Z89" s="54">
        <v>120</v>
      </c>
      <c r="AA89" s="54">
        <v>110</v>
      </c>
      <c r="AB89" s="54">
        <v>127</v>
      </c>
      <c r="AC89" s="54">
        <v>150</v>
      </c>
      <c r="AE89" s="672">
        <f t="shared" si="16"/>
        <v>3580</v>
      </c>
    </row>
    <row r="90" spans="1:31" x14ac:dyDescent="0.2">
      <c r="A90" s="741"/>
      <c r="B90" s="58" t="s">
        <v>2796</v>
      </c>
      <c r="C90" s="53">
        <v>71</v>
      </c>
      <c r="D90" s="54">
        <v>63</v>
      </c>
      <c r="E90" s="54">
        <v>61</v>
      </c>
      <c r="F90" s="54">
        <v>58</v>
      </c>
      <c r="G90" s="54">
        <v>51</v>
      </c>
      <c r="H90" s="54">
        <v>55</v>
      </c>
      <c r="I90" s="54">
        <v>53</v>
      </c>
      <c r="J90" s="54">
        <v>58</v>
      </c>
      <c r="K90" s="54">
        <v>62</v>
      </c>
      <c r="L90" s="54">
        <v>58</v>
      </c>
      <c r="M90" s="54">
        <v>55</v>
      </c>
      <c r="N90" s="54">
        <v>54</v>
      </c>
      <c r="O90" s="54">
        <v>47</v>
      </c>
      <c r="P90" s="54">
        <v>51</v>
      </c>
      <c r="Q90" s="54">
        <v>52</v>
      </c>
      <c r="R90" s="54">
        <v>56</v>
      </c>
      <c r="S90" s="54">
        <v>57</v>
      </c>
      <c r="T90" s="54">
        <v>58</v>
      </c>
      <c r="U90" s="54">
        <v>50</v>
      </c>
      <c r="V90" s="54">
        <v>41</v>
      </c>
      <c r="W90" s="54">
        <v>64</v>
      </c>
      <c r="X90" s="54">
        <v>53</v>
      </c>
      <c r="Y90" s="54">
        <v>64</v>
      </c>
      <c r="Z90" s="54">
        <v>40</v>
      </c>
      <c r="AA90" s="54">
        <v>50</v>
      </c>
      <c r="AB90" s="54">
        <v>57</v>
      </c>
      <c r="AC90" s="54">
        <v>46</v>
      </c>
      <c r="AE90" s="672">
        <f t="shared" si="16"/>
        <v>1485</v>
      </c>
    </row>
    <row r="91" spans="1:31" x14ac:dyDescent="0.2">
      <c r="A91" s="741"/>
      <c r="B91" s="123" t="s">
        <v>41</v>
      </c>
      <c r="C91" s="54">
        <v>210</v>
      </c>
      <c r="D91" s="54">
        <v>213</v>
      </c>
      <c r="E91" s="54">
        <v>260</v>
      </c>
      <c r="F91" s="54">
        <v>262</v>
      </c>
      <c r="G91" s="54">
        <v>234</v>
      </c>
      <c r="H91" s="54">
        <v>224</v>
      </c>
      <c r="I91" s="54">
        <v>203</v>
      </c>
      <c r="J91" s="54">
        <v>164</v>
      </c>
      <c r="K91" s="54">
        <v>104</v>
      </c>
      <c r="L91" s="54">
        <v>68</v>
      </c>
      <c r="M91" s="54">
        <v>39</v>
      </c>
      <c r="N91" s="54">
        <v>36</v>
      </c>
      <c r="O91" s="54">
        <v>24</v>
      </c>
      <c r="P91" s="54">
        <v>17</v>
      </c>
      <c r="Q91" s="54">
        <v>10</v>
      </c>
      <c r="R91" s="54">
        <v>10</v>
      </c>
      <c r="S91" s="54">
        <v>5</v>
      </c>
      <c r="T91" s="54">
        <v>2</v>
      </c>
      <c r="U91" s="54">
        <v>4</v>
      </c>
      <c r="V91" s="54">
        <v>2</v>
      </c>
      <c r="W91" s="54">
        <v>5</v>
      </c>
      <c r="X91" s="54">
        <v>7</v>
      </c>
      <c r="Y91" s="54">
        <v>2</v>
      </c>
      <c r="Z91" s="54">
        <v>8</v>
      </c>
      <c r="AA91" s="54">
        <v>13</v>
      </c>
      <c r="AB91" s="54">
        <v>15</v>
      </c>
      <c r="AC91" s="54">
        <v>22</v>
      </c>
      <c r="AE91" s="672">
        <f t="shared" si="16"/>
        <v>2163</v>
      </c>
    </row>
    <row r="92" spans="1:31" x14ac:dyDescent="0.2">
      <c r="A92" s="741"/>
      <c r="B92" s="58" t="s">
        <v>2797</v>
      </c>
      <c r="C92" s="53">
        <v>189</v>
      </c>
      <c r="D92" s="54">
        <v>165</v>
      </c>
      <c r="E92" s="54">
        <v>149</v>
      </c>
      <c r="F92" s="54">
        <v>175</v>
      </c>
      <c r="G92" s="54">
        <v>175</v>
      </c>
      <c r="H92" s="54">
        <v>153</v>
      </c>
      <c r="I92" s="54">
        <v>152</v>
      </c>
      <c r="J92" s="54">
        <v>162</v>
      </c>
      <c r="K92" s="54">
        <v>119</v>
      </c>
      <c r="L92" s="54">
        <v>148</v>
      </c>
      <c r="M92" s="54">
        <v>136</v>
      </c>
      <c r="N92" s="54">
        <v>131</v>
      </c>
      <c r="O92" s="54">
        <v>115</v>
      </c>
      <c r="P92" s="54">
        <v>137</v>
      </c>
      <c r="Q92" s="54">
        <v>141</v>
      </c>
      <c r="R92" s="54">
        <v>132</v>
      </c>
      <c r="S92" s="54">
        <v>134</v>
      </c>
      <c r="T92" s="54">
        <v>141</v>
      </c>
      <c r="U92" s="54">
        <v>133</v>
      </c>
      <c r="V92" s="54">
        <v>152</v>
      </c>
      <c r="W92" s="54">
        <v>141</v>
      </c>
      <c r="X92" s="54">
        <v>120</v>
      </c>
      <c r="Y92" s="54">
        <v>151</v>
      </c>
      <c r="Z92" s="60">
        <v>154</v>
      </c>
      <c r="AA92" s="60">
        <v>142</v>
      </c>
      <c r="AB92" s="60">
        <v>127</v>
      </c>
      <c r="AC92" s="60">
        <v>135</v>
      </c>
      <c r="AE92" s="672">
        <f t="shared" si="16"/>
        <v>3909</v>
      </c>
    </row>
    <row r="93" spans="1:31" x14ac:dyDescent="0.2">
      <c r="A93" s="741"/>
      <c r="B93" s="58" t="s">
        <v>2798</v>
      </c>
      <c r="C93" s="53">
        <v>819</v>
      </c>
      <c r="D93" s="54">
        <v>734</v>
      </c>
      <c r="E93" s="54">
        <v>745</v>
      </c>
      <c r="F93" s="54">
        <v>774</v>
      </c>
      <c r="G93" s="54">
        <v>735</v>
      </c>
      <c r="H93" s="54">
        <v>707</v>
      </c>
      <c r="I93" s="54">
        <v>696</v>
      </c>
      <c r="J93" s="54">
        <v>646</v>
      </c>
      <c r="K93" s="54">
        <v>564</v>
      </c>
      <c r="L93" s="54">
        <v>528</v>
      </c>
      <c r="M93" s="54">
        <v>485</v>
      </c>
      <c r="N93" s="54">
        <v>494</v>
      </c>
      <c r="O93" s="54">
        <v>420</v>
      </c>
      <c r="P93" s="54">
        <v>465</v>
      </c>
      <c r="Q93" s="54">
        <v>501</v>
      </c>
      <c r="R93" s="54">
        <v>465</v>
      </c>
      <c r="S93" s="54">
        <v>454</v>
      </c>
      <c r="T93" s="54">
        <v>450</v>
      </c>
      <c r="U93" s="54">
        <v>451</v>
      </c>
      <c r="V93" s="60">
        <v>447</v>
      </c>
      <c r="W93" s="54">
        <v>488</v>
      </c>
      <c r="X93" s="54">
        <v>461</v>
      </c>
      <c r="Y93" s="54">
        <v>526</v>
      </c>
      <c r="Z93" s="54">
        <v>456</v>
      </c>
      <c r="AA93" s="54">
        <v>466</v>
      </c>
      <c r="AB93" s="54">
        <v>483</v>
      </c>
      <c r="AC93" s="54">
        <v>499</v>
      </c>
      <c r="AE93" s="672">
        <f t="shared" si="16"/>
        <v>14959</v>
      </c>
    </row>
    <row r="94" spans="1:31" x14ac:dyDescent="0.2">
      <c r="A94" s="741"/>
      <c r="B94" s="93" t="s">
        <v>2800</v>
      </c>
      <c r="C94" s="53"/>
      <c r="D94" s="54"/>
      <c r="E94" s="54"/>
      <c r="F94" s="54"/>
      <c r="G94" s="54"/>
      <c r="H94" s="54"/>
      <c r="I94" s="54"/>
      <c r="J94" s="54"/>
      <c r="K94" s="54"/>
      <c r="L94" s="54"/>
      <c r="M94" s="54"/>
      <c r="N94" s="54"/>
      <c r="O94" s="54"/>
      <c r="P94" s="60"/>
      <c r="Q94" s="60"/>
      <c r="R94" s="60"/>
      <c r="S94" s="60"/>
      <c r="T94" s="60"/>
      <c r="U94" s="60"/>
      <c r="V94" s="54"/>
      <c r="W94" s="54"/>
      <c r="X94" s="54"/>
      <c r="Y94" s="54"/>
      <c r="Z94" s="54"/>
      <c r="AA94" s="54"/>
      <c r="AB94" s="54"/>
      <c r="AC94" s="54"/>
      <c r="AE94" s="672"/>
    </row>
    <row r="95" spans="1:31" x14ac:dyDescent="0.2">
      <c r="A95" s="741"/>
      <c r="B95" s="58" t="s">
        <v>2793</v>
      </c>
      <c r="C95" s="53">
        <f>C87-C79</f>
        <v>5</v>
      </c>
      <c r="D95" s="54">
        <f t="shared" ref="D95:AC95" si="17">D87-D79</f>
        <v>-51</v>
      </c>
      <c r="E95" s="54">
        <f t="shared" si="17"/>
        <v>-34</v>
      </c>
      <c r="F95" s="54">
        <f t="shared" si="17"/>
        <v>-46</v>
      </c>
      <c r="G95" s="54">
        <f t="shared" si="17"/>
        <v>-38</v>
      </c>
      <c r="H95" s="54">
        <f t="shared" si="17"/>
        <v>-36</v>
      </c>
      <c r="I95" s="54">
        <f t="shared" si="17"/>
        <v>-51</v>
      </c>
      <c r="J95" s="54">
        <f t="shared" si="17"/>
        <v>-41</v>
      </c>
      <c r="K95" s="54">
        <f t="shared" si="17"/>
        <v>-39</v>
      </c>
      <c r="L95" s="54">
        <f t="shared" si="17"/>
        <v>-34</v>
      </c>
      <c r="M95" s="54">
        <f t="shared" si="17"/>
        <v>-40</v>
      </c>
      <c r="N95" s="54">
        <f t="shared" si="17"/>
        <v>-10</v>
      </c>
      <c r="O95" s="54">
        <f t="shared" si="17"/>
        <v>-40</v>
      </c>
      <c r="P95" s="54">
        <f t="shared" si="17"/>
        <v>-32</v>
      </c>
      <c r="Q95" s="54">
        <f t="shared" si="17"/>
        <v>-10</v>
      </c>
      <c r="R95" s="54">
        <f t="shared" si="17"/>
        <v>-24</v>
      </c>
      <c r="S95" s="54">
        <f t="shared" si="17"/>
        <v>-27</v>
      </c>
      <c r="T95" s="54">
        <f t="shared" si="17"/>
        <v>-33</v>
      </c>
      <c r="U95" s="54">
        <f t="shared" si="17"/>
        <v>3</v>
      </c>
      <c r="V95" s="54">
        <f t="shared" si="17"/>
        <v>-29</v>
      </c>
      <c r="W95" s="54">
        <f t="shared" si="17"/>
        <v>-21</v>
      </c>
      <c r="X95" s="54">
        <f t="shared" si="17"/>
        <v>1</v>
      </c>
      <c r="Y95" s="54">
        <f t="shared" si="17"/>
        <v>3</v>
      </c>
      <c r="Z95" s="54">
        <f t="shared" si="17"/>
        <v>-19</v>
      </c>
      <c r="AA95" s="54">
        <f t="shared" si="17"/>
        <v>-10</v>
      </c>
      <c r="AB95" s="54">
        <f t="shared" si="17"/>
        <v>-9</v>
      </c>
      <c r="AC95" s="54">
        <f t="shared" si="17"/>
        <v>-14</v>
      </c>
      <c r="AE95" s="672">
        <f t="shared" ref="AE95:AE101" si="18">SUM(C95:AC95)</f>
        <v>-676</v>
      </c>
    </row>
    <row r="96" spans="1:31" x14ac:dyDescent="0.2">
      <c r="A96" s="741"/>
      <c r="B96" s="58" t="s">
        <v>2794</v>
      </c>
      <c r="C96" s="53">
        <f t="shared" ref="C96:AC101" si="19">C88-C80</f>
        <v>-6</v>
      </c>
      <c r="D96" s="54">
        <f t="shared" si="19"/>
        <v>-10</v>
      </c>
      <c r="E96" s="54">
        <f t="shared" si="19"/>
        <v>-13</v>
      </c>
      <c r="F96" s="54">
        <f t="shared" si="19"/>
        <v>-12</v>
      </c>
      <c r="G96" s="54">
        <f t="shared" si="19"/>
        <v>-8</v>
      </c>
      <c r="H96" s="54">
        <f t="shared" si="19"/>
        <v>-5</v>
      </c>
      <c r="I96" s="54">
        <f t="shared" si="19"/>
        <v>4</v>
      </c>
      <c r="J96" s="54">
        <f t="shared" si="19"/>
        <v>-11</v>
      </c>
      <c r="K96" s="54">
        <f t="shared" si="19"/>
        <v>-7</v>
      </c>
      <c r="L96" s="54">
        <f t="shared" si="19"/>
        <v>-19</v>
      </c>
      <c r="M96" s="54">
        <f t="shared" si="19"/>
        <v>-16</v>
      </c>
      <c r="N96" s="54">
        <f t="shared" si="19"/>
        <v>-7</v>
      </c>
      <c r="O96" s="54">
        <f t="shared" si="19"/>
        <v>-7</v>
      </c>
      <c r="P96" s="54">
        <f t="shared" si="19"/>
        <v>-3</v>
      </c>
      <c r="Q96" s="54">
        <f t="shared" si="19"/>
        <v>-4</v>
      </c>
      <c r="R96" s="54">
        <f t="shared" si="19"/>
        <v>-2</v>
      </c>
      <c r="S96" s="54">
        <f t="shared" si="19"/>
        <v>-8</v>
      </c>
      <c r="T96" s="54">
        <f t="shared" si="19"/>
        <v>-13</v>
      </c>
      <c r="U96" s="54">
        <f t="shared" si="19"/>
        <v>-14</v>
      </c>
      <c r="V96" s="54">
        <f t="shared" si="19"/>
        <v>-3</v>
      </c>
      <c r="W96" s="54">
        <f t="shared" si="19"/>
        <v>-1</v>
      </c>
      <c r="X96" s="54">
        <f t="shared" si="19"/>
        <v>7</v>
      </c>
      <c r="Y96" s="54">
        <f t="shared" si="19"/>
        <v>2</v>
      </c>
      <c r="Z96" s="54">
        <f t="shared" si="19"/>
        <v>-7</v>
      </c>
      <c r="AA96" s="54">
        <f t="shared" si="19"/>
        <v>-1</v>
      </c>
      <c r="AB96" s="54">
        <f t="shared" si="19"/>
        <v>-2</v>
      </c>
      <c r="AC96" s="54">
        <f t="shared" si="19"/>
        <v>-6</v>
      </c>
      <c r="AE96" s="672">
        <f t="shared" si="18"/>
        <v>-172</v>
      </c>
    </row>
    <row r="97" spans="1:33" x14ac:dyDescent="0.2">
      <c r="A97" s="741"/>
      <c r="B97" s="58" t="s">
        <v>2795</v>
      </c>
      <c r="C97" s="53">
        <f t="shared" si="19"/>
        <v>-2</v>
      </c>
      <c r="D97" s="54">
        <f t="shared" si="19"/>
        <v>-59</v>
      </c>
      <c r="E97" s="54">
        <f t="shared" si="19"/>
        <v>-50</v>
      </c>
      <c r="F97" s="54">
        <f t="shared" si="19"/>
        <v>-28</v>
      </c>
      <c r="G97" s="54">
        <f t="shared" si="19"/>
        <v>-44</v>
      </c>
      <c r="H97" s="54">
        <f t="shared" si="19"/>
        <v>-35</v>
      </c>
      <c r="I97" s="54">
        <f t="shared" si="19"/>
        <v>-17</v>
      </c>
      <c r="J97" s="54">
        <f t="shared" si="19"/>
        <v>-28</v>
      </c>
      <c r="K97" s="54">
        <f t="shared" si="19"/>
        <v>1</v>
      </c>
      <c r="L97" s="54">
        <f t="shared" si="19"/>
        <v>-43</v>
      </c>
      <c r="M97" s="54">
        <f t="shared" si="19"/>
        <v>-27</v>
      </c>
      <c r="N97" s="54">
        <f t="shared" si="19"/>
        <v>-22</v>
      </c>
      <c r="O97" s="54">
        <f t="shared" si="19"/>
        <v>-43</v>
      </c>
      <c r="P97" s="54">
        <f t="shared" si="19"/>
        <v>-22</v>
      </c>
      <c r="Q97" s="54">
        <f t="shared" si="19"/>
        <v>-13</v>
      </c>
      <c r="R97" s="54">
        <f t="shared" si="19"/>
        <v>-23</v>
      </c>
      <c r="S97" s="54">
        <f t="shared" si="19"/>
        <v>-21</v>
      </c>
      <c r="T97" s="54">
        <f t="shared" si="19"/>
        <v>-21</v>
      </c>
      <c r="U97" s="54">
        <f t="shared" si="19"/>
        <v>-31</v>
      </c>
      <c r="V97" s="54">
        <f t="shared" si="19"/>
        <v>-26</v>
      </c>
      <c r="W97" s="54">
        <f t="shared" si="19"/>
        <v>-9</v>
      </c>
      <c r="X97" s="54">
        <f t="shared" si="19"/>
        <v>-23</v>
      </c>
      <c r="Y97" s="54">
        <f t="shared" si="19"/>
        <v>7</v>
      </c>
      <c r="Z97" s="54">
        <f t="shared" si="19"/>
        <v>-10</v>
      </c>
      <c r="AA97" s="54">
        <f t="shared" si="19"/>
        <v>-31</v>
      </c>
      <c r="AB97" s="54">
        <f t="shared" si="19"/>
        <v>-11</v>
      </c>
      <c r="AC97" s="54">
        <f t="shared" si="19"/>
        <v>17</v>
      </c>
      <c r="AE97" s="672">
        <f t="shared" si="18"/>
        <v>-614</v>
      </c>
    </row>
    <row r="98" spans="1:33" x14ac:dyDescent="0.2">
      <c r="A98" s="741"/>
      <c r="B98" s="58" t="s">
        <v>2796</v>
      </c>
      <c r="C98" s="53">
        <f t="shared" si="19"/>
        <v>-64</v>
      </c>
      <c r="D98" s="54">
        <f t="shared" si="19"/>
        <v>-114</v>
      </c>
      <c r="E98" s="54">
        <f t="shared" si="19"/>
        <v>-87</v>
      </c>
      <c r="F98" s="54">
        <f t="shared" si="19"/>
        <v>-69</v>
      </c>
      <c r="G98" s="54">
        <f t="shared" si="19"/>
        <v>-72</v>
      </c>
      <c r="H98" s="54">
        <f t="shared" si="19"/>
        <v>-63</v>
      </c>
      <c r="I98" s="54">
        <f t="shared" si="19"/>
        <v>-67</v>
      </c>
      <c r="J98" s="54">
        <f t="shared" si="19"/>
        <v>-63</v>
      </c>
      <c r="K98" s="54">
        <f t="shared" si="19"/>
        <v>-49</v>
      </c>
      <c r="L98" s="54">
        <f t="shared" si="19"/>
        <v>-42</v>
      </c>
      <c r="M98" s="54">
        <f t="shared" si="19"/>
        <v>-52</v>
      </c>
      <c r="N98" s="54">
        <f t="shared" si="19"/>
        <v>-48</v>
      </c>
      <c r="O98" s="54">
        <f t="shared" si="19"/>
        <v>-40</v>
      </c>
      <c r="P98" s="54">
        <f t="shared" si="19"/>
        <v>-43</v>
      </c>
      <c r="Q98" s="54">
        <f t="shared" si="19"/>
        <v>-38</v>
      </c>
      <c r="R98" s="54">
        <f t="shared" si="19"/>
        <v>-26</v>
      </c>
      <c r="S98" s="54">
        <f t="shared" si="19"/>
        <v>-26</v>
      </c>
      <c r="T98" s="54">
        <f t="shared" si="19"/>
        <v>-17</v>
      </c>
      <c r="U98" s="54">
        <f t="shared" si="19"/>
        <v>-26</v>
      </c>
      <c r="V98" s="54">
        <f t="shared" si="19"/>
        <v>-42</v>
      </c>
      <c r="W98" s="54">
        <f t="shared" si="19"/>
        <v>-14</v>
      </c>
      <c r="X98" s="54">
        <f t="shared" si="19"/>
        <v>-18</v>
      </c>
      <c r="Y98" s="54">
        <f t="shared" si="19"/>
        <v>-9</v>
      </c>
      <c r="Z98" s="54">
        <f t="shared" si="19"/>
        <v>-28</v>
      </c>
      <c r="AA98" s="54">
        <f t="shared" si="19"/>
        <v>-25</v>
      </c>
      <c r="AB98" s="54">
        <f t="shared" si="19"/>
        <v>-12</v>
      </c>
      <c r="AC98" s="54">
        <f t="shared" si="19"/>
        <v>-25</v>
      </c>
      <c r="AE98" s="672">
        <f t="shared" si="18"/>
        <v>-1179</v>
      </c>
    </row>
    <row r="99" spans="1:33" x14ac:dyDescent="0.2">
      <c r="A99" s="741"/>
      <c r="B99" s="58" t="s">
        <v>41</v>
      </c>
      <c r="C99" s="53">
        <f t="shared" si="19"/>
        <v>210</v>
      </c>
      <c r="D99" s="54">
        <f t="shared" si="19"/>
        <v>213</v>
      </c>
      <c r="E99" s="54">
        <f t="shared" si="19"/>
        <v>260</v>
      </c>
      <c r="F99" s="54">
        <f t="shared" si="19"/>
        <v>262</v>
      </c>
      <c r="G99" s="54">
        <f t="shared" si="19"/>
        <v>234</v>
      </c>
      <c r="H99" s="54">
        <f t="shared" si="19"/>
        <v>224</v>
      </c>
      <c r="I99" s="54">
        <f t="shared" si="19"/>
        <v>203</v>
      </c>
      <c r="J99" s="54">
        <f t="shared" si="19"/>
        <v>164</v>
      </c>
      <c r="K99" s="54">
        <f t="shared" si="19"/>
        <v>104</v>
      </c>
      <c r="L99" s="54">
        <f t="shared" si="19"/>
        <v>68</v>
      </c>
      <c r="M99" s="54">
        <f t="shared" si="19"/>
        <v>39</v>
      </c>
      <c r="N99" s="54">
        <f t="shared" si="19"/>
        <v>36</v>
      </c>
      <c r="O99" s="54">
        <f t="shared" si="19"/>
        <v>24</v>
      </c>
      <c r="P99" s="54">
        <f t="shared" si="19"/>
        <v>17</v>
      </c>
      <c r="Q99" s="54">
        <f t="shared" si="19"/>
        <v>10</v>
      </c>
      <c r="R99" s="54">
        <f t="shared" si="19"/>
        <v>10</v>
      </c>
      <c r="S99" s="54">
        <f t="shared" si="19"/>
        <v>5</v>
      </c>
      <c r="T99" s="54">
        <f t="shared" si="19"/>
        <v>2</v>
      </c>
      <c r="U99" s="54">
        <f t="shared" si="19"/>
        <v>4</v>
      </c>
      <c r="V99" s="54">
        <f t="shared" si="19"/>
        <v>2</v>
      </c>
      <c r="W99" s="54">
        <f t="shared" si="19"/>
        <v>5</v>
      </c>
      <c r="X99" s="54">
        <f t="shared" si="19"/>
        <v>7</v>
      </c>
      <c r="Y99" s="54">
        <f t="shared" si="19"/>
        <v>2</v>
      </c>
      <c r="Z99" s="54">
        <f t="shared" si="19"/>
        <v>8</v>
      </c>
      <c r="AA99" s="54">
        <f t="shared" si="19"/>
        <v>13</v>
      </c>
      <c r="AB99" s="54">
        <f t="shared" si="19"/>
        <v>15</v>
      </c>
      <c r="AC99" s="54">
        <f t="shared" si="19"/>
        <v>22</v>
      </c>
      <c r="AE99" s="672">
        <f t="shared" si="18"/>
        <v>2163</v>
      </c>
    </row>
    <row r="100" spans="1:33" x14ac:dyDescent="0.2">
      <c r="A100" s="741"/>
      <c r="B100" s="58" t="s">
        <v>2797</v>
      </c>
      <c r="C100" s="53">
        <f t="shared" si="19"/>
        <v>35</v>
      </c>
      <c r="D100" s="54">
        <f t="shared" si="19"/>
        <v>-30</v>
      </c>
      <c r="E100" s="54">
        <f t="shared" si="19"/>
        <v>-25</v>
      </c>
      <c r="F100" s="54">
        <f t="shared" si="19"/>
        <v>15</v>
      </c>
      <c r="G100" s="54">
        <f t="shared" si="19"/>
        <v>15</v>
      </c>
      <c r="H100" s="54">
        <f t="shared" si="19"/>
        <v>-12</v>
      </c>
      <c r="I100" s="54">
        <f t="shared" si="19"/>
        <v>-19</v>
      </c>
      <c r="J100" s="54">
        <f t="shared" si="19"/>
        <v>8</v>
      </c>
      <c r="K100" s="54">
        <f t="shared" si="19"/>
        <v>-23</v>
      </c>
      <c r="L100" s="54">
        <f t="shared" si="19"/>
        <v>-6</v>
      </c>
      <c r="M100" s="54">
        <f t="shared" si="19"/>
        <v>-6</v>
      </c>
      <c r="N100" s="54">
        <f t="shared" si="19"/>
        <v>-5</v>
      </c>
      <c r="O100" s="54">
        <f t="shared" si="19"/>
        <v>-22</v>
      </c>
      <c r="P100" s="54">
        <f t="shared" si="19"/>
        <v>-11</v>
      </c>
      <c r="Q100" s="54">
        <f t="shared" si="19"/>
        <v>3</v>
      </c>
      <c r="R100" s="54">
        <f t="shared" si="19"/>
        <v>-5</v>
      </c>
      <c r="S100" s="54">
        <f t="shared" si="19"/>
        <v>-8</v>
      </c>
      <c r="T100" s="54">
        <f t="shared" si="19"/>
        <v>4</v>
      </c>
      <c r="U100" s="54">
        <f t="shared" si="19"/>
        <v>6</v>
      </c>
      <c r="V100" s="54">
        <f t="shared" si="19"/>
        <v>13</v>
      </c>
      <c r="W100" s="54">
        <f t="shared" si="19"/>
        <v>12</v>
      </c>
      <c r="X100" s="54">
        <f t="shared" si="19"/>
        <v>-11</v>
      </c>
      <c r="Y100" s="54">
        <f t="shared" si="19"/>
        <v>16</v>
      </c>
      <c r="Z100" s="54">
        <f t="shared" si="19"/>
        <v>30</v>
      </c>
      <c r="AA100" s="54">
        <f t="shared" si="19"/>
        <v>6</v>
      </c>
      <c r="AB100" s="54">
        <f t="shared" si="19"/>
        <v>-2</v>
      </c>
      <c r="AC100" s="54">
        <f t="shared" si="19"/>
        <v>-2</v>
      </c>
      <c r="AE100" s="672">
        <f t="shared" si="18"/>
        <v>-24</v>
      </c>
    </row>
    <row r="101" spans="1:33" x14ac:dyDescent="0.2">
      <c r="A101" s="742"/>
      <c r="B101" s="58" t="s">
        <v>2798</v>
      </c>
      <c r="C101" s="61">
        <f t="shared" si="19"/>
        <v>177</v>
      </c>
      <c r="D101" s="55">
        <f t="shared" si="19"/>
        <v>-51</v>
      </c>
      <c r="E101" s="55">
        <f t="shared" si="19"/>
        <v>51</v>
      </c>
      <c r="F101" s="55">
        <f t="shared" si="19"/>
        <v>123</v>
      </c>
      <c r="G101" s="55">
        <f t="shared" si="19"/>
        <v>86</v>
      </c>
      <c r="H101" s="55">
        <f t="shared" si="19"/>
        <v>74</v>
      </c>
      <c r="I101" s="55">
        <f t="shared" si="19"/>
        <v>54</v>
      </c>
      <c r="J101" s="55">
        <f t="shared" si="19"/>
        <v>30</v>
      </c>
      <c r="K101" s="55">
        <f t="shared" si="19"/>
        <v>-13</v>
      </c>
      <c r="L101" s="55">
        <f t="shared" si="19"/>
        <v>-76</v>
      </c>
      <c r="M101" s="55">
        <f t="shared" si="19"/>
        <v>-102</v>
      </c>
      <c r="N101" s="55">
        <f t="shared" si="19"/>
        <v>-57</v>
      </c>
      <c r="O101" s="55">
        <f t="shared" si="19"/>
        <v>-128</v>
      </c>
      <c r="P101" s="55">
        <f t="shared" si="19"/>
        <v>-93</v>
      </c>
      <c r="Q101" s="55">
        <f t="shared" si="19"/>
        <v>-53</v>
      </c>
      <c r="R101" s="55">
        <f t="shared" si="19"/>
        <v>-71</v>
      </c>
      <c r="S101" s="55">
        <f t="shared" si="19"/>
        <v>-85</v>
      </c>
      <c r="T101" s="55">
        <f t="shared" si="19"/>
        <v>-78</v>
      </c>
      <c r="U101" s="55">
        <f t="shared" si="19"/>
        <v>-59</v>
      </c>
      <c r="V101" s="55">
        <f t="shared" si="19"/>
        <v>-85</v>
      </c>
      <c r="W101" s="55">
        <f t="shared" si="19"/>
        <v>-28</v>
      </c>
      <c r="X101" s="55">
        <f t="shared" si="19"/>
        <v>-37</v>
      </c>
      <c r="Y101" s="55">
        <f t="shared" si="19"/>
        <v>21</v>
      </c>
      <c r="Z101" s="55">
        <f t="shared" si="19"/>
        <v>-25</v>
      </c>
      <c r="AA101" s="55">
        <f t="shared" si="19"/>
        <v>-48</v>
      </c>
      <c r="AB101" s="55">
        <f t="shared" si="19"/>
        <v>-22</v>
      </c>
      <c r="AC101" s="55">
        <f t="shared" si="19"/>
        <v>-9</v>
      </c>
      <c r="AD101" s="687"/>
      <c r="AE101" s="670">
        <f t="shared" si="18"/>
        <v>-504</v>
      </c>
      <c r="AF101" s="669"/>
      <c r="AG101" s="669"/>
    </row>
    <row r="102" spans="1:33" ht="13.15" customHeight="1" x14ac:dyDescent="0.2">
      <c r="A102" s="740" t="s">
        <v>2804</v>
      </c>
      <c r="B102" s="92" t="s">
        <v>3030</v>
      </c>
      <c r="C102" s="56"/>
      <c r="D102" s="57"/>
      <c r="E102" s="57"/>
      <c r="F102" s="57"/>
      <c r="G102" s="57"/>
      <c r="H102" s="57"/>
      <c r="I102" s="57"/>
      <c r="J102" s="57"/>
      <c r="K102" s="57"/>
      <c r="L102" s="57"/>
      <c r="M102" s="57"/>
      <c r="N102" s="57"/>
      <c r="O102" s="57"/>
      <c r="P102" s="57"/>
      <c r="Q102" s="54"/>
      <c r="R102" s="54"/>
      <c r="S102" s="54"/>
      <c r="T102" s="54"/>
      <c r="U102" s="54"/>
      <c r="V102" s="54"/>
      <c r="W102" s="54"/>
      <c r="X102" s="54"/>
      <c r="Y102" s="54"/>
      <c r="Z102" s="54"/>
      <c r="AA102" s="54"/>
      <c r="AB102" s="54"/>
      <c r="AC102" s="54"/>
      <c r="AD102" s="664"/>
      <c r="AE102" s="672"/>
    </row>
    <row r="103" spans="1:33" x14ac:dyDescent="0.2">
      <c r="A103" s="741"/>
      <c r="B103" s="58" t="s">
        <v>2793</v>
      </c>
      <c r="C103" s="53">
        <v>2</v>
      </c>
      <c r="D103" s="54">
        <v>2</v>
      </c>
      <c r="E103" s="54">
        <v>1</v>
      </c>
      <c r="F103" s="54">
        <v>1</v>
      </c>
      <c r="G103" s="54">
        <v>2</v>
      </c>
      <c r="H103" s="54">
        <v>1</v>
      </c>
      <c r="I103" s="54">
        <v>2</v>
      </c>
      <c r="J103" s="54">
        <v>2</v>
      </c>
      <c r="K103" s="54">
        <v>3</v>
      </c>
      <c r="L103" s="54">
        <v>1</v>
      </c>
      <c r="M103" s="54">
        <v>2</v>
      </c>
      <c r="N103" s="54">
        <v>2</v>
      </c>
      <c r="O103" s="54">
        <v>2</v>
      </c>
      <c r="P103" s="54">
        <v>2</v>
      </c>
      <c r="Q103" s="54">
        <v>1</v>
      </c>
      <c r="R103" s="54">
        <v>2</v>
      </c>
      <c r="S103" s="54">
        <v>2</v>
      </c>
      <c r="T103" s="54">
        <v>2</v>
      </c>
      <c r="U103" s="54">
        <v>3</v>
      </c>
      <c r="V103" s="54">
        <v>1</v>
      </c>
      <c r="W103" s="54">
        <v>3</v>
      </c>
      <c r="X103" s="54">
        <v>2</v>
      </c>
      <c r="Y103" s="54">
        <v>2</v>
      </c>
      <c r="Z103" s="54">
        <v>2</v>
      </c>
      <c r="AA103" s="54">
        <v>2</v>
      </c>
      <c r="AB103" s="54">
        <v>2</v>
      </c>
      <c r="AC103" s="54">
        <v>2</v>
      </c>
      <c r="AD103" s="664"/>
      <c r="AE103" s="672">
        <f t="shared" ref="AE103:AE109" si="20">SUM(C103:AC103)</f>
        <v>51</v>
      </c>
    </row>
    <row r="104" spans="1:33" x14ac:dyDescent="0.2">
      <c r="A104" s="741"/>
      <c r="B104" s="58" t="s">
        <v>2794</v>
      </c>
      <c r="C104" s="53">
        <v>0</v>
      </c>
      <c r="D104" s="54">
        <v>1</v>
      </c>
      <c r="E104" s="54">
        <v>1</v>
      </c>
      <c r="F104" s="54">
        <v>1</v>
      </c>
      <c r="G104" s="54">
        <v>1</v>
      </c>
      <c r="H104" s="54">
        <v>1</v>
      </c>
      <c r="I104" s="54">
        <v>1</v>
      </c>
      <c r="J104" s="54">
        <v>1</v>
      </c>
      <c r="K104" s="54">
        <v>1</v>
      </c>
      <c r="L104" s="54">
        <v>1</v>
      </c>
      <c r="M104" s="54">
        <v>1</v>
      </c>
      <c r="N104" s="54">
        <v>1</v>
      </c>
      <c r="O104" s="54">
        <v>1</v>
      </c>
      <c r="P104" s="54">
        <v>1</v>
      </c>
      <c r="Q104" s="54">
        <v>2</v>
      </c>
      <c r="R104" s="54">
        <v>1</v>
      </c>
      <c r="S104" s="54">
        <v>1</v>
      </c>
      <c r="T104" s="54">
        <v>1</v>
      </c>
      <c r="U104" s="54">
        <v>1</v>
      </c>
      <c r="V104" s="54">
        <v>1</v>
      </c>
      <c r="W104" s="54">
        <v>0</v>
      </c>
      <c r="X104" s="54">
        <v>1</v>
      </c>
      <c r="Y104" s="54">
        <v>1</v>
      </c>
      <c r="Z104" s="54">
        <v>0</v>
      </c>
      <c r="AA104" s="54">
        <v>0</v>
      </c>
      <c r="AB104" s="54">
        <v>1</v>
      </c>
      <c r="AC104" s="54">
        <v>1</v>
      </c>
      <c r="AD104" s="664"/>
      <c r="AE104" s="672">
        <f t="shared" si="20"/>
        <v>24</v>
      </c>
    </row>
    <row r="105" spans="1:33" x14ac:dyDescent="0.2">
      <c r="A105" s="741"/>
      <c r="B105" s="58" t="s">
        <v>2795</v>
      </c>
      <c r="C105" s="53">
        <v>2</v>
      </c>
      <c r="D105" s="54">
        <v>1</v>
      </c>
      <c r="E105" s="54">
        <v>1</v>
      </c>
      <c r="F105" s="54">
        <v>2</v>
      </c>
      <c r="G105" s="54">
        <v>0</v>
      </c>
      <c r="H105" s="54">
        <v>1</v>
      </c>
      <c r="I105" s="54">
        <v>1</v>
      </c>
      <c r="J105" s="54">
        <v>1</v>
      </c>
      <c r="K105" s="54">
        <v>0</v>
      </c>
      <c r="L105" s="54">
        <v>1</v>
      </c>
      <c r="M105" s="54">
        <v>1</v>
      </c>
      <c r="N105" s="54">
        <v>2</v>
      </c>
      <c r="O105" s="54">
        <v>1</v>
      </c>
      <c r="P105" s="54">
        <v>0</v>
      </c>
      <c r="Q105" s="54">
        <v>0</v>
      </c>
      <c r="R105" s="54">
        <v>0</v>
      </c>
      <c r="S105" s="54">
        <v>1</v>
      </c>
      <c r="T105" s="54">
        <v>0</v>
      </c>
      <c r="U105" s="54">
        <v>0</v>
      </c>
      <c r="V105" s="54">
        <v>0</v>
      </c>
      <c r="W105" s="54">
        <v>0</v>
      </c>
      <c r="X105" s="54">
        <v>1</v>
      </c>
      <c r="Y105" s="54">
        <v>0</v>
      </c>
      <c r="Z105" s="54">
        <v>0</v>
      </c>
      <c r="AA105" s="54">
        <v>1</v>
      </c>
      <c r="AB105" s="54">
        <v>1</v>
      </c>
      <c r="AC105" s="54">
        <v>1</v>
      </c>
      <c r="AD105" s="664"/>
      <c r="AE105" s="672">
        <f t="shared" si="20"/>
        <v>19</v>
      </c>
    </row>
    <row r="106" spans="1:33" x14ac:dyDescent="0.2">
      <c r="A106" s="741"/>
      <c r="B106" s="58" t="s">
        <v>2796</v>
      </c>
      <c r="C106" s="53">
        <v>1</v>
      </c>
      <c r="D106" s="54">
        <v>1</v>
      </c>
      <c r="E106" s="54">
        <v>1</v>
      </c>
      <c r="F106" s="54">
        <v>0</v>
      </c>
      <c r="G106" s="54">
        <v>0</v>
      </c>
      <c r="H106" s="54">
        <v>0</v>
      </c>
      <c r="I106" s="54">
        <v>0</v>
      </c>
      <c r="J106" s="54">
        <v>0</v>
      </c>
      <c r="K106" s="54">
        <v>0</v>
      </c>
      <c r="L106" s="54">
        <v>1</v>
      </c>
      <c r="M106" s="54">
        <v>0</v>
      </c>
      <c r="N106" s="54">
        <v>1</v>
      </c>
      <c r="O106" s="54">
        <v>0</v>
      </c>
      <c r="P106" s="54">
        <v>0</v>
      </c>
      <c r="Q106" s="54">
        <v>0</v>
      </c>
      <c r="R106" s="54">
        <v>0</v>
      </c>
      <c r="S106" s="54">
        <v>0</v>
      </c>
      <c r="T106" s="54">
        <v>0</v>
      </c>
      <c r="U106" s="54">
        <v>0</v>
      </c>
      <c r="V106" s="54">
        <v>0</v>
      </c>
      <c r="W106" s="54">
        <v>0</v>
      </c>
      <c r="X106" s="54">
        <v>1</v>
      </c>
      <c r="Y106" s="54">
        <v>0</v>
      </c>
      <c r="Z106" s="54">
        <v>1</v>
      </c>
      <c r="AA106" s="54">
        <v>0</v>
      </c>
      <c r="AB106" s="54">
        <v>0</v>
      </c>
      <c r="AC106" s="54">
        <v>0</v>
      </c>
      <c r="AD106" s="664"/>
      <c r="AE106" s="672">
        <f t="shared" si="20"/>
        <v>7</v>
      </c>
    </row>
    <row r="107" spans="1:33" x14ac:dyDescent="0.2">
      <c r="A107" s="741"/>
      <c r="B107" s="58" t="s">
        <v>41</v>
      </c>
      <c r="C107" s="53">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v>0</v>
      </c>
      <c r="W107" s="54">
        <v>0</v>
      </c>
      <c r="X107" s="54">
        <v>0</v>
      </c>
      <c r="Y107" s="54">
        <v>0</v>
      </c>
      <c r="Z107" s="54">
        <v>0</v>
      </c>
      <c r="AA107" s="54">
        <v>0</v>
      </c>
      <c r="AB107" s="54">
        <v>0</v>
      </c>
      <c r="AC107" s="54">
        <v>0</v>
      </c>
      <c r="AD107" s="664"/>
      <c r="AE107" s="672">
        <f t="shared" si="20"/>
        <v>0</v>
      </c>
    </row>
    <row r="108" spans="1:33" x14ac:dyDescent="0.2">
      <c r="A108" s="741"/>
      <c r="B108" s="58" t="s">
        <v>2797</v>
      </c>
      <c r="C108" s="53">
        <v>1</v>
      </c>
      <c r="D108" s="54">
        <v>1</v>
      </c>
      <c r="E108" s="54">
        <v>1</v>
      </c>
      <c r="F108" s="54">
        <v>1</v>
      </c>
      <c r="G108" s="54">
        <v>1</v>
      </c>
      <c r="H108" s="54">
        <v>2</v>
      </c>
      <c r="I108" s="54">
        <v>1</v>
      </c>
      <c r="J108" s="54">
        <v>1</v>
      </c>
      <c r="K108" s="54">
        <v>1</v>
      </c>
      <c r="L108" s="54">
        <v>1</v>
      </c>
      <c r="M108" s="54">
        <v>0</v>
      </c>
      <c r="N108" s="54">
        <v>1</v>
      </c>
      <c r="O108" s="54">
        <v>1</v>
      </c>
      <c r="P108" s="54">
        <v>1</v>
      </c>
      <c r="Q108" s="54">
        <v>1</v>
      </c>
      <c r="R108" s="54">
        <v>0</v>
      </c>
      <c r="S108" s="54">
        <v>1</v>
      </c>
      <c r="T108" s="54">
        <v>1</v>
      </c>
      <c r="U108" s="54">
        <v>0</v>
      </c>
      <c r="V108" s="54">
        <v>1</v>
      </c>
      <c r="W108" s="54">
        <v>1</v>
      </c>
      <c r="X108" s="54">
        <v>1</v>
      </c>
      <c r="Y108" s="54">
        <v>1</v>
      </c>
      <c r="Z108" s="54">
        <v>1</v>
      </c>
      <c r="AA108" s="54">
        <v>1</v>
      </c>
      <c r="AB108" s="54">
        <v>1</v>
      </c>
      <c r="AC108" s="54">
        <v>1</v>
      </c>
      <c r="AD108" s="664"/>
      <c r="AE108" s="672">
        <f t="shared" si="20"/>
        <v>25</v>
      </c>
    </row>
    <row r="109" spans="1:33" x14ac:dyDescent="0.2">
      <c r="A109" s="741"/>
      <c r="B109" s="58" t="s">
        <v>2798</v>
      </c>
      <c r="C109" s="53">
        <v>6</v>
      </c>
      <c r="D109" s="54">
        <v>6</v>
      </c>
      <c r="E109" s="54">
        <v>5</v>
      </c>
      <c r="F109" s="54">
        <v>5</v>
      </c>
      <c r="G109" s="54">
        <v>5</v>
      </c>
      <c r="H109" s="54">
        <v>5</v>
      </c>
      <c r="I109" s="54">
        <v>5</v>
      </c>
      <c r="J109" s="54">
        <v>4</v>
      </c>
      <c r="K109" s="54">
        <v>5</v>
      </c>
      <c r="L109" s="54">
        <v>4</v>
      </c>
      <c r="M109" s="54">
        <v>5</v>
      </c>
      <c r="N109" s="54">
        <v>6</v>
      </c>
      <c r="O109" s="54">
        <v>5</v>
      </c>
      <c r="P109" s="54">
        <v>4</v>
      </c>
      <c r="Q109" s="54">
        <v>4</v>
      </c>
      <c r="R109" s="54">
        <v>4</v>
      </c>
      <c r="S109" s="54">
        <v>4</v>
      </c>
      <c r="T109" s="54">
        <v>4</v>
      </c>
      <c r="U109" s="54">
        <v>5</v>
      </c>
      <c r="V109" s="54">
        <v>3</v>
      </c>
      <c r="W109" s="54">
        <v>5</v>
      </c>
      <c r="X109" s="54">
        <v>5</v>
      </c>
      <c r="Y109" s="54">
        <v>5</v>
      </c>
      <c r="Z109" s="54">
        <v>4</v>
      </c>
      <c r="AA109" s="54">
        <v>4</v>
      </c>
      <c r="AB109" s="54">
        <v>5</v>
      </c>
      <c r="AC109" s="54">
        <v>4</v>
      </c>
      <c r="AD109" s="664"/>
      <c r="AE109" s="672">
        <f t="shared" si="20"/>
        <v>126</v>
      </c>
    </row>
    <row r="110" spans="1:33" x14ac:dyDescent="0.2">
      <c r="A110" s="741"/>
      <c r="B110" s="93" t="s">
        <v>3029</v>
      </c>
      <c r="C110" s="126" t="s">
        <v>2969</v>
      </c>
      <c r="D110" s="125" t="s">
        <v>2968</v>
      </c>
      <c r="E110" s="125" t="s">
        <v>2967</v>
      </c>
      <c r="F110" s="125" t="s">
        <v>2966</v>
      </c>
      <c r="G110" s="125" t="s">
        <v>2965</v>
      </c>
      <c r="H110" s="125" t="s">
        <v>2964</v>
      </c>
      <c r="I110" s="125" t="s">
        <v>2963</v>
      </c>
      <c r="J110" s="125" t="s">
        <v>2962</v>
      </c>
      <c r="K110" s="125" t="s">
        <v>2961</v>
      </c>
      <c r="L110" s="125" t="s">
        <v>2960</v>
      </c>
      <c r="M110" s="125" t="s">
        <v>2959</v>
      </c>
      <c r="N110" s="125" t="s">
        <v>2958</v>
      </c>
      <c r="O110" s="125" t="s">
        <v>2957</v>
      </c>
      <c r="P110" s="125" t="s">
        <v>2956</v>
      </c>
      <c r="Q110" s="125" t="s">
        <v>2955</v>
      </c>
      <c r="R110" s="125" t="s">
        <v>2954</v>
      </c>
      <c r="S110" s="125" t="s">
        <v>2953</v>
      </c>
      <c r="T110" s="125" t="s">
        <v>2952</v>
      </c>
      <c r="U110" s="125" t="s">
        <v>2951</v>
      </c>
      <c r="V110" s="125" t="s">
        <v>2950</v>
      </c>
      <c r="W110" s="125" t="s">
        <v>2949</v>
      </c>
      <c r="X110" s="125" t="s">
        <v>2948</v>
      </c>
      <c r="Y110" s="125" t="s">
        <v>2947</v>
      </c>
      <c r="Z110" s="125" t="s">
        <v>2946</v>
      </c>
      <c r="AA110" s="125" t="s">
        <v>2945</v>
      </c>
      <c r="AB110" s="125" t="s">
        <v>2944</v>
      </c>
      <c r="AC110" s="125" t="s">
        <v>2943</v>
      </c>
      <c r="AD110" s="124"/>
      <c r="AE110" s="487"/>
    </row>
    <row r="111" spans="1:33" x14ac:dyDescent="0.2">
      <c r="A111" s="741"/>
      <c r="B111" s="58" t="s">
        <v>2793</v>
      </c>
      <c r="C111" s="53">
        <v>0</v>
      </c>
      <c r="D111" s="54">
        <v>0</v>
      </c>
      <c r="E111" s="54">
        <v>0</v>
      </c>
      <c r="F111" s="54">
        <v>0</v>
      </c>
      <c r="G111" s="54">
        <v>0</v>
      </c>
      <c r="H111" s="54">
        <v>0</v>
      </c>
      <c r="I111" s="54">
        <v>1</v>
      </c>
      <c r="J111" s="54">
        <v>1</v>
      </c>
      <c r="K111" s="54">
        <v>1</v>
      </c>
      <c r="L111" s="54">
        <v>0</v>
      </c>
      <c r="M111" s="54">
        <v>1</v>
      </c>
      <c r="N111" s="54">
        <v>0</v>
      </c>
      <c r="O111" s="54">
        <v>0</v>
      </c>
      <c r="P111" s="54">
        <v>0</v>
      </c>
      <c r="Q111" s="54">
        <v>0</v>
      </c>
      <c r="R111" s="54">
        <v>1</v>
      </c>
      <c r="S111" s="54">
        <v>1</v>
      </c>
      <c r="T111" s="54">
        <v>0</v>
      </c>
      <c r="U111" s="54">
        <v>2</v>
      </c>
      <c r="V111" s="54">
        <v>3</v>
      </c>
      <c r="W111" s="54">
        <v>3</v>
      </c>
      <c r="X111" s="54">
        <v>2</v>
      </c>
      <c r="Y111" s="54">
        <v>1</v>
      </c>
      <c r="Z111" s="54">
        <v>2</v>
      </c>
      <c r="AA111" s="54">
        <v>1</v>
      </c>
      <c r="AB111" s="54">
        <v>2</v>
      </c>
      <c r="AC111" s="54">
        <v>4</v>
      </c>
      <c r="AD111" s="664"/>
      <c r="AE111" s="672">
        <f t="shared" ref="AE111:AE117" si="21">SUM(C111:AC111)</f>
        <v>26</v>
      </c>
    </row>
    <row r="112" spans="1:33" x14ac:dyDescent="0.2">
      <c r="A112" s="741"/>
      <c r="B112" s="58" t="s">
        <v>2794</v>
      </c>
      <c r="C112" s="53">
        <v>0</v>
      </c>
      <c r="D112" s="54">
        <v>1</v>
      </c>
      <c r="E112" s="54">
        <v>5</v>
      </c>
      <c r="F112" s="54">
        <v>1</v>
      </c>
      <c r="G112" s="54">
        <v>1</v>
      </c>
      <c r="H112" s="54">
        <v>1</v>
      </c>
      <c r="I112" s="54">
        <v>0</v>
      </c>
      <c r="J112" s="54">
        <v>2</v>
      </c>
      <c r="K112" s="54">
        <v>2</v>
      </c>
      <c r="L112" s="54">
        <v>0</v>
      </c>
      <c r="M112" s="54">
        <v>1</v>
      </c>
      <c r="N112" s="54">
        <v>1</v>
      </c>
      <c r="O112" s="54">
        <v>1</v>
      </c>
      <c r="P112" s="54">
        <v>0</v>
      </c>
      <c r="Q112" s="54">
        <v>3</v>
      </c>
      <c r="R112" s="54">
        <v>3</v>
      </c>
      <c r="S112" s="54">
        <v>0</v>
      </c>
      <c r="T112" s="54">
        <v>1</v>
      </c>
      <c r="U112" s="54">
        <v>0</v>
      </c>
      <c r="V112" s="54">
        <v>1</v>
      </c>
      <c r="W112" s="54">
        <v>0</v>
      </c>
      <c r="X112" s="54">
        <v>1</v>
      </c>
      <c r="Y112" s="54">
        <v>0</v>
      </c>
      <c r="Z112" s="54">
        <v>1</v>
      </c>
      <c r="AA112" s="54">
        <v>0</v>
      </c>
      <c r="AB112" s="54">
        <v>1</v>
      </c>
      <c r="AC112" s="54">
        <v>0</v>
      </c>
      <c r="AD112" s="664"/>
      <c r="AE112" s="672">
        <f t="shared" si="21"/>
        <v>27</v>
      </c>
    </row>
    <row r="113" spans="1:85" x14ac:dyDescent="0.2">
      <c r="A113" s="741"/>
      <c r="B113" s="58" t="s">
        <v>2795</v>
      </c>
      <c r="C113" s="53">
        <v>0</v>
      </c>
      <c r="D113" s="54">
        <v>1</v>
      </c>
      <c r="E113" s="54">
        <v>2</v>
      </c>
      <c r="F113" s="54">
        <v>2</v>
      </c>
      <c r="G113" s="54">
        <v>0</v>
      </c>
      <c r="H113" s="54">
        <v>1</v>
      </c>
      <c r="I113" s="54">
        <v>2</v>
      </c>
      <c r="J113" s="54">
        <v>2</v>
      </c>
      <c r="K113" s="54">
        <v>0</v>
      </c>
      <c r="L113" s="54">
        <v>0</v>
      </c>
      <c r="M113" s="54">
        <v>2</v>
      </c>
      <c r="N113" s="54">
        <v>3</v>
      </c>
      <c r="O113" s="54">
        <v>0</v>
      </c>
      <c r="P113" s="54">
        <v>0</v>
      </c>
      <c r="Q113" s="54">
        <v>0</v>
      </c>
      <c r="R113" s="54">
        <v>1</v>
      </c>
      <c r="S113" s="54">
        <v>1</v>
      </c>
      <c r="T113" s="54">
        <v>0</v>
      </c>
      <c r="U113" s="54">
        <v>1</v>
      </c>
      <c r="V113" s="54">
        <v>3</v>
      </c>
      <c r="W113" s="54">
        <v>0</v>
      </c>
      <c r="X113" s="54">
        <v>2</v>
      </c>
      <c r="Y113" s="54">
        <v>0</v>
      </c>
      <c r="Z113" s="54">
        <v>0</v>
      </c>
      <c r="AA113" s="54">
        <v>2</v>
      </c>
      <c r="AB113" s="54">
        <v>0</v>
      </c>
      <c r="AC113" s="54">
        <v>0</v>
      </c>
      <c r="AD113" s="664"/>
      <c r="AE113" s="672">
        <f t="shared" si="21"/>
        <v>25</v>
      </c>
    </row>
    <row r="114" spans="1:85" x14ac:dyDescent="0.2">
      <c r="A114" s="741"/>
      <c r="B114" s="58" t="s">
        <v>2796</v>
      </c>
      <c r="C114" s="53">
        <v>0</v>
      </c>
      <c r="D114" s="54">
        <v>0</v>
      </c>
      <c r="E114" s="54">
        <v>0</v>
      </c>
      <c r="F114" s="54">
        <v>0</v>
      </c>
      <c r="G114" s="54">
        <v>0</v>
      </c>
      <c r="H114" s="54">
        <v>0</v>
      </c>
      <c r="I114" s="54">
        <v>1</v>
      </c>
      <c r="J114" s="54">
        <v>0</v>
      </c>
      <c r="K114" s="54">
        <v>0</v>
      </c>
      <c r="L114" s="54">
        <v>0</v>
      </c>
      <c r="M114" s="54">
        <v>1</v>
      </c>
      <c r="N114" s="54">
        <v>0</v>
      </c>
      <c r="O114" s="54">
        <v>0</v>
      </c>
      <c r="P114" s="54">
        <v>0</v>
      </c>
      <c r="Q114" s="54">
        <v>0</v>
      </c>
      <c r="R114" s="54">
        <v>0</v>
      </c>
      <c r="S114" s="54">
        <v>0</v>
      </c>
      <c r="T114" s="54">
        <v>0</v>
      </c>
      <c r="U114" s="54">
        <v>1</v>
      </c>
      <c r="V114" s="54">
        <v>0</v>
      </c>
      <c r="W114" s="54">
        <v>0</v>
      </c>
      <c r="X114" s="54">
        <v>0</v>
      </c>
      <c r="Y114" s="54">
        <v>1</v>
      </c>
      <c r="Z114" s="54">
        <v>0</v>
      </c>
      <c r="AA114" s="54">
        <v>0</v>
      </c>
      <c r="AB114" s="54">
        <v>0</v>
      </c>
      <c r="AC114" s="54">
        <v>0</v>
      </c>
      <c r="AD114" s="664"/>
      <c r="AE114" s="672">
        <f t="shared" si="21"/>
        <v>4</v>
      </c>
    </row>
    <row r="115" spans="1:85" x14ac:dyDescent="0.2">
      <c r="A115" s="741"/>
      <c r="B115" s="123" t="s">
        <v>41</v>
      </c>
      <c r="C115" s="54">
        <v>1</v>
      </c>
      <c r="D115" s="54">
        <v>4</v>
      </c>
      <c r="E115" s="54">
        <v>5</v>
      </c>
      <c r="F115" s="54">
        <v>4</v>
      </c>
      <c r="G115" s="54">
        <v>3</v>
      </c>
      <c r="H115" s="54">
        <v>0</v>
      </c>
      <c r="I115" s="54">
        <v>0</v>
      </c>
      <c r="J115" s="54">
        <v>0</v>
      </c>
      <c r="K115" s="54">
        <v>0</v>
      </c>
      <c r="L115" s="54">
        <v>0</v>
      </c>
      <c r="M115" s="54">
        <v>0</v>
      </c>
      <c r="N115" s="54">
        <v>0</v>
      </c>
      <c r="O115" s="54">
        <v>0</v>
      </c>
      <c r="P115" s="54">
        <v>0</v>
      </c>
      <c r="Q115" s="54">
        <v>0</v>
      </c>
      <c r="R115" s="54">
        <v>0</v>
      </c>
      <c r="S115" s="54">
        <v>0</v>
      </c>
      <c r="T115" s="54">
        <v>0</v>
      </c>
      <c r="U115" s="54">
        <v>0</v>
      </c>
      <c r="V115" s="54">
        <v>0</v>
      </c>
      <c r="W115" s="54">
        <v>0</v>
      </c>
      <c r="X115" s="54">
        <v>0</v>
      </c>
      <c r="Y115" s="54">
        <v>0</v>
      </c>
      <c r="Z115" s="54">
        <v>0</v>
      </c>
      <c r="AA115" s="54">
        <v>0</v>
      </c>
      <c r="AB115" s="54">
        <v>0</v>
      </c>
      <c r="AC115" s="54">
        <v>0</v>
      </c>
      <c r="AD115" s="664"/>
      <c r="AE115" s="672">
        <f t="shared" si="21"/>
        <v>17</v>
      </c>
    </row>
    <row r="116" spans="1:85" x14ac:dyDescent="0.2">
      <c r="A116" s="741"/>
      <c r="B116" s="58" t="s">
        <v>2797</v>
      </c>
      <c r="C116" s="53">
        <v>1</v>
      </c>
      <c r="D116" s="54">
        <v>0</v>
      </c>
      <c r="E116" s="54">
        <v>2</v>
      </c>
      <c r="F116" s="54">
        <v>2</v>
      </c>
      <c r="G116" s="54">
        <v>2</v>
      </c>
      <c r="H116" s="54">
        <v>1</v>
      </c>
      <c r="I116" s="54">
        <v>2</v>
      </c>
      <c r="J116" s="54">
        <v>2</v>
      </c>
      <c r="K116" s="54">
        <v>0</v>
      </c>
      <c r="L116" s="54">
        <v>2</v>
      </c>
      <c r="M116" s="54">
        <v>1</v>
      </c>
      <c r="N116" s="54">
        <v>0</v>
      </c>
      <c r="O116" s="54">
        <v>1</v>
      </c>
      <c r="P116" s="54">
        <v>2</v>
      </c>
      <c r="Q116" s="54">
        <v>0</v>
      </c>
      <c r="R116" s="54">
        <v>1</v>
      </c>
      <c r="S116" s="54">
        <v>2</v>
      </c>
      <c r="T116" s="54">
        <v>0</v>
      </c>
      <c r="U116" s="54">
        <v>2</v>
      </c>
      <c r="V116" s="54">
        <v>1</v>
      </c>
      <c r="W116" s="54">
        <v>1</v>
      </c>
      <c r="X116" s="54">
        <v>0</v>
      </c>
      <c r="Y116" s="54">
        <v>3</v>
      </c>
      <c r="Z116" s="54">
        <v>1</v>
      </c>
      <c r="AA116" s="54">
        <v>0</v>
      </c>
      <c r="AB116" s="60">
        <v>0</v>
      </c>
      <c r="AC116" s="60">
        <v>0</v>
      </c>
      <c r="AD116" s="664"/>
      <c r="AE116" s="672">
        <f t="shared" si="21"/>
        <v>29</v>
      </c>
    </row>
    <row r="117" spans="1:85" x14ac:dyDescent="0.2">
      <c r="A117" s="741"/>
      <c r="B117" s="58" t="s">
        <v>2798</v>
      </c>
      <c r="C117" s="53">
        <v>2</v>
      </c>
      <c r="D117" s="54">
        <v>6</v>
      </c>
      <c r="E117" s="54">
        <v>14</v>
      </c>
      <c r="F117" s="54">
        <v>9</v>
      </c>
      <c r="G117" s="54">
        <v>6</v>
      </c>
      <c r="H117" s="54">
        <v>3</v>
      </c>
      <c r="I117" s="54">
        <v>6</v>
      </c>
      <c r="J117" s="54">
        <v>7</v>
      </c>
      <c r="K117" s="54">
        <v>3</v>
      </c>
      <c r="L117" s="54">
        <v>2</v>
      </c>
      <c r="M117" s="54">
        <v>6</v>
      </c>
      <c r="N117" s="54">
        <v>4</v>
      </c>
      <c r="O117" s="54">
        <v>2</v>
      </c>
      <c r="P117" s="54">
        <v>2</v>
      </c>
      <c r="Q117" s="54">
        <v>3</v>
      </c>
      <c r="R117" s="54">
        <v>6</v>
      </c>
      <c r="S117" s="54">
        <v>4</v>
      </c>
      <c r="T117" s="54">
        <v>1</v>
      </c>
      <c r="U117" s="54">
        <v>6</v>
      </c>
      <c r="V117" s="60">
        <v>8</v>
      </c>
      <c r="W117" s="54">
        <v>4</v>
      </c>
      <c r="X117" s="54">
        <v>5</v>
      </c>
      <c r="Y117" s="54">
        <v>5</v>
      </c>
      <c r="Z117" s="54">
        <v>4</v>
      </c>
      <c r="AA117" s="54">
        <v>3</v>
      </c>
      <c r="AB117" s="54">
        <v>3</v>
      </c>
      <c r="AC117" s="54">
        <v>4</v>
      </c>
      <c r="AD117" s="664"/>
      <c r="AE117" s="672">
        <f t="shared" si="21"/>
        <v>128</v>
      </c>
    </row>
    <row r="118" spans="1:85" x14ac:dyDescent="0.2">
      <c r="A118" s="741"/>
      <c r="B118" s="93" t="s">
        <v>2800</v>
      </c>
      <c r="C118" s="53"/>
      <c r="D118" s="54"/>
      <c r="E118" s="54"/>
      <c r="F118" s="54"/>
      <c r="G118" s="54"/>
      <c r="H118" s="54"/>
      <c r="I118" s="54"/>
      <c r="J118" s="54"/>
      <c r="K118" s="54"/>
      <c r="L118" s="54"/>
      <c r="M118" s="54"/>
      <c r="N118" s="54"/>
      <c r="O118" s="54"/>
      <c r="P118" s="60"/>
      <c r="Q118" s="60"/>
      <c r="R118" s="60"/>
      <c r="S118" s="60"/>
      <c r="T118" s="60"/>
      <c r="U118" s="60"/>
      <c r="V118" s="54"/>
      <c r="W118" s="54"/>
      <c r="X118" s="54"/>
      <c r="Y118" s="54"/>
      <c r="Z118" s="54"/>
      <c r="AA118" s="54"/>
      <c r="AB118" s="54"/>
      <c r="AC118" s="54"/>
      <c r="AD118" s="664"/>
      <c r="AE118" s="672"/>
    </row>
    <row r="119" spans="1:85" x14ac:dyDescent="0.2">
      <c r="A119" s="741"/>
      <c r="B119" s="58" t="s">
        <v>2793</v>
      </c>
      <c r="C119" s="53">
        <f>C111-C103</f>
        <v>-2</v>
      </c>
      <c r="D119" s="54">
        <f t="shared" ref="D119:AC119" si="22">D111-D103</f>
        <v>-2</v>
      </c>
      <c r="E119" s="54">
        <f t="shared" si="22"/>
        <v>-1</v>
      </c>
      <c r="F119" s="54">
        <f t="shared" si="22"/>
        <v>-1</v>
      </c>
      <c r="G119" s="54">
        <f t="shared" si="22"/>
        <v>-2</v>
      </c>
      <c r="H119" s="54">
        <f t="shared" si="22"/>
        <v>-1</v>
      </c>
      <c r="I119" s="54">
        <f t="shared" si="22"/>
        <v>-1</v>
      </c>
      <c r="J119" s="54">
        <f t="shared" si="22"/>
        <v>-1</v>
      </c>
      <c r="K119" s="54">
        <f t="shared" si="22"/>
        <v>-2</v>
      </c>
      <c r="L119" s="54">
        <f t="shared" si="22"/>
        <v>-1</v>
      </c>
      <c r="M119" s="54">
        <f t="shared" si="22"/>
        <v>-1</v>
      </c>
      <c r="N119" s="54">
        <f t="shared" si="22"/>
        <v>-2</v>
      </c>
      <c r="O119" s="54">
        <f t="shared" si="22"/>
        <v>-2</v>
      </c>
      <c r="P119" s="54">
        <f t="shared" si="22"/>
        <v>-2</v>
      </c>
      <c r="Q119" s="54">
        <f t="shared" si="22"/>
        <v>-1</v>
      </c>
      <c r="R119" s="54">
        <f t="shared" si="22"/>
        <v>-1</v>
      </c>
      <c r="S119" s="54">
        <f t="shared" si="22"/>
        <v>-1</v>
      </c>
      <c r="T119" s="54">
        <f t="shared" si="22"/>
        <v>-2</v>
      </c>
      <c r="U119" s="54">
        <f t="shared" si="22"/>
        <v>-1</v>
      </c>
      <c r="V119" s="54">
        <f t="shared" si="22"/>
        <v>2</v>
      </c>
      <c r="W119" s="54">
        <f t="shared" si="22"/>
        <v>0</v>
      </c>
      <c r="X119" s="54">
        <f t="shared" si="22"/>
        <v>0</v>
      </c>
      <c r="Y119" s="54">
        <f t="shared" si="22"/>
        <v>-1</v>
      </c>
      <c r="Z119" s="54">
        <f t="shared" si="22"/>
        <v>0</v>
      </c>
      <c r="AA119" s="54">
        <f t="shared" si="22"/>
        <v>-1</v>
      </c>
      <c r="AB119" s="54">
        <f t="shared" si="22"/>
        <v>0</v>
      </c>
      <c r="AC119" s="54">
        <f t="shared" si="22"/>
        <v>2</v>
      </c>
      <c r="AD119" s="664"/>
      <c r="AE119" s="672">
        <f t="shared" ref="AE119:AE125" si="23">SUM(C119:AC119)</f>
        <v>-25</v>
      </c>
    </row>
    <row r="120" spans="1:85" x14ac:dyDescent="0.2">
      <c r="A120" s="741"/>
      <c r="B120" s="58" t="s">
        <v>2794</v>
      </c>
      <c r="C120" s="53">
        <f t="shared" ref="C120:AC125" si="24">C112-C104</f>
        <v>0</v>
      </c>
      <c r="D120" s="54">
        <f t="shared" si="24"/>
        <v>0</v>
      </c>
      <c r="E120" s="54">
        <f t="shared" si="24"/>
        <v>4</v>
      </c>
      <c r="F120" s="54">
        <f t="shared" si="24"/>
        <v>0</v>
      </c>
      <c r="G120" s="54">
        <f t="shared" si="24"/>
        <v>0</v>
      </c>
      <c r="H120" s="54">
        <f t="shared" si="24"/>
        <v>0</v>
      </c>
      <c r="I120" s="54">
        <f t="shared" si="24"/>
        <v>-1</v>
      </c>
      <c r="J120" s="54">
        <f t="shared" si="24"/>
        <v>1</v>
      </c>
      <c r="K120" s="54">
        <f t="shared" si="24"/>
        <v>1</v>
      </c>
      <c r="L120" s="54">
        <f t="shared" si="24"/>
        <v>-1</v>
      </c>
      <c r="M120" s="54">
        <f t="shared" si="24"/>
        <v>0</v>
      </c>
      <c r="N120" s="54">
        <f t="shared" si="24"/>
        <v>0</v>
      </c>
      <c r="O120" s="54">
        <f t="shared" si="24"/>
        <v>0</v>
      </c>
      <c r="P120" s="54">
        <f t="shared" si="24"/>
        <v>-1</v>
      </c>
      <c r="Q120" s="54">
        <f t="shared" si="24"/>
        <v>1</v>
      </c>
      <c r="R120" s="54">
        <f t="shared" si="24"/>
        <v>2</v>
      </c>
      <c r="S120" s="54">
        <f t="shared" si="24"/>
        <v>-1</v>
      </c>
      <c r="T120" s="54">
        <f t="shared" si="24"/>
        <v>0</v>
      </c>
      <c r="U120" s="54">
        <f t="shared" si="24"/>
        <v>-1</v>
      </c>
      <c r="V120" s="54">
        <f t="shared" si="24"/>
        <v>0</v>
      </c>
      <c r="W120" s="54">
        <f t="shared" si="24"/>
        <v>0</v>
      </c>
      <c r="X120" s="54">
        <f t="shared" si="24"/>
        <v>0</v>
      </c>
      <c r="Y120" s="54">
        <f t="shared" si="24"/>
        <v>-1</v>
      </c>
      <c r="Z120" s="54">
        <f t="shared" si="24"/>
        <v>1</v>
      </c>
      <c r="AA120" s="54">
        <f t="shared" si="24"/>
        <v>0</v>
      </c>
      <c r="AB120" s="54">
        <f t="shared" si="24"/>
        <v>0</v>
      </c>
      <c r="AC120" s="54">
        <f t="shared" si="24"/>
        <v>-1</v>
      </c>
      <c r="AD120" s="664"/>
      <c r="AE120" s="672">
        <f t="shared" si="23"/>
        <v>3</v>
      </c>
    </row>
    <row r="121" spans="1:85" x14ac:dyDescent="0.2">
      <c r="A121" s="741"/>
      <c r="B121" s="58" t="s">
        <v>2795</v>
      </c>
      <c r="C121" s="53">
        <f t="shared" si="24"/>
        <v>-2</v>
      </c>
      <c r="D121" s="54">
        <f t="shared" si="24"/>
        <v>0</v>
      </c>
      <c r="E121" s="54">
        <f t="shared" si="24"/>
        <v>1</v>
      </c>
      <c r="F121" s="54">
        <f t="shared" si="24"/>
        <v>0</v>
      </c>
      <c r="G121" s="54">
        <f t="shared" si="24"/>
        <v>0</v>
      </c>
      <c r="H121" s="54">
        <f t="shared" si="24"/>
        <v>0</v>
      </c>
      <c r="I121" s="54">
        <f t="shared" si="24"/>
        <v>1</v>
      </c>
      <c r="J121" s="54">
        <f t="shared" si="24"/>
        <v>1</v>
      </c>
      <c r="K121" s="54">
        <f t="shared" si="24"/>
        <v>0</v>
      </c>
      <c r="L121" s="54">
        <f t="shared" si="24"/>
        <v>-1</v>
      </c>
      <c r="M121" s="54">
        <f t="shared" si="24"/>
        <v>1</v>
      </c>
      <c r="N121" s="54">
        <f t="shared" si="24"/>
        <v>1</v>
      </c>
      <c r="O121" s="54">
        <f t="shared" si="24"/>
        <v>-1</v>
      </c>
      <c r="P121" s="54">
        <f t="shared" si="24"/>
        <v>0</v>
      </c>
      <c r="Q121" s="54">
        <f t="shared" si="24"/>
        <v>0</v>
      </c>
      <c r="R121" s="54">
        <f t="shared" si="24"/>
        <v>1</v>
      </c>
      <c r="S121" s="54">
        <f t="shared" si="24"/>
        <v>0</v>
      </c>
      <c r="T121" s="54">
        <f t="shared" si="24"/>
        <v>0</v>
      </c>
      <c r="U121" s="54">
        <f t="shared" si="24"/>
        <v>1</v>
      </c>
      <c r="V121" s="54">
        <f t="shared" si="24"/>
        <v>3</v>
      </c>
      <c r="W121" s="54">
        <f t="shared" si="24"/>
        <v>0</v>
      </c>
      <c r="X121" s="54">
        <f t="shared" si="24"/>
        <v>1</v>
      </c>
      <c r="Y121" s="54">
        <f t="shared" si="24"/>
        <v>0</v>
      </c>
      <c r="Z121" s="54">
        <f t="shared" si="24"/>
        <v>0</v>
      </c>
      <c r="AA121" s="54">
        <f t="shared" si="24"/>
        <v>1</v>
      </c>
      <c r="AB121" s="54">
        <f t="shared" si="24"/>
        <v>-1</v>
      </c>
      <c r="AC121" s="54">
        <f t="shared" si="24"/>
        <v>-1</v>
      </c>
      <c r="AD121" s="664"/>
      <c r="AE121" s="672">
        <f t="shared" si="23"/>
        <v>6</v>
      </c>
    </row>
    <row r="122" spans="1:85" x14ac:dyDescent="0.2">
      <c r="A122" s="741"/>
      <c r="B122" s="58" t="s">
        <v>2796</v>
      </c>
      <c r="C122" s="53">
        <f t="shared" si="24"/>
        <v>-1</v>
      </c>
      <c r="D122" s="54">
        <f t="shared" si="24"/>
        <v>-1</v>
      </c>
      <c r="E122" s="54">
        <f t="shared" si="24"/>
        <v>-1</v>
      </c>
      <c r="F122" s="54">
        <f t="shared" si="24"/>
        <v>0</v>
      </c>
      <c r="G122" s="54">
        <f t="shared" si="24"/>
        <v>0</v>
      </c>
      <c r="H122" s="54">
        <f t="shared" si="24"/>
        <v>0</v>
      </c>
      <c r="I122" s="54">
        <f t="shared" si="24"/>
        <v>1</v>
      </c>
      <c r="J122" s="54">
        <f t="shared" si="24"/>
        <v>0</v>
      </c>
      <c r="K122" s="54">
        <f t="shared" si="24"/>
        <v>0</v>
      </c>
      <c r="L122" s="54">
        <f t="shared" si="24"/>
        <v>-1</v>
      </c>
      <c r="M122" s="54">
        <f t="shared" si="24"/>
        <v>1</v>
      </c>
      <c r="N122" s="54">
        <f t="shared" si="24"/>
        <v>-1</v>
      </c>
      <c r="O122" s="54">
        <f t="shared" si="24"/>
        <v>0</v>
      </c>
      <c r="P122" s="54">
        <f t="shared" si="24"/>
        <v>0</v>
      </c>
      <c r="Q122" s="54">
        <f t="shared" si="24"/>
        <v>0</v>
      </c>
      <c r="R122" s="54">
        <f t="shared" si="24"/>
        <v>0</v>
      </c>
      <c r="S122" s="54">
        <f t="shared" si="24"/>
        <v>0</v>
      </c>
      <c r="T122" s="54">
        <f t="shared" si="24"/>
        <v>0</v>
      </c>
      <c r="U122" s="54">
        <f t="shared" si="24"/>
        <v>1</v>
      </c>
      <c r="V122" s="54">
        <f t="shared" si="24"/>
        <v>0</v>
      </c>
      <c r="W122" s="54">
        <f t="shared" si="24"/>
        <v>0</v>
      </c>
      <c r="X122" s="54">
        <f t="shared" si="24"/>
        <v>-1</v>
      </c>
      <c r="Y122" s="54">
        <f t="shared" si="24"/>
        <v>1</v>
      </c>
      <c r="Z122" s="54">
        <f t="shared" si="24"/>
        <v>-1</v>
      </c>
      <c r="AA122" s="54">
        <f t="shared" si="24"/>
        <v>0</v>
      </c>
      <c r="AB122" s="54">
        <f t="shared" si="24"/>
        <v>0</v>
      </c>
      <c r="AC122" s="54">
        <f t="shared" si="24"/>
        <v>0</v>
      </c>
      <c r="AD122" s="664"/>
      <c r="AE122" s="672">
        <f t="shared" si="23"/>
        <v>-3</v>
      </c>
    </row>
    <row r="123" spans="1:85" x14ac:dyDescent="0.2">
      <c r="A123" s="741"/>
      <c r="B123" s="58" t="s">
        <v>41</v>
      </c>
      <c r="C123" s="53">
        <f t="shared" si="24"/>
        <v>1</v>
      </c>
      <c r="D123" s="54">
        <f t="shared" si="24"/>
        <v>4</v>
      </c>
      <c r="E123" s="54">
        <f t="shared" si="24"/>
        <v>5</v>
      </c>
      <c r="F123" s="54">
        <f t="shared" si="24"/>
        <v>4</v>
      </c>
      <c r="G123" s="54">
        <f t="shared" si="24"/>
        <v>3</v>
      </c>
      <c r="H123" s="54">
        <f t="shared" si="24"/>
        <v>0</v>
      </c>
      <c r="I123" s="54">
        <f t="shared" si="24"/>
        <v>0</v>
      </c>
      <c r="J123" s="54">
        <f t="shared" si="24"/>
        <v>0</v>
      </c>
      <c r="K123" s="54">
        <f t="shared" si="24"/>
        <v>0</v>
      </c>
      <c r="L123" s="54">
        <f t="shared" si="24"/>
        <v>0</v>
      </c>
      <c r="M123" s="54">
        <f t="shared" si="24"/>
        <v>0</v>
      </c>
      <c r="N123" s="54">
        <f t="shared" si="24"/>
        <v>0</v>
      </c>
      <c r="O123" s="54">
        <f t="shared" si="24"/>
        <v>0</v>
      </c>
      <c r="P123" s="54">
        <f t="shared" si="24"/>
        <v>0</v>
      </c>
      <c r="Q123" s="54">
        <f t="shared" si="24"/>
        <v>0</v>
      </c>
      <c r="R123" s="54">
        <f t="shared" si="24"/>
        <v>0</v>
      </c>
      <c r="S123" s="54">
        <f t="shared" si="24"/>
        <v>0</v>
      </c>
      <c r="T123" s="54">
        <f t="shared" si="24"/>
        <v>0</v>
      </c>
      <c r="U123" s="54">
        <f t="shared" si="24"/>
        <v>0</v>
      </c>
      <c r="V123" s="54">
        <f t="shared" si="24"/>
        <v>0</v>
      </c>
      <c r="W123" s="54">
        <f t="shared" si="24"/>
        <v>0</v>
      </c>
      <c r="X123" s="54">
        <f t="shared" si="24"/>
        <v>0</v>
      </c>
      <c r="Y123" s="54">
        <f t="shared" si="24"/>
        <v>0</v>
      </c>
      <c r="Z123" s="54">
        <f t="shared" si="24"/>
        <v>0</v>
      </c>
      <c r="AA123" s="54">
        <f t="shared" si="24"/>
        <v>0</v>
      </c>
      <c r="AB123" s="54">
        <f t="shared" si="24"/>
        <v>0</v>
      </c>
      <c r="AC123" s="54">
        <f t="shared" si="24"/>
        <v>0</v>
      </c>
      <c r="AD123" s="664"/>
      <c r="AE123" s="672">
        <f t="shared" si="23"/>
        <v>17</v>
      </c>
    </row>
    <row r="124" spans="1:85" x14ac:dyDescent="0.2">
      <c r="A124" s="741"/>
      <c r="B124" s="58" t="s">
        <v>2797</v>
      </c>
      <c r="C124" s="53">
        <f t="shared" si="24"/>
        <v>0</v>
      </c>
      <c r="D124" s="54">
        <f t="shared" si="24"/>
        <v>-1</v>
      </c>
      <c r="E124" s="54">
        <f t="shared" si="24"/>
        <v>1</v>
      </c>
      <c r="F124" s="54">
        <f t="shared" si="24"/>
        <v>1</v>
      </c>
      <c r="G124" s="54">
        <f t="shared" si="24"/>
        <v>1</v>
      </c>
      <c r="H124" s="54">
        <f t="shared" si="24"/>
        <v>-1</v>
      </c>
      <c r="I124" s="54">
        <f t="shared" si="24"/>
        <v>1</v>
      </c>
      <c r="J124" s="54">
        <f t="shared" si="24"/>
        <v>1</v>
      </c>
      <c r="K124" s="54">
        <f t="shared" si="24"/>
        <v>-1</v>
      </c>
      <c r="L124" s="54">
        <f t="shared" si="24"/>
        <v>1</v>
      </c>
      <c r="M124" s="54">
        <f t="shared" si="24"/>
        <v>1</v>
      </c>
      <c r="N124" s="54">
        <f t="shared" si="24"/>
        <v>-1</v>
      </c>
      <c r="O124" s="54">
        <f t="shared" si="24"/>
        <v>0</v>
      </c>
      <c r="P124" s="54">
        <f t="shared" si="24"/>
        <v>1</v>
      </c>
      <c r="Q124" s="54">
        <f t="shared" si="24"/>
        <v>-1</v>
      </c>
      <c r="R124" s="54">
        <f t="shared" si="24"/>
        <v>1</v>
      </c>
      <c r="S124" s="54">
        <f t="shared" si="24"/>
        <v>1</v>
      </c>
      <c r="T124" s="54">
        <f t="shared" si="24"/>
        <v>-1</v>
      </c>
      <c r="U124" s="54">
        <f t="shared" si="24"/>
        <v>2</v>
      </c>
      <c r="V124" s="54">
        <f t="shared" si="24"/>
        <v>0</v>
      </c>
      <c r="W124" s="54">
        <f t="shared" si="24"/>
        <v>0</v>
      </c>
      <c r="X124" s="54">
        <f t="shared" si="24"/>
        <v>-1</v>
      </c>
      <c r="Y124" s="54">
        <f t="shared" si="24"/>
        <v>2</v>
      </c>
      <c r="Z124" s="54">
        <f t="shared" si="24"/>
        <v>0</v>
      </c>
      <c r="AA124" s="54">
        <f t="shared" si="24"/>
        <v>-1</v>
      </c>
      <c r="AB124" s="54">
        <f t="shared" si="24"/>
        <v>-1</v>
      </c>
      <c r="AC124" s="54">
        <f t="shared" si="24"/>
        <v>-1</v>
      </c>
      <c r="AD124" s="664"/>
      <c r="AE124" s="672">
        <f t="shared" si="23"/>
        <v>4</v>
      </c>
    </row>
    <row r="125" spans="1:85" x14ac:dyDescent="0.2">
      <c r="A125" s="742"/>
      <c r="B125" s="121" t="s">
        <v>2798</v>
      </c>
      <c r="C125" s="55">
        <f t="shared" si="24"/>
        <v>-4</v>
      </c>
      <c r="D125" s="55">
        <f t="shared" si="24"/>
        <v>0</v>
      </c>
      <c r="E125" s="55">
        <f t="shared" si="24"/>
        <v>9</v>
      </c>
      <c r="F125" s="55">
        <f t="shared" si="24"/>
        <v>4</v>
      </c>
      <c r="G125" s="55">
        <f t="shared" si="24"/>
        <v>1</v>
      </c>
      <c r="H125" s="55">
        <f t="shared" si="24"/>
        <v>-2</v>
      </c>
      <c r="I125" s="55">
        <f t="shared" si="24"/>
        <v>1</v>
      </c>
      <c r="J125" s="55">
        <f t="shared" si="24"/>
        <v>3</v>
      </c>
      <c r="K125" s="55">
        <f t="shared" si="24"/>
        <v>-2</v>
      </c>
      <c r="L125" s="55">
        <f t="shared" si="24"/>
        <v>-2</v>
      </c>
      <c r="M125" s="55">
        <f t="shared" si="24"/>
        <v>1</v>
      </c>
      <c r="N125" s="55">
        <f t="shared" si="24"/>
        <v>-2</v>
      </c>
      <c r="O125" s="55">
        <f t="shared" si="24"/>
        <v>-3</v>
      </c>
      <c r="P125" s="55">
        <f t="shared" si="24"/>
        <v>-2</v>
      </c>
      <c r="Q125" s="55">
        <f t="shared" si="24"/>
        <v>-1</v>
      </c>
      <c r="R125" s="55">
        <f t="shared" si="24"/>
        <v>2</v>
      </c>
      <c r="S125" s="55">
        <f t="shared" si="24"/>
        <v>0</v>
      </c>
      <c r="T125" s="55">
        <f t="shared" si="24"/>
        <v>-3</v>
      </c>
      <c r="U125" s="55">
        <f t="shared" si="24"/>
        <v>1</v>
      </c>
      <c r="V125" s="55">
        <f t="shared" si="24"/>
        <v>5</v>
      </c>
      <c r="W125" s="55">
        <f t="shared" si="24"/>
        <v>-1</v>
      </c>
      <c r="X125" s="55">
        <f t="shared" si="24"/>
        <v>0</v>
      </c>
      <c r="Y125" s="55">
        <f t="shared" si="24"/>
        <v>0</v>
      </c>
      <c r="Z125" s="55">
        <f t="shared" si="24"/>
        <v>0</v>
      </c>
      <c r="AA125" s="55">
        <f t="shared" si="24"/>
        <v>-1</v>
      </c>
      <c r="AB125" s="55">
        <f t="shared" si="24"/>
        <v>-2</v>
      </c>
      <c r="AC125" s="55">
        <f t="shared" si="24"/>
        <v>0</v>
      </c>
      <c r="AD125" s="673"/>
      <c r="AE125" s="670">
        <f t="shared" si="23"/>
        <v>2</v>
      </c>
      <c r="AF125" s="664"/>
      <c r="AG125" s="664"/>
      <c r="AH125" s="664"/>
      <c r="AI125" s="664"/>
      <c r="AJ125" s="664"/>
      <c r="AK125" s="664"/>
      <c r="AL125" s="664"/>
      <c r="AM125" s="664"/>
      <c r="AN125" s="664"/>
      <c r="AO125" s="664"/>
      <c r="AP125" s="664"/>
      <c r="AQ125" s="664"/>
      <c r="AR125" s="664"/>
      <c r="AS125" s="664"/>
      <c r="AT125" s="664"/>
      <c r="AU125" s="664"/>
      <c r="AV125" s="664"/>
      <c r="AW125" s="664"/>
      <c r="AX125" s="664"/>
      <c r="AY125" s="664"/>
      <c r="AZ125" s="664"/>
      <c r="BA125" s="664"/>
      <c r="BB125" s="664"/>
      <c r="BC125" s="664"/>
      <c r="BD125" s="664"/>
      <c r="BE125" s="664"/>
      <c r="BF125" s="664"/>
      <c r="BG125" s="664"/>
      <c r="BH125" s="664"/>
      <c r="BI125" s="664"/>
      <c r="BJ125" s="664"/>
      <c r="BK125" s="664"/>
      <c r="BL125" s="664"/>
      <c r="BM125" s="664"/>
      <c r="BN125" s="664"/>
      <c r="BO125" s="664"/>
      <c r="BP125" s="664"/>
      <c r="BQ125" s="664"/>
      <c r="BR125" s="664"/>
      <c r="BS125" s="664"/>
      <c r="BT125" s="664"/>
      <c r="BU125" s="664"/>
      <c r="BV125" s="664"/>
      <c r="BW125" s="664"/>
      <c r="BX125" s="664"/>
      <c r="BY125" s="664"/>
      <c r="BZ125" s="664"/>
      <c r="CA125" s="664"/>
      <c r="CB125" s="664"/>
      <c r="CC125" s="664"/>
      <c r="CD125" s="664"/>
      <c r="CE125" s="664"/>
      <c r="CF125" s="664"/>
      <c r="CG125" s="664"/>
    </row>
    <row r="126" spans="1:85" x14ac:dyDescent="0.2">
      <c r="A126" s="664"/>
      <c r="B126" s="663"/>
      <c r="C126" s="663"/>
    </row>
    <row r="127" spans="1:85" x14ac:dyDescent="0.2">
      <c r="A127" s="63" t="s">
        <v>42</v>
      </c>
      <c r="B127" s="64"/>
      <c r="C127" s="663"/>
    </row>
    <row r="128" spans="1:85" x14ac:dyDescent="0.2">
      <c r="A128" s="747" t="s">
        <v>3028</v>
      </c>
      <c r="B128" s="747"/>
      <c r="C128" s="747"/>
      <c r="D128" s="747"/>
      <c r="E128" s="747"/>
      <c r="F128" s="747"/>
      <c r="G128" s="747"/>
      <c r="H128" s="747"/>
      <c r="I128" s="747"/>
      <c r="J128" s="747"/>
    </row>
    <row r="129" spans="1:30" x14ac:dyDescent="0.2">
      <c r="A129" s="747"/>
      <c r="B129" s="747"/>
      <c r="C129" s="747"/>
      <c r="D129" s="747"/>
      <c r="E129" s="747"/>
      <c r="F129" s="747"/>
      <c r="G129" s="747"/>
      <c r="H129" s="747"/>
      <c r="I129" s="747"/>
      <c r="J129" s="747"/>
    </row>
    <row r="130" spans="1:30" x14ac:dyDescent="0.2">
      <c r="A130" s="747"/>
      <c r="B130" s="747"/>
      <c r="C130" s="747"/>
      <c r="D130" s="747"/>
      <c r="E130" s="747"/>
      <c r="F130" s="747"/>
      <c r="G130" s="747"/>
      <c r="H130" s="747"/>
      <c r="I130" s="747"/>
      <c r="J130" s="747"/>
    </row>
    <row r="131" spans="1:30" x14ac:dyDescent="0.2">
      <c r="A131" s="747"/>
      <c r="B131" s="747"/>
      <c r="C131" s="747"/>
      <c r="D131" s="747"/>
      <c r="E131" s="747"/>
      <c r="F131" s="747"/>
      <c r="G131" s="747"/>
      <c r="H131" s="747"/>
      <c r="I131" s="747"/>
      <c r="J131" s="747"/>
    </row>
    <row r="132" spans="1:30" ht="17.25" customHeight="1" x14ac:dyDescent="0.2">
      <c r="A132" s="738" t="s">
        <v>3027</v>
      </c>
      <c r="B132" s="738"/>
      <c r="C132" s="738"/>
      <c r="D132" s="738"/>
      <c r="E132" s="738"/>
      <c r="F132" s="738"/>
      <c r="G132" s="738"/>
      <c r="H132" s="738"/>
      <c r="I132" s="738"/>
      <c r="J132" s="738"/>
    </row>
    <row r="133" spans="1:30" x14ac:dyDescent="0.2">
      <c r="A133" s="748" t="s">
        <v>3026</v>
      </c>
      <c r="B133" s="748"/>
      <c r="C133" s="748"/>
      <c r="D133" s="748"/>
      <c r="E133" s="748"/>
      <c r="F133" s="748"/>
      <c r="G133" s="748"/>
      <c r="H133" s="748"/>
      <c r="I133" s="748"/>
      <c r="J133" s="748"/>
    </row>
    <row r="134" spans="1:30" x14ac:dyDescent="0.2">
      <c r="A134" s="748"/>
      <c r="B134" s="748"/>
      <c r="C134" s="748"/>
      <c r="D134" s="748"/>
      <c r="E134" s="748"/>
      <c r="F134" s="748"/>
      <c r="G134" s="748"/>
      <c r="H134" s="748"/>
      <c r="I134" s="748"/>
      <c r="J134" s="748"/>
    </row>
    <row r="135" spans="1:30" x14ac:dyDescent="0.2">
      <c r="A135" s="743" t="s">
        <v>3025</v>
      </c>
      <c r="B135" s="743"/>
      <c r="C135" s="743"/>
      <c r="D135" s="743"/>
      <c r="E135" s="743"/>
      <c r="F135" s="743"/>
      <c r="G135" s="743"/>
      <c r="H135" s="743"/>
      <c r="I135" s="743"/>
      <c r="J135" s="743"/>
    </row>
    <row r="136" spans="1:30" x14ac:dyDescent="0.2">
      <c r="A136" s="743" t="s">
        <v>2807</v>
      </c>
      <c r="B136" s="743"/>
      <c r="C136" s="546"/>
      <c r="D136" s="546"/>
      <c r="E136" s="546"/>
      <c r="F136" s="546"/>
      <c r="G136" s="546"/>
      <c r="H136" s="546"/>
      <c r="I136" s="546"/>
      <c r="P136" s="664"/>
    </row>
    <row r="137" spans="1:30" x14ac:dyDescent="0.2">
      <c r="A137" s="743" t="s">
        <v>2808</v>
      </c>
      <c r="B137" s="743"/>
      <c r="C137" s="546"/>
      <c r="D137" s="546"/>
      <c r="E137" s="546"/>
      <c r="F137" s="546"/>
      <c r="G137" s="546"/>
      <c r="H137" s="546"/>
      <c r="I137" s="546"/>
    </row>
    <row r="138" spans="1:30" x14ac:dyDescent="0.2">
      <c r="A138" s="743" t="s">
        <v>2809</v>
      </c>
      <c r="B138" s="743"/>
      <c r="C138" s="546"/>
      <c r="D138" s="546"/>
      <c r="E138" s="546"/>
      <c r="F138" s="546"/>
      <c r="G138" s="546"/>
      <c r="H138" s="546"/>
      <c r="I138" s="546"/>
    </row>
    <row r="139" spans="1:30" ht="12.75" customHeight="1" x14ac:dyDescent="0.2">
      <c r="A139" s="743" t="s">
        <v>2810</v>
      </c>
      <c r="B139" s="743"/>
      <c r="C139" s="546"/>
      <c r="D139" s="546"/>
      <c r="E139" s="546"/>
      <c r="F139" s="546"/>
      <c r="G139" s="546"/>
      <c r="H139" s="546"/>
      <c r="I139" s="546"/>
      <c r="J139" s="674"/>
      <c r="K139" s="674"/>
      <c r="L139" s="674"/>
      <c r="M139" s="674"/>
      <c r="N139" s="674"/>
      <c r="O139" s="674"/>
      <c r="P139" s="674"/>
      <c r="Q139" s="674"/>
      <c r="R139" s="674"/>
      <c r="S139" s="674"/>
      <c r="T139" s="674"/>
      <c r="U139" s="674"/>
      <c r="V139" s="674"/>
      <c r="W139" s="674"/>
      <c r="X139" s="674"/>
      <c r="Y139" s="674"/>
      <c r="Z139" s="674"/>
      <c r="AA139" s="674"/>
      <c r="AB139" s="674"/>
      <c r="AC139" s="674"/>
      <c r="AD139" s="674"/>
    </row>
    <row r="140" spans="1:30" ht="12.75" customHeight="1" x14ac:dyDescent="0.2">
      <c r="A140" s="743" t="s">
        <v>2811</v>
      </c>
      <c r="B140" s="743"/>
      <c r="C140" s="546"/>
      <c r="D140" s="546"/>
      <c r="E140" s="546"/>
      <c r="F140" s="546"/>
      <c r="G140" s="546"/>
      <c r="H140" s="546"/>
      <c r="I140" s="546"/>
      <c r="J140" s="674"/>
      <c r="K140" s="674"/>
      <c r="L140" s="674"/>
      <c r="M140" s="674"/>
      <c r="N140" s="674"/>
      <c r="O140" s="674"/>
      <c r="P140" s="674"/>
      <c r="Q140" s="674"/>
      <c r="R140" s="674"/>
      <c r="S140" s="674"/>
      <c r="T140" s="674"/>
      <c r="U140" s="674"/>
      <c r="V140" s="674"/>
      <c r="W140" s="674"/>
      <c r="X140" s="674"/>
      <c r="Y140" s="674"/>
      <c r="Z140" s="674"/>
      <c r="AA140" s="674"/>
      <c r="AB140" s="674"/>
      <c r="AC140" s="674"/>
      <c r="AD140" s="674"/>
    </row>
    <row r="141" spans="1:30" ht="12.75" customHeight="1" x14ac:dyDescent="0.2">
      <c r="A141" s="738" t="s">
        <v>3024</v>
      </c>
      <c r="B141" s="738"/>
      <c r="C141" s="547"/>
      <c r="D141" s="547"/>
      <c r="E141" s="547"/>
      <c r="F141" s="547"/>
      <c r="G141" s="547"/>
      <c r="H141" s="547"/>
      <c r="I141" s="547"/>
      <c r="J141" s="547"/>
      <c r="K141" s="547"/>
      <c r="L141" s="547"/>
      <c r="M141" s="674"/>
      <c r="N141" s="674"/>
      <c r="O141" s="674"/>
      <c r="P141" s="674"/>
      <c r="Q141" s="674"/>
      <c r="R141" s="674"/>
      <c r="S141" s="674"/>
      <c r="T141" s="674"/>
      <c r="U141" s="674"/>
      <c r="V141" s="674"/>
      <c r="W141" s="674"/>
      <c r="X141" s="674"/>
      <c r="Y141" s="674"/>
      <c r="Z141" s="674"/>
      <c r="AA141" s="674"/>
      <c r="AB141" s="674"/>
      <c r="AC141" s="674"/>
      <c r="AD141" s="674"/>
    </row>
    <row r="142" spans="1:30" ht="12.75" customHeight="1" x14ac:dyDescent="0.2">
      <c r="A142" s="737"/>
      <c r="B142" s="737"/>
      <c r="C142" s="548"/>
      <c r="D142" s="548"/>
      <c r="E142" s="548"/>
      <c r="F142" s="548"/>
      <c r="G142" s="547"/>
      <c r="H142" s="547"/>
      <c r="I142" s="547"/>
      <c r="J142" s="547"/>
      <c r="K142" s="547"/>
      <c r="L142" s="547"/>
      <c r="M142" s="674"/>
      <c r="N142" s="674"/>
      <c r="O142" s="674"/>
      <c r="P142" s="674"/>
      <c r="Q142" s="674"/>
      <c r="R142" s="674"/>
      <c r="S142" s="674"/>
      <c r="T142" s="674"/>
      <c r="U142" s="674"/>
      <c r="V142" s="674"/>
      <c r="W142" s="674"/>
      <c r="X142" s="674"/>
      <c r="Y142" s="674"/>
      <c r="Z142" s="674"/>
      <c r="AA142" s="674"/>
      <c r="AB142" s="674"/>
      <c r="AC142" s="674"/>
      <c r="AD142" s="674"/>
    </row>
    <row r="143" spans="1:30" x14ac:dyDescent="0.2">
      <c r="A143" s="738" t="s">
        <v>3007</v>
      </c>
      <c r="B143" s="738"/>
      <c r="D143" s="674"/>
      <c r="E143" s="674"/>
      <c r="F143" s="674"/>
      <c r="G143" s="674"/>
      <c r="H143" s="674"/>
      <c r="I143" s="674"/>
      <c r="J143" s="674"/>
      <c r="K143" s="674"/>
      <c r="L143" s="674"/>
      <c r="M143" s="674"/>
      <c r="N143" s="674"/>
      <c r="O143" s="674"/>
      <c r="P143" s="674"/>
      <c r="Q143" s="674"/>
      <c r="R143" s="674"/>
      <c r="S143" s="674"/>
      <c r="T143" s="674"/>
      <c r="U143" s="674"/>
      <c r="V143" s="674"/>
      <c r="W143" s="674"/>
      <c r="X143" s="674"/>
      <c r="Y143" s="674"/>
      <c r="Z143" s="674"/>
      <c r="AA143" s="674"/>
      <c r="AB143" s="674"/>
      <c r="AC143" s="674"/>
      <c r="AD143" s="674"/>
    </row>
    <row r="144" spans="1:30" x14ac:dyDescent="0.2">
      <c r="D144" s="674"/>
      <c r="E144" s="674"/>
      <c r="F144" s="674"/>
      <c r="G144" s="674"/>
      <c r="H144" s="674"/>
      <c r="I144" s="674"/>
      <c r="J144" s="674"/>
      <c r="K144" s="674"/>
      <c r="L144" s="674"/>
      <c r="M144" s="674"/>
      <c r="N144" s="674"/>
      <c r="O144" s="674"/>
      <c r="P144" s="674"/>
      <c r="Q144" s="674"/>
      <c r="R144" s="674"/>
      <c r="S144" s="674"/>
      <c r="T144" s="674"/>
      <c r="U144" s="674"/>
      <c r="V144" s="674"/>
      <c r="W144" s="674"/>
      <c r="X144" s="674"/>
      <c r="Y144" s="674"/>
      <c r="Z144" s="674"/>
      <c r="AA144" s="674"/>
      <c r="AB144" s="674"/>
      <c r="AC144" s="674"/>
      <c r="AD144" s="674"/>
    </row>
    <row r="145" spans="4:30" x14ac:dyDescent="0.2">
      <c r="D145" s="674"/>
      <c r="E145" s="674"/>
      <c r="F145" s="674"/>
      <c r="G145" s="674"/>
      <c r="H145" s="674"/>
      <c r="I145" s="674"/>
      <c r="J145" s="674"/>
      <c r="K145" s="674"/>
      <c r="L145" s="674"/>
      <c r="M145" s="674"/>
      <c r="N145" s="674"/>
      <c r="O145" s="674"/>
      <c r="P145" s="674"/>
      <c r="Q145" s="674"/>
      <c r="R145" s="674"/>
      <c r="S145" s="674"/>
      <c r="T145" s="674"/>
      <c r="U145" s="674"/>
      <c r="V145" s="674"/>
      <c r="W145" s="674"/>
      <c r="X145" s="674"/>
      <c r="Y145" s="674"/>
      <c r="Z145" s="674"/>
      <c r="AA145" s="674"/>
      <c r="AB145" s="674"/>
      <c r="AC145" s="674"/>
      <c r="AD145" s="674"/>
    </row>
    <row r="146" spans="4:30" x14ac:dyDescent="0.2">
      <c r="D146" s="674"/>
      <c r="E146" s="674"/>
      <c r="F146" s="674"/>
      <c r="G146" s="674"/>
      <c r="H146" s="674"/>
      <c r="I146" s="674"/>
      <c r="J146" s="674"/>
      <c r="K146" s="674"/>
      <c r="L146" s="674"/>
      <c r="M146" s="674"/>
      <c r="N146" s="674"/>
      <c r="O146" s="674"/>
      <c r="P146" s="674"/>
      <c r="Q146" s="674"/>
      <c r="R146" s="674"/>
      <c r="S146" s="674"/>
      <c r="T146" s="674"/>
      <c r="U146" s="674"/>
      <c r="V146" s="674"/>
      <c r="W146" s="674"/>
      <c r="X146" s="674"/>
      <c r="Y146" s="674"/>
      <c r="Z146" s="674"/>
      <c r="AA146" s="674"/>
      <c r="AB146" s="674"/>
      <c r="AC146" s="674"/>
      <c r="AD146" s="674"/>
    </row>
    <row r="147" spans="4:30" x14ac:dyDescent="0.2">
      <c r="D147" s="674"/>
      <c r="E147" s="674"/>
      <c r="F147" s="674"/>
      <c r="G147" s="674"/>
      <c r="H147" s="674"/>
      <c r="I147" s="674"/>
      <c r="J147" s="674"/>
      <c r="K147" s="674"/>
      <c r="L147" s="674"/>
      <c r="M147" s="674"/>
      <c r="N147" s="674"/>
      <c r="O147" s="674"/>
      <c r="P147" s="674"/>
      <c r="Q147" s="674"/>
      <c r="R147" s="674"/>
      <c r="S147" s="674"/>
      <c r="T147" s="674"/>
      <c r="U147" s="674"/>
      <c r="V147" s="674"/>
      <c r="W147" s="674"/>
      <c r="X147" s="674"/>
      <c r="Y147" s="674"/>
      <c r="Z147" s="674"/>
      <c r="AA147" s="674"/>
      <c r="AB147" s="674"/>
      <c r="AC147" s="674"/>
      <c r="AD147" s="674"/>
    </row>
    <row r="148" spans="4:30" x14ac:dyDescent="0.2">
      <c r="D148" s="674"/>
      <c r="E148" s="674"/>
      <c r="F148" s="674"/>
      <c r="G148" s="674"/>
      <c r="H148" s="674"/>
      <c r="I148" s="674"/>
      <c r="J148" s="674"/>
      <c r="K148" s="674"/>
      <c r="L148" s="674"/>
      <c r="M148" s="674"/>
      <c r="N148" s="674"/>
      <c r="O148" s="674"/>
      <c r="P148" s="674"/>
      <c r="Q148" s="674"/>
      <c r="R148" s="674"/>
      <c r="S148" s="674"/>
      <c r="T148" s="674"/>
      <c r="U148" s="674"/>
      <c r="V148" s="674"/>
      <c r="W148" s="674"/>
      <c r="X148" s="674"/>
      <c r="Y148" s="674"/>
      <c r="Z148" s="674"/>
      <c r="AA148" s="674"/>
      <c r="AB148" s="674"/>
      <c r="AC148" s="674"/>
      <c r="AD148" s="674"/>
    </row>
    <row r="149" spans="4:30" x14ac:dyDescent="0.2">
      <c r="D149" s="674"/>
      <c r="E149" s="674"/>
      <c r="F149" s="674"/>
      <c r="G149" s="674"/>
      <c r="H149" s="674"/>
      <c r="I149" s="674"/>
      <c r="J149" s="674"/>
      <c r="K149" s="674"/>
      <c r="L149" s="674"/>
      <c r="M149" s="674"/>
      <c r="N149" s="674"/>
      <c r="O149" s="674"/>
      <c r="P149" s="674"/>
      <c r="Q149" s="674"/>
      <c r="R149" s="674"/>
      <c r="S149" s="674"/>
      <c r="T149" s="674"/>
      <c r="U149" s="674"/>
      <c r="V149" s="674"/>
      <c r="W149" s="674"/>
      <c r="X149" s="674"/>
      <c r="Y149" s="674"/>
      <c r="Z149" s="674"/>
      <c r="AA149" s="674"/>
      <c r="AB149" s="674"/>
      <c r="AC149" s="674"/>
      <c r="AD149" s="674"/>
    </row>
    <row r="150" spans="4:30" x14ac:dyDescent="0.2">
      <c r="D150" s="674"/>
      <c r="E150" s="674"/>
      <c r="F150" s="674"/>
      <c r="G150" s="674"/>
      <c r="H150" s="674"/>
      <c r="I150" s="674"/>
      <c r="J150" s="674"/>
      <c r="K150" s="674"/>
      <c r="L150" s="674"/>
      <c r="M150" s="674"/>
      <c r="N150" s="674"/>
      <c r="O150" s="674"/>
      <c r="P150" s="674"/>
      <c r="Q150" s="674"/>
      <c r="R150" s="674"/>
      <c r="S150" s="674"/>
      <c r="T150" s="674"/>
      <c r="U150" s="674"/>
      <c r="V150" s="674"/>
      <c r="W150" s="674"/>
      <c r="X150" s="674"/>
      <c r="Y150" s="674"/>
      <c r="Z150" s="674"/>
      <c r="AA150" s="674"/>
      <c r="AB150" s="674"/>
      <c r="AC150" s="674"/>
      <c r="AD150" s="674"/>
    </row>
    <row r="151" spans="4:30" x14ac:dyDescent="0.2">
      <c r="D151" s="674"/>
      <c r="E151" s="674"/>
      <c r="F151" s="674"/>
      <c r="G151" s="674"/>
      <c r="H151" s="674"/>
      <c r="I151" s="674"/>
      <c r="J151" s="674"/>
      <c r="K151" s="674"/>
      <c r="L151" s="674"/>
      <c r="M151" s="674"/>
      <c r="N151" s="674"/>
      <c r="O151" s="674"/>
      <c r="P151" s="674"/>
      <c r="Q151" s="674"/>
      <c r="R151" s="674"/>
      <c r="S151" s="674"/>
      <c r="T151" s="674"/>
      <c r="U151" s="674"/>
      <c r="V151" s="674"/>
      <c r="W151" s="674"/>
      <c r="X151" s="674"/>
      <c r="Y151" s="674"/>
      <c r="Z151" s="674"/>
      <c r="AA151" s="674"/>
      <c r="AB151" s="674"/>
      <c r="AC151" s="674"/>
      <c r="AD151" s="674"/>
    </row>
    <row r="152" spans="4:30" x14ac:dyDescent="0.2">
      <c r="D152" s="674"/>
      <c r="E152" s="674"/>
      <c r="F152" s="674"/>
      <c r="G152" s="674"/>
      <c r="H152" s="674"/>
      <c r="I152" s="674"/>
      <c r="J152" s="674"/>
      <c r="K152" s="674"/>
      <c r="L152" s="674"/>
      <c r="M152" s="674"/>
      <c r="N152" s="674"/>
      <c r="O152" s="674"/>
      <c r="P152" s="674"/>
      <c r="Q152" s="674"/>
      <c r="R152" s="674"/>
      <c r="S152" s="674"/>
      <c r="T152" s="674"/>
      <c r="U152" s="674"/>
      <c r="V152" s="674"/>
      <c r="W152" s="674"/>
      <c r="X152" s="674"/>
      <c r="Y152" s="674"/>
      <c r="Z152" s="674"/>
      <c r="AA152" s="674"/>
      <c r="AB152" s="674"/>
      <c r="AC152" s="674"/>
      <c r="AD152" s="674"/>
    </row>
    <row r="153" spans="4:30" x14ac:dyDescent="0.2">
      <c r="D153" s="674"/>
      <c r="E153" s="674"/>
      <c r="F153" s="674"/>
      <c r="G153" s="674"/>
      <c r="H153" s="674"/>
      <c r="I153" s="674"/>
      <c r="J153" s="674"/>
      <c r="K153" s="674"/>
      <c r="L153" s="674"/>
      <c r="M153" s="674"/>
      <c r="N153" s="674"/>
      <c r="O153" s="674"/>
      <c r="P153" s="674"/>
      <c r="Q153" s="674"/>
      <c r="R153" s="674"/>
      <c r="S153" s="674"/>
      <c r="T153" s="674"/>
      <c r="U153" s="674"/>
      <c r="V153" s="674"/>
      <c r="W153" s="674"/>
      <c r="X153" s="674"/>
      <c r="Y153" s="674"/>
      <c r="Z153" s="674"/>
      <c r="AA153" s="674"/>
      <c r="AB153" s="674"/>
      <c r="AC153" s="674"/>
      <c r="AD153" s="674"/>
    </row>
  </sheetData>
  <mergeCells count="20">
    <mergeCell ref="AE4:AE5"/>
    <mergeCell ref="A141:B141"/>
    <mergeCell ref="A128:J131"/>
    <mergeCell ref="A132:J132"/>
    <mergeCell ref="A133:J134"/>
    <mergeCell ref="A135:J135"/>
    <mergeCell ref="A142:B142"/>
    <mergeCell ref="A143:B143"/>
    <mergeCell ref="F1:G1"/>
    <mergeCell ref="A6:A29"/>
    <mergeCell ref="A30:A53"/>
    <mergeCell ref="A54:A77"/>
    <mergeCell ref="A78:A101"/>
    <mergeCell ref="A102:A125"/>
    <mergeCell ref="A140:B140"/>
    <mergeCell ref="A136:B136"/>
    <mergeCell ref="A1:D1"/>
    <mergeCell ref="A137:B137"/>
    <mergeCell ref="A138:B138"/>
    <mergeCell ref="A139:B139"/>
  </mergeCells>
  <hyperlinks>
    <hyperlink ref="F1: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49"/>
  <sheetViews>
    <sheetView zoomScaleNormal="100" workbookViewId="0">
      <selection sqref="A1:D1"/>
    </sheetView>
  </sheetViews>
  <sheetFormatPr defaultColWidth="9.140625" defaultRowHeight="12.75" x14ac:dyDescent="0.2"/>
  <cols>
    <col min="1" max="1" width="26.85546875" style="547" customWidth="1"/>
    <col min="2" max="2" width="47.7109375" style="59" customWidth="1"/>
    <col min="3" max="3" width="11.28515625" style="59" customWidth="1"/>
    <col min="4" max="55" width="11.28515625" style="663" customWidth="1"/>
    <col min="56" max="16384" width="9.140625" style="663"/>
  </cols>
  <sheetData>
    <row r="1" spans="1:58" ht="18" customHeight="1" x14ac:dyDescent="0.25">
      <c r="A1" s="744" t="s">
        <v>3034</v>
      </c>
      <c r="B1" s="744"/>
      <c r="C1" s="744"/>
      <c r="D1" s="744"/>
      <c r="E1" s="698"/>
      <c r="F1" s="739" t="s">
        <v>69</v>
      </c>
      <c r="G1" s="739"/>
    </row>
    <row r="2" spans="1:58" ht="15" customHeight="1" x14ac:dyDescent="0.2">
      <c r="A2" s="663"/>
      <c r="B2" s="663"/>
      <c r="C2" s="663"/>
    </row>
    <row r="3" spans="1:58" ht="15" customHeight="1" x14ac:dyDescent="0.2">
      <c r="A3" s="663"/>
      <c r="B3" s="4" t="s">
        <v>2970</v>
      </c>
      <c r="C3" s="664"/>
      <c r="D3" s="664"/>
      <c r="E3" s="664"/>
      <c r="F3" s="664"/>
      <c r="G3" s="664"/>
      <c r="H3" s="664"/>
      <c r="I3" s="664"/>
      <c r="J3" s="664"/>
      <c r="K3" s="664"/>
      <c r="L3" s="664"/>
      <c r="M3" s="664"/>
      <c r="N3" s="664"/>
      <c r="O3" s="664"/>
      <c r="P3" s="664"/>
      <c r="Q3" s="664"/>
      <c r="R3" s="664"/>
      <c r="S3" s="664"/>
      <c r="T3" s="664"/>
      <c r="U3" s="664"/>
      <c r="V3" s="664"/>
      <c r="W3" s="664"/>
      <c r="X3" s="664"/>
      <c r="Y3" s="664"/>
      <c r="Z3" s="664"/>
      <c r="AA3" s="664"/>
      <c r="AB3" s="664"/>
      <c r="AC3" s="664"/>
      <c r="AD3" s="664"/>
      <c r="AE3" s="664"/>
      <c r="AF3" s="664"/>
      <c r="AG3" s="664"/>
      <c r="AH3" s="664"/>
      <c r="AI3" s="664"/>
      <c r="AJ3" s="664"/>
      <c r="AK3" s="664"/>
      <c r="AL3" s="664"/>
      <c r="AM3" s="664"/>
      <c r="AN3" s="664"/>
      <c r="AO3" s="664"/>
      <c r="AP3" s="664"/>
      <c r="AQ3" s="664"/>
      <c r="AR3" s="664"/>
      <c r="AS3" s="664"/>
      <c r="AT3" s="664"/>
      <c r="AU3" s="664"/>
      <c r="AV3" s="664"/>
      <c r="AW3" s="664"/>
      <c r="AX3" s="664"/>
      <c r="AY3" s="664"/>
      <c r="AZ3" s="664"/>
      <c r="BA3" s="664"/>
      <c r="BB3" s="664"/>
      <c r="BC3" s="664"/>
      <c r="BD3" s="664"/>
    </row>
    <row r="4" spans="1:58" ht="15" customHeight="1" x14ac:dyDescent="0.2">
      <c r="A4" s="132" t="s">
        <v>2762</v>
      </c>
      <c r="B4" s="132"/>
      <c r="C4" s="665">
        <v>1</v>
      </c>
      <c r="D4" s="665">
        <v>2</v>
      </c>
      <c r="E4" s="665">
        <v>3</v>
      </c>
      <c r="F4" s="665">
        <v>4</v>
      </c>
      <c r="G4" s="665">
        <v>5</v>
      </c>
      <c r="H4" s="665">
        <v>6</v>
      </c>
      <c r="I4" s="665">
        <v>7</v>
      </c>
      <c r="J4" s="665">
        <v>8</v>
      </c>
      <c r="K4" s="665">
        <v>9</v>
      </c>
      <c r="L4" s="665">
        <v>10</v>
      </c>
      <c r="M4" s="665">
        <v>11</v>
      </c>
      <c r="N4" s="665">
        <v>12</v>
      </c>
      <c r="O4" s="665">
        <v>13</v>
      </c>
      <c r="P4" s="665">
        <v>14</v>
      </c>
      <c r="Q4" s="665">
        <v>15</v>
      </c>
      <c r="R4" s="665">
        <v>16</v>
      </c>
      <c r="S4" s="665">
        <v>17</v>
      </c>
      <c r="T4" s="665">
        <v>18</v>
      </c>
      <c r="U4" s="665">
        <v>19</v>
      </c>
      <c r="V4" s="665">
        <v>20</v>
      </c>
      <c r="W4" s="665">
        <v>21</v>
      </c>
      <c r="X4" s="665">
        <v>22</v>
      </c>
      <c r="Y4" s="665">
        <v>23</v>
      </c>
      <c r="Z4" s="665">
        <v>24</v>
      </c>
      <c r="AA4" s="665">
        <v>25</v>
      </c>
      <c r="AB4" s="665">
        <v>26</v>
      </c>
      <c r="AC4" s="665">
        <v>27</v>
      </c>
      <c r="AD4" s="665">
        <v>28</v>
      </c>
      <c r="AE4" s="665">
        <v>29</v>
      </c>
      <c r="AF4" s="665">
        <v>30</v>
      </c>
      <c r="AG4" s="665">
        <v>31</v>
      </c>
      <c r="AH4" s="665">
        <v>32</v>
      </c>
      <c r="AI4" s="665">
        <v>33</v>
      </c>
      <c r="AJ4" s="665">
        <v>34</v>
      </c>
      <c r="AK4" s="665">
        <v>35</v>
      </c>
      <c r="AL4" s="665">
        <v>36</v>
      </c>
      <c r="AM4" s="665">
        <v>37</v>
      </c>
      <c r="AN4" s="665">
        <v>38</v>
      </c>
      <c r="AO4" s="665">
        <v>39</v>
      </c>
      <c r="AP4" s="665">
        <v>40</v>
      </c>
      <c r="AQ4" s="665">
        <v>41</v>
      </c>
      <c r="AR4" s="665">
        <v>42</v>
      </c>
      <c r="AS4" s="665">
        <v>43</v>
      </c>
      <c r="AT4" s="665">
        <v>44</v>
      </c>
      <c r="AU4" s="665">
        <v>45</v>
      </c>
      <c r="AV4" s="665">
        <v>46</v>
      </c>
      <c r="AW4" s="665">
        <v>47</v>
      </c>
      <c r="AX4" s="665">
        <v>48</v>
      </c>
      <c r="AY4" s="665">
        <v>49</v>
      </c>
      <c r="AZ4" s="665">
        <v>50</v>
      </c>
      <c r="BA4" s="665">
        <v>51</v>
      </c>
      <c r="BB4" s="665">
        <v>52</v>
      </c>
      <c r="BC4" s="665">
        <v>53</v>
      </c>
      <c r="BD4" s="675"/>
      <c r="BE4" s="749" t="s">
        <v>2907</v>
      </c>
      <c r="BF4" s="749" t="s">
        <v>3033</v>
      </c>
    </row>
    <row r="5" spans="1:58" ht="27" customHeight="1" x14ac:dyDescent="0.2">
      <c r="A5" s="130" t="s">
        <v>2763</v>
      </c>
      <c r="B5" s="130"/>
      <c r="C5" s="666">
        <v>43829</v>
      </c>
      <c r="D5" s="666">
        <v>43836</v>
      </c>
      <c r="E5" s="666">
        <v>43843</v>
      </c>
      <c r="F5" s="666">
        <v>43850</v>
      </c>
      <c r="G5" s="666">
        <v>43857</v>
      </c>
      <c r="H5" s="666">
        <v>43864</v>
      </c>
      <c r="I5" s="666">
        <v>43871</v>
      </c>
      <c r="J5" s="666">
        <v>43878</v>
      </c>
      <c r="K5" s="666">
        <v>43885</v>
      </c>
      <c r="L5" s="666">
        <v>43892</v>
      </c>
      <c r="M5" s="666">
        <v>43899</v>
      </c>
      <c r="N5" s="666">
        <v>43906</v>
      </c>
      <c r="O5" s="666">
        <v>43913</v>
      </c>
      <c r="P5" s="666">
        <v>43920</v>
      </c>
      <c r="Q5" s="666">
        <v>43927</v>
      </c>
      <c r="R5" s="666">
        <v>43934</v>
      </c>
      <c r="S5" s="666">
        <v>43941</v>
      </c>
      <c r="T5" s="666">
        <v>43948</v>
      </c>
      <c r="U5" s="666">
        <v>43955</v>
      </c>
      <c r="V5" s="666">
        <v>43962</v>
      </c>
      <c r="W5" s="666">
        <v>43969</v>
      </c>
      <c r="X5" s="666">
        <v>43976</v>
      </c>
      <c r="Y5" s="666">
        <v>43983</v>
      </c>
      <c r="Z5" s="666">
        <v>43990</v>
      </c>
      <c r="AA5" s="666">
        <v>43997</v>
      </c>
      <c r="AB5" s="666">
        <v>44004</v>
      </c>
      <c r="AC5" s="666">
        <v>44011</v>
      </c>
      <c r="AD5" s="666">
        <v>44018</v>
      </c>
      <c r="AE5" s="666">
        <v>44025</v>
      </c>
      <c r="AF5" s="666">
        <v>44032</v>
      </c>
      <c r="AG5" s="666">
        <v>44039</v>
      </c>
      <c r="AH5" s="666">
        <v>44046</v>
      </c>
      <c r="AI5" s="666">
        <v>44053</v>
      </c>
      <c r="AJ5" s="666">
        <v>44060</v>
      </c>
      <c r="AK5" s="666">
        <v>44067</v>
      </c>
      <c r="AL5" s="666">
        <v>44074</v>
      </c>
      <c r="AM5" s="666">
        <v>44081</v>
      </c>
      <c r="AN5" s="666">
        <v>44088</v>
      </c>
      <c r="AO5" s="666">
        <v>44095</v>
      </c>
      <c r="AP5" s="666">
        <v>44102</v>
      </c>
      <c r="AQ5" s="666">
        <v>44109</v>
      </c>
      <c r="AR5" s="666">
        <v>44116</v>
      </c>
      <c r="AS5" s="666">
        <v>44123</v>
      </c>
      <c r="AT5" s="666">
        <v>44130</v>
      </c>
      <c r="AU5" s="666">
        <v>44137</v>
      </c>
      <c r="AV5" s="666">
        <v>44144</v>
      </c>
      <c r="AW5" s="666">
        <v>44151</v>
      </c>
      <c r="AX5" s="666">
        <v>44158</v>
      </c>
      <c r="AY5" s="666">
        <v>44165</v>
      </c>
      <c r="AZ5" s="666">
        <v>44172</v>
      </c>
      <c r="BA5" s="666">
        <v>44179</v>
      </c>
      <c r="BB5" s="666">
        <v>44186</v>
      </c>
      <c r="BC5" s="666">
        <v>44193</v>
      </c>
      <c r="BD5" s="55"/>
      <c r="BE5" s="746"/>
      <c r="BF5" s="746"/>
    </row>
    <row r="6" spans="1:58" ht="14.25" customHeight="1" x14ac:dyDescent="0.2">
      <c r="A6" s="740" t="s">
        <v>2791</v>
      </c>
      <c r="B6" s="92" t="s">
        <v>2792</v>
      </c>
      <c r="C6" s="53"/>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F6" s="271"/>
    </row>
    <row r="7" spans="1:58" x14ac:dyDescent="0.2">
      <c r="A7" s="741"/>
      <c r="B7" s="58" t="s">
        <v>2793</v>
      </c>
      <c r="C7" s="53">
        <v>328</v>
      </c>
      <c r="D7" s="54">
        <v>359</v>
      </c>
      <c r="E7" s="54">
        <v>321</v>
      </c>
      <c r="F7" s="54">
        <v>326</v>
      </c>
      <c r="G7" s="54">
        <v>315</v>
      </c>
      <c r="H7" s="54">
        <v>322</v>
      </c>
      <c r="I7" s="54">
        <v>329</v>
      </c>
      <c r="J7" s="54">
        <v>319</v>
      </c>
      <c r="K7" s="54">
        <v>303</v>
      </c>
      <c r="L7" s="54">
        <v>324</v>
      </c>
      <c r="M7" s="54">
        <v>314</v>
      </c>
      <c r="N7" s="54">
        <v>295</v>
      </c>
      <c r="O7" s="54">
        <v>309</v>
      </c>
      <c r="P7" s="54">
        <v>292</v>
      </c>
      <c r="Q7" s="54">
        <v>301</v>
      </c>
      <c r="R7" s="54">
        <v>296</v>
      </c>
      <c r="S7" s="54">
        <v>305</v>
      </c>
      <c r="T7" s="54">
        <v>310</v>
      </c>
      <c r="U7" s="54">
        <v>301</v>
      </c>
      <c r="V7" s="54">
        <v>311</v>
      </c>
      <c r="W7" s="54">
        <v>298</v>
      </c>
      <c r="X7" s="54">
        <v>293</v>
      </c>
      <c r="Y7" s="54">
        <v>302</v>
      </c>
      <c r="Z7" s="54">
        <v>300</v>
      </c>
      <c r="AA7" s="54">
        <v>300</v>
      </c>
      <c r="AB7" s="54">
        <v>306</v>
      </c>
      <c r="AC7" s="54">
        <v>302</v>
      </c>
      <c r="AD7" s="54">
        <v>297</v>
      </c>
      <c r="AE7" s="54">
        <v>302</v>
      </c>
      <c r="AF7" s="54">
        <v>306</v>
      </c>
      <c r="AG7" s="54">
        <v>310</v>
      </c>
      <c r="AH7" s="54">
        <v>301</v>
      </c>
      <c r="AI7" s="54">
        <v>301</v>
      </c>
      <c r="AJ7" s="54">
        <v>305</v>
      </c>
      <c r="AK7" s="54">
        <v>311</v>
      </c>
      <c r="AL7" s="54">
        <v>305</v>
      </c>
      <c r="AM7" s="54">
        <v>326</v>
      </c>
      <c r="AN7" s="54">
        <v>309</v>
      </c>
      <c r="AO7" s="54">
        <v>300</v>
      </c>
      <c r="AP7" s="54">
        <v>315</v>
      </c>
      <c r="AQ7" s="54">
        <v>331</v>
      </c>
      <c r="AR7" s="54">
        <v>306</v>
      </c>
      <c r="AS7" s="54">
        <v>315</v>
      </c>
      <c r="AT7" s="54">
        <v>320</v>
      </c>
      <c r="AU7" s="54">
        <v>320</v>
      </c>
      <c r="AV7" s="54">
        <v>332</v>
      </c>
      <c r="AW7" s="54">
        <v>306</v>
      </c>
      <c r="AX7" s="54">
        <v>307</v>
      </c>
      <c r="AY7" s="54">
        <v>306</v>
      </c>
      <c r="AZ7" s="54">
        <v>342</v>
      </c>
      <c r="BA7" s="54">
        <v>328</v>
      </c>
      <c r="BB7" s="54">
        <v>271</v>
      </c>
      <c r="BC7" s="54">
        <v>276</v>
      </c>
      <c r="BE7" s="667">
        <f>SUM(N7:BB7)+(BC7/5)</f>
        <v>12648.2</v>
      </c>
      <c r="BF7" s="667">
        <f>SUM(C7:BB7)+(BC7/5)</f>
        <v>16208.2</v>
      </c>
    </row>
    <row r="8" spans="1:58" x14ac:dyDescent="0.2">
      <c r="A8" s="741"/>
      <c r="B8" s="58" t="s">
        <v>2794</v>
      </c>
      <c r="C8" s="53">
        <v>148</v>
      </c>
      <c r="D8" s="54">
        <v>173</v>
      </c>
      <c r="E8" s="54">
        <v>161</v>
      </c>
      <c r="F8" s="54">
        <v>152</v>
      </c>
      <c r="G8" s="54">
        <v>156</v>
      </c>
      <c r="H8" s="54">
        <v>148</v>
      </c>
      <c r="I8" s="54">
        <v>137</v>
      </c>
      <c r="J8" s="54">
        <v>137</v>
      </c>
      <c r="K8" s="54">
        <v>134</v>
      </c>
      <c r="L8" s="54">
        <v>134</v>
      </c>
      <c r="M8" s="54">
        <v>126</v>
      </c>
      <c r="N8" s="54">
        <v>118</v>
      </c>
      <c r="O8" s="54">
        <v>120</v>
      </c>
      <c r="P8" s="54">
        <v>118</v>
      </c>
      <c r="Q8" s="54">
        <v>113</v>
      </c>
      <c r="R8" s="54">
        <v>113</v>
      </c>
      <c r="S8" s="54">
        <v>109</v>
      </c>
      <c r="T8" s="54">
        <v>119</v>
      </c>
      <c r="U8" s="54">
        <v>103</v>
      </c>
      <c r="V8" s="54">
        <v>102</v>
      </c>
      <c r="W8" s="54">
        <v>114</v>
      </c>
      <c r="X8" s="54">
        <v>104</v>
      </c>
      <c r="Y8" s="54">
        <v>103</v>
      </c>
      <c r="Z8" s="54">
        <v>95</v>
      </c>
      <c r="AA8" s="54">
        <v>98</v>
      </c>
      <c r="AB8" s="54">
        <v>98</v>
      </c>
      <c r="AC8" s="54">
        <v>104</v>
      </c>
      <c r="AD8" s="54">
        <v>98</v>
      </c>
      <c r="AE8" s="54">
        <v>94</v>
      </c>
      <c r="AF8" s="54">
        <v>91</v>
      </c>
      <c r="AG8" s="54">
        <v>97</v>
      </c>
      <c r="AH8" s="54">
        <v>98</v>
      </c>
      <c r="AI8" s="54">
        <v>103</v>
      </c>
      <c r="AJ8" s="54">
        <v>99</v>
      </c>
      <c r="AK8" s="54">
        <v>94</v>
      </c>
      <c r="AL8" s="54">
        <v>108</v>
      </c>
      <c r="AM8" s="54">
        <v>101</v>
      </c>
      <c r="AN8" s="54">
        <v>101</v>
      </c>
      <c r="AO8" s="54">
        <v>111</v>
      </c>
      <c r="AP8" s="54">
        <v>105</v>
      </c>
      <c r="AQ8" s="54">
        <v>107</v>
      </c>
      <c r="AR8" s="54">
        <v>112</v>
      </c>
      <c r="AS8" s="54">
        <v>99</v>
      </c>
      <c r="AT8" s="54">
        <v>113</v>
      </c>
      <c r="AU8" s="54">
        <v>122</v>
      </c>
      <c r="AV8" s="54">
        <v>127</v>
      </c>
      <c r="AW8" s="54">
        <v>131</v>
      </c>
      <c r="AX8" s="54">
        <v>121</v>
      </c>
      <c r="AY8" s="54">
        <v>134</v>
      </c>
      <c r="AZ8" s="54">
        <v>145</v>
      </c>
      <c r="BA8" s="54">
        <v>155</v>
      </c>
      <c r="BB8" s="54">
        <v>132</v>
      </c>
      <c r="BC8" s="54">
        <v>122</v>
      </c>
      <c r="BE8" s="667">
        <f t="shared" ref="BE8:BE13" si="0">SUM(N8:BB8)+(BC8/5)</f>
        <v>4553.3999999999996</v>
      </c>
      <c r="BF8" s="667">
        <f t="shared" ref="BF8:BF13" si="1">SUM(C8:BB8)+(BC8/5)</f>
        <v>6159.4</v>
      </c>
    </row>
    <row r="9" spans="1:58" x14ac:dyDescent="0.2">
      <c r="A9" s="741"/>
      <c r="B9" s="58" t="s">
        <v>2795</v>
      </c>
      <c r="C9" s="53">
        <v>324</v>
      </c>
      <c r="D9" s="54">
        <v>418</v>
      </c>
      <c r="E9" s="54">
        <v>369</v>
      </c>
      <c r="F9" s="54">
        <v>345</v>
      </c>
      <c r="G9" s="54">
        <v>326</v>
      </c>
      <c r="H9" s="54">
        <v>315</v>
      </c>
      <c r="I9" s="54">
        <v>327</v>
      </c>
      <c r="J9" s="54">
        <v>323</v>
      </c>
      <c r="K9" s="54">
        <v>304</v>
      </c>
      <c r="L9" s="54">
        <v>331</v>
      </c>
      <c r="M9" s="54">
        <v>306</v>
      </c>
      <c r="N9" s="54">
        <v>302</v>
      </c>
      <c r="O9" s="54">
        <v>301</v>
      </c>
      <c r="P9" s="54">
        <v>286</v>
      </c>
      <c r="Q9" s="54">
        <v>299</v>
      </c>
      <c r="R9" s="54">
        <v>283</v>
      </c>
      <c r="S9" s="54">
        <v>292</v>
      </c>
      <c r="T9" s="54">
        <v>276</v>
      </c>
      <c r="U9" s="54">
        <v>275</v>
      </c>
      <c r="V9" s="54">
        <v>275</v>
      </c>
      <c r="W9" s="54">
        <v>279</v>
      </c>
      <c r="X9" s="54">
        <v>275</v>
      </c>
      <c r="Y9" s="54">
        <v>279</v>
      </c>
      <c r="Z9" s="54">
        <v>263</v>
      </c>
      <c r="AA9" s="54">
        <v>269</v>
      </c>
      <c r="AB9" s="54">
        <v>274</v>
      </c>
      <c r="AC9" s="54">
        <v>260</v>
      </c>
      <c r="AD9" s="54">
        <v>276</v>
      </c>
      <c r="AE9" s="54">
        <v>259</v>
      </c>
      <c r="AF9" s="54">
        <v>250</v>
      </c>
      <c r="AG9" s="54">
        <v>245</v>
      </c>
      <c r="AH9" s="54">
        <v>255</v>
      </c>
      <c r="AI9" s="54">
        <v>265</v>
      </c>
      <c r="AJ9" s="54">
        <v>263</v>
      </c>
      <c r="AK9" s="54">
        <v>256</v>
      </c>
      <c r="AL9" s="54">
        <v>241</v>
      </c>
      <c r="AM9" s="54">
        <v>245</v>
      </c>
      <c r="AN9" s="54">
        <v>264</v>
      </c>
      <c r="AO9" s="54">
        <v>273</v>
      </c>
      <c r="AP9" s="54">
        <v>264</v>
      </c>
      <c r="AQ9" s="54">
        <v>280</v>
      </c>
      <c r="AR9" s="54">
        <v>284</v>
      </c>
      <c r="AS9" s="54">
        <v>272</v>
      </c>
      <c r="AT9" s="54">
        <v>280</v>
      </c>
      <c r="AU9" s="54">
        <v>296</v>
      </c>
      <c r="AV9" s="54">
        <v>284</v>
      </c>
      <c r="AW9" s="54">
        <v>297</v>
      </c>
      <c r="AX9" s="54">
        <v>315</v>
      </c>
      <c r="AY9" s="54">
        <v>292</v>
      </c>
      <c r="AZ9" s="54">
        <v>317</v>
      </c>
      <c r="BA9" s="54">
        <v>344</v>
      </c>
      <c r="BB9" s="54">
        <v>284</v>
      </c>
      <c r="BC9" s="54">
        <v>284</v>
      </c>
      <c r="BE9" s="667">
        <f t="shared" si="0"/>
        <v>11445.8</v>
      </c>
      <c r="BF9" s="667">
        <f>SUM(C9:BB9)+(BC9/5)</f>
        <v>15133.8</v>
      </c>
    </row>
    <row r="10" spans="1:58" x14ac:dyDescent="0.2">
      <c r="A10" s="741"/>
      <c r="B10" s="58" t="s">
        <v>2796</v>
      </c>
      <c r="C10" s="53">
        <v>205</v>
      </c>
      <c r="D10" s="54">
        <v>268</v>
      </c>
      <c r="E10" s="54">
        <v>228</v>
      </c>
      <c r="F10" s="54">
        <v>203</v>
      </c>
      <c r="G10" s="54">
        <v>194</v>
      </c>
      <c r="H10" s="54">
        <v>185</v>
      </c>
      <c r="I10" s="54">
        <v>181</v>
      </c>
      <c r="J10" s="54">
        <v>191</v>
      </c>
      <c r="K10" s="54">
        <v>172</v>
      </c>
      <c r="L10" s="54">
        <v>158</v>
      </c>
      <c r="M10" s="54">
        <v>162</v>
      </c>
      <c r="N10" s="54">
        <v>157</v>
      </c>
      <c r="O10" s="54">
        <v>136</v>
      </c>
      <c r="P10" s="54">
        <v>143</v>
      </c>
      <c r="Q10" s="54">
        <v>139</v>
      </c>
      <c r="R10" s="54">
        <v>125</v>
      </c>
      <c r="S10" s="54">
        <v>128</v>
      </c>
      <c r="T10" s="54">
        <v>125</v>
      </c>
      <c r="U10" s="54">
        <v>116</v>
      </c>
      <c r="V10" s="54">
        <v>125</v>
      </c>
      <c r="W10" s="54">
        <v>121</v>
      </c>
      <c r="X10" s="54">
        <v>114</v>
      </c>
      <c r="Y10" s="54">
        <v>121</v>
      </c>
      <c r="Z10" s="54">
        <v>108</v>
      </c>
      <c r="AA10" s="54">
        <v>114</v>
      </c>
      <c r="AB10" s="54">
        <v>108</v>
      </c>
      <c r="AC10" s="54">
        <v>111</v>
      </c>
      <c r="AD10" s="54">
        <v>103</v>
      </c>
      <c r="AE10" s="54">
        <v>103</v>
      </c>
      <c r="AF10" s="54">
        <v>97</v>
      </c>
      <c r="AG10" s="54">
        <v>102</v>
      </c>
      <c r="AH10" s="54">
        <v>107</v>
      </c>
      <c r="AI10" s="54">
        <v>93</v>
      </c>
      <c r="AJ10" s="54">
        <v>97</v>
      </c>
      <c r="AK10" s="54">
        <v>99</v>
      </c>
      <c r="AL10" s="54">
        <v>100</v>
      </c>
      <c r="AM10" s="54">
        <v>100</v>
      </c>
      <c r="AN10" s="54">
        <v>104</v>
      </c>
      <c r="AO10" s="54">
        <v>111</v>
      </c>
      <c r="AP10" s="54">
        <v>113</v>
      </c>
      <c r="AQ10" s="54">
        <v>116</v>
      </c>
      <c r="AR10" s="54">
        <v>124</v>
      </c>
      <c r="AS10" s="54">
        <v>120</v>
      </c>
      <c r="AT10" s="54">
        <v>116</v>
      </c>
      <c r="AU10" s="54">
        <v>119</v>
      </c>
      <c r="AV10" s="54">
        <v>127</v>
      </c>
      <c r="AW10" s="54">
        <v>134</v>
      </c>
      <c r="AX10" s="54">
        <v>135</v>
      </c>
      <c r="AY10" s="54">
        <v>141</v>
      </c>
      <c r="AZ10" s="54">
        <v>160</v>
      </c>
      <c r="BA10" s="54">
        <v>166</v>
      </c>
      <c r="BB10" s="54">
        <v>160</v>
      </c>
      <c r="BC10" s="54">
        <v>145</v>
      </c>
      <c r="BE10" s="667">
        <f t="shared" si="0"/>
        <v>4967</v>
      </c>
      <c r="BF10" s="667">
        <f t="shared" si="1"/>
        <v>7114</v>
      </c>
    </row>
    <row r="11" spans="1:58" x14ac:dyDescent="0.2">
      <c r="A11" s="741"/>
      <c r="B11" s="123" t="s">
        <v>41</v>
      </c>
      <c r="C11" s="54">
        <v>0</v>
      </c>
      <c r="D11" s="54">
        <v>0</v>
      </c>
      <c r="E11" s="54">
        <v>0</v>
      </c>
      <c r="F11" s="54">
        <v>0</v>
      </c>
      <c r="G11" s="54">
        <v>0</v>
      </c>
      <c r="H11" s="54">
        <v>0</v>
      </c>
      <c r="I11" s="54">
        <v>0</v>
      </c>
      <c r="J11" s="54">
        <v>0</v>
      </c>
      <c r="K11" s="54">
        <v>0</v>
      </c>
      <c r="L11" s="54">
        <v>0</v>
      </c>
      <c r="M11" s="54">
        <v>0</v>
      </c>
      <c r="N11" s="54">
        <v>0</v>
      </c>
      <c r="O11" s="54">
        <v>0</v>
      </c>
      <c r="P11" s="54">
        <v>0</v>
      </c>
      <c r="Q11" s="54">
        <v>0</v>
      </c>
      <c r="R11" s="54">
        <v>0</v>
      </c>
      <c r="S11" s="54">
        <v>0</v>
      </c>
      <c r="T11" s="54">
        <v>0</v>
      </c>
      <c r="U11" s="54">
        <v>0</v>
      </c>
      <c r="V11" s="54">
        <v>0</v>
      </c>
      <c r="W11" s="54">
        <v>0</v>
      </c>
      <c r="X11" s="54">
        <v>0</v>
      </c>
      <c r="Y11" s="54">
        <v>0</v>
      </c>
      <c r="Z11" s="54">
        <v>0</v>
      </c>
      <c r="AA11" s="54">
        <v>0</v>
      </c>
      <c r="AB11" s="54">
        <v>0</v>
      </c>
      <c r="AC11" s="54">
        <v>0</v>
      </c>
      <c r="AD11" s="54">
        <v>0</v>
      </c>
      <c r="AE11" s="54">
        <v>0</v>
      </c>
      <c r="AF11" s="54">
        <v>0</v>
      </c>
      <c r="AG11" s="54">
        <v>0</v>
      </c>
      <c r="AH11" s="54">
        <v>0</v>
      </c>
      <c r="AI11" s="54">
        <v>0</v>
      </c>
      <c r="AJ11" s="54">
        <v>0</v>
      </c>
      <c r="AK11" s="54">
        <v>0</v>
      </c>
      <c r="AL11" s="54">
        <v>0</v>
      </c>
      <c r="AM11" s="54">
        <v>0</v>
      </c>
      <c r="AN11" s="54">
        <v>0</v>
      </c>
      <c r="AO11" s="54">
        <v>0</v>
      </c>
      <c r="AP11" s="54">
        <v>0</v>
      </c>
      <c r="AQ11" s="54">
        <v>0</v>
      </c>
      <c r="AR11" s="54">
        <v>0</v>
      </c>
      <c r="AS11" s="54">
        <v>0</v>
      </c>
      <c r="AT11" s="54">
        <v>0</v>
      </c>
      <c r="AU11" s="54">
        <v>0</v>
      </c>
      <c r="AV11" s="54">
        <v>0</v>
      </c>
      <c r="AW11" s="54">
        <v>0</v>
      </c>
      <c r="AX11" s="54">
        <v>0</v>
      </c>
      <c r="AY11" s="54">
        <v>0</v>
      </c>
      <c r="AZ11" s="54">
        <v>0</v>
      </c>
      <c r="BA11" s="54">
        <v>0</v>
      </c>
      <c r="BB11" s="54">
        <v>0</v>
      </c>
      <c r="BC11" s="54">
        <v>0</v>
      </c>
      <c r="BE11" s="667">
        <f t="shared" si="0"/>
        <v>0</v>
      </c>
      <c r="BF11" s="667">
        <f t="shared" si="1"/>
        <v>0</v>
      </c>
    </row>
    <row r="12" spans="1:58" x14ac:dyDescent="0.2">
      <c r="A12" s="741"/>
      <c r="B12" s="58" t="s">
        <v>2797</v>
      </c>
      <c r="C12" s="53">
        <v>271</v>
      </c>
      <c r="D12" s="54">
        <v>341</v>
      </c>
      <c r="E12" s="54">
        <v>303</v>
      </c>
      <c r="F12" s="54">
        <v>291</v>
      </c>
      <c r="G12" s="54">
        <v>289</v>
      </c>
      <c r="H12" s="54">
        <v>284</v>
      </c>
      <c r="I12" s="54">
        <v>286</v>
      </c>
      <c r="J12" s="54">
        <v>277</v>
      </c>
      <c r="K12" s="54">
        <v>252</v>
      </c>
      <c r="L12" s="54">
        <v>282</v>
      </c>
      <c r="M12" s="54">
        <v>261</v>
      </c>
      <c r="N12" s="54">
        <v>249</v>
      </c>
      <c r="O12" s="54">
        <v>252</v>
      </c>
      <c r="P12" s="54">
        <v>260</v>
      </c>
      <c r="Q12" s="54">
        <v>248</v>
      </c>
      <c r="R12" s="54">
        <v>250</v>
      </c>
      <c r="S12" s="54">
        <v>253</v>
      </c>
      <c r="T12" s="54">
        <v>250</v>
      </c>
      <c r="U12" s="54">
        <v>239</v>
      </c>
      <c r="V12" s="54">
        <v>251</v>
      </c>
      <c r="W12" s="54">
        <v>234</v>
      </c>
      <c r="X12" s="54">
        <v>231</v>
      </c>
      <c r="Y12" s="54">
        <v>250</v>
      </c>
      <c r="Z12" s="54">
        <v>234</v>
      </c>
      <c r="AA12" s="54">
        <v>238</v>
      </c>
      <c r="AB12" s="54">
        <v>240</v>
      </c>
      <c r="AC12" s="54">
        <v>241</v>
      </c>
      <c r="AD12" s="54">
        <v>251</v>
      </c>
      <c r="AE12" s="54">
        <v>238</v>
      </c>
      <c r="AF12" s="54">
        <v>234</v>
      </c>
      <c r="AG12" s="54">
        <v>241</v>
      </c>
      <c r="AH12" s="54">
        <v>241</v>
      </c>
      <c r="AI12" s="54">
        <v>230</v>
      </c>
      <c r="AJ12" s="54">
        <v>234</v>
      </c>
      <c r="AK12" s="54">
        <v>223</v>
      </c>
      <c r="AL12" s="54">
        <v>234</v>
      </c>
      <c r="AM12" s="54">
        <v>236</v>
      </c>
      <c r="AN12" s="54">
        <v>228</v>
      </c>
      <c r="AO12" s="54">
        <v>250</v>
      </c>
      <c r="AP12" s="54">
        <v>241</v>
      </c>
      <c r="AQ12" s="54">
        <v>245</v>
      </c>
      <c r="AR12" s="54">
        <v>237</v>
      </c>
      <c r="AS12" s="54">
        <v>246</v>
      </c>
      <c r="AT12" s="54">
        <v>249</v>
      </c>
      <c r="AU12" s="54">
        <v>247</v>
      </c>
      <c r="AV12" s="54">
        <v>270</v>
      </c>
      <c r="AW12" s="54">
        <v>263</v>
      </c>
      <c r="AX12" s="54">
        <v>251</v>
      </c>
      <c r="AY12" s="54">
        <v>266</v>
      </c>
      <c r="AZ12" s="54">
        <v>271</v>
      </c>
      <c r="BA12" s="54">
        <v>280</v>
      </c>
      <c r="BB12" s="54">
        <v>214</v>
      </c>
      <c r="BC12" s="54">
        <v>191</v>
      </c>
      <c r="BE12" s="667">
        <f t="shared" si="0"/>
        <v>10078.200000000001</v>
      </c>
      <c r="BF12" s="667">
        <f t="shared" si="1"/>
        <v>13215.2</v>
      </c>
    </row>
    <row r="13" spans="1:58" x14ac:dyDescent="0.2">
      <c r="A13" s="741"/>
      <c r="B13" s="58" t="s">
        <v>2798</v>
      </c>
      <c r="C13" s="53">
        <v>1276</v>
      </c>
      <c r="D13" s="54">
        <v>1560</v>
      </c>
      <c r="E13" s="54">
        <v>1382</v>
      </c>
      <c r="F13" s="54">
        <v>1317</v>
      </c>
      <c r="G13" s="54">
        <v>1280</v>
      </c>
      <c r="H13" s="54">
        <v>1254</v>
      </c>
      <c r="I13" s="54">
        <v>1259</v>
      </c>
      <c r="J13" s="54">
        <v>1247</v>
      </c>
      <c r="K13" s="54">
        <v>1165</v>
      </c>
      <c r="L13" s="54">
        <v>1229</v>
      </c>
      <c r="M13" s="54">
        <v>1169</v>
      </c>
      <c r="N13" s="54">
        <v>1120</v>
      </c>
      <c r="O13" s="54">
        <v>1118</v>
      </c>
      <c r="P13" s="54">
        <v>1098</v>
      </c>
      <c r="Q13" s="54">
        <v>1100</v>
      </c>
      <c r="R13" s="54">
        <v>1067</v>
      </c>
      <c r="S13" s="54">
        <v>1087</v>
      </c>
      <c r="T13" s="54">
        <v>1079</v>
      </c>
      <c r="U13" s="54">
        <v>1034</v>
      </c>
      <c r="V13" s="54">
        <v>1064</v>
      </c>
      <c r="W13" s="54">
        <v>1045</v>
      </c>
      <c r="X13" s="54">
        <v>1017</v>
      </c>
      <c r="Y13" s="54">
        <v>1056</v>
      </c>
      <c r="Z13" s="54">
        <v>1000</v>
      </c>
      <c r="AA13" s="54">
        <v>1019</v>
      </c>
      <c r="AB13" s="54">
        <v>1026</v>
      </c>
      <c r="AC13" s="54">
        <v>1018</v>
      </c>
      <c r="AD13" s="54">
        <v>1025</v>
      </c>
      <c r="AE13" s="54">
        <v>996</v>
      </c>
      <c r="AF13" s="54">
        <v>977</v>
      </c>
      <c r="AG13" s="54">
        <v>994</v>
      </c>
      <c r="AH13" s="54">
        <v>1003</v>
      </c>
      <c r="AI13" s="54">
        <v>992</v>
      </c>
      <c r="AJ13" s="54">
        <v>999</v>
      </c>
      <c r="AK13" s="54">
        <v>983</v>
      </c>
      <c r="AL13" s="54">
        <v>988</v>
      </c>
      <c r="AM13" s="54">
        <v>1008</v>
      </c>
      <c r="AN13" s="54">
        <v>1007</v>
      </c>
      <c r="AO13" s="54">
        <v>1046</v>
      </c>
      <c r="AP13" s="54">
        <v>1038</v>
      </c>
      <c r="AQ13" s="54">
        <v>1079</v>
      </c>
      <c r="AR13" s="54">
        <v>1062</v>
      </c>
      <c r="AS13" s="54">
        <v>1052</v>
      </c>
      <c r="AT13" s="54">
        <v>1079</v>
      </c>
      <c r="AU13" s="54">
        <v>1105</v>
      </c>
      <c r="AV13" s="54">
        <v>1139</v>
      </c>
      <c r="AW13" s="54">
        <v>1130</v>
      </c>
      <c r="AX13" s="54">
        <v>1130</v>
      </c>
      <c r="AY13" s="54">
        <v>1140</v>
      </c>
      <c r="AZ13" s="54">
        <v>1236</v>
      </c>
      <c r="BA13" s="54">
        <v>1272</v>
      </c>
      <c r="BB13" s="54">
        <v>1061</v>
      </c>
      <c r="BC13" s="54">
        <v>1018</v>
      </c>
      <c r="BE13" s="667">
        <f t="shared" si="0"/>
        <v>43692.6</v>
      </c>
      <c r="BF13" s="667">
        <f t="shared" si="1"/>
        <v>57830.6</v>
      </c>
    </row>
    <row r="14" spans="1:58" x14ac:dyDescent="0.2">
      <c r="A14" s="741"/>
      <c r="B14" s="93" t="s">
        <v>2799</v>
      </c>
      <c r="C14" s="129" t="s">
        <v>2969</v>
      </c>
      <c r="D14" s="9" t="s">
        <v>2968</v>
      </c>
      <c r="E14" s="9" t="s">
        <v>2967</v>
      </c>
      <c r="F14" s="9" t="s">
        <v>2966</v>
      </c>
      <c r="G14" s="9" t="s">
        <v>2965</v>
      </c>
      <c r="H14" s="9" t="s">
        <v>2964</v>
      </c>
      <c r="I14" s="9" t="s">
        <v>2963</v>
      </c>
      <c r="J14" s="9" t="s">
        <v>2962</v>
      </c>
      <c r="K14" s="9" t="s">
        <v>2961</v>
      </c>
      <c r="L14" s="9" t="s">
        <v>2960</v>
      </c>
      <c r="M14" s="9" t="s">
        <v>2959</v>
      </c>
      <c r="N14" s="9" t="s">
        <v>2958</v>
      </c>
      <c r="O14" s="9" t="s">
        <v>2957</v>
      </c>
      <c r="P14" s="9" t="s">
        <v>2956</v>
      </c>
      <c r="Q14" s="9" t="s">
        <v>2955</v>
      </c>
      <c r="R14" s="9" t="s">
        <v>2954</v>
      </c>
      <c r="S14" s="9" t="s">
        <v>2953</v>
      </c>
      <c r="T14" s="9" t="s">
        <v>2952</v>
      </c>
      <c r="U14" s="9" t="s">
        <v>2951</v>
      </c>
      <c r="V14" s="9" t="s">
        <v>2950</v>
      </c>
      <c r="W14" s="9" t="s">
        <v>2949</v>
      </c>
      <c r="X14" s="9" t="s">
        <v>2948</v>
      </c>
      <c r="Y14" s="9" t="s">
        <v>2947</v>
      </c>
      <c r="Z14" s="9" t="s">
        <v>2946</v>
      </c>
      <c r="AA14" s="9" t="s">
        <v>2945</v>
      </c>
      <c r="AB14" s="9" t="s">
        <v>2944</v>
      </c>
      <c r="AC14" s="9" t="s">
        <v>2943</v>
      </c>
      <c r="AD14" s="9" t="s">
        <v>2942</v>
      </c>
      <c r="AE14" s="9" t="s">
        <v>2941</v>
      </c>
      <c r="AF14" s="9" t="s">
        <v>2940</v>
      </c>
      <c r="AG14" s="9" t="s">
        <v>2939</v>
      </c>
      <c r="AH14" s="9" t="s">
        <v>2938</v>
      </c>
      <c r="AI14" s="9" t="s">
        <v>2937</v>
      </c>
      <c r="AJ14" s="9" t="s">
        <v>2936</v>
      </c>
      <c r="AK14" s="9" t="s">
        <v>2935</v>
      </c>
      <c r="AL14" s="9" t="s">
        <v>2934</v>
      </c>
      <c r="AM14" s="9" t="s">
        <v>2933</v>
      </c>
      <c r="AN14" s="9" t="s">
        <v>2932</v>
      </c>
      <c r="AO14" s="9" t="s">
        <v>2931</v>
      </c>
      <c r="AP14" s="9" t="s">
        <v>2930</v>
      </c>
      <c r="AQ14" s="9" t="s">
        <v>2929</v>
      </c>
      <c r="AR14" s="9" t="s">
        <v>2928</v>
      </c>
      <c r="AS14" s="9" t="s">
        <v>2927</v>
      </c>
      <c r="AT14" s="9" t="s">
        <v>2926</v>
      </c>
      <c r="AU14" s="9" t="s">
        <v>2925</v>
      </c>
      <c r="AV14" s="9" t="s">
        <v>3002</v>
      </c>
      <c r="AW14" s="9" t="s">
        <v>3003</v>
      </c>
      <c r="AX14" s="9" t="s">
        <v>3004</v>
      </c>
      <c r="AY14" s="9" t="s">
        <v>3005</v>
      </c>
      <c r="AZ14" s="9" t="s">
        <v>3006</v>
      </c>
      <c r="BA14" s="9" t="s">
        <v>3010</v>
      </c>
      <c r="BB14" s="9" t="s">
        <v>3011</v>
      </c>
      <c r="BC14" s="9" t="s">
        <v>3012</v>
      </c>
      <c r="BD14" s="664"/>
      <c r="BE14" s="667"/>
      <c r="BF14" s="667"/>
    </row>
    <row r="15" spans="1:58" x14ac:dyDescent="0.2">
      <c r="A15" s="741"/>
      <c r="B15" s="58" t="s">
        <v>2793</v>
      </c>
      <c r="C15" s="53">
        <v>308</v>
      </c>
      <c r="D15" s="54">
        <v>379</v>
      </c>
      <c r="E15" s="54">
        <v>332</v>
      </c>
      <c r="F15" s="54">
        <v>310</v>
      </c>
      <c r="G15" s="54">
        <v>327</v>
      </c>
      <c r="H15" s="54">
        <v>336</v>
      </c>
      <c r="I15" s="54">
        <v>323</v>
      </c>
      <c r="J15" s="54">
        <v>318</v>
      </c>
      <c r="K15" s="54">
        <v>303</v>
      </c>
      <c r="L15" s="54">
        <v>296</v>
      </c>
      <c r="M15" s="54">
        <v>324</v>
      </c>
      <c r="N15" s="54">
        <v>338</v>
      </c>
      <c r="O15" s="54">
        <v>272</v>
      </c>
      <c r="P15" s="54">
        <v>377</v>
      </c>
      <c r="Q15" s="54">
        <v>341</v>
      </c>
      <c r="R15" s="54">
        <v>337</v>
      </c>
      <c r="S15" s="54">
        <v>303</v>
      </c>
      <c r="T15" s="54">
        <v>310</v>
      </c>
      <c r="U15" s="54">
        <v>295</v>
      </c>
      <c r="V15" s="54">
        <v>329</v>
      </c>
      <c r="W15" s="54">
        <v>306</v>
      </c>
      <c r="X15" s="54">
        <v>286</v>
      </c>
      <c r="Y15" s="54">
        <v>309</v>
      </c>
      <c r="Z15" s="54">
        <v>275</v>
      </c>
      <c r="AA15" s="54">
        <v>296</v>
      </c>
      <c r="AB15" s="54">
        <v>295</v>
      </c>
      <c r="AC15" s="54">
        <v>297</v>
      </c>
      <c r="AD15" s="54">
        <v>282</v>
      </c>
      <c r="AE15" s="54">
        <v>317</v>
      </c>
      <c r="AF15" s="54">
        <v>304</v>
      </c>
      <c r="AG15" s="54">
        <v>300</v>
      </c>
      <c r="AH15" s="54">
        <v>332</v>
      </c>
      <c r="AI15" s="54">
        <v>308</v>
      </c>
      <c r="AJ15" s="54">
        <v>301</v>
      </c>
      <c r="AK15" s="54">
        <v>317</v>
      </c>
      <c r="AL15" s="54">
        <v>342</v>
      </c>
      <c r="AM15" s="54">
        <v>283</v>
      </c>
      <c r="AN15" s="54">
        <v>271</v>
      </c>
      <c r="AO15" s="54">
        <v>264</v>
      </c>
      <c r="AP15" s="54">
        <v>358</v>
      </c>
      <c r="AQ15" s="54">
        <v>310</v>
      </c>
      <c r="AR15" s="54">
        <v>287</v>
      </c>
      <c r="AS15" s="54">
        <v>329</v>
      </c>
      <c r="AT15" s="54">
        <v>328</v>
      </c>
      <c r="AU15" s="54">
        <v>304</v>
      </c>
      <c r="AV15" s="54">
        <v>297</v>
      </c>
      <c r="AW15" s="54">
        <v>290</v>
      </c>
      <c r="AX15" s="54">
        <v>325</v>
      </c>
      <c r="AY15" s="54">
        <v>310</v>
      </c>
      <c r="AZ15" s="54">
        <v>313</v>
      </c>
      <c r="BA15" s="54">
        <v>304</v>
      </c>
      <c r="BB15" s="54">
        <v>305</v>
      </c>
      <c r="BC15" s="54">
        <v>298</v>
      </c>
      <c r="BD15" s="664"/>
      <c r="BE15" s="667">
        <f t="shared" ref="BE15:BE21" si="2">SUM(N15:BC15)</f>
        <v>12945</v>
      </c>
      <c r="BF15" s="667">
        <f>SUM(C15:BC15)</f>
        <v>16501</v>
      </c>
    </row>
    <row r="16" spans="1:58" x14ac:dyDescent="0.2">
      <c r="A16" s="741"/>
      <c r="B16" s="58" t="s">
        <v>2794</v>
      </c>
      <c r="C16" s="53">
        <v>147</v>
      </c>
      <c r="D16" s="54">
        <v>211</v>
      </c>
      <c r="E16" s="54">
        <v>155</v>
      </c>
      <c r="F16" s="54">
        <v>137</v>
      </c>
      <c r="G16" s="54">
        <v>155</v>
      </c>
      <c r="H16" s="54">
        <v>133</v>
      </c>
      <c r="I16" s="54">
        <v>120</v>
      </c>
      <c r="J16" s="54">
        <v>115</v>
      </c>
      <c r="K16" s="54">
        <v>117</v>
      </c>
      <c r="L16" s="54">
        <v>164</v>
      </c>
      <c r="M16" s="54">
        <v>135</v>
      </c>
      <c r="N16" s="54">
        <v>123</v>
      </c>
      <c r="O16" s="54">
        <v>135</v>
      </c>
      <c r="P16" s="54">
        <v>203</v>
      </c>
      <c r="Q16" s="54">
        <v>215</v>
      </c>
      <c r="R16" s="54">
        <v>195</v>
      </c>
      <c r="S16" s="54">
        <v>179</v>
      </c>
      <c r="T16" s="54">
        <v>161</v>
      </c>
      <c r="U16" s="54">
        <v>129</v>
      </c>
      <c r="V16" s="54">
        <v>118</v>
      </c>
      <c r="W16" s="54">
        <v>103</v>
      </c>
      <c r="X16" s="54">
        <v>108</v>
      </c>
      <c r="Y16" s="54">
        <v>85</v>
      </c>
      <c r="Z16" s="54">
        <v>102</v>
      </c>
      <c r="AA16" s="54">
        <v>90</v>
      </c>
      <c r="AB16" s="54">
        <v>97</v>
      </c>
      <c r="AC16" s="54">
        <v>80</v>
      </c>
      <c r="AD16" s="54">
        <v>88</v>
      </c>
      <c r="AE16" s="54">
        <v>100</v>
      </c>
      <c r="AF16" s="54">
        <v>93</v>
      </c>
      <c r="AG16" s="54">
        <v>90</v>
      </c>
      <c r="AH16" s="54">
        <v>92</v>
      </c>
      <c r="AI16" s="54">
        <v>84</v>
      </c>
      <c r="AJ16" s="54">
        <v>119</v>
      </c>
      <c r="AK16" s="54">
        <v>93</v>
      </c>
      <c r="AL16" s="54">
        <v>83</v>
      </c>
      <c r="AM16" s="54">
        <v>95</v>
      </c>
      <c r="AN16" s="54">
        <v>97</v>
      </c>
      <c r="AO16" s="54">
        <v>92</v>
      </c>
      <c r="AP16" s="54">
        <v>117</v>
      </c>
      <c r="AQ16" s="54">
        <v>120</v>
      </c>
      <c r="AR16" s="54">
        <v>110</v>
      </c>
      <c r="AS16" s="54">
        <v>112</v>
      </c>
      <c r="AT16" s="54">
        <v>113</v>
      </c>
      <c r="AU16" s="54">
        <v>107</v>
      </c>
      <c r="AV16" s="54">
        <v>120</v>
      </c>
      <c r="AW16" s="54">
        <v>134</v>
      </c>
      <c r="AX16" s="54">
        <v>119</v>
      </c>
      <c r="AY16" s="54">
        <v>114</v>
      </c>
      <c r="AZ16" s="54">
        <v>108</v>
      </c>
      <c r="BA16" s="54">
        <v>122</v>
      </c>
      <c r="BB16" s="54">
        <v>104</v>
      </c>
      <c r="BC16" s="54">
        <v>99</v>
      </c>
      <c r="BD16" s="664"/>
      <c r="BE16" s="667">
        <f t="shared" si="2"/>
        <v>4848</v>
      </c>
      <c r="BF16" s="667">
        <f t="shared" ref="BF16:BF21" si="3">SUM(C16:BC16)</f>
        <v>6437</v>
      </c>
    </row>
    <row r="17" spans="1:60" x14ac:dyDescent="0.2">
      <c r="A17" s="741"/>
      <c r="B17" s="58" t="s">
        <v>2795</v>
      </c>
      <c r="C17" s="53">
        <v>312</v>
      </c>
      <c r="D17" s="54">
        <v>388</v>
      </c>
      <c r="E17" s="54">
        <v>330</v>
      </c>
      <c r="F17" s="54">
        <v>300</v>
      </c>
      <c r="G17" s="54">
        <v>280</v>
      </c>
      <c r="H17" s="54">
        <v>340</v>
      </c>
      <c r="I17" s="54">
        <v>284</v>
      </c>
      <c r="J17" s="54">
        <v>313</v>
      </c>
      <c r="K17" s="54">
        <v>317</v>
      </c>
      <c r="L17" s="54">
        <v>317</v>
      </c>
      <c r="M17" s="54">
        <v>335</v>
      </c>
      <c r="N17" s="54">
        <v>289</v>
      </c>
      <c r="O17" s="54">
        <v>272</v>
      </c>
      <c r="P17" s="54">
        <v>385</v>
      </c>
      <c r="Q17" s="54">
        <v>354</v>
      </c>
      <c r="R17" s="54">
        <v>297</v>
      </c>
      <c r="S17" s="54">
        <v>321</v>
      </c>
      <c r="T17" s="54">
        <v>324</v>
      </c>
      <c r="U17" s="54">
        <v>279</v>
      </c>
      <c r="V17" s="54">
        <v>277</v>
      </c>
      <c r="W17" s="54">
        <v>254</v>
      </c>
      <c r="X17" s="54">
        <v>286</v>
      </c>
      <c r="Y17" s="54">
        <v>285</v>
      </c>
      <c r="Z17" s="54">
        <v>263</v>
      </c>
      <c r="AA17" s="54">
        <v>278</v>
      </c>
      <c r="AB17" s="54">
        <v>248</v>
      </c>
      <c r="AC17" s="54">
        <v>257</v>
      </c>
      <c r="AD17" s="54">
        <v>277</v>
      </c>
      <c r="AE17" s="54">
        <v>268</v>
      </c>
      <c r="AF17" s="54">
        <v>264</v>
      </c>
      <c r="AG17" s="54">
        <v>276</v>
      </c>
      <c r="AH17" s="54">
        <v>287</v>
      </c>
      <c r="AI17" s="54">
        <v>232</v>
      </c>
      <c r="AJ17" s="54">
        <v>271</v>
      </c>
      <c r="AK17" s="54">
        <v>259</v>
      </c>
      <c r="AL17" s="54">
        <v>258</v>
      </c>
      <c r="AM17" s="54">
        <v>287</v>
      </c>
      <c r="AN17" s="54">
        <v>254</v>
      </c>
      <c r="AO17" s="54">
        <v>244</v>
      </c>
      <c r="AP17" s="54">
        <v>324</v>
      </c>
      <c r="AQ17" s="54">
        <v>280</v>
      </c>
      <c r="AR17" s="54">
        <v>278</v>
      </c>
      <c r="AS17" s="54">
        <v>288</v>
      </c>
      <c r="AT17" s="54">
        <v>318</v>
      </c>
      <c r="AU17" s="54">
        <v>297</v>
      </c>
      <c r="AV17" s="54">
        <v>296</v>
      </c>
      <c r="AW17" s="54">
        <v>310</v>
      </c>
      <c r="AX17" s="54">
        <v>288</v>
      </c>
      <c r="AY17" s="54">
        <v>309</v>
      </c>
      <c r="AZ17" s="54">
        <v>314</v>
      </c>
      <c r="BA17" s="54">
        <v>308</v>
      </c>
      <c r="BB17" s="54">
        <v>285</v>
      </c>
      <c r="BC17" s="54">
        <v>281</v>
      </c>
      <c r="BD17" s="664"/>
      <c r="BE17" s="667">
        <f t="shared" si="2"/>
        <v>12022</v>
      </c>
      <c r="BF17" s="667">
        <f t="shared" si="3"/>
        <v>15538</v>
      </c>
    </row>
    <row r="18" spans="1:60" x14ac:dyDescent="0.2">
      <c r="A18" s="741"/>
      <c r="B18" s="58" t="s">
        <v>2796</v>
      </c>
      <c r="C18" s="53">
        <v>163</v>
      </c>
      <c r="D18" s="54">
        <v>230</v>
      </c>
      <c r="E18" s="54">
        <v>193</v>
      </c>
      <c r="F18" s="54">
        <v>155</v>
      </c>
      <c r="G18" s="54">
        <v>141</v>
      </c>
      <c r="H18" s="54">
        <v>121</v>
      </c>
      <c r="I18" s="54">
        <v>138</v>
      </c>
      <c r="J18" s="54">
        <v>134</v>
      </c>
      <c r="K18" s="54">
        <v>132</v>
      </c>
      <c r="L18" s="54">
        <v>132</v>
      </c>
      <c r="M18" s="54">
        <v>124</v>
      </c>
      <c r="N18" s="54">
        <v>145</v>
      </c>
      <c r="O18" s="54">
        <v>112</v>
      </c>
      <c r="P18" s="54">
        <v>164</v>
      </c>
      <c r="Q18" s="54">
        <v>144</v>
      </c>
      <c r="R18" s="54">
        <v>100</v>
      </c>
      <c r="S18" s="54">
        <v>107</v>
      </c>
      <c r="T18" s="54">
        <v>103</v>
      </c>
      <c r="U18" s="54">
        <v>89</v>
      </c>
      <c r="V18" s="54">
        <v>85</v>
      </c>
      <c r="W18" s="54">
        <v>84</v>
      </c>
      <c r="X18" s="54">
        <v>74</v>
      </c>
      <c r="Y18" s="54">
        <v>89</v>
      </c>
      <c r="Z18" s="54">
        <v>78</v>
      </c>
      <c r="AA18" s="54">
        <v>99</v>
      </c>
      <c r="AB18" s="54">
        <v>87</v>
      </c>
      <c r="AC18" s="54">
        <v>81</v>
      </c>
      <c r="AD18" s="54">
        <v>80</v>
      </c>
      <c r="AE18" s="54">
        <v>72</v>
      </c>
      <c r="AF18" s="54">
        <v>67</v>
      </c>
      <c r="AG18" s="54">
        <v>90</v>
      </c>
      <c r="AH18" s="54">
        <v>69</v>
      </c>
      <c r="AI18" s="54">
        <v>71</v>
      </c>
      <c r="AJ18" s="54">
        <v>89</v>
      </c>
      <c r="AK18" s="54">
        <v>88</v>
      </c>
      <c r="AL18" s="54">
        <v>82</v>
      </c>
      <c r="AM18" s="54">
        <v>99</v>
      </c>
      <c r="AN18" s="54">
        <v>83</v>
      </c>
      <c r="AO18" s="54">
        <v>83</v>
      </c>
      <c r="AP18" s="54">
        <v>98</v>
      </c>
      <c r="AQ18" s="54">
        <v>92</v>
      </c>
      <c r="AR18" s="54">
        <v>108</v>
      </c>
      <c r="AS18" s="54">
        <v>88</v>
      </c>
      <c r="AT18" s="54">
        <v>99</v>
      </c>
      <c r="AU18" s="54">
        <v>79</v>
      </c>
      <c r="AV18" s="54">
        <v>87</v>
      </c>
      <c r="AW18" s="54">
        <v>109</v>
      </c>
      <c r="AX18" s="54">
        <v>104</v>
      </c>
      <c r="AY18" s="54">
        <v>85</v>
      </c>
      <c r="AZ18" s="54">
        <v>83</v>
      </c>
      <c r="BA18" s="54">
        <v>95</v>
      </c>
      <c r="BB18" s="54">
        <v>78</v>
      </c>
      <c r="BC18" s="54">
        <v>97</v>
      </c>
      <c r="BD18" s="664"/>
      <c r="BE18" s="667">
        <f t="shared" si="2"/>
        <v>3916</v>
      </c>
      <c r="BF18" s="667">
        <f>SUM(C18:BC18)</f>
        <v>5579</v>
      </c>
    </row>
    <row r="19" spans="1:60" x14ac:dyDescent="0.2">
      <c r="A19" s="741"/>
      <c r="B19" s="123" t="s">
        <v>41</v>
      </c>
      <c r="C19" s="54">
        <v>0</v>
      </c>
      <c r="D19" s="54">
        <v>0</v>
      </c>
      <c r="E19" s="54">
        <v>0</v>
      </c>
      <c r="F19" s="54">
        <v>0</v>
      </c>
      <c r="G19" s="54">
        <v>0</v>
      </c>
      <c r="H19" s="54">
        <v>0</v>
      </c>
      <c r="I19" s="54">
        <v>0</v>
      </c>
      <c r="J19" s="54">
        <v>0</v>
      </c>
      <c r="K19" s="54">
        <v>0</v>
      </c>
      <c r="L19" s="54">
        <v>0</v>
      </c>
      <c r="M19" s="54">
        <v>0</v>
      </c>
      <c r="N19" s="54">
        <v>10</v>
      </c>
      <c r="O19" s="54">
        <v>53</v>
      </c>
      <c r="P19" s="54">
        <v>256</v>
      </c>
      <c r="Q19" s="54">
        <v>587</v>
      </c>
      <c r="R19" s="54">
        <v>638</v>
      </c>
      <c r="S19" s="54">
        <v>636</v>
      </c>
      <c r="T19" s="54">
        <v>499</v>
      </c>
      <c r="U19" s="54">
        <v>388</v>
      </c>
      <c r="V19" s="54">
        <v>302</v>
      </c>
      <c r="W19" s="54">
        <v>211</v>
      </c>
      <c r="X19" s="54">
        <v>111</v>
      </c>
      <c r="Y19" s="54">
        <v>75</v>
      </c>
      <c r="Z19" s="54">
        <v>48</v>
      </c>
      <c r="AA19" s="54">
        <v>41</v>
      </c>
      <c r="AB19" s="54">
        <v>28</v>
      </c>
      <c r="AC19" s="54">
        <v>10</v>
      </c>
      <c r="AD19" s="54">
        <v>7</v>
      </c>
      <c r="AE19" s="54">
        <v>3</v>
      </c>
      <c r="AF19" s="54">
        <v>4</v>
      </c>
      <c r="AG19" s="54">
        <v>3</v>
      </c>
      <c r="AH19" s="54">
        <v>1</v>
      </c>
      <c r="AI19" s="54">
        <v>0</v>
      </c>
      <c r="AJ19" s="54">
        <v>3</v>
      </c>
      <c r="AK19" s="54">
        <v>3</v>
      </c>
      <c r="AL19" s="54">
        <v>2</v>
      </c>
      <c r="AM19" s="54">
        <v>2</v>
      </c>
      <c r="AN19" s="54">
        <v>7</v>
      </c>
      <c r="AO19" s="54">
        <v>9</v>
      </c>
      <c r="AP19" s="54">
        <v>19</v>
      </c>
      <c r="AQ19" s="54">
        <v>24</v>
      </c>
      <c r="AR19" s="54">
        <v>66</v>
      </c>
      <c r="AS19" s="54">
        <v>93</v>
      </c>
      <c r="AT19" s="54">
        <v>157</v>
      </c>
      <c r="AU19" s="54">
        <v>184</v>
      </c>
      <c r="AV19" s="54">
        <v>248</v>
      </c>
      <c r="AW19" s="54">
        <v>215</v>
      </c>
      <c r="AX19" s="54">
        <v>215</v>
      </c>
      <c r="AY19" s="54">
        <v>204</v>
      </c>
      <c r="AZ19" s="54">
        <v>197</v>
      </c>
      <c r="BA19" s="54">
        <v>172</v>
      </c>
      <c r="BB19" s="54">
        <v>163</v>
      </c>
      <c r="BC19" s="54">
        <v>154</v>
      </c>
      <c r="BD19" s="667"/>
      <c r="BE19" s="667">
        <f t="shared" si="2"/>
        <v>6048</v>
      </c>
      <c r="BF19" s="667">
        <f t="shared" si="3"/>
        <v>6048</v>
      </c>
      <c r="BG19" s="669"/>
    </row>
    <row r="20" spans="1:60" x14ac:dyDescent="0.2">
      <c r="A20" s="741"/>
      <c r="B20" s="58" t="s">
        <v>2797</v>
      </c>
      <c r="C20" s="53">
        <v>231</v>
      </c>
      <c r="D20" s="54">
        <v>359</v>
      </c>
      <c r="E20" s="54">
        <v>312</v>
      </c>
      <c r="F20" s="54">
        <v>324</v>
      </c>
      <c r="G20" s="54">
        <v>285</v>
      </c>
      <c r="H20" s="54">
        <v>286</v>
      </c>
      <c r="I20" s="54">
        <v>297</v>
      </c>
      <c r="J20" s="54">
        <v>282</v>
      </c>
      <c r="K20" s="54">
        <v>302</v>
      </c>
      <c r="L20" s="54">
        <v>299</v>
      </c>
      <c r="M20" s="54">
        <v>280</v>
      </c>
      <c r="N20" s="54">
        <v>291</v>
      </c>
      <c r="O20" s="54">
        <v>235</v>
      </c>
      <c r="P20" s="54">
        <v>359</v>
      </c>
      <c r="Q20" s="54">
        <v>337</v>
      </c>
      <c r="R20" s="54">
        <v>349</v>
      </c>
      <c r="S20" s="54">
        <v>290</v>
      </c>
      <c r="T20" s="54">
        <v>281</v>
      </c>
      <c r="U20" s="54">
        <v>255</v>
      </c>
      <c r="V20" s="54">
        <v>310</v>
      </c>
      <c r="W20" s="54">
        <v>268</v>
      </c>
      <c r="X20" s="54">
        <v>263</v>
      </c>
      <c r="Y20" s="54">
        <v>250</v>
      </c>
      <c r="Z20" s="60">
        <v>268</v>
      </c>
      <c r="AA20" s="60">
        <v>261</v>
      </c>
      <c r="AB20" s="60">
        <v>253</v>
      </c>
      <c r="AC20" s="60">
        <v>258</v>
      </c>
      <c r="AD20" s="60">
        <v>243</v>
      </c>
      <c r="AE20" s="60">
        <v>273</v>
      </c>
      <c r="AF20" s="60">
        <v>230</v>
      </c>
      <c r="AG20" s="60">
        <v>284</v>
      </c>
      <c r="AH20" s="60">
        <v>230</v>
      </c>
      <c r="AI20" s="60">
        <v>233</v>
      </c>
      <c r="AJ20" s="60">
        <v>263</v>
      </c>
      <c r="AK20" s="60">
        <v>270</v>
      </c>
      <c r="AL20" s="60">
        <v>283</v>
      </c>
      <c r="AM20" s="60">
        <v>303</v>
      </c>
      <c r="AN20" s="60">
        <v>240</v>
      </c>
      <c r="AO20" s="60">
        <v>241</v>
      </c>
      <c r="AP20" s="60">
        <v>280</v>
      </c>
      <c r="AQ20" s="60">
        <v>246</v>
      </c>
      <c r="AR20" s="60">
        <v>285</v>
      </c>
      <c r="AS20" s="60">
        <v>277</v>
      </c>
      <c r="AT20" s="60">
        <v>247</v>
      </c>
      <c r="AU20" s="60">
        <v>279</v>
      </c>
      <c r="AV20" s="60">
        <v>290</v>
      </c>
      <c r="AW20" s="60">
        <v>302</v>
      </c>
      <c r="AX20" s="60">
        <v>278</v>
      </c>
      <c r="AY20" s="60">
        <v>274</v>
      </c>
      <c r="AZ20" s="60">
        <v>269</v>
      </c>
      <c r="BA20" s="60">
        <v>296</v>
      </c>
      <c r="BB20" s="60">
        <v>270</v>
      </c>
      <c r="BC20" s="60">
        <v>249</v>
      </c>
      <c r="BD20" s="664"/>
      <c r="BE20" s="667">
        <f t="shared" si="2"/>
        <v>11463</v>
      </c>
      <c r="BF20" s="667">
        <f t="shared" si="3"/>
        <v>14720</v>
      </c>
    </row>
    <row r="21" spans="1:60" x14ac:dyDescent="0.2">
      <c r="A21" s="741"/>
      <c r="B21" s="58" t="s">
        <v>2798</v>
      </c>
      <c r="C21" s="53">
        <v>1161</v>
      </c>
      <c r="D21" s="54">
        <v>1567</v>
      </c>
      <c r="E21" s="54">
        <v>1322</v>
      </c>
      <c r="F21" s="54">
        <v>1226</v>
      </c>
      <c r="G21" s="54">
        <v>1188</v>
      </c>
      <c r="H21" s="54">
        <v>1216</v>
      </c>
      <c r="I21" s="54">
        <v>1162</v>
      </c>
      <c r="J21" s="54">
        <v>1162</v>
      </c>
      <c r="K21" s="54">
        <v>1171</v>
      </c>
      <c r="L21" s="54">
        <v>1208</v>
      </c>
      <c r="M21" s="54">
        <v>1198</v>
      </c>
      <c r="N21" s="54">
        <v>1196</v>
      </c>
      <c r="O21" s="54">
        <v>1079</v>
      </c>
      <c r="P21" s="54">
        <v>1744</v>
      </c>
      <c r="Q21" s="54">
        <v>1978</v>
      </c>
      <c r="R21" s="54">
        <v>1916</v>
      </c>
      <c r="S21" s="54">
        <v>1836</v>
      </c>
      <c r="T21" s="54">
        <v>1678</v>
      </c>
      <c r="U21" s="54">
        <v>1435</v>
      </c>
      <c r="V21" s="60">
        <v>1421</v>
      </c>
      <c r="W21" s="54">
        <v>1226</v>
      </c>
      <c r="X21" s="54">
        <v>1128</v>
      </c>
      <c r="Y21" s="54">
        <v>1093</v>
      </c>
      <c r="Z21" s="54">
        <v>1034</v>
      </c>
      <c r="AA21" s="54">
        <v>1065</v>
      </c>
      <c r="AB21" s="54">
        <v>1008</v>
      </c>
      <c r="AC21" s="54">
        <v>983</v>
      </c>
      <c r="AD21" s="54">
        <v>977</v>
      </c>
      <c r="AE21" s="54">
        <v>1033</v>
      </c>
      <c r="AF21" s="54">
        <v>962</v>
      </c>
      <c r="AG21" s="54">
        <v>1043</v>
      </c>
      <c r="AH21" s="54">
        <v>1011</v>
      </c>
      <c r="AI21" s="54">
        <v>928</v>
      </c>
      <c r="AJ21" s="54">
        <v>1046</v>
      </c>
      <c r="AK21" s="54">
        <v>1030</v>
      </c>
      <c r="AL21" s="54">
        <v>1050</v>
      </c>
      <c r="AM21" s="54">
        <v>1069</v>
      </c>
      <c r="AN21" s="54">
        <v>952</v>
      </c>
      <c r="AO21" s="54">
        <v>933</v>
      </c>
      <c r="AP21" s="54">
        <v>1196</v>
      </c>
      <c r="AQ21" s="54">
        <v>1072</v>
      </c>
      <c r="AR21" s="54">
        <v>1134</v>
      </c>
      <c r="AS21" s="54">
        <v>1187</v>
      </c>
      <c r="AT21" s="54">
        <v>1262</v>
      </c>
      <c r="AU21" s="54">
        <v>1250</v>
      </c>
      <c r="AV21" s="54">
        <v>1338</v>
      </c>
      <c r="AW21" s="54">
        <v>1360</v>
      </c>
      <c r="AX21" s="54">
        <v>1329</v>
      </c>
      <c r="AY21" s="54">
        <v>1296</v>
      </c>
      <c r="AZ21" s="54">
        <v>1284</v>
      </c>
      <c r="BA21" s="54">
        <v>1297</v>
      </c>
      <c r="BB21" s="54">
        <v>1205</v>
      </c>
      <c r="BC21" s="54">
        <v>1178</v>
      </c>
      <c r="BD21" s="664"/>
      <c r="BE21" s="667">
        <f t="shared" si="2"/>
        <v>51242</v>
      </c>
      <c r="BF21" s="667">
        <f t="shared" si="3"/>
        <v>64823</v>
      </c>
    </row>
    <row r="22" spans="1:60" x14ac:dyDescent="0.2">
      <c r="A22" s="741"/>
      <c r="B22" s="127" t="s">
        <v>2800</v>
      </c>
      <c r="C22" s="53"/>
      <c r="D22" s="54"/>
      <c r="E22" s="54"/>
      <c r="F22" s="54"/>
      <c r="G22" s="54"/>
      <c r="H22" s="54"/>
      <c r="I22" s="54"/>
      <c r="J22" s="54"/>
      <c r="K22" s="54"/>
      <c r="L22" s="54"/>
      <c r="M22" s="54"/>
      <c r="N22" s="54"/>
      <c r="O22" s="54"/>
      <c r="P22" s="60"/>
      <c r="Q22" s="60"/>
      <c r="R22" s="60"/>
      <c r="S22" s="60"/>
      <c r="T22" s="60"/>
      <c r="U22" s="60"/>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E22" s="667"/>
      <c r="BF22" s="667"/>
    </row>
    <row r="23" spans="1:60" x14ac:dyDescent="0.2">
      <c r="A23" s="741"/>
      <c r="B23" s="58" t="s">
        <v>2793</v>
      </c>
      <c r="C23" s="53">
        <f>C15-C7</f>
        <v>-20</v>
      </c>
      <c r="D23" s="54">
        <f t="shared" ref="D23:BC23" si="4">D15-D7</f>
        <v>20</v>
      </c>
      <c r="E23" s="54">
        <f t="shared" si="4"/>
        <v>11</v>
      </c>
      <c r="F23" s="54">
        <f t="shared" si="4"/>
        <v>-16</v>
      </c>
      <c r="G23" s="54">
        <f t="shared" si="4"/>
        <v>12</v>
      </c>
      <c r="H23" s="54">
        <f t="shared" si="4"/>
        <v>14</v>
      </c>
      <c r="I23" s="54">
        <f t="shared" si="4"/>
        <v>-6</v>
      </c>
      <c r="J23" s="54">
        <f t="shared" si="4"/>
        <v>-1</v>
      </c>
      <c r="K23" s="54">
        <f t="shared" si="4"/>
        <v>0</v>
      </c>
      <c r="L23" s="54">
        <f t="shared" si="4"/>
        <v>-28</v>
      </c>
      <c r="M23" s="54">
        <f t="shared" si="4"/>
        <v>10</v>
      </c>
      <c r="N23" s="54">
        <f t="shared" si="4"/>
        <v>43</v>
      </c>
      <c r="O23" s="54">
        <f t="shared" si="4"/>
        <v>-37</v>
      </c>
      <c r="P23" s="54">
        <f t="shared" si="4"/>
        <v>85</v>
      </c>
      <c r="Q23" s="54">
        <f t="shared" si="4"/>
        <v>40</v>
      </c>
      <c r="R23" s="54">
        <f t="shared" si="4"/>
        <v>41</v>
      </c>
      <c r="S23" s="54">
        <f t="shared" si="4"/>
        <v>-2</v>
      </c>
      <c r="T23" s="54">
        <f t="shared" si="4"/>
        <v>0</v>
      </c>
      <c r="U23" s="54">
        <f t="shared" si="4"/>
        <v>-6</v>
      </c>
      <c r="V23" s="54">
        <f t="shared" si="4"/>
        <v>18</v>
      </c>
      <c r="W23" s="54">
        <f t="shared" si="4"/>
        <v>8</v>
      </c>
      <c r="X23" s="54">
        <f t="shared" si="4"/>
        <v>-7</v>
      </c>
      <c r="Y23" s="54">
        <f t="shared" si="4"/>
        <v>7</v>
      </c>
      <c r="Z23" s="54">
        <f t="shared" si="4"/>
        <v>-25</v>
      </c>
      <c r="AA23" s="54">
        <f t="shared" si="4"/>
        <v>-4</v>
      </c>
      <c r="AB23" s="54">
        <f t="shared" si="4"/>
        <v>-11</v>
      </c>
      <c r="AC23" s="54">
        <f t="shared" si="4"/>
        <v>-5</v>
      </c>
      <c r="AD23" s="54">
        <f t="shared" si="4"/>
        <v>-15</v>
      </c>
      <c r="AE23" s="54">
        <f t="shared" si="4"/>
        <v>15</v>
      </c>
      <c r="AF23" s="54">
        <f t="shared" si="4"/>
        <v>-2</v>
      </c>
      <c r="AG23" s="54">
        <f t="shared" si="4"/>
        <v>-10</v>
      </c>
      <c r="AH23" s="54">
        <f t="shared" si="4"/>
        <v>31</v>
      </c>
      <c r="AI23" s="54">
        <f t="shared" si="4"/>
        <v>7</v>
      </c>
      <c r="AJ23" s="54">
        <f t="shared" si="4"/>
        <v>-4</v>
      </c>
      <c r="AK23" s="54">
        <f t="shared" si="4"/>
        <v>6</v>
      </c>
      <c r="AL23" s="54">
        <f t="shared" si="4"/>
        <v>37</v>
      </c>
      <c r="AM23" s="54">
        <f t="shared" si="4"/>
        <v>-43</v>
      </c>
      <c r="AN23" s="54">
        <f t="shared" si="4"/>
        <v>-38</v>
      </c>
      <c r="AO23" s="54">
        <f t="shared" si="4"/>
        <v>-36</v>
      </c>
      <c r="AP23" s="54">
        <f t="shared" si="4"/>
        <v>43</v>
      </c>
      <c r="AQ23" s="54">
        <f t="shared" si="4"/>
        <v>-21</v>
      </c>
      <c r="AR23" s="54">
        <f t="shared" si="4"/>
        <v>-19</v>
      </c>
      <c r="AS23" s="54">
        <f t="shared" si="4"/>
        <v>14</v>
      </c>
      <c r="AT23" s="54">
        <f t="shared" si="4"/>
        <v>8</v>
      </c>
      <c r="AU23" s="54">
        <f t="shared" si="4"/>
        <v>-16</v>
      </c>
      <c r="AV23" s="54">
        <f t="shared" si="4"/>
        <v>-35</v>
      </c>
      <c r="AW23" s="54">
        <f t="shared" si="4"/>
        <v>-16</v>
      </c>
      <c r="AX23" s="54">
        <f t="shared" si="4"/>
        <v>18</v>
      </c>
      <c r="AY23" s="54">
        <f t="shared" si="4"/>
        <v>4</v>
      </c>
      <c r="AZ23" s="54">
        <f t="shared" si="4"/>
        <v>-29</v>
      </c>
      <c r="BA23" s="54">
        <f t="shared" si="4"/>
        <v>-24</v>
      </c>
      <c r="BB23" s="54">
        <f t="shared" si="4"/>
        <v>34</v>
      </c>
      <c r="BC23" s="54">
        <f t="shared" si="4"/>
        <v>22</v>
      </c>
      <c r="BD23" s="54"/>
      <c r="BE23" s="667">
        <f>BE15-BE7</f>
        <v>296.79999999999927</v>
      </c>
      <c r="BF23" s="667">
        <f>BF15-BF7</f>
        <v>292.79999999999927</v>
      </c>
      <c r="BG23" s="669"/>
    </row>
    <row r="24" spans="1:60" x14ac:dyDescent="0.2">
      <c r="A24" s="741"/>
      <c r="B24" s="58" t="s">
        <v>2794</v>
      </c>
      <c r="C24" s="53">
        <f t="shared" ref="C24:BC28" si="5">C16-C8</f>
        <v>-1</v>
      </c>
      <c r="D24" s="54">
        <f t="shared" si="5"/>
        <v>38</v>
      </c>
      <c r="E24" s="54">
        <f t="shared" si="5"/>
        <v>-6</v>
      </c>
      <c r="F24" s="54">
        <f t="shared" si="5"/>
        <v>-15</v>
      </c>
      <c r="G24" s="54">
        <f t="shared" si="5"/>
        <v>-1</v>
      </c>
      <c r="H24" s="54">
        <f t="shared" si="5"/>
        <v>-15</v>
      </c>
      <c r="I24" s="54">
        <f t="shared" si="5"/>
        <v>-17</v>
      </c>
      <c r="J24" s="54">
        <f t="shared" si="5"/>
        <v>-22</v>
      </c>
      <c r="K24" s="54">
        <f t="shared" si="5"/>
        <v>-17</v>
      </c>
      <c r="L24" s="54">
        <f t="shared" si="5"/>
        <v>30</v>
      </c>
      <c r="M24" s="54">
        <f t="shared" si="5"/>
        <v>9</v>
      </c>
      <c r="N24" s="54">
        <f t="shared" si="5"/>
        <v>5</v>
      </c>
      <c r="O24" s="54">
        <f t="shared" si="5"/>
        <v>15</v>
      </c>
      <c r="P24" s="54">
        <f t="shared" si="5"/>
        <v>85</v>
      </c>
      <c r="Q24" s="54">
        <f t="shared" si="5"/>
        <v>102</v>
      </c>
      <c r="R24" s="54">
        <f t="shared" si="5"/>
        <v>82</v>
      </c>
      <c r="S24" s="54">
        <f t="shared" si="5"/>
        <v>70</v>
      </c>
      <c r="T24" s="54">
        <f t="shared" si="5"/>
        <v>42</v>
      </c>
      <c r="U24" s="54">
        <f t="shared" si="5"/>
        <v>26</v>
      </c>
      <c r="V24" s="54">
        <f t="shared" si="5"/>
        <v>16</v>
      </c>
      <c r="W24" s="54">
        <f t="shared" si="5"/>
        <v>-11</v>
      </c>
      <c r="X24" s="54">
        <f t="shared" si="5"/>
        <v>4</v>
      </c>
      <c r="Y24" s="54">
        <f t="shared" si="5"/>
        <v>-18</v>
      </c>
      <c r="Z24" s="54">
        <f t="shared" si="5"/>
        <v>7</v>
      </c>
      <c r="AA24" s="54">
        <f t="shared" si="5"/>
        <v>-8</v>
      </c>
      <c r="AB24" s="54">
        <f t="shared" si="5"/>
        <v>-1</v>
      </c>
      <c r="AC24" s="54">
        <f t="shared" si="5"/>
        <v>-24</v>
      </c>
      <c r="AD24" s="54">
        <f t="shared" si="5"/>
        <v>-10</v>
      </c>
      <c r="AE24" s="54">
        <f t="shared" si="5"/>
        <v>6</v>
      </c>
      <c r="AF24" s="54">
        <f t="shared" si="5"/>
        <v>2</v>
      </c>
      <c r="AG24" s="54">
        <f t="shared" si="5"/>
        <v>-7</v>
      </c>
      <c r="AH24" s="54">
        <f t="shared" si="5"/>
        <v>-6</v>
      </c>
      <c r="AI24" s="54">
        <f t="shared" si="5"/>
        <v>-19</v>
      </c>
      <c r="AJ24" s="54">
        <f t="shared" si="5"/>
        <v>20</v>
      </c>
      <c r="AK24" s="54">
        <f t="shared" si="5"/>
        <v>-1</v>
      </c>
      <c r="AL24" s="54">
        <f t="shared" si="5"/>
        <v>-25</v>
      </c>
      <c r="AM24" s="54">
        <f t="shared" si="5"/>
        <v>-6</v>
      </c>
      <c r="AN24" s="54">
        <f t="shared" si="5"/>
        <v>-4</v>
      </c>
      <c r="AO24" s="54">
        <f t="shared" si="5"/>
        <v>-19</v>
      </c>
      <c r="AP24" s="54">
        <f t="shared" si="5"/>
        <v>12</v>
      </c>
      <c r="AQ24" s="54">
        <f t="shared" si="5"/>
        <v>13</v>
      </c>
      <c r="AR24" s="54">
        <f t="shared" si="5"/>
        <v>-2</v>
      </c>
      <c r="AS24" s="54">
        <f t="shared" si="5"/>
        <v>13</v>
      </c>
      <c r="AT24" s="54">
        <f t="shared" si="5"/>
        <v>0</v>
      </c>
      <c r="AU24" s="54">
        <f t="shared" si="5"/>
        <v>-15</v>
      </c>
      <c r="AV24" s="54">
        <f t="shared" si="5"/>
        <v>-7</v>
      </c>
      <c r="AW24" s="54">
        <f t="shared" si="5"/>
        <v>3</v>
      </c>
      <c r="AX24" s="54">
        <f t="shared" si="5"/>
        <v>-2</v>
      </c>
      <c r="AY24" s="54">
        <f t="shared" si="5"/>
        <v>-20</v>
      </c>
      <c r="AZ24" s="54">
        <f t="shared" si="5"/>
        <v>-37</v>
      </c>
      <c r="BA24" s="54">
        <f t="shared" si="5"/>
        <v>-33</v>
      </c>
      <c r="BB24" s="54">
        <f t="shared" si="5"/>
        <v>-28</v>
      </c>
      <c r="BC24" s="54">
        <f t="shared" si="5"/>
        <v>-23</v>
      </c>
      <c r="BD24" s="54"/>
      <c r="BE24" s="667">
        <f t="shared" ref="BE24:BF29" si="6">BE16-BE8</f>
        <v>294.60000000000036</v>
      </c>
      <c r="BF24" s="667">
        <f t="shared" si="6"/>
        <v>277.60000000000036</v>
      </c>
      <c r="BG24" s="669"/>
    </row>
    <row r="25" spans="1:60" x14ac:dyDescent="0.2">
      <c r="A25" s="741"/>
      <c r="B25" s="58" t="s">
        <v>2795</v>
      </c>
      <c r="C25" s="53">
        <f t="shared" si="5"/>
        <v>-12</v>
      </c>
      <c r="D25" s="54">
        <f t="shared" si="5"/>
        <v>-30</v>
      </c>
      <c r="E25" s="54">
        <f t="shared" si="5"/>
        <v>-39</v>
      </c>
      <c r="F25" s="54">
        <f t="shared" si="5"/>
        <v>-45</v>
      </c>
      <c r="G25" s="54">
        <f t="shared" si="5"/>
        <v>-46</v>
      </c>
      <c r="H25" s="54">
        <f t="shared" si="5"/>
        <v>25</v>
      </c>
      <c r="I25" s="54">
        <f t="shared" si="5"/>
        <v>-43</v>
      </c>
      <c r="J25" s="54">
        <f t="shared" si="5"/>
        <v>-10</v>
      </c>
      <c r="K25" s="54">
        <f t="shared" si="5"/>
        <v>13</v>
      </c>
      <c r="L25" s="54">
        <f t="shared" si="5"/>
        <v>-14</v>
      </c>
      <c r="M25" s="54">
        <f t="shared" si="5"/>
        <v>29</v>
      </c>
      <c r="N25" s="54">
        <f t="shared" si="5"/>
        <v>-13</v>
      </c>
      <c r="O25" s="54">
        <f t="shared" si="5"/>
        <v>-29</v>
      </c>
      <c r="P25" s="54">
        <f t="shared" si="5"/>
        <v>99</v>
      </c>
      <c r="Q25" s="54">
        <f t="shared" si="5"/>
        <v>55</v>
      </c>
      <c r="R25" s="54">
        <f t="shared" si="5"/>
        <v>14</v>
      </c>
      <c r="S25" s="54">
        <f t="shared" si="5"/>
        <v>29</v>
      </c>
      <c r="T25" s="54">
        <f t="shared" si="5"/>
        <v>48</v>
      </c>
      <c r="U25" s="54">
        <f t="shared" si="5"/>
        <v>4</v>
      </c>
      <c r="V25" s="54">
        <f t="shared" si="5"/>
        <v>2</v>
      </c>
      <c r="W25" s="54">
        <f t="shared" si="5"/>
        <v>-25</v>
      </c>
      <c r="X25" s="54">
        <f t="shared" si="5"/>
        <v>11</v>
      </c>
      <c r="Y25" s="54">
        <f t="shared" si="5"/>
        <v>6</v>
      </c>
      <c r="Z25" s="54">
        <f t="shared" si="5"/>
        <v>0</v>
      </c>
      <c r="AA25" s="54">
        <f t="shared" si="5"/>
        <v>9</v>
      </c>
      <c r="AB25" s="54">
        <f t="shared" si="5"/>
        <v>-26</v>
      </c>
      <c r="AC25" s="54">
        <f t="shared" si="5"/>
        <v>-3</v>
      </c>
      <c r="AD25" s="54">
        <f t="shared" si="5"/>
        <v>1</v>
      </c>
      <c r="AE25" s="54">
        <f t="shared" si="5"/>
        <v>9</v>
      </c>
      <c r="AF25" s="54">
        <f t="shared" si="5"/>
        <v>14</v>
      </c>
      <c r="AG25" s="54">
        <f t="shared" si="5"/>
        <v>31</v>
      </c>
      <c r="AH25" s="54">
        <f t="shared" si="5"/>
        <v>32</v>
      </c>
      <c r="AI25" s="54">
        <f t="shared" si="5"/>
        <v>-33</v>
      </c>
      <c r="AJ25" s="54">
        <f t="shared" si="5"/>
        <v>8</v>
      </c>
      <c r="AK25" s="54">
        <f t="shared" si="5"/>
        <v>3</v>
      </c>
      <c r="AL25" s="54">
        <f t="shared" si="5"/>
        <v>17</v>
      </c>
      <c r="AM25" s="54">
        <f t="shared" si="5"/>
        <v>42</v>
      </c>
      <c r="AN25" s="54">
        <f t="shared" si="5"/>
        <v>-10</v>
      </c>
      <c r="AO25" s="54">
        <f t="shared" si="5"/>
        <v>-29</v>
      </c>
      <c r="AP25" s="54">
        <f t="shared" si="5"/>
        <v>60</v>
      </c>
      <c r="AQ25" s="54">
        <f t="shared" si="5"/>
        <v>0</v>
      </c>
      <c r="AR25" s="54">
        <f t="shared" si="5"/>
        <v>-6</v>
      </c>
      <c r="AS25" s="54">
        <f t="shared" si="5"/>
        <v>16</v>
      </c>
      <c r="AT25" s="54">
        <f t="shared" si="5"/>
        <v>38</v>
      </c>
      <c r="AU25" s="54">
        <f t="shared" si="5"/>
        <v>1</v>
      </c>
      <c r="AV25" s="54">
        <f t="shared" si="5"/>
        <v>12</v>
      </c>
      <c r="AW25" s="54">
        <f t="shared" si="5"/>
        <v>13</v>
      </c>
      <c r="AX25" s="54">
        <f t="shared" si="5"/>
        <v>-27</v>
      </c>
      <c r="AY25" s="54">
        <f t="shared" si="5"/>
        <v>17</v>
      </c>
      <c r="AZ25" s="54">
        <f t="shared" si="5"/>
        <v>-3</v>
      </c>
      <c r="BA25" s="54">
        <f t="shared" si="5"/>
        <v>-36</v>
      </c>
      <c r="BB25" s="54">
        <f t="shared" si="5"/>
        <v>1</v>
      </c>
      <c r="BC25" s="54">
        <f t="shared" si="5"/>
        <v>-3</v>
      </c>
      <c r="BD25" s="54"/>
      <c r="BE25" s="667">
        <f t="shared" si="6"/>
        <v>576.20000000000073</v>
      </c>
      <c r="BF25" s="667">
        <f t="shared" si="6"/>
        <v>404.20000000000073</v>
      </c>
      <c r="BG25" s="669"/>
    </row>
    <row r="26" spans="1:60" x14ac:dyDescent="0.2">
      <c r="A26" s="741"/>
      <c r="B26" s="58" t="s">
        <v>2796</v>
      </c>
      <c r="C26" s="53">
        <f t="shared" si="5"/>
        <v>-42</v>
      </c>
      <c r="D26" s="54">
        <f t="shared" si="5"/>
        <v>-38</v>
      </c>
      <c r="E26" s="54">
        <f t="shared" si="5"/>
        <v>-35</v>
      </c>
      <c r="F26" s="54">
        <f t="shared" si="5"/>
        <v>-48</v>
      </c>
      <c r="G26" s="54">
        <f t="shared" si="5"/>
        <v>-53</v>
      </c>
      <c r="H26" s="54">
        <f t="shared" si="5"/>
        <v>-64</v>
      </c>
      <c r="I26" s="54">
        <f t="shared" si="5"/>
        <v>-43</v>
      </c>
      <c r="J26" s="54">
        <f t="shared" si="5"/>
        <v>-57</v>
      </c>
      <c r="K26" s="54">
        <f t="shared" si="5"/>
        <v>-40</v>
      </c>
      <c r="L26" s="54">
        <f t="shared" si="5"/>
        <v>-26</v>
      </c>
      <c r="M26" s="54">
        <f t="shared" si="5"/>
        <v>-38</v>
      </c>
      <c r="N26" s="54">
        <f t="shared" si="5"/>
        <v>-12</v>
      </c>
      <c r="O26" s="54">
        <f t="shared" si="5"/>
        <v>-24</v>
      </c>
      <c r="P26" s="54">
        <f t="shared" si="5"/>
        <v>21</v>
      </c>
      <c r="Q26" s="54">
        <f t="shared" si="5"/>
        <v>5</v>
      </c>
      <c r="R26" s="54">
        <f t="shared" si="5"/>
        <v>-25</v>
      </c>
      <c r="S26" s="54">
        <f t="shared" si="5"/>
        <v>-21</v>
      </c>
      <c r="T26" s="54">
        <f t="shared" si="5"/>
        <v>-22</v>
      </c>
      <c r="U26" s="54">
        <f t="shared" si="5"/>
        <v>-27</v>
      </c>
      <c r="V26" s="54">
        <f t="shared" si="5"/>
        <v>-40</v>
      </c>
      <c r="W26" s="54">
        <f t="shared" si="5"/>
        <v>-37</v>
      </c>
      <c r="X26" s="54">
        <f t="shared" si="5"/>
        <v>-40</v>
      </c>
      <c r="Y26" s="54">
        <f t="shared" si="5"/>
        <v>-32</v>
      </c>
      <c r="Z26" s="54">
        <f t="shared" si="5"/>
        <v>-30</v>
      </c>
      <c r="AA26" s="54">
        <f t="shared" si="5"/>
        <v>-15</v>
      </c>
      <c r="AB26" s="54">
        <f t="shared" si="5"/>
        <v>-21</v>
      </c>
      <c r="AC26" s="54">
        <f t="shared" si="5"/>
        <v>-30</v>
      </c>
      <c r="AD26" s="54">
        <f t="shared" si="5"/>
        <v>-23</v>
      </c>
      <c r="AE26" s="54">
        <f t="shared" si="5"/>
        <v>-31</v>
      </c>
      <c r="AF26" s="54">
        <f t="shared" si="5"/>
        <v>-30</v>
      </c>
      <c r="AG26" s="54">
        <f t="shared" si="5"/>
        <v>-12</v>
      </c>
      <c r="AH26" s="54">
        <f t="shared" si="5"/>
        <v>-38</v>
      </c>
      <c r="AI26" s="54">
        <f t="shared" si="5"/>
        <v>-22</v>
      </c>
      <c r="AJ26" s="54">
        <f t="shared" si="5"/>
        <v>-8</v>
      </c>
      <c r="AK26" s="54">
        <f t="shared" si="5"/>
        <v>-11</v>
      </c>
      <c r="AL26" s="54">
        <f t="shared" si="5"/>
        <v>-18</v>
      </c>
      <c r="AM26" s="54">
        <f t="shared" si="5"/>
        <v>-1</v>
      </c>
      <c r="AN26" s="54">
        <f t="shared" si="5"/>
        <v>-21</v>
      </c>
      <c r="AO26" s="54">
        <f t="shared" si="5"/>
        <v>-28</v>
      </c>
      <c r="AP26" s="54">
        <f t="shared" si="5"/>
        <v>-15</v>
      </c>
      <c r="AQ26" s="54">
        <f t="shared" si="5"/>
        <v>-24</v>
      </c>
      <c r="AR26" s="54">
        <f t="shared" si="5"/>
        <v>-16</v>
      </c>
      <c r="AS26" s="54">
        <f t="shared" si="5"/>
        <v>-32</v>
      </c>
      <c r="AT26" s="54">
        <f t="shared" si="5"/>
        <v>-17</v>
      </c>
      <c r="AU26" s="54">
        <f t="shared" si="5"/>
        <v>-40</v>
      </c>
      <c r="AV26" s="54">
        <f t="shared" si="5"/>
        <v>-40</v>
      </c>
      <c r="AW26" s="54">
        <f t="shared" si="5"/>
        <v>-25</v>
      </c>
      <c r="AX26" s="54">
        <f t="shared" si="5"/>
        <v>-31</v>
      </c>
      <c r="AY26" s="54">
        <f t="shared" si="5"/>
        <v>-56</v>
      </c>
      <c r="AZ26" s="54">
        <f t="shared" si="5"/>
        <v>-77</v>
      </c>
      <c r="BA26" s="54">
        <f t="shared" si="5"/>
        <v>-71</v>
      </c>
      <c r="BB26" s="54">
        <f t="shared" si="5"/>
        <v>-82</v>
      </c>
      <c r="BC26" s="54">
        <f t="shared" si="5"/>
        <v>-48</v>
      </c>
      <c r="BD26" s="54"/>
      <c r="BE26" s="667">
        <f t="shared" si="6"/>
        <v>-1051</v>
      </c>
      <c r="BF26" s="667">
        <f t="shared" si="6"/>
        <v>-1535</v>
      </c>
      <c r="BG26" s="669"/>
    </row>
    <row r="27" spans="1:60" x14ac:dyDescent="0.2">
      <c r="A27" s="741"/>
      <c r="B27" s="58" t="s">
        <v>41</v>
      </c>
      <c r="C27" s="53">
        <f t="shared" si="5"/>
        <v>0</v>
      </c>
      <c r="D27" s="54">
        <f t="shared" si="5"/>
        <v>0</v>
      </c>
      <c r="E27" s="54">
        <f t="shared" si="5"/>
        <v>0</v>
      </c>
      <c r="F27" s="54">
        <f t="shared" si="5"/>
        <v>0</v>
      </c>
      <c r="G27" s="54">
        <f t="shared" si="5"/>
        <v>0</v>
      </c>
      <c r="H27" s="54">
        <f t="shared" si="5"/>
        <v>0</v>
      </c>
      <c r="I27" s="54">
        <f t="shared" si="5"/>
        <v>0</v>
      </c>
      <c r="J27" s="54">
        <f t="shared" si="5"/>
        <v>0</v>
      </c>
      <c r="K27" s="54">
        <f t="shared" si="5"/>
        <v>0</v>
      </c>
      <c r="L27" s="54">
        <f t="shared" si="5"/>
        <v>0</v>
      </c>
      <c r="M27" s="54">
        <f t="shared" si="5"/>
        <v>0</v>
      </c>
      <c r="N27" s="54">
        <f t="shared" si="5"/>
        <v>10</v>
      </c>
      <c r="O27" s="54">
        <f t="shared" si="5"/>
        <v>53</v>
      </c>
      <c r="P27" s="54">
        <f t="shared" si="5"/>
        <v>256</v>
      </c>
      <c r="Q27" s="54">
        <f t="shared" si="5"/>
        <v>587</v>
      </c>
      <c r="R27" s="54">
        <f t="shared" si="5"/>
        <v>638</v>
      </c>
      <c r="S27" s="54">
        <f t="shared" si="5"/>
        <v>636</v>
      </c>
      <c r="T27" s="54">
        <f t="shared" si="5"/>
        <v>499</v>
      </c>
      <c r="U27" s="54">
        <f t="shared" si="5"/>
        <v>388</v>
      </c>
      <c r="V27" s="54">
        <f t="shared" si="5"/>
        <v>302</v>
      </c>
      <c r="W27" s="54">
        <f t="shared" si="5"/>
        <v>211</v>
      </c>
      <c r="X27" s="54">
        <f t="shared" si="5"/>
        <v>111</v>
      </c>
      <c r="Y27" s="54">
        <f t="shared" si="5"/>
        <v>75</v>
      </c>
      <c r="Z27" s="54">
        <f t="shared" si="5"/>
        <v>48</v>
      </c>
      <c r="AA27" s="54">
        <f t="shared" si="5"/>
        <v>41</v>
      </c>
      <c r="AB27" s="54">
        <f t="shared" si="5"/>
        <v>28</v>
      </c>
      <c r="AC27" s="54">
        <f t="shared" si="5"/>
        <v>10</v>
      </c>
      <c r="AD27" s="54">
        <f t="shared" si="5"/>
        <v>7</v>
      </c>
      <c r="AE27" s="54">
        <f t="shared" si="5"/>
        <v>3</v>
      </c>
      <c r="AF27" s="54">
        <f t="shared" si="5"/>
        <v>4</v>
      </c>
      <c r="AG27" s="54">
        <f t="shared" si="5"/>
        <v>3</v>
      </c>
      <c r="AH27" s="54">
        <f t="shared" si="5"/>
        <v>1</v>
      </c>
      <c r="AI27" s="54">
        <f t="shared" si="5"/>
        <v>0</v>
      </c>
      <c r="AJ27" s="54">
        <f t="shared" si="5"/>
        <v>3</v>
      </c>
      <c r="AK27" s="54">
        <f t="shared" si="5"/>
        <v>3</v>
      </c>
      <c r="AL27" s="54">
        <f t="shared" si="5"/>
        <v>2</v>
      </c>
      <c r="AM27" s="54">
        <f t="shared" si="5"/>
        <v>2</v>
      </c>
      <c r="AN27" s="54">
        <f t="shared" si="5"/>
        <v>7</v>
      </c>
      <c r="AO27" s="54">
        <f t="shared" si="5"/>
        <v>9</v>
      </c>
      <c r="AP27" s="54">
        <f t="shared" si="5"/>
        <v>19</v>
      </c>
      <c r="AQ27" s="54">
        <f t="shared" si="5"/>
        <v>24</v>
      </c>
      <c r="AR27" s="54">
        <f t="shared" si="5"/>
        <v>66</v>
      </c>
      <c r="AS27" s="54">
        <f t="shared" si="5"/>
        <v>93</v>
      </c>
      <c r="AT27" s="54">
        <f t="shared" si="5"/>
        <v>157</v>
      </c>
      <c r="AU27" s="54">
        <f t="shared" si="5"/>
        <v>184</v>
      </c>
      <c r="AV27" s="54">
        <f t="shared" si="5"/>
        <v>248</v>
      </c>
      <c r="AW27" s="54">
        <f t="shared" si="5"/>
        <v>215</v>
      </c>
      <c r="AX27" s="54">
        <f t="shared" si="5"/>
        <v>215</v>
      </c>
      <c r="AY27" s="54">
        <f t="shared" si="5"/>
        <v>204</v>
      </c>
      <c r="AZ27" s="54">
        <f t="shared" si="5"/>
        <v>197</v>
      </c>
      <c r="BA27" s="54">
        <f t="shared" si="5"/>
        <v>172</v>
      </c>
      <c r="BB27" s="54">
        <f t="shared" si="5"/>
        <v>163</v>
      </c>
      <c r="BC27" s="54">
        <f t="shared" si="5"/>
        <v>154</v>
      </c>
      <c r="BD27" s="54"/>
      <c r="BE27" s="667">
        <f t="shared" si="6"/>
        <v>6048</v>
      </c>
      <c r="BF27" s="667">
        <f t="shared" si="6"/>
        <v>6048</v>
      </c>
      <c r="BG27" s="669"/>
    </row>
    <row r="28" spans="1:60" x14ac:dyDescent="0.2">
      <c r="A28" s="741"/>
      <c r="B28" s="58" t="s">
        <v>2797</v>
      </c>
      <c r="C28" s="53">
        <f t="shared" si="5"/>
        <v>-40</v>
      </c>
      <c r="D28" s="54">
        <f t="shared" si="5"/>
        <v>18</v>
      </c>
      <c r="E28" s="54">
        <f t="shared" si="5"/>
        <v>9</v>
      </c>
      <c r="F28" s="54">
        <f t="shared" si="5"/>
        <v>33</v>
      </c>
      <c r="G28" s="54">
        <f t="shared" si="5"/>
        <v>-4</v>
      </c>
      <c r="H28" s="54">
        <f t="shared" si="5"/>
        <v>2</v>
      </c>
      <c r="I28" s="54">
        <f t="shared" si="5"/>
        <v>11</v>
      </c>
      <c r="J28" s="54">
        <f t="shared" si="5"/>
        <v>5</v>
      </c>
      <c r="K28" s="54">
        <f t="shared" si="5"/>
        <v>50</v>
      </c>
      <c r="L28" s="54">
        <f t="shared" si="5"/>
        <v>17</v>
      </c>
      <c r="M28" s="54">
        <f t="shared" si="5"/>
        <v>19</v>
      </c>
      <c r="N28" s="54">
        <f t="shared" si="5"/>
        <v>42</v>
      </c>
      <c r="O28" s="54">
        <f t="shared" si="5"/>
        <v>-17</v>
      </c>
      <c r="P28" s="54">
        <f t="shared" si="5"/>
        <v>99</v>
      </c>
      <c r="Q28" s="54">
        <f t="shared" si="5"/>
        <v>89</v>
      </c>
      <c r="R28" s="54">
        <f t="shared" si="5"/>
        <v>99</v>
      </c>
      <c r="S28" s="54">
        <f t="shared" si="5"/>
        <v>37</v>
      </c>
      <c r="T28" s="54">
        <f t="shared" si="5"/>
        <v>31</v>
      </c>
      <c r="U28" s="54">
        <f t="shared" si="5"/>
        <v>16</v>
      </c>
      <c r="V28" s="54">
        <f t="shared" si="5"/>
        <v>59</v>
      </c>
      <c r="W28" s="54">
        <f t="shared" si="5"/>
        <v>34</v>
      </c>
      <c r="X28" s="54">
        <f t="shared" si="5"/>
        <v>32</v>
      </c>
      <c r="Y28" s="54">
        <f t="shared" si="5"/>
        <v>0</v>
      </c>
      <c r="Z28" s="54">
        <f t="shared" si="5"/>
        <v>34</v>
      </c>
      <c r="AA28" s="54">
        <f t="shared" si="5"/>
        <v>23</v>
      </c>
      <c r="AB28" s="54">
        <f t="shared" si="5"/>
        <v>13</v>
      </c>
      <c r="AC28" s="54">
        <f t="shared" si="5"/>
        <v>17</v>
      </c>
      <c r="AD28" s="54">
        <f t="shared" si="5"/>
        <v>-8</v>
      </c>
      <c r="AE28" s="54">
        <f t="shared" si="5"/>
        <v>35</v>
      </c>
      <c r="AF28" s="54">
        <f t="shared" si="5"/>
        <v>-4</v>
      </c>
      <c r="AG28" s="54">
        <f t="shared" si="5"/>
        <v>43</v>
      </c>
      <c r="AH28" s="54">
        <f t="shared" si="5"/>
        <v>-11</v>
      </c>
      <c r="AI28" s="54">
        <f t="shared" si="5"/>
        <v>3</v>
      </c>
      <c r="AJ28" s="54">
        <f t="shared" si="5"/>
        <v>29</v>
      </c>
      <c r="AK28" s="54">
        <f t="shared" si="5"/>
        <v>47</v>
      </c>
      <c r="AL28" s="54">
        <f t="shared" si="5"/>
        <v>49</v>
      </c>
      <c r="AM28" s="54">
        <f t="shared" si="5"/>
        <v>67</v>
      </c>
      <c r="AN28" s="54">
        <f t="shared" si="5"/>
        <v>12</v>
      </c>
      <c r="AO28" s="54">
        <f t="shared" si="5"/>
        <v>-9</v>
      </c>
      <c r="AP28" s="54">
        <f t="shared" si="5"/>
        <v>39</v>
      </c>
      <c r="AQ28" s="54">
        <f t="shared" si="5"/>
        <v>1</v>
      </c>
      <c r="AR28" s="54">
        <f t="shared" si="5"/>
        <v>48</v>
      </c>
      <c r="AS28" s="54">
        <f t="shared" si="5"/>
        <v>31</v>
      </c>
      <c r="AT28" s="54">
        <f t="shared" ref="AT28:BC28" si="7">AT20-AT12</f>
        <v>-2</v>
      </c>
      <c r="AU28" s="54">
        <f t="shared" si="7"/>
        <v>32</v>
      </c>
      <c r="AV28" s="54">
        <f t="shared" si="7"/>
        <v>20</v>
      </c>
      <c r="AW28" s="54">
        <f t="shared" si="7"/>
        <v>39</v>
      </c>
      <c r="AX28" s="54">
        <f t="shared" si="7"/>
        <v>27</v>
      </c>
      <c r="AY28" s="54">
        <f t="shared" si="7"/>
        <v>8</v>
      </c>
      <c r="AZ28" s="54">
        <f t="shared" si="7"/>
        <v>-2</v>
      </c>
      <c r="BA28" s="54">
        <f t="shared" si="7"/>
        <v>16</v>
      </c>
      <c r="BB28" s="54">
        <f t="shared" si="7"/>
        <v>56</v>
      </c>
      <c r="BC28" s="54">
        <f t="shared" si="7"/>
        <v>58</v>
      </c>
      <c r="BD28" s="54"/>
      <c r="BE28" s="667">
        <f t="shared" si="6"/>
        <v>1384.7999999999993</v>
      </c>
      <c r="BF28" s="667">
        <f t="shared" si="6"/>
        <v>1504.7999999999993</v>
      </c>
      <c r="BG28" s="669"/>
    </row>
    <row r="29" spans="1:60" x14ac:dyDescent="0.2">
      <c r="A29" s="742"/>
      <c r="B29" s="58" t="s">
        <v>2798</v>
      </c>
      <c r="C29" s="61">
        <f t="shared" ref="C29:BC29" si="8">C21-C13</f>
        <v>-115</v>
      </c>
      <c r="D29" s="55">
        <f t="shared" si="8"/>
        <v>7</v>
      </c>
      <c r="E29" s="55">
        <f t="shared" si="8"/>
        <v>-60</v>
      </c>
      <c r="F29" s="55">
        <f t="shared" si="8"/>
        <v>-91</v>
      </c>
      <c r="G29" s="55">
        <f t="shared" si="8"/>
        <v>-92</v>
      </c>
      <c r="H29" s="55">
        <f t="shared" si="8"/>
        <v>-38</v>
      </c>
      <c r="I29" s="55">
        <f t="shared" si="8"/>
        <v>-97</v>
      </c>
      <c r="J29" s="55">
        <f t="shared" si="8"/>
        <v>-85</v>
      </c>
      <c r="K29" s="55">
        <f t="shared" si="8"/>
        <v>6</v>
      </c>
      <c r="L29" s="55">
        <f t="shared" si="8"/>
        <v>-21</v>
      </c>
      <c r="M29" s="55">
        <f t="shared" si="8"/>
        <v>29</v>
      </c>
      <c r="N29" s="55">
        <f t="shared" si="8"/>
        <v>76</v>
      </c>
      <c r="O29" s="55">
        <f t="shared" si="8"/>
        <v>-39</v>
      </c>
      <c r="P29" s="55">
        <f t="shared" si="8"/>
        <v>646</v>
      </c>
      <c r="Q29" s="55">
        <f t="shared" si="8"/>
        <v>878</v>
      </c>
      <c r="R29" s="55">
        <f t="shared" si="8"/>
        <v>849</v>
      </c>
      <c r="S29" s="55">
        <f t="shared" si="8"/>
        <v>749</v>
      </c>
      <c r="T29" s="55">
        <f t="shared" si="8"/>
        <v>599</v>
      </c>
      <c r="U29" s="55">
        <f t="shared" si="8"/>
        <v>401</v>
      </c>
      <c r="V29" s="55">
        <f t="shared" si="8"/>
        <v>357</v>
      </c>
      <c r="W29" s="55">
        <f t="shared" si="8"/>
        <v>181</v>
      </c>
      <c r="X29" s="55">
        <f t="shared" si="8"/>
        <v>111</v>
      </c>
      <c r="Y29" s="55">
        <f t="shared" si="8"/>
        <v>37</v>
      </c>
      <c r="Z29" s="55">
        <f t="shared" si="8"/>
        <v>34</v>
      </c>
      <c r="AA29" s="55">
        <f t="shared" si="8"/>
        <v>46</v>
      </c>
      <c r="AB29" s="55">
        <f t="shared" si="8"/>
        <v>-18</v>
      </c>
      <c r="AC29" s="55">
        <f t="shared" si="8"/>
        <v>-35</v>
      </c>
      <c r="AD29" s="55">
        <f t="shared" si="8"/>
        <v>-48</v>
      </c>
      <c r="AE29" s="55">
        <f t="shared" si="8"/>
        <v>37</v>
      </c>
      <c r="AF29" s="55">
        <f t="shared" si="8"/>
        <v>-15</v>
      </c>
      <c r="AG29" s="55">
        <f t="shared" si="8"/>
        <v>49</v>
      </c>
      <c r="AH29" s="55">
        <f t="shared" si="8"/>
        <v>8</v>
      </c>
      <c r="AI29" s="55">
        <f t="shared" si="8"/>
        <v>-64</v>
      </c>
      <c r="AJ29" s="55">
        <f t="shared" si="8"/>
        <v>47</v>
      </c>
      <c r="AK29" s="55">
        <f t="shared" si="8"/>
        <v>47</v>
      </c>
      <c r="AL29" s="55">
        <f t="shared" si="8"/>
        <v>62</v>
      </c>
      <c r="AM29" s="55">
        <f t="shared" si="8"/>
        <v>61</v>
      </c>
      <c r="AN29" s="55">
        <f t="shared" si="8"/>
        <v>-55</v>
      </c>
      <c r="AO29" s="55">
        <f t="shared" si="8"/>
        <v>-113</v>
      </c>
      <c r="AP29" s="55">
        <f t="shared" si="8"/>
        <v>158</v>
      </c>
      <c r="AQ29" s="55">
        <f t="shared" si="8"/>
        <v>-7</v>
      </c>
      <c r="AR29" s="55">
        <f t="shared" si="8"/>
        <v>72</v>
      </c>
      <c r="AS29" s="55">
        <f t="shared" si="8"/>
        <v>135</v>
      </c>
      <c r="AT29" s="55">
        <f t="shared" si="8"/>
        <v>183</v>
      </c>
      <c r="AU29" s="55">
        <f t="shared" si="8"/>
        <v>145</v>
      </c>
      <c r="AV29" s="55">
        <f t="shared" si="8"/>
        <v>199</v>
      </c>
      <c r="AW29" s="55">
        <f t="shared" si="8"/>
        <v>230</v>
      </c>
      <c r="AX29" s="55">
        <f t="shared" si="8"/>
        <v>199</v>
      </c>
      <c r="AY29" s="55">
        <f t="shared" si="8"/>
        <v>156</v>
      </c>
      <c r="AZ29" s="55">
        <f t="shared" si="8"/>
        <v>48</v>
      </c>
      <c r="BA29" s="55">
        <f t="shared" si="8"/>
        <v>25</v>
      </c>
      <c r="BB29" s="55">
        <f t="shared" si="8"/>
        <v>144</v>
      </c>
      <c r="BC29" s="55">
        <f t="shared" si="8"/>
        <v>160</v>
      </c>
      <c r="BD29" s="55"/>
      <c r="BE29" s="670">
        <f t="shared" si="6"/>
        <v>7549.4000000000015</v>
      </c>
      <c r="BF29" s="670">
        <f t="shared" si="6"/>
        <v>6992.4000000000015</v>
      </c>
      <c r="BG29" s="671"/>
      <c r="BH29" s="672"/>
    </row>
    <row r="30" spans="1:60" x14ac:dyDescent="0.2">
      <c r="A30" s="740" t="s">
        <v>2801</v>
      </c>
      <c r="B30" s="92" t="s">
        <v>2792</v>
      </c>
      <c r="C30" s="53"/>
      <c r="D30" s="54"/>
      <c r="E30" s="54"/>
      <c r="F30" s="54"/>
      <c r="G30" s="54"/>
      <c r="H30" s="54"/>
      <c r="I30" s="54"/>
      <c r="J30" s="54"/>
      <c r="K30" s="54"/>
      <c r="L30" s="54"/>
      <c r="M30" s="54"/>
      <c r="N30" s="54"/>
      <c r="O30" s="54"/>
      <c r="P30" s="54"/>
      <c r="Q30" s="54"/>
      <c r="R30" s="54"/>
      <c r="S30" s="54"/>
      <c r="T30" s="54"/>
      <c r="U30" s="54"/>
      <c r="V30" s="54"/>
      <c r="W30" s="54"/>
      <c r="X30" s="54"/>
      <c r="Y30" s="54"/>
      <c r="Z30" s="54"/>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E30" s="672"/>
    </row>
    <row r="31" spans="1:60" x14ac:dyDescent="0.2">
      <c r="A31" s="741"/>
      <c r="B31" s="58" t="s">
        <v>2793</v>
      </c>
      <c r="C31" s="53">
        <v>71</v>
      </c>
      <c r="D31" s="54">
        <v>79</v>
      </c>
      <c r="E31" s="54">
        <v>72</v>
      </c>
      <c r="F31" s="54">
        <v>70</v>
      </c>
      <c r="G31" s="54">
        <v>75</v>
      </c>
      <c r="H31" s="54">
        <v>70</v>
      </c>
      <c r="I31" s="54">
        <v>67</v>
      </c>
      <c r="J31" s="54">
        <v>72</v>
      </c>
      <c r="K31" s="54">
        <v>64</v>
      </c>
      <c r="L31" s="54">
        <v>69</v>
      </c>
      <c r="M31" s="54">
        <v>70</v>
      </c>
      <c r="N31" s="54">
        <v>69</v>
      </c>
      <c r="O31" s="54">
        <v>66</v>
      </c>
      <c r="P31" s="54">
        <v>63</v>
      </c>
      <c r="Q31" s="54">
        <v>65</v>
      </c>
      <c r="R31" s="54">
        <v>62</v>
      </c>
      <c r="S31" s="54">
        <v>64</v>
      </c>
      <c r="T31" s="54">
        <v>71</v>
      </c>
      <c r="U31" s="54">
        <v>68</v>
      </c>
      <c r="V31" s="54">
        <v>67</v>
      </c>
      <c r="W31" s="54">
        <v>67</v>
      </c>
      <c r="X31" s="54">
        <v>68</v>
      </c>
      <c r="Y31" s="54">
        <v>66</v>
      </c>
      <c r="Z31" s="54">
        <v>63</v>
      </c>
      <c r="AA31" s="54">
        <v>63</v>
      </c>
      <c r="AB31" s="54">
        <v>63</v>
      </c>
      <c r="AC31" s="54">
        <v>65</v>
      </c>
      <c r="AD31" s="54">
        <v>65</v>
      </c>
      <c r="AE31" s="54">
        <v>76</v>
      </c>
      <c r="AF31" s="54">
        <v>70</v>
      </c>
      <c r="AG31" s="54">
        <v>67</v>
      </c>
      <c r="AH31" s="54">
        <v>67</v>
      </c>
      <c r="AI31" s="54">
        <v>65</v>
      </c>
      <c r="AJ31" s="54">
        <v>65</v>
      </c>
      <c r="AK31" s="54">
        <v>70</v>
      </c>
      <c r="AL31" s="54">
        <v>67</v>
      </c>
      <c r="AM31" s="54">
        <v>72</v>
      </c>
      <c r="AN31" s="54">
        <v>73</v>
      </c>
      <c r="AO31" s="54">
        <v>69</v>
      </c>
      <c r="AP31" s="54">
        <v>66</v>
      </c>
      <c r="AQ31" s="54">
        <v>69</v>
      </c>
      <c r="AR31" s="54">
        <v>61</v>
      </c>
      <c r="AS31" s="54">
        <v>72</v>
      </c>
      <c r="AT31" s="54">
        <v>67</v>
      </c>
      <c r="AU31" s="54">
        <v>72</v>
      </c>
      <c r="AV31" s="54">
        <v>75</v>
      </c>
      <c r="AW31" s="54">
        <v>67</v>
      </c>
      <c r="AX31" s="54">
        <v>62</v>
      </c>
      <c r="AY31" s="54">
        <v>68</v>
      </c>
      <c r="AZ31" s="54">
        <v>71</v>
      </c>
      <c r="BA31" s="54">
        <v>68</v>
      </c>
      <c r="BB31" s="54">
        <v>65</v>
      </c>
      <c r="BC31" s="54">
        <v>54</v>
      </c>
      <c r="BE31" s="667">
        <f>SUM(N31:BB31)+(BC31/5)</f>
        <v>2769.8</v>
      </c>
      <c r="BF31" s="667">
        <f>SUM(C31:BB31)+(BC31/5)</f>
        <v>3548.8</v>
      </c>
    </row>
    <row r="32" spans="1:60" x14ac:dyDescent="0.2">
      <c r="A32" s="741"/>
      <c r="B32" s="58" t="s">
        <v>2794</v>
      </c>
      <c r="C32" s="53">
        <v>102</v>
      </c>
      <c r="D32" s="54">
        <v>119</v>
      </c>
      <c r="E32" s="54">
        <v>116</v>
      </c>
      <c r="F32" s="54">
        <v>104</v>
      </c>
      <c r="G32" s="54">
        <v>108</v>
      </c>
      <c r="H32" s="54">
        <v>102</v>
      </c>
      <c r="I32" s="54">
        <v>95</v>
      </c>
      <c r="J32" s="54">
        <v>92</v>
      </c>
      <c r="K32" s="54">
        <v>93</v>
      </c>
      <c r="L32" s="54">
        <v>89</v>
      </c>
      <c r="M32" s="54">
        <v>85</v>
      </c>
      <c r="N32" s="54">
        <v>83</v>
      </c>
      <c r="O32" s="54">
        <v>83</v>
      </c>
      <c r="P32" s="54">
        <v>82</v>
      </c>
      <c r="Q32" s="54">
        <v>77</v>
      </c>
      <c r="R32" s="54">
        <v>79</v>
      </c>
      <c r="S32" s="54">
        <v>77</v>
      </c>
      <c r="T32" s="54">
        <v>80</v>
      </c>
      <c r="U32" s="54">
        <v>69</v>
      </c>
      <c r="V32" s="54">
        <v>72</v>
      </c>
      <c r="W32" s="54">
        <v>80</v>
      </c>
      <c r="X32" s="54">
        <v>71</v>
      </c>
      <c r="Y32" s="54">
        <v>73</v>
      </c>
      <c r="Z32" s="54">
        <v>65</v>
      </c>
      <c r="AA32" s="54">
        <v>65</v>
      </c>
      <c r="AB32" s="54">
        <v>66</v>
      </c>
      <c r="AC32" s="54">
        <v>68</v>
      </c>
      <c r="AD32" s="54">
        <v>68</v>
      </c>
      <c r="AE32" s="54">
        <v>66</v>
      </c>
      <c r="AF32" s="54">
        <v>63</v>
      </c>
      <c r="AG32" s="54">
        <v>63</v>
      </c>
      <c r="AH32" s="54">
        <v>65</v>
      </c>
      <c r="AI32" s="54">
        <v>68</v>
      </c>
      <c r="AJ32" s="54">
        <v>73</v>
      </c>
      <c r="AK32" s="54">
        <v>63</v>
      </c>
      <c r="AL32" s="54">
        <v>74</v>
      </c>
      <c r="AM32" s="54">
        <v>69</v>
      </c>
      <c r="AN32" s="54">
        <v>65</v>
      </c>
      <c r="AO32" s="54">
        <v>80</v>
      </c>
      <c r="AP32" s="54">
        <v>71</v>
      </c>
      <c r="AQ32" s="54">
        <v>74</v>
      </c>
      <c r="AR32" s="54">
        <v>79</v>
      </c>
      <c r="AS32" s="54">
        <v>66</v>
      </c>
      <c r="AT32" s="54">
        <v>78</v>
      </c>
      <c r="AU32" s="54">
        <v>84</v>
      </c>
      <c r="AV32" s="54">
        <v>87</v>
      </c>
      <c r="AW32" s="54">
        <v>91</v>
      </c>
      <c r="AX32" s="54">
        <v>83</v>
      </c>
      <c r="AY32" s="54">
        <v>93</v>
      </c>
      <c r="AZ32" s="54">
        <v>106</v>
      </c>
      <c r="BA32" s="54">
        <v>105</v>
      </c>
      <c r="BB32" s="54">
        <v>90</v>
      </c>
      <c r="BC32" s="54">
        <v>84</v>
      </c>
      <c r="BE32" s="667">
        <f t="shared" ref="BE32:BE37" si="9">SUM(N32:BB32)+(BC32/5)</f>
        <v>3130.8</v>
      </c>
      <c r="BF32" s="667">
        <f t="shared" ref="BF32:BF37" si="10">SUM(C32:BB32)+(BC32/5)</f>
        <v>4235.8</v>
      </c>
    </row>
    <row r="33" spans="1:58" x14ac:dyDescent="0.2">
      <c r="A33" s="741"/>
      <c r="B33" s="58" t="s">
        <v>2795</v>
      </c>
      <c r="C33" s="53">
        <v>63</v>
      </c>
      <c r="D33" s="54">
        <v>72</v>
      </c>
      <c r="E33" s="54">
        <v>70</v>
      </c>
      <c r="F33" s="54">
        <v>63</v>
      </c>
      <c r="G33" s="54">
        <v>58</v>
      </c>
      <c r="H33" s="54">
        <v>51</v>
      </c>
      <c r="I33" s="54">
        <v>55</v>
      </c>
      <c r="J33" s="54">
        <v>62</v>
      </c>
      <c r="K33" s="54">
        <v>48</v>
      </c>
      <c r="L33" s="54">
        <v>64</v>
      </c>
      <c r="M33" s="54">
        <v>61</v>
      </c>
      <c r="N33" s="54">
        <v>53</v>
      </c>
      <c r="O33" s="54">
        <v>48</v>
      </c>
      <c r="P33" s="54">
        <v>45</v>
      </c>
      <c r="Q33" s="54">
        <v>54</v>
      </c>
      <c r="R33" s="54">
        <v>48</v>
      </c>
      <c r="S33" s="54">
        <v>55</v>
      </c>
      <c r="T33" s="54">
        <v>52</v>
      </c>
      <c r="U33" s="54">
        <v>45</v>
      </c>
      <c r="V33" s="54">
        <v>47</v>
      </c>
      <c r="W33" s="54">
        <v>45</v>
      </c>
      <c r="X33" s="54">
        <v>44</v>
      </c>
      <c r="Y33" s="54">
        <v>46</v>
      </c>
      <c r="Z33" s="54">
        <v>47</v>
      </c>
      <c r="AA33" s="54">
        <v>46</v>
      </c>
      <c r="AB33" s="54">
        <v>47</v>
      </c>
      <c r="AC33" s="54">
        <v>43</v>
      </c>
      <c r="AD33" s="54">
        <v>47</v>
      </c>
      <c r="AE33" s="54">
        <v>41</v>
      </c>
      <c r="AF33" s="54">
        <v>46</v>
      </c>
      <c r="AG33" s="54">
        <v>40</v>
      </c>
      <c r="AH33" s="54">
        <v>43</v>
      </c>
      <c r="AI33" s="54">
        <v>44</v>
      </c>
      <c r="AJ33" s="54">
        <v>43</v>
      </c>
      <c r="AK33" s="54">
        <v>44</v>
      </c>
      <c r="AL33" s="54">
        <v>43</v>
      </c>
      <c r="AM33" s="54">
        <v>41</v>
      </c>
      <c r="AN33" s="54">
        <v>45</v>
      </c>
      <c r="AO33" s="54">
        <v>47</v>
      </c>
      <c r="AP33" s="54">
        <v>41</v>
      </c>
      <c r="AQ33" s="54">
        <v>49</v>
      </c>
      <c r="AR33" s="54">
        <v>51</v>
      </c>
      <c r="AS33" s="54">
        <v>50</v>
      </c>
      <c r="AT33" s="54">
        <v>44</v>
      </c>
      <c r="AU33" s="54">
        <v>50</v>
      </c>
      <c r="AV33" s="54">
        <v>49</v>
      </c>
      <c r="AW33" s="54">
        <v>50</v>
      </c>
      <c r="AX33" s="54">
        <v>58</v>
      </c>
      <c r="AY33" s="54">
        <v>48</v>
      </c>
      <c r="AZ33" s="54">
        <v>53</v>
      </c>
      <c r="BA33" s="54">
        <v>57</v>
      </c>
      <c r="BB33" s="54">
        <v>50</v>
      </c>
      <c r="BC33" s="54">
        <v>51</v>
      </c>
      <c r="BE33" s="667">
        <f t="shared" si="9"/>
        <v>1949.2</v>
      </c>
      <c r="BF33" s="667">
        <f t="shared" si="10"/>
        <v>2616.1999999999998</v>
      </c>
    </row>
    <row r="34" spans="1:58" x14ac:dyDescent="0.2">
      <c r="A34" s="741"/>
      <c r="B34" s="58" t="s">
        <v>2796</v>
      </c>
      <c r="C34" s="53">
        <v>35</v>
      </c>
      <c r="D34" s="54">
        <v>49</v>
      </c>
      <c r="E34" s="54">
        <v>44</v>
      </c>
      <c r="F34" s="54">
        <v>41</v>
      </c>
      <c r="G34" s="54">
        <v>36</v>
      </c>
      <c r="H34" s="54">
        <v>36</v>
      </c>
      <c r="I34" s="54">
        <v>32</v>
      </c>
      <c r="J34" s="54">
        <v>34</v>
      </c>
      <c r="K34" s="54">
        <v>30</v>
      </c>
      <c r="L34" s="54">
        <v>28</v>
      </c>
      <c r="M34" s="54">
        <v>26</v>
      </c>
      <c r="N34" s="54">
        <v>25</v>
      </c>
      <c r="O34" s="54">
        <v>21</v>
      </c>
      <c r="P34" s="54">
        <v>24</v>
      </c>
      <c r="Q34" s="54">
        <v>21</v>
      </c>
      <c r="R34" s="54">
        <v>20</v>
      </c>
      <c r="S34" s="54">
        <v>21</v>
      </c>
      <c r="T34" s="54">
        <v>24</v>
      </c>
      <c r="U34" s="54">
        <v>20</v>
      </c>
      <c r="V34" s="54">
        <v>19</v>
      </c>
      <c r="W34" s="54">
        <v>20</v>
      </c>
      <c r="X34" s="54">
        <v>19</v>
      </c>
      <c r="Y34" s="54">
        <v>24</v>
      </c>
      <c r="Z34" s="54">
        <v>19</v>
      </c>
      <c r="AA34" s="54">
        <v>19</v>
      </c>
      <c r="AB34" s="54">
        <v>16</v>
      </c>
      <c r="AC34" s="54">
        <v>19</v>
      </c>
      <c r="AD34" s="54">
        <v>15</v>
      </c>
      <c r="AE34" s="54">
        <v>18</v>
      </c>
      <c r="AF34" s="54">
        <v>15</v>
      </c>
      <c r="AG34" s="54">
        <v>14</v>
      </c>
      <c r="AH34" s="54">
        <v>15</v>
      </c>
      <c r="AI34" s="54">
        <v>13</v>
      </c>
      <c r="AJ34" s="54">
        <v>16</v>
      </c>
      <c r="AK34" s="54">
        <v>16</v>
      </c>
      <c r="AL34" s="54">
        <v>19</v>
      </c>
      <c r="AM34" s="54">
        <v>18</v>
      </c>
      <c r="AN34" s="54">
        <v>17</v>
      </c>
      <c r="AO34" s="54">
        <v>19</v>
      </c>
      <c r="AP34" s="54">
        <v>19</v>
      </c>
      <c r="AQ34" s="54">
        <v>21</v>
      </c>
      <c r="AR34" s="54">
        <v>23</v>
      </c>
      <c r="AS34" s="54">
        <v>19</v>
      </c>
      <c r="AT34" s="54">
        <v>20</v>
      </c>
      <c r="AU34" s="54">
        <v>22</v>
      </c>
      <c r="AV34" s="54">
        <v>22</v>
      </c>
      <c r="AW34" s="54">
        <v>23</v>
      </c>
      <c r="AX34" s="54">
        <v>25</v>
      </c>
      <c r="AY34" s="54">
        <v>21</v>
      </c>
      <c r="AZ34" s="54">
        <v>25</v>
      </c>
      <c r="BA34" s="54">
        <v>28</v>
      </c>
      <c r="BB34" s="54">
        <v>30</v>
      </c>
      <c r="BC34" s="54">
        <v>17</v>
      </c>
      <c r="BE34" s="667">
        <f t="shared" si="9"/>
        <v>827.4</v>
      </c>
      <c r="BF34" s="667">
        <f t="shared" si="10"/>
        <v>1218.4000000000001</v>
      </c>
    </row>
    <row r="35" spans="1:58" x14ac:dyDescent="0.2">
      <c r="A35" s="741"/>
      <c r="B35" s="58" t="s">
        <v>41</v>
      </c>
      <c r="C35" s="53">
        <v>0</v>
      </c>
      <c r="D35" s="54">
        <v>0</v>
      </c>
      <c r="E35" s="54">
        <v>0</v>
      </c>
      <c r="F35" s="54">
        <v>0</v>
      </c>
      <c r="G35" s="54">
        <v>0</v>
      </c>
      <c r="H35" s="54">
        <v>0</v>
      </c>
      <c r="I35" s="54">
        <v>0</v>
      </c>
      <c r="J35" s="54">
        <v>0</v>
      </c>
      <c r="K35" s="54">
        <v>0</v>
      </c>
      <c r="L35" s="54">
        <v>0</v>
      </c>
      <c r="M35" s="54">
        <v>0</v>
      </c>
      <c r="N35" s="54">
        <v>0</v>
      </c>
      <c r="O35" s="54">
        <v>0</v>
      </c>
      <c r="P35" s="54">
        <v>0</v>
      </c>
      <c r="Q35" s="54">
        <v>0</v>
      </c>
      <c r="R35" s="54">
        <v>0</v>
      </c>
      <c r="S35" s="54">
        <v>0</v>
      </c>
      <c r="T35" s="54">
        <v>0</v>
      </c>
      <c r="U35" s="54">
        <v>0</v>
      </c>
      <c r="V35" s="54">
        <v>0</v>
      </c>
      <c r="W35" s="54">
        <v>0</v>
      </c>
      <c r="X35" s="54">
        <v>0</v>
      </c>
      <c r="Y35" s="54">
        <v>0</v>
      </c>
      <c r="Z35" s="54">
        <v>0</v>
      </c>
      <c r="AA35" s="54">
        <v>0</v>
      </c>
      <c r="AB35" s="54">
        <v>0</v>
      </c>
      <c r="AC35" s="54">
        <v>0</v>
      </c>
      <c r="AD35" s="54">
        <v>0</v>
      </c>
      <c r="AE35" s="54">
        <v>0</v>
      </c>
      <c r="AF35" s="54">
        <v>0</v>
      </c>
      <c r="AG35" s="54">
        <v>0</v>
      </c>
      <c r="AH35" s="54">
        <v>0</v>
      </c>
      <c r="AI35" s="54">
        <v>0</v>
      </c>
      <c r="AJ35" s="54">
        <v>0</v>
      </c>
      <c r="AK35" s="54">
        <v>0</v>
      </c>
      <c r="AL35" s="54">
        <v>0</v>
      </c>
      <c r="AM35" s="54">
        <v>0</v>
      </c>
      <c r="AN35" s="54">
        <v>0</v>
      </c>
      <c r="AO35" s="54">
        <v>0</v>
      </c>
      <c r="AP35" s="54">
        <v>0</v>
      </c>
      <c r="AQ35" s="54">
        <v>0</v>
      </c>
      <c r="AR35" s="54">
        <v>0</v>
      </c>
      <c r="AS35" s="54">
        <v>0</v>
      </c>
      <c r="AT35" s="54">
        <v>0</v>
      </c>
      <c r="AU35" s="54">
        <v>0</v>
      </c>
      <c r="AV35" s="54">
        <v>0</v>
      </c>
      <c r="AW35" s="54">
        <v>0</v>
      </c>
      <c r="AX35" s="54">
        <v>0</v>
      </c>
      <c r="AY35" s="54">
        <v>0</v>
      </c>
      <c r="AZ35" s="54">
        <v>0</v>
      </c>
      <c r="BA35" s="54">
        <v>0</v>
      </c>
      <c r="BB35" s="54">
        <v>0</v>
      </c>
      <c r="BC35" s="54">
        <v>0</v>
      </c>
      <c r="BE35" s="667">
        <f t="shared" si="9"/>
        <v>0</v>
      </c>
      <c r="BF35" s="667">
        <f t="shared" si="10"/>
        <v>0</v>
      </c>
    </row>
    <row r="36" spans="1:58" x14ac:dyDescent="0.2">
      <c r="A36" s="741"/>
      <c r="B36" s="58" t="s">
        <v>2797</v>
      </c>
      <c r="C36" s="53">
        <v>43</v>
      </c>
      <c r="D36" s="54">
        <v>47</v>
      </c>
      <c r="E36" s="54">
        <v>48</v>
      </c>
      <c r="F36" s="54">
        <v>45</v>
      </c>
      <c r="G36" s="54">
        <v>42</v>
      </c>
      <c r="H36" s="54">
        <v>37</v>
      </c>
      <c r="I36" s="54">
        <v>41</v>
      </c>
      <c r="J36" s="54">
        <v>42</v>
      </c>
      <c r="K36" s="54">
        <v>38</v>
      </c>
      <c r="L36" s="54">
        <v>45</v>
      </c>
      <c r="M36" s="54">
        <v>39</v>
      </c>
      <c r="N36" s="54">
        <v>35</v>
      </c>
      <c r="O36" s="54">
        <v>39</v>
      </c>
      <c r="P36" s="54">
        <v>37</v>
      </c>
      <c r="Q36" s="54">
        <v>34</v>
      </c>
      <c r="R36" s="54">
        <v>38</v>
      </c>
      <c r="S36" s="54">
        <v>31</v>
      </c>
      <c r="T36" s="54">
        <v>33</v>
      </c>
      <c r="U36" s="54">
        <v>37</v>
      </c>
      <c r="V36" s="54">
        <v>34</v>
      </c>
      <c r="W36" s="54">
        <v>34</v>
      </c>
      <c r="X36" s="54">
        <v>33</v>
      </c>
      <c r="Y36" s="54">
        <v>31</v>
      </c>
      <c r="Z36" s="54">
        <v>31</v>
      </c>
      <c r="AA36" s="54">
        <v>32</v>
      </c>
      <c r="AB36" s="54">
        <v>36</v>
      </c>
      <c r="AC36" s="54">
        <v>33</v>
      </c>
      <c r="AD36" s="54">
        <v>36</v>
      </c>
      <c r="AE36" s="54">
        <v>33</v>
      </c>
      <c r="AF36" s="54">
        <v>28</v>
      </c>
      <c r="AG36" s="54">
        <v>32</v>
      </c>
      <c r="AH36" s="54">
        <v>34</v>
      </c>
      <c r="AI36" s="54">
        <v>32</v>
      </c>
      <c r="AJ36" s="54">
        <v>31</v>
      </c>
      <c r="AK36" s="54">
        <v>30</v>
      </c>
      <c r="AL36" s="54">
        <v>33</v>
      </c>
      <c r="AM36" s="54">
        <v>33</v>
      </c>
      <c r="AN36" s="54">
        <v>36</v>
      </c>
      <c r="AO36" s="54">
        <v>35</v>
      </c>
      <c r="AP36" s="54">
        <v>34</v>
      </c>
      <c r="AQ36" s="54">
        <v>33</v>
      </c>
      <c r="AR36" s="54">
        <v>34</v>
      </c>
      <c r="AS36" s="54">
        <v>35</v>
      </c>
      <c r="AT36" s="54">
        <v>36</v>
      </c>
      <c r="AU36" s="54">
        <v>36</v>
      </c>
      <c r="AV36" s="54">
        <v>41</v>
      </c>
      <c r="AW36" s="54">
        <v>39</v>
      </c>
      <c r="AX36" s="54">
        <v>37</v>
      </c>
      <c r="AY36" s="54">
        <v>35</v>
      </c>
      <c r="AZ36" s="54">
        <v>49</v>
      </c>
      <c r="BA36" s="54">
        <v>47</v>
      </c>
      <c r="BB36" s="54">
        <v>36</v>
      </c>
      <c r="BC36" s="54">
        <v>29</v>
      </c>
      <c r="BE36" s="667">
        <f t="shared" si="9"/>
        <v>1438.8</v>
      </c>
      <c r="BF36" s="667">
        <f t="shared" si="10"/>
        <v>1905.8</v>
      </c>
    </row>
    <row r="37" spans="1:58" x14ac:dyDescent="0.2">
      <c r="A37" s="741"/>
      <c r="B37" s="58" t="s">
        <v>2798</v>
      </c>
      <c r="C37" s="53">
        <v>314</v>
      </c>
      <c r="D37" s="54">
        <v>367</v>
      </c>
      <c r="E37" s="54">
        <v>350</v>
      </c>
      <c r="F37" s="54">
        <v>323</v>
      </c>
      <c r="G37" s="54">
        <v>319</v>
      </c>
      <c r="H37" s="54">
        <v>295</v>
      </c>
      <c r="I37" s="54">
        <v>291</v>
      </c>
      <c r="J37" s="54">
        <v>302</v>
      </c>
      <c r="K37" s="54">
        <v>273</v>
      </c>
      <c r="L37" s="54">
        <v>295</v>
      </c>
      <c r="M37" s="54">
        <v>281</v>
      </c>
      <c r="N37" s="54">
        <v>265</v>
      </c>
      <c r="O37" s="54">
        <v>258</v>
      </c>
      <c r="P37" s="54">
        <v>252</v>
      </c>
      <c r="Q37" s="54">
        <v>251</v>
      </c>
      <c r="R37" s="54">
        <v>248</v>
      </c>
      <c r="S37" s="54">
        <v>248</v>
      </c>
      <c r="T37" s="54">
        <v>259</v>
      </c>
      <c r="U37" s="54">
        <v>239</v>
      </c>
      <c r="V37" s="54">
        <v>239</v>
      </c>
      <c r="W37" s="54">
        <v>245</v>
      </c>
      <c r="X37" s="54">
        <v>236</v>
      </c>
      <c r="Y37" s="54">
        <v>240</v>
      </c>
      <c r="Z37" s="54">
        <v>226</v>
      </c>
      <c r="AA37" s="54">
        <v>225</v>
      </c>
      <c r="AB37" s="54">
        <v>228</v>
      </c>
      <c r="AC37" s="54">
        <v>229</v>
      </c>
      <c r="AD37" s="54">
        <v>232</v>
      </c>
      <c r="AE37" s="54">
        <v>234</v>
      </c>
      <c r="AF37" s="54">
        <v>223</v>
      </c>
      <c r="AG37" s="54">
        <v>216</v>
      </c>
      <c r="AH37" s="54">
        <v>224</v>
      </c>
      <c r="AI37" s="54">
        <v>224</v>
      </c>
      <c r="AJ37" s="54">
        <v>227</v>
      </c>
      <c r="AK37" s="54">
        <v>224</v>
      </c>
      <c r="AL37" s="54">
        <v>237</v>
      </c>
      <c r="AM37" s="54">
        <v>233</v>
      </c>
      <c r="AN37" s="54">
        <v>236</v>
      </c>
      <c r="AO37" s="54">
        <v>250</v>
      </c>
      <c r="AP37" s="54">
        <v>231</v>
      </c>
      <c r="AQ37" s="54">
        <v>245</v>
      </c>
      <c r="AR37" s="54">
        <v>249</v>
      </c>
      <c r="AS37" s="54">
        <v>242</v>
      </c>
      <c r="AT37" s="54">
        <v>244</v>
      </c>
      <c r="AU37" s="54">
        <v>263</v>
      </c>
      <c r="AV37" s="54">
        <v>274</v>
      </c>
      <c r="AW37" s="54">
        <v>270</v>
      </c>
      <c r="AX37" s="54">
        <v>266</v>
      </c>
      <c r="AY37" s="54">
        <v>265</v>
      </c>
      <c r="AZ37" s="54">
        <v>304</v>
      </c>
      <c r="BA37" s="54">
        <v>305</v>
      </c>
      <c r="BB37" s="54">
        <v>271</v>
      </c>
      <c r="BC37" s="54">
        <v>235</v>
      </c>
      <c r="BE37" s="667">
        <f t="shared" si="9"/>
        <v>10124</v>
      </c>
      <c r="BF37" s="667">
        <f t="shared" si="10"/>
        <v>13534</v>
      </c>
    </row>
    <row r="38" spans="1:58" x14ac:dyDescent="0.2">
      <c r="A38" s="741"/>
      <c r="B38" s="93" t="s">
        <v>2799</v>
      </c>
      <c r="C38" s="126" t="s">
        <v>2969</v>
      </c>
      <c r="D38" s="125" t="s">
        <v>2968</v>
      </c>
      <c r="E38" s="125" t="s">
        <v>2967</v>
      </c>
      <c r="F38" s="125" t="s">
        <v>2966</v>
      </c>
      <c r="G38" s="125" t="s">
        <v>2965</v>
      </c>
      <c r="H38" s="125" t="s">
        <v>2964</v>
      </c>
      <c r="I38" s="125" t="s">
        <v>2963</v>
      </c>
      <c r="J38" s="125" t="s">
        <v>2962</v>
      </c>
      <c r="K38" s="125" t="s">
        <v>2961</v>
      </c>
      <c r="L38" s="125" t="s">
        <v>2960</v>
      </c>
      <c r="M38" s="125" t="s">
        <v>2959</v>
      </c>
      <c r="N38" s="125" t="s">
        <v>2958</v>
      </c>
      <c r="O38" s="125" t="s">
        <v>2957</v>
      </c>
      <c r="P38" s="125" t="s">
        <v>2956</v>
      </c>
      <c r="Q38" s="125" t="s">
        <v>2955</v>
      </c>
      <c r="R38" s="125" t="s">
        <v>2954</v>
      </c>
      <c r="S38" s="125" t="s">
        <v>2953</v>
      </c>
      <c r="T38" s="125" t="s">
        <v>2952</v>
      </c>
      <c r="U38" s="125" t="s">
        <v>2951</v>
      </c>
      <c r="V38" s="125" t="s">
        <v>2950</v>
      </c>
      <c r="W38" s="125" t="s">
        <v>2949</v>
      </c>
      <c r="X38" s="125" t="s">
        <v>2948</v>
      </c>
      <c r="Y38" s="125" t="s">
        <v>2947</v>
      </c>
      <c r="Z38" s="125" t="s">
        <v>2946</v>
      </c>
      <c r="AA38" s="125" t="s">
        <v>2945</v>
      </c>
      <c r="AB38" s="125" t="s">
        <v>2944</v>
      </c>
      <c r="AC38" s="125" t="s">
        <v>2943</v>
      </c>
      <c r="AD38" s="125" t="s">
        <v>2942</v>
      </c>
      <c r="AE38" s="125" t="s">
        <v>2941</v>
      </c>
      <c r="AF38" s="9" t="s">
        <v>2940</v>
      </c>
      <c r="AG38" s="9" t="s">
        <v>2939</v>
      </c>
      <c r="AH38" s="9" t="s">
        <v>2938</v>
      </c>
      <c r="AI38" s="9" t="s">
        <v>2937</v>
      </c>
      <c r="AJ38" s="9" t="s">
        <v>2936</v>
      </c>
      <c r="AK38" s="9" t="s">
        <v>2935</v>
      </c>
      <c r="AL38" s="9" t="s">
        <v>2934</v>
      </c>
      <c r="AM38" s="9" t="s">
        <v>2933</v>
      </c>
      <c r="AN38" s="9" t="s">
        <v>2932</v>
      </c>
      <c r="AO38" s="9" t="s">
        <v>2931</v>
      </c>
      <c r="AP38" s="9" t="s">
        <v>2930</v>
      </c>
      <c r="AQ38" s="9" t="s">
        <v>2929</v>
      </c>
      <c r="AR38" s="9" t="s">
        <v>2928</v>
      </c>
      <c r="AS38" s="9" t="s">
        <v>2927</v>
      </c>
      <c r="AT38" s="9" t="s">
        <v>2926</v>
      </c>
      <c r="AU38" s="9" t="s">
        <v>2925</v>
      </c>
      <c r="AV38" s="9" t="s">
        <v>3002</v>
      </c>
      <c r="AW38" s="9" t="s">
        <v>3003</v>
      </c>
      <c r="AX38" s="9" t="s">
        <v>3004</v>
      </c>
      <c r="AY38" s="9" t="s">
        <v>3005</v>
      </c>
      <c r="AZ38" s="9" t="s">
        <v>3006</v>
      </c>
      <c r="BA38" s="9" t="s">
        <v>3010</v>
      </c>
      <c r="BB38" s="9" t="s">
        <v>3011</v>
      </c>
      <c r="BC38" s="9" t="s">
        <v>3012</v>
      </c>
      <c r="BD38" s="9"/>
      <c r="BE38" s="667"/>
      <c r="BF38" s="667"/>
    </row>
    <row r="39" spans="1:58" x14ac:dyDescent="0.2">
      <c r="A39" s="741"/>
      <c r="B39" s="58" t="s">
        <v>2793</v>
      </c>
      <c r="C39" s="53">
        <v>75</v>
      </c>
      <c r="D39" s="54">
        <v>81</v>
      </c>
      <c r="E39" s="54">
        <v>74</v>
      </c>
      <c r="F39" s="54">
        <v>66</v>
      </c>
      <c r="G39" s="54">
        <v>93</v>
      </c>
      <c r="H39" s="54">
        <v>71</v>
      </c>
      <c r="I39" s="54">
        <v>72</v>
      </c>
      <c r="J39" s="54">
        <v>64</v>
      </c>
      <c r="K39" s="54">
        <v>79</v>
      </c>
      <c r="L39" s="54">
        <v>66</v>
      </c>
      <c r="M39" s="54">
        <v>65</v>
      </c>
      <c r="N39" s="54">
        <v>81</v>
      </c>
      <c r="O39" s="54">
        <v>56</v>
      </c>
      <c r="P39" s="54">
        <v>73</v>
      </c>
      <c r="Q39" s="54">
        <v>63</v>
      </c>
      <c r="R39" s="54">
        <v>69</v>
      </c>
      <c r="S39" s="54">
        <v>58</v>
      </c>
      <c r="T39" s="54">
        <v>60</v>
      </c>
      <c r="U39" s="54">
        <v>50</v>
      </c>
      <c r="V39" s="54">
        <v>44</v>
      </c>
      <c r="W39" s="54">
        <v>48</v>
      </c>
      <c r="X39" s="54">
        <v>61</v>
      </c>
      <c r="Y39" s="54">
        <v>53</v>
      </c>
      <c r="Z39" s="54">
        <v>51</v>
      </c>
      <c r="AA39" s="54">
        <v>41</v>
      </c>
      <c r="AB39" s="54">
        <v>49</v>
      </c>
      <c r="AC39" s="54">
        <v>51</v>
      </c>
      <c r="AD39" s="54">
        <v>48</v>
      </c>
      <c r="AE39" s="54">
        <v>64</v>
      </c>
      <c r="AF39" s="54">
        <v>60</v>
      </c>
      <c r="AG39" s="54">
        <v>56</v>
      </c>
      <c r="AH39" s="54">
        <v>63</v>
      </c>
      <c r="AI39" s="54">
        <v>69</v>
      </c>
      <c r="AJ39" s="54">
        <v>60</v>
      </c>
      <c r="AK39" s="54">
        <v>57</v>
      </c>
      <c r="AL39" s="54">
        <v>62</v>
      </c>
      <c r="AM39" s="54">
        <v>56</v>
      </c>
      <c r="AN39" s="54">
        <v>52</v>
      </c>
      <c r="AO39" s="54">
        <v>46</v>
      </c>
      <c r="AP39" s="54">
        <v>71</v>
      </c>
      <c r="AQ39" s="54">
        <v>58</v>
      </c>
      <c r="AR39" s="54">
        <v>46</v>
      </c>
      <c r="AS39" s="54">
        <v>64</v>
      </c>
      <c r="AT39" s="54">
        <v>52</v>
      </c>
      <c r="AU39" s="54">
        <v>61</v>
      </c>
      <c r="AV39" s="54">
        <v>49</v>
      </c>
      <c r="AW39" s="54">
        <v>48</v>
      </c>
      <c r="AX39" s="54">
        <v>47</v>
      </c>
      <c r="AY39" s="54">
        <v>54</v>
      </c>
      <c r="AZ39" s="54">
        <v>49</v>
      </c>
      <c r="BA39" s="54">
        <v>55</v>
      </c>
      <c r="BB39" s="54">
        <v>52</v>
      </c>
      <c r="BC39" s="54">
        <v>44</v>
      </c>
      <c r="BE39" s="667">
        <f t="shared" ref="BE39:BE45" si="11">SUM(N39:BC39)</f>
        <v>2351</v>
      </c>
      <c r="BF39" s="667">
        <f>SUM(C39:BC39)</f>
        <v>3157</v>
      </c>
    </row>
    <row r="40" spans="1:58" x14ac:dyDescent="0.2">
      <c r="A40" s="741"/>
      <c r="B40" s="58" t="s">
        <v>2794</v>
      </c>
      <c r="C40" s="53">
        <v>105</v>
      </c>
      <c r="D40" s="54">
        <v>131</v>
      </c>
      <c r="E40" s="54">
        <v>106</v>
      </c>
      <c r="F40" s="54">
        <v>99</v>
      </c>
      <c r="G40" s="54">
        <v>100</v>
      </c>
      <c r="H40" s="54">
        <v>101</v>
      </c>
      <c r="I40" s="54">
        <v>83</v>
      </c>
      <c r="J40" s="54">
        <v>77</v>
      </c>
      <c r="K40" s="54">
        <v>86</v>
      </c>
      <c r="L40" s="54">
        <v>99</v>
      </c>
      <c r="M40" s="54">
        <v>84</v>
      </c>
      <c r="N40" s="54">
        <v>87</v>
      </c>
      <c r="O40" s="54">
        <v>101</v>
      </c>
      <c r="P40" s="54">
        <v>149</v>
      </c>
      <c r="Q40" s="54">
        <v>168</v>
      </c>
      <c r="R40" s="54">
        <v>147</v>
      </c>
      <c r="S40" s="54">
        <v>143</v>
      </c>
      <c r="T40" s="54">
        <v>126</v>
      </c>
      <c r="U40" s="54">
        <v>100</v>
      </c>
      <c r="V40" s="54">
        <v>82</v>
      </c>
      <c r="W40" s="54">
        <v>77</v>
      </c>
      <c r="X40" s="54">
        <v>79</v>
      </c>
      <c r="Y40" s="54">
        <v>61</v>
      </c>
      <c r="Z40" s="54">
        <v>76</v>
      </c>
      <c r="AA40" s="54">
        <v>59</v>
      </c>
      <c r="AB40" s="54">
        <v>70</v>
      </c>
      <c r="AC40" s="54">
        <v>53</v>
      </c>
      <c r="AD40" s="54">
        <v>56</v>
      </c>
      <c r="AE40" s="54">
        <v>72</v>
      </c>
      <c r="AF40" s="54">
        <v>64</v>
      </c>
      <c r="AG40" s="54">
        <v>49</v>
      </c>
      <c r="AH40" s="54">
        <v>62</v>
      </c>
      <c r="AI40" s="54">
        <v>56</v>
      </c>
      <c r="AJ40" s="54">
        <v>69</v>
      </c>
      <c r="AK40" s="54">
        <v>60</v>
      </c>
      <c r="AL40" s="54">
        <v>62</v>
      </c>
      <c r="AM40" s="54">
        <v>59</v>
      </c>
      <c r="AN40" s="54">
        <v>63</v>
      </c>
      <c r="AO40" s="54">
        <v>56</v>
      </c>
      <c r="AP40" s="54">
        <v>81</v>
      </c>
      <c r="AQ40" s="54">
        <v>75</v>
      </c>
      <c r="AR40" s="54">
        <v>76</v>
      </c>
      <c r="AS40" s="54">
        <v>73</v>
      </c>
      <c r="AT40" s="54">
        <v>73</v>
      </c>
      <c r="AU40" s="54">
        <v>65</v>
      </c>
      <c r="AV40" s="54">
        <v>80</v>
      </c>
      <c r="AW40" s="54">
        <v>93</v>
      </c>
      <c r="AX40" s="54">
        <v>84</v>
      </c>
      <c r="AY40" s="54">
        <v>76</v>
      </c>
      <c r="AZ40" s="54">
        <v>65</v>
      </c>
      <c r="BA40" s="54">
        <v>72</v>
      </c>
      <c r="BB40" s="54">
        <v>75</v>
      </c>
      <c r="BC40" s="54">
        <v>59</v>
      </c>
      <c r="BE40" s="667">
        <f t="shared" si="11"/>
        <v>3353</v>
      </c>
      <c r="BF40" s="667">
        <f t="shared" ref="BF40:BF45" si="12">SUM(C40:BC40)</f>
        <v>4424</v>
      </c>
    </row>
    <row r="41" spans="1:58" x14ac:dyDescent="0.2">
      <c r="A41" s="741"/>
      <c r="B41" s="58" t="s">
        <v>2795</v>
      </c>
      <c r="C41" s="53">
        <v>55</v>
      </c>
      <c r="D41" s="54">
        <v>60</v>
      </c>
      <c r="E41" s="54">
        <v>57</v>
      </c>
      <c r="F41" s="54">
        <v>47</v>
      </c>
      <c r="G41" s="54">
        <v>43</v>
      </c>
      <c r="H41" s="54">
        <v>56</v>
      </c>
      <c r="I41" s="54">
        <v>41</v>
      </c>
      <c r="J41" s="54">
        <v>51</v>
      </c>
      <c r="K41" s="54">
        <v>44</v>
      </c>
      <c r="L41" s="54">
        <v>59</v>
      </c>
      <c r="M41" s="54">
        <v>53</v>
      </c>
      <c r="N41" s="54">
        <v>42</v>
      </c>
      <c r="O41" s="54">
        <v>43</v>
      </c>
      <c r="P41" s="54">
        <v>86</v>
      </c>
      <c r="Q41" s="54">
        <v>76</v>
      </c>
      <c r="R41" s="54">
        <v>60</v>
      </c>
      <c r="S41" s="54">
        <v>75</v>
      </c>
      <c r="T41" s="54">
        <v>67</v>
      </c>
      <c r="U41" s="54">
        <v>54</v>
      </c>
      <c r="V41" s="54">
        <v>52</v>
      </c>
      <c r="W41" s="54">
        <v>44</v>
      </c>
      <c r="X41" s="54">
        <v>49</v>
      </c>
      <c r="Y41" s="54">
        <v>51</v>
      </c>
      <c r="Z41" s="54">
        <v>35</v>
      </c>
      <c r="AA41" s="54">
        <v>55</v>
      </c>
      <c r="AB41" s="54">
        <v>44</v>
      </c>
      <c r="AC41" s="54">
        <v>36</v>
      </c>
      <c r="AD41" s="54">
        <v>46</v>
      </c>
      <c r="AE41" s="54">
        <v>35</v>
      </c>
      <c r="AF41" s="54">
        <v>46</v>
      </c>
      <c r="AG41" s="54">
        <v>52</v>
      </c>
      <c r="AH41" s="54">
        <v>41</v>
      </c>
      <c r="AI41" s="54">
        <v>38</v>
      </c>
      <c r="AJ41" s="54">
        <v>42</v>
      </c>
      <c r="AK41" s="54">
        <v>40</v>
      </c>
      <c r="AL41" s="54">
        <v>46</v>
      </c>
      <c r="AM41" s="54">
        <v>39</v>
      </c>
      <c r="AN41" s="54">
        <v>44</v>
      </c>
      <c r="AO41" s="54">
        <v>36</v>
      </c>
      <c r="AP41" s="54">
        <v>51</v>
      </c>
      <c r="AQ41" s="54">
        <v>39</v>
      </c>
      <c r="AR41" s="54">
        <v>51</v>
      </c>
      <c r="AS41" s="54">
        <v>54</v>
      </c>
      <c r="AT41" s="54">
        <v>40</v>
      </c>
      <c r="AU41" s="54">
        <v>48</v>
      </c>
      <c r="AV41" s="54">
        <v>38</v>
      </c>
      <c r="AW41" s="54">
        <v>53</v>
      </c>
      <c r="AX41" s="54">
        <v>40</v>
      </c>
      <c r="AY41" s="54">
        <v>45</v>
      </c>
      <c r="AZ41" s="54">
        <v>54</v>
      </c>
      <c r="BA41" s="54">
        <v>46</v>
      </c>
      <c r="BB41" s="54">
        <v>38</v>
      </c>
      <c r="BC41" s="54">
        <v>45</v>
      </c>
      <c r="BE41" s="667">
        <f t="shared" si="11"/>
        <v>2016</v>
      </c>
      <c r="BF41" s="667">
        <f t="shared" si="12"/>
        <v>2582</v>
      </c>
    </row>
    <row r="42" spans="1:58" x14ac:dyDescent="0.2">
      <c r="A42" s="741"/>
      <c r="B42" s="58" t="s">
        <v>2796</v>
      </c>
      <c r="C42" s="53">
        <v>31</v>
      </c>
      <c r="D42" s="54">
        <v>37</v>
      </c>
      <c r="E42" s="54">
        <v>38</v>
      </c>
      <c r="F42" s="54">
        <v>36</v>
      </c>
      <c r="G42" s="54">
        <v>15</v>
      </c>
      <c r="H42" s="54">
        <v>17</v>
      </c>
      <c r="I42" s="54">
        <v>26</v>
      </c>
      <c r="J42" s="54">
        <v>23</v>
      </c>
      <c r="K42" s="54">
        <v>18</v>
      </c>
      <c r="L42" s="54">
        <v>20</v>
      </c>
      <c r="M42" s="54">
        <v>20</v>
      </c>
      <c r="N42" s="54">
        <v>29</v>
      </c>
      <c r="O42" s="54">
        <v>26</v>
      </c>
      <c r="P42" s="54">
        <v>33</v>
      </c>
      <c r="Q42" s="54">
        <v>38</v>
      </c>
      <c r="R42" s="54">
        <v>25</v>
      </c>
      <c r="S42" s="54">
        <v>25</v>
      </c>
      <c r="T42" s="54">
        <v>17</v>
      </c>
      <c r="U42" s="54">
        <v>20</v>
      </c>
      <c r="V42" s="54">
        <v>25</v>
      </c>
      <c r="W42" s="54">
        <v>19</v>
      </c>
      <c r="X42" s="54">
        <v>8</v>
      </c>
      <c r="Y42" s="54">
        <v>21</v>
      </c>
      <c r="Z42" s="54">
        <v>11</v>
      </c>
      <c r="AA42" s="54">
        <v>15</v>
      </c>
      <c r="AB42" s="54">
        <v>12</v>
      </c>
      <c r="AC42" s="54">
        <v>8</v>
      </c>
      <c r="AD42" s="54">
        <v>12</v>
      </c>
      <c r="AE42" s="54">
        <v>12</v>
      </c>
      <c r="AF42" s="54">
        <v>10</v>
      </c>
      <c r="AG42" s="54">
        <v>16</v>
      </c>
      <c r="AH42" s="54">
        <v>9</v>
      </c>
      <c r="AI42" s="54">
        <v>11</v>
      </c>
      <c r="AJ42" s="54">
        <v>18</v>
      </c>
      <c r="AK42" s="54">
        <v>12</v>
      </c>
      <c r="AL42" s="54">
        <v>11</v>
      </c>
      <c r="AM42" s="54">
        <v>15</v>
      </c>
      <c r="AN42" s="54">
        <v>14</v>
      </c>
      <c r="AO42" s="54">
        <v>16</v>
      </c>
      <c r="AP42" s="54">
        <v>14</v>
      </c>
      <c r="AQ42" s="54">
        <v>14</v>
      </c>
      <c r="AR42" s="54">
        <v>18</v>
      </c>
      <c r="AS42" s="54">
        <v>13</v>
      </c>
      <c r="AT42" s="54">
        <v>12</v>
      </c>
      <c r="AU42" s="54">
        <v>14</v>
      </c>
      <c r="AV42" s="54">
        <v>14</v>
      </c>
      <c r="AW42" s="54">
        <v>17</v>
      </c>
      <c r="AX42" s="54">
        <v>21</v>
      </c>
      <c r="AY42" s="54">
        <v>10</v>
      </c>
      <c r="AZ42" s="54">
        <v>12</v>
      </c>
      <c r="BA42" s="54">
        <v>9</v>
      </c>
      <c r="BB42" s="54">
        <v>11</v>
      </c>
      <c r="BC42" s="54">
        <v>11</v>
      </c>
      <c r="BE42" s="667">
        <f t="shared" si="11"/>
        <v>678</v>
      </c>
      <c r="BF42" s="667">
        <f t="shared" si="12"/>
        <v>959</v>
      </c>
    </row>
    <row r="43" spans="1:58" x14ac:dyDescent="0.2">
      <c r="A43" s="741"/>
      <c r="B43" s="123" t="s">
        <v>41</v>
      </c>
      <c r="C43" s="54">
        <v>0</v>
      </c>
      <c r="D43" s="54">
        <v>0</v>
      </c>
      <c r="E43" s="54">
        <v>0</v>
      </c>
      <c r="F43" s="54">
        <v>0</v>
      </c>
      <c r="G43" s="54">
        <v>0</v>
      </c>
      <c r="H43" s="54">
        <v>0</v>
      </c>
      <c r="I43" s="54">
        <v>0</v>
      </c>
      <c r="J43" s="54">
        <v>0</v>
      </c>
      <c r="K43" s="54">
        <v>0</v>
      </c>
      <c r="L43" s="54">
        <v>0</v>
      </c>
      <c r="M43" s="54">
        <v>0</v>
      </c>
      <c r="N43" s="54">
        <v>0</v>
      </c>
      <c r="O43" s="54">
        <v>4</v>
      </c>
      <c r="P43" s="54">
        <v>43</v>
      </c>
      <c r="Q43" s="54">
        <v>186</v>
      </c>
      <c r="R43" s="54">
        <v>300</v>
      </c>
      <c r="S43" s="54">
        <v>335</v>
      </c>
      <c r="T43" s="54">
        <v>306</v>
      </c>
      <c r="U43" s="54">
        <v>235</v>
      </c>
      <c r="V43" s="54">
        <v>178</v>
      </c>
      <c r="W43" s="54">
        <v>120</v>
      </c>
      <c r="X43" s="54">
        <v>62</v>
      </c>
      <c r="Y43" s="54">
        <v>39</v>
      </c>
      <c r="Z43" s="54">
        <v>27</v>
      </c>
      <c r="AA43" s="54">
        <v>19</v>
      </c>
      <c r="AB43" s="54">
        <v>15</v>
      </c>
      <c r="AC43" s="54">
        <v>3</v>
      </c>
      <c r="AD43" s="54">
        <v>4</v>
      </c>
      <c r="AE43" s="54">
        <v>1</v>
      </c>
      <c r="AF43" s="54">
        <v>1</v>
      </c>
      <c r="AG43" s="54">
        <v>1</v>
      </c>
      <c r="AH43" s="54">
        <v>0</v>
      </c>
      <c r="AI43" s="54">
        <v>0</v>
      </c>
      <c r="AJ43" s="54">
        <v>2</v>
      </c>
      <c r="AK43" s="54">
        <v>2</v>
      </c>
      <c r="AL43" s="54">
        <v>0</v>
      </c>
      <c r="AM43" s="54">
        <v>0</v>
      </c>
      <c r="AN43" s="54">
        <v>2</v>
      </c>
      <c r="AO43" s="54">
        <v>4</v>
      </c>
      <c r="AP43" s="54">
        <v>6</v>
      </c>
      <c r="AQ43" s="54">
        <v>6</v>
      </c>
      <c r="AR43" s="54">
        <v>12</v>
      </c>
      <c r="AS43" s="54">
        <v>15</v>
      </c>
      <c r="AT43" s="54">
        <v>30</v>
      </c>
      <c r="AU43" s="54">
        <v>49</v>
      </c>
      <c r="AV43" s="54">
        <v>67</v>
      </c>
      <c r="AW43" s="54">
        <v>61</v>
      </c>
      <c r="AX43" s="54">
        <v>70</v>
      </c>
      <c r="AY43" s="54">
        <v>69</v>
      </c>
      <c r="AZ43" s="54">
        <v>61</v>
      </c>
      <c r="BA43" s="54">
        <v>65</v>
      </c>
      <c r="BB43" s="54">
        <v>53</v>
      </c>
      <c r="BC43" s="54">
        <v>53</v>
      </c>
      <c r="BE43" s="667">
        <f t="shared" si="11"/>
        <v>2506</v>
      </c>
      <c r="BF43" s="667">
        <f t="shared" si="12"/>
        <v>2506</v>
      </c>
    </row>
    <row r="44" spans="1:58" x14ac:dyDescent="0.2">
      <c r="A44" s="741"/>
      <c r="B44" s="58" t="s">
        <v>2797</v>
      </c>
      <c r="C44" s="53">
        <v>40</v>
      </c>
      <c r="D44" s="54">
        <v>50</v>
      </c>
      <c r="E44" s="54">
        <v>46</v>
      </c>
      <c r="F44" s="54">
        <v>47</v>
      </c>
      <c r="G44" s="54">
        <v>29</v>
      </c>
      <c r="H44" s="54">
        <v>43</v>
      </c>
      <c r="I44" s="54">
        <v>36</v>
      </c>
      <c r="J44" s="54">
        <v>53</v>
      </c>
      <c r="K44" s="54">
        <v>40</v>
      </c>
      <c r="L44" s="54">
        <v>46</v>
      </c>
      <c r="M44" s="54">
        <v>39</v>
      </c>
      <c r="N44" s="54">
        <v>39</v>
      </c>
      <c r="O44" s="54">
        <v>36</v>
      </c>
      <c r="P44" s="54">
        <v>62</v>
      </c>
      <c r="Q44" s="54">
        <v>82</v>
      </c>
      <c r="R44" s="54">
        <v>88</v>
      </c>
      <c r="S44" s="54">
        <v>58</v>
      </c>
      <c r="T44" s="54">
        <v>64</v>
      </c>
      <c r="U44" s="54">
        <v>31</v>
      </c>
      <c r="V44" s="54">
        <v>55</v>
      </c>
      <c r="W44" s="54">
        <v>43</v>
      </c>
      <c r="X44" s="54">
        <v>36</v>
      </c>
      <c r="Y44" s="54">
        <v>38</v>
      </c>
      <c r="Z44" s="60">
        <v>36</v>
      </c>
      <c r="AA44" s="60">
        <v>47</v>
      </c>
      <c r="AB44" s="60">
        <v>37</v>
      </c>
      <c r="AC44" s="60">
        <v>31</v>
      </c>
      <c r="AD44" s="60">
        <v>34</v>
      </c>
      <c r="AE44" s="60">
        <v>35</v>
      </c>
      <c r="AF44" s="60">
        <v>29</v>
      </c>
      <c r="AG44" s="60">
        <v>40</v>
      </c>
      <c r="AH44" s="60">
        <v>35</v>
      </c>
      <c r="AI44" s="60">
        <v>29</v>
      </c>
      <c r="AJ44" s="60">
        <v>43</v>
      </c>
      <c r="AK44" s="60">
        <v>35</v>
      </c>
      <c r="AL44" s="60">
        <v>35</v>
      </c>
      <c r="AM44" s="60">
        <v>49</v>
      </c>
      <c r="AN44" s="60">
        <v>32</v>
      </c>
      <c r="AO44" s="60">
        <v>43</v>
      </c>
      <c r="AP44" s="60">
        <v>40</v>
      </c>
      <c r="AQ44" s="60">
        <v>29</v>
      </c>
      <c r="AR44" s="60">
        <v>46</v>
      </c>
      <c r="AS44" s="60">
        <v>35</v>
      </c>
      <c r="AT44" s="60">
        <v>41</v>
      </c>
      <c r="AU44" s="60">
        <v>35</v>
      </c>
      <c r="AV44" s="60">
        <v>47</v>
      </c>
      <c r="AW44" s="60">
        <v>47</v>
      </c>
      <c r="AX44" s="60">
        <v>42</v>
      </c>
      <c r="AY44" s="60">
        <v>43</v>
      </c>
      <c r="AZ44" s="60">
        <v>30</v>
      </c>
      <c r="BA44" s="60">
        <v>46</v>
      </c>
      <c r="BB44" s="60">
        <v>46</v>
      </c>
      <c r="BC44" s="60">
        <v>40</v>
      </c>
      <c r="BE44" s="667">
        <f t="shared" si="11"/>
        <v>1789</v>
      </c>
      <c r="BF44" s="667">
        <f t="shared" si="12"/>
        <v>2258</v>
      </c>
    </row>
    <row r="45" spans="1:58" x14ac:dyDescent="0.2">
      <c r="A45" s="741"/>
      <c r="B45" s="58" t="s">
        <v>2798</v>
      </c>
      <c r="C45" s="53">
        <v>306</v>
      </c>
      <c r="D45" s="54">
        <v>359</v>
      </c>
      <c r="E45" s="54">
        <v>321</v>
      </c>
      <c r="F45" s="54">
        <v>295</v>
      </c>
      <c r="G45" s="54">
        <v>280</v>
      </c>
      <c r="H45" s="54">
        <v>288</v>
      </c>
      <c r="I45" s="54">
        <v>258</v>
      </c>
      <c r="J45" s="54">
        <v>268</v>
      </c>
      <c r="K45" s="54">
        <v>267</v>
      </c>
      <c r="L45" s="54">
        <v>290</v>
      </c>
      <c r="M45" s="54">
        <v>261</v>
      </c>
      <c r="N45" s="54">
        <v>278</v>
      </c>
      <c r="O45" s="54">
        <v>266</v>
      </c>
      <c r="P45" s="54">
        <v>446</v>
      </c>
      <c r="Q45" s="54">
        <v>613</v>
      </c>
      <c r="R45" s="54">
        <v>689</v>
      </c>
      <c r="S45" s="54">
        <v>694</v>
      </c>
      <c r="T45" s="54">
        <v>640</v>
      </c>
      <c r="U45" s="54">
        <v>490</v>
      </c>
      <c r="V45" s="60">
        <v>436</v>
      </c>
      <c r="W45" s="54">
        <v>351</v>
      </c>
      <c r="X45" s="54">
        <v>295</v>
      </c>
      <c r="Y45" s="54">
        <v>263</v>
      </c>
      <c r="Z45" s="54">
        <v>236</v>
      </c>
      <c r="AA45" s="54">
        <v>236</v>
      </c>
      <c r="AB45" s="54">
        <v>227</v>
      </c>
      <c r="AC45" s="54">
        <v>182</v>
      </c>
      <c r="AD45" s="54">
        <v>200</v>
      </c>
      <c r="AE45" s="54">
        <v>219</v>
      </c>
      <c r="AF45" s="54">
        <v>210</v>
      </c>
      <c r="AG45" s="54">
        <v>214</v>
      </c>
      <c r="AH45" s="54">
        <v>210</v>
      </c>
      <c r="AI45" s="54">
        <v>203</v>
      </c>
      <c r="AJ45" s="54">
        <v>234</v>
      </c>
      <c r="AK45" s="54">
        <v>206</v>
      </c>
      <c r="AL45" s="54">
        <v>216</v>
      </c>
      <c r="AM45" s="54">
        <v>218</v>
      </c>
      <c r="AN45" s="54">
        <v>207</v>
      </c>
      <c r="AO45" s="54">
        <v>201</v>
      </c>
      <c r="AP45" s="54">
        <v>263</v>
      </c>
      <c r="AQ45" s="54">
        <v>221</v>
      </c>
      <c r="AR45" s="54">
        <v>249</v>
      </c>
      <c r="AS45" s="54">
        <v>254</v>
      </c>
      <c r="AT45" s="54">
        <v>248</v>
      </c>
      <c r="AU45" s="54">
        <v>272</v>
      </c>
      <c r="AV45" s="54">
        <v>295</v>
      </c>
      <c r="AW45" s="54">
        <v>319</v>
      </c>
      <c r="AX45" s="54">
        <v>304</v>
      </c>
      <c r="AY45" s="54">
        <v>297</v>
      </c>
      <c r="AZ45" s="54">
        <v>271</v>
      </c>
      <c r="BA45" s="54">
        <v>293</v>
      </c>
      <c r="BB45" s="54">
        <v>275</v>
      </c>
      <c r="BC45" s="54">
        <v>252</v>
      </c>
      <c r="BE45" s="667">
        <f t="shared" si="11"/>
        <v>12693</v>
      </c>
      <c r="BF45" s="667">
        <f t="shared" si="12"/>
        <v>15886</v>
      </c>
    </row>
    <row r="46" spans="1:58" x14ac:dyDescent="0.2">
      <c r="A46" s="741"/>
      <c r="B46" s="93" t="s">
        <v>2800</v>
      </c>
      <c r="C46" s="53"/>
      <c r="D46" s="54"/>
      <c r="E46" s="54"/>
      <c r="F46" s="54"/>
      <c r="G46" s="54"/>
      <c r="H46" s="54"/>
      <c r="I46" s="54"/>
      <c r="J46" s="54"/>
      <c r="K46" s="54"/>
      <c r="L46" s="54"/>
      <c r="M46" s="54"/>
      <c r="N46" s="54"/>
      <c r="O46" s="54"/>
      <c r="P46" s="60"/>
      <c r="Q46" s="60"/>
      <c r="R46" s="60"/>
      <c r="S46" s="60"/>
      <c r="T46" s="60"/>
      <c r="U46" s="60"/>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E46" s="667"/>
      <c r="BF46" s="667"/>
    </row>
    <row r="47" spans="1:58" x14ac:dyDescent="0.2">
      <c r="A47" s="741"/>
      <c r="B47" s="58" t="s">
        <v>2793</v>
      </c>
      <c r="C47" s="53">
        <f>C39-C31</f>
        <v>4</v>
      </c>
      <c r="D47" s="54">
        <f t="shared" ref="D47:BC47" si="13">D39-D31</f>
        <v>2</v>
      </c>
      <c r="E47" s="54">
        <f t="shared" si="13"/>
        <v>2</v>
      </c>
      <c r="F47" s="54">
        <f t="shared" si="13"/>
        <v>-4</v>
      </c>
      <c r="G47" s="54">
        <f t="shared" si="13"/>
        <v>18</v>
      </c>
      <c r="H47" s="54">
        <f t="shared" si="13"/>
        <v>1</v>
      </c>
      <c r="I47" s="54">
        <f t="shared" si="13"/>
        <v>5</v>
      </c>
      <c r="J47" s="54">
        <f t="shared" si="13"/>
        <v>-8</v>
      </c>
      <c r="K47" s="54">
        <f t="shared" si="13"/>
        <v>15</v>
      </c>
      <c r="L47" s="54">
        <f t="shared" si="13"/>
        <v>-3</v>
      </c>
      <c r="M47" s="54">
        <f t="shared" si="13"/>
        <v>-5</v>
      </c>
      <c r="N47" s="54">
        <f t="shared" si="13"/>
        <v>12</v>
      </c>
      <c r="O47" s="54">
        <f t="shared" si="13"/>
        <v>-10</v>
      </c>
      <c r="P47" s="54">
        <f t="shared" si="13"/>
        <v>10</v>
      </c>
      <c r="Q47" s="54">
        <f t="shared" si="13"/>
        <v>-2</v>
      </c>
      <c r="R47" s="54">
        <f t="shared" si="13"/>
        <v>7</v>
      </c>
      <c r="S47" s="54">
        <f t="shared" si="13"/>
        <v>-6</v>
      </c>
      <c r="T47" s="54">
        <f t="shared" si="13"/>
        <v>-11</v>
      </c>
      <c r="U47" s="54">
        <f t="shared" si="13"/>
        <v>-18</v>
      </c>
      <c r="V47" s="54">
        <f t="shared" si="13"/>
        <v>-23</v>
      </c>
      <c r="W47" s="54">
        <f t="shared" si="13"/>
        <v>-19</v>
      </c>
      <c r="X47" s="54">
        <f t="shared" si="13"/>
        <v>-7</v>
      </c>
      <c r="Y47" s="54">
        <f t="shared" si="13"/>
        <v>-13</v>
      </c>
      <c r="Z47" s="54">
        <f t="shared" si="13"/>
        <v>-12</v>
      </c>
      <c r="AA47" s="54">
        <f t="shared" si="13"/>
        <v>-22</v>
      </c>
      <c r="AB47" s="54">
        <f t="shared" si="13"/>
        <v>-14</v>
      </c>
      <c r="AC47" s="54">
        <f t="shared" si="13"/>
        <v>-14</v>
      </c>
      <c r="AD47" s="54">
        <f t="shared" si="13"/>
        <v>-17</v>
      </c>
      <c r="AE47" s="54">
        <f t="shared" si="13"/>
        <v>-12</v>
      </c>
      <c r="AF47" s="54">
        <f t="shared" si="13"/>
        <v>-10</v>
      </c>
      <c r="AG47" s="54">
        <f t="shared" si="13"/>
        <v>-11</v>
      </c>
      <c r="AH47" s="54">
        <f t="shared" si="13"/>
        <v>-4</v>
      </c>
      <c r="AI47" s="54">
        <f t="shared" si="13"/>
        <v>4</v>
      </c>
      <c r="AJ47" s="54">
        <f t="shared" si="13"/>
        <v>-5</v>
      </c>
      <c r="AK47" s="54">
        <f t="shared" si="13"/>
        <v>-13</v>
      </c>
      <c r="AL47" s="54">
        <f t="shared" si="13"/>
        <v>-5</v>
      </c>
      <c r="AM47" s="54">
        <f t="shared" si="13"/>
        <v>-16</v>
      </c>
      <c r="AN47" s="54">
        <f t="shared" si="13"/>
        <v>-21</v>
      </c>
      <c r="AO47" s="54">
        <f t="shared" si="13"/>
        <v>-23</v>
      </c>
      <c r="AP47" s="54">
        <f t="shared" si="13"/>
        <v>5</v>
      </c>
      <c r="AQ47" s="54">
        <f t="shared" si="13"/>
        <v>-11</v>
      </c>
      <c r="AR47" s="54">
        <f t="shared" si="13"/>
        <v>-15</v>
      </c>
      <c r="AS47" s="54">
        <f t="shared" si="13"/>
        <v>-8</v>
      </c>
      <c r="AT47" s="54">
        <f t="shared" si="13"/>
        <v>-15</v>
      </c>
      <c r="AU47" s="54">
        <f t="shared" si="13"/>
        <v>-11</v>
      </c>
      <c r="AV47" s="54">
        <f t="shared" si="13"/>
        <v>-26</v>
      </c>
      <c r="AW47" s="54">
        <f t="shared" si="13"/>
        <v>-19</v>
      </c>
      <c r="AX47" s="54">
        <f t="shared" si="13"/>
        <v>-15</v>
      </c>
      <c r="AY47" s="54">
        <f t="shared" si="13"/>
        <v>-14</v>
      </c>
      <c r="AZ47" s="54">
        <f t="shared" si="13"/>
        <v>-22</v>
      </c>
      <c r="BA47" s="54">
        <f t="shared" si="13"/>
        <v>-13</v>
      </c>
      <c r="BB47" s="54">
        <f t="shared" si="13"/>
        <v>-13</v>
      </c>
      <c r="BC47" s="54">
        <f t="shared" si="13"/>
        <v>-10</v>
      </c>
      <c r="BE47" s="667">
        <f>BE39-BE31</f>
        <v>-418.80000000000018</v>
      </c>
      <c r="BF47" s="667">
        <f>BF39-BF31</f>
        <v>-391.80000000000018</v>
      </c>
    </row>
    <row r="48" spans="1:58" x14ac:dyDescent="0.2">
      <c r="A48" s="741"/>
      <c r="B48" s="58" t="s">
        <v>2794</v>
      </c>
      <c r="C48" s="53">
        <f t="shared" ref="C48:BC52" si="14">C40-C32</f>
        <v>3</v>
      </c>
      <c r="D48" s="54">
        <f t="shared" si="14"/>
        <v>12</v>
      </c>
      <c r="E48" s="54">
        <f t="shared" si="14"/>
        <v>-10</v>
      </c>
      <c r="F48" s="54">
        <f t="shared" si="14"/>
        <v>-5</v>
      </c>
      <c r="G48" s="54">
        <f t="shared" si="14"/>
        <v>-8</v>
      </c>
      <c r="H48" s="54">
        <f t="shared" si="14"/>
        <v>-1</v>
      </c>
      <c r="I48" s="54">
        <f t="shared" si="14"/>
        <v>-12</v>
      </c>
      <c r="J48" s="54">
        <f t="shared" si="14"/>
        <v>-15</v>
      </c>
      <c r="K48" s="54">
        <f t="shared" si="14"/>
        <v>-7</v>
      </c>
      <c r="L48" s="54">
        <f t="shared" si="14"/>
        <v>10</v>
      </c>
      <c r="M48" s="54">
        <f t="shared" si="14"/>
        <v>-1</v>
      </c>
      <c r="N48" s="54">
        <f t="shared" si="14"/>
        <v>4</v>
      </c>
      <c r="O48" s="54">
        <f t="shared" si="14"/>
        <v>18</v>
      </c>
      <c r="P48" s="54">
        <f t="shared" si="14"/>
        <v>67</v>
      </c>
      <c r="Q48" s="54">
        <f t="shared" si="14"/>
        <v>91</v>
      </c>
      <c r="R48" s="54">
        <f t="shared" si="14"/>
        <v>68</v>
      </c>
      <c r="S48" s="54">
        <f t="shared" si="14"/>
        <v>66</v>
      </c>
      <c r="T48" s="54">
        <f t="shared" si="14"/>
        <v>46</v>
      </c>
      <c r="U48" s="54">
        <f t="shared" si="14"/>
        <v>31</v>
      </c>
      <c r="V48" s="54">
        <f t="shared" si="14"/>
        <v>10</v>
      </c>
      <c r="W48" s="54">
        <f t="shared" si="14"/>
        <v>-3</v>
      </c>
      <c r="X48" s="54">
        <f t="shared" si="14"/>
        <v>8</v>
      </c>
      <c r="Y48" s="54">
        <f t="shared" si="14"/>
        <v>-12</v>
      </c>
      <c r="Z48" s="54">
        <f t="shared" si="14"/>
        <v>11</v>
      </c>
      <c r="AA48" s="54">
        <f t="shared" si="14"/>
        <v>-6</v>
      </c>
      <c r="AB48" s="54">
        <f t="shared" si="14"/>
        <v>4</v>
      </c>
      <c r="AC48" s="54">
        <f t="shared" si="14"/>
        <v>-15</v>
      </c>
      <c r="AD48" s="54">
        <f t="shared" si="14"/>
        <v>-12</v>
      </c>
      <c r="AE48" s="54">
        <f t="shared" si="14"/>
        <v>6</v>
      </c>
      <c r="AF48" s="54">
        <f t="shared" si="14"/>
        <v>1</v>
      </c>
      <c r="AG48" s="54">
        <f t="shared" si="14"/>
        <v>-14</v>
      </c>
      <c r="AH48" s="54">
        <f t="shared" si="14"/>
        <v>-3</v>
      </c>
      <c r="AI48" s="54">
        <f t="shared" si="14"/>
        <v>-12</v>
      </c>
      <c r="AJ48" s="54">
        <f t="shared" si="14"/>
        <v>-4</v>
      </c>
      <c r="AK48" s="54">
        <f t="shared" si="14"/>
        <v>-3</v>
      </c>
      <c r="AL48" s="54">
        <f t="shared" si="14"/>
        <v>-12</v>
      </c>
      <c r="AM48" s="54">
        <f t="shared" si="14"/>
        <v>-10</v>
      </c>
      <c r="AN48" s="54">
        <f t="shared" si="14"/>
        <v>-2</v>
      </c>
      <c r="AO48" s="54">
        <f t="shared" si="14"/>
        <v>-24</v>
      </c>
      <c r="AP48" s="54">
        <f t="shared" si="14"/>
        <v>10</v>
      </c>
      <c r="AQ48" s="54">
        <f t="shared" si="14"/>
        <v>1</v>
      </c>
      <c r="AR48" s="54">
        <f t="shared" si="14"/>
        <v>-3</v>
      </c>
      <c r="AS48" s="54">
        <f t="shared" si="14"/>
        <v>7</v>
      </c>
      <c r="AT48" s="54">
        <f t="shared" si="14"/>
        <v>-5</v>
      </c>
      <c r="AU48" s="54">
        <f t="shared" si="14"/>
        <v>-19</v>
      </c>
      <c r="AV48" s="54">
        <f t="shared" si="14"/>
        <v>-7</v>
      </c>
      <c r="AW48" s="54">
        <f t="shared" si="14"/>
        <v>2</v>
      </c>
      <c r="AX48" s="54">
        <f t="shared" si="14"/>
        <v>1</v>
      </c>
      <c r="AY48" s="54">
        <f t="shared" si="14"/>
        <v>-17</v>
      </c>
      <c r="AZ48" s="54">
        <f t="shared" si="14"/>
        <v>-41</v>
      </c>
      <c r="BA48" s="54">
        <f t="shared" si="14"/>
        <v>-33</v>
      </c>
      <c r="BB48" s="54">
        <f t="shared" si="14"/>
        <v>-15</v>
      </c>
      <c r="BC48" s="54">
        <f t="shared" si="14"/>
        <v>-25</v>
      </c>
      <c r="BE48" s="667">
        <f t="shared" ref="BE48:BF53" si="15">BE40-BE32</f>
        <v>222.19999999999982</v>
      </c>
      <c r="BF48" s="667">
        <f t="shared" si="15"/>
        <v>188.19999999999982</v>
      </c>
    </row>
    <row r="49" spans="1:59" x14ac:dyDescent="0.2">
      <c r="A49" s="741"/>
      <c r="B49" s="58" t="s">
        <v>2795</v>
      </c>
      <c r="C49" s="53">
        <f t="shared" si="14"/>
        <v>-8</v>
      </c>
      <c r="D49" s="54">
        <f t="shared" si="14"/>
        <v>-12</v>
      </c>
      <c r="E49" s="54">
        <f t="shared" si="14"/>
        <v>-13</v>
      </c>
      <c r="F49" s="54">
        <f t="shared" si="14"/>
        <v>-16</v>
      </c>
      <c r="G49" s="54">
        <f t="shared" si="14"/>
        <v>-15</v>
      </c>
      <c r="H49" s="54">
        <f t="shared" si="14"/>
        <v>5</v>
      </c>
      <c r="I49" s="54">
        <f t="shared" si="14"/>
        <v>-14</v>
      </c>
      <c r="J49" s="54">
        <f t="shared" si="14"/>
        <v>-11</v>
      </c>
      <c r="K49" s="54">
        <f t="shared" si="14"/>
        <v>-4</v>
      </c>
      <c r="L49" s="54">
        <f t="shared" si="14"/>
        <v>-5</v>
      </c>
      <c r="M49" s="54">
        <f t="shared" si="14"/>
        <v>-8</v>
      </c>
      <c r="N49" s="54">
        <f t="shared" si="14"/>
        <v>-11</v>
      </c>
      <c r="O49" s="54">
        <f t="shared" si="14"/>
        <v>-5</v>
      </c>
      <c r="P49" s="54">
        <f t="shared" si="14"/>
        <v>41</v>
      </c>
      <c r="Q49" s="54">
        <f t="shared" si="14"/>
        <v>22</v>
      </c>
      <c r="R49" s="54">
        <f t="shared" si="14"/>
        <v>12</v>
      </c>
      <c r="S49" s="54">
        <f t="shared" si="14"/>
        <v>20</v>
      </c>
      <c r="T49" s="54">
        <f t="shared" si="14"/>
        <v>15</v>
      </c>
      <c r="U49" s="54">
        <f t="shared" si="14"/>
        <v>9</v>
      </c>
      <c r="V49" s="54">
        <f t="shared" si="14"/>
        <v>5</v>
      </c>
      <c r="W49" s="54">
        <f t="shared" si="14"/>
        <v>-1</v>
      </c>
      <c r="X49" s="54">
        <f t="shared" si="14"/>
        <v>5</v>
      </c>
      <c r="Y49" s="54">
        <f t="shared" si="14"/>
        <v>5</v>
      </c>
      <c r="Z49" s="54">
        <f t="shared" si="14"/>
        <v>-12</v>
      </c>
      <c r="AA49" s="54">
        <f t="shared" si="14"/>
        <v>9</v>
      </c>
      <c r="AB49" s="54">
        <f t="shared" si="14"/>
        <v>-3</v>
      </c>
      <c r="AC49" s="54">
        <f t="shared" si="14"/>
        <v>-7</v>
      </c>
      <c r="AD49" s="54">
        <f t="shared" si="14"/>
        <v>-1</v>
      </c>
      <c r="AE49" s="54">
        <f t="shared" si="14"/>
        <v>-6</v>
      </c>
      <c r="AF49" s="54">
        <f t="shared" si="14"/>
        <v>0</v>
      </c>
      <c r="AG49" s="54">
        <f t="shared" si="14"/>
        <v>12</v>
      </c>
      <c r="AH49" s="54">
        <f t="shared" si="14"/>
        <v>-2</v>
      </c>
      <c r="AI49" s="54">
        <f t="shared" si="14"/>
        <v>-6</v>
      </c>
      <c r="AJ49" s="54">
        <f t="shared" si="14"/>
        <v>-1</v>
      </c>
      <c r="AK49" s="54">
        <f t="shared" si="14"/>
        <v>-4</v>
      </c>
      <c r="AL49" s="54">
        <f t="shared" si="14"/>
        <v>3</v>
      </c>
      <c r="AM49" s="54">
        <f t="shared" si="14"/>
        <v>-2</v>
      </c>
      <c r="AN49" s="54">
        <f t="shared" si="14"/>
        <v>-1</v>
      </c>
      <c r="AO49" s="54">
        <f t="shared" si="14"/>
        <v>-11</v>
      </c>
      <c r="AP49" s="54">
        <f t="shared" si="14"/>
        <v>10</v>
      </c>
      <c r="AQ49" s="54">
        <f t="shared" si="14"/>
        <v>-10</v>
      </c>
      <c r="AR49" s="54">
        <f t="shared" si="14"/>
        <v>0</v>
      </c>
      <c r="AS49" s="54">
        <f t="shared" si="14"/>
        <v>4</v>
      </c>
      <c r="AT49" s="54">
        <f t="shared" si="14"/>
        <v>-4</v>
      </c>
      <c r="AU49" s="54">
        <f t="shared" si="14"/>
        <v>-2</v>
      </c>
      <c r="AV49" s="54">
        <f t="shared" si="14"/>
        <v>-11</v>
      </c>
      <c r="AW49" s="54">
        <f t="shared" si="14"/>
        <v>3</v>
      </c>
      <c r="AX49" s="54">
        <f t="shared" si="14"/>
        <v>-18</v>
      </c>
      <c r="AY49" s="54">
        <f t="shared" si="14"/>
        <v>-3</v>
      </c>
      <c r="AZ49" s="54">
        <f t="shared" si="14"/>
        <v>1</v>
      </c>
      <c r="BA49" s="54">
        <f t="shared" si="14"/>
        <v>-11</v>
      </c>
      <c r="BB49" s="54">
        <f t="shared" si="14"/>
        <v>-12</v>
      </c>
      <c r="BC49" s="54">
        <f t="shared" si="14"/>
        <v>-6</v>
      </c>
      <c r="BE49" s="667">
        <f t="shared" si="15"/>
        <v>66.799999999999955</v>
      </c>
      <c r="BF49" s="667">
        <f t="shared" si="15"/>
        <v>-34.199999999999818</v>
      </c>
    </row>
    <row r="50" spans="1:59" x14ac:dyDescent="0.2">
      <c r="A50" s="741"/>
      <c r="B50" s="58" t="s">
        <v>2796</v>
      </c>
      <c r="C50" s="53">
        <f t="shared" si="14"/>
        <v>-4</v>
      </c>
      <c r="D50" s="54">
        <f t="shared" si="14"/>
        <v>-12</v>
      </c>
      <c r="E50" s="54">
        <f t="shared" si="14"/>
        <v>-6</v>
      </c>
      <c r="F50" s="54">
        <f t="shared" si="14"/>
        <v>-5</v>
      </c>
      <c r="G50" s="54">
        <f t="shared" si="14"/>
        <v>-21</v>
      </c>
      <c r="H50" s="54">
        <f t="shared" si="14"/>
        <v>-19</v>
      </c>
      <c r="I50" s="54">
        <f t="shared" si="14"/>
        <v>-6</v>
      </c>
      <c r="J50" s="54">
        <f t="shared" si="14"/>
        <v>-11</v>
      </c>
      <c r="K50" s="54">
        <f t="shared" si="14"/>
        <v>-12</v>
      </c>
      <c r="L50" s="54">
        <f t="shared" si="14"/>
        <v>-8</v>
      </c>
      <c r="M50" s="54">
        <f t="shared" si="14"/>
        <v>-6</v>
      </c>
      <c r="N50" s="54">
        <f t="shared" si="14"/>
        <v>4</v>
      </c>
      <c r="O50" s="54">
        <f t="shared" si="14"/>
        <v>5</v>
      </c>
      <c r="P50" s="54">
        <f t="shared" si="14"/>
        <v>9</v>
      </c>
      <c r="Q50" s="54">
        <f t="shared" si="14"/>
        <v>17</v>
      </c>
      <c r="R50" s="54">
        <f t="shared" si="14"/>
        <v>5</v>
      </c>
      <c r="S50" s="54">
        <f t="shared" si="14"/>
        <v>4</v>
      </c>
      <c r="T50" s="54">
        <f t="shared" si="14"/>
        <v>-7</v>
      </c>
      <c r="U50" s="54">
        <f t="shared" si="14"/>
        <v>0</v>
      </c>
      <c r="V50" s="54">
        <f t="shared" si="14"/>
        <v>6</v>
      </c>
      <c r="W50" s="54">
        <f t="shared" si="14"/>
        <v>-1</v>
      </c>
      <c r="X50" s="54">
        <f t="shared" si="14"/>
        <v>-11</v>
      </c>
      <c r="Y50" s="54">
        <f t="shared" si="14"/>
        <v>-3</v>
      </c>
      <c r="Z50" s="54">
        <f t="shared" si="14"/>
        <v>-8</v>
      </c>
      <c r="AA50" s="54">
        <f t="shared" si="14"/>
        <v>-4</v>
      </c>
      <c r="AB50" s="54">
        <f t="shared" si="14"/>
        <v>-4</v>
      </c>
      <c r="AC50" s="54">
        <f t="shared" si="14"/>
        <v>-11</v>
      </c>
      <c r="AD50" s="54">
        <f t="shared" si="14"/>
        <v>-3</v>
      </c>
      <c r="AE50" s="54">
        <f t="shared" si="14"/>
        <v>-6</v>
      </c>
      <c r="AF50" s="54">
        <f t="shared" si="14"/>
        <v>-5</v>
      </c>
      <c r="AG50" s="54">
        <f t="shared" si="14"/>
        <v>2</v>
      </c>
      <c r="AH50" s="54">
        <f t="shared" si="14"/>
        <v>-6</v>
      </c>
      <c r="AI50" s="54">
        <f t="shared" si="14"/>
        <v>-2</v>
      </c>
      <c r="AJ50" s="54">
        <f t="shared" si="14"/>
        <v>2</v>
      </c>
      <c r="AK50" s="54">
        <f t="shared" si="14"/>
        <v>-4</v>
      </c>
      <c r="AL50" s="54">
        <f t="shared" si="14"/>
        <v>-8</v>
      </c>
      <c r="AM50" s="54">
        <f t="shared" si="14"/>
        <v>-3</v>
      </c>
      <c r="AN50" s="54">
        <f t="shared" si="14"/>
        <v>-3</v>
      </c>
      <c r="AO50" s="54">
        <f t="shared" si="14"/>
        <v>-3</v>
      </c>
      <c r="AP50" s="54">
        <f t="shared" si="14"/>
        <v>-5</v>
      </c>
      <c r="AQ50" s="54">
        <f t="shared" si="14"/>
        <v>-7</v>
      </c>
      <c r="AR50" s="54">
        <f t="shared" si="14"/>
        <v>-5</v>
      </c>
      <c r="AS50" s="54">
        <f t="shared" si="14"/>
        <v>-6</v>
      </c>
      <c r="AT50" s="54">
        <f t="shared" si="14"/>
        <v>-8</v>
      </c>
      <c r="AU50" s="54">
        <f t="shared" si="14"/>
        <v>-8</v>
      </c>
      <c r="AV50" s="54">
        <f t="shared" si="14"/>
        <v>-8</v>
      </c>
      <c r="AW50" s="54">
        <f t="shared" si="14"/>
        <v>-6</v>
      </c>
      <c r="AX50" s="54">
        <f t="shared" si="14"/>
        <v>-4</v>
      </c>
      <c r="AY50" s="54">
        <f t="shared" si="14"/>
        <v>-11</v>
      </c>
      <c r="AZ50" s="54">
        <f t="shared" si="14"/>
        <v>-13</v>
      </c>
      <c r="BA50" s="54">
        <f t="shared" si="14"/>
        <v>-19</v>
      </c>
      <c r="BB50" s="54">
        <f t="shared" si="14"/>
        <v>-19</v>
      </c>
      <c r="BC50" s="54">
        <f t="shared" si="14"/>
        <v>-6</v>
      </c>
      <c r="BE50" s="667">
        <f t="shared" si="15"/>
        <v>-149.39999999999998</v>
      </c>
      <c r="BF50" s="667">
        <f t="shared" si="15"/>
        <v>-259.40000000000009</v>
      </c>
    </row>
    <row r="51" spans="1:59" x14ac:dyDescent="0.2">
      <c r="A51" s="741"/>
      <c r="B51" s="58" t="s">
        <v>41</v>
      </c>
      <c r="C51" s="53">
        <f t="shared" si="14"/>
        <v>0</v>
      </c>
      <c r="D51" s="54">
        <f t="shared" si="14"/>
        <v>0</v>
      </c>
      <c r="E51" s="54">
        <f t="shared" si="14"/>
        <v>0</v>
      </c>
      <c r="F51" s="54">
        <f t="shared" si="14"/>
        <v>0</v>
      </c>
      <c r="G51" s="54">
        <f t="shared" si="14"/>
        <v>0</v>
      </c>
      <c r="H51" s="54">
        <f t="shared" si="14"/>
        <v>0</v>
      </c>
      <c r="I51" s="54">
        <f t="shared" si="14"/>
        <v>0</v>
      </c>
      <c r="J51" s="54">
        <f t="shared" si="14"/>
        <v>0</v>
      </c>
      <c r="K51" s="54">
        <f t="shared" si="14"/>
        <v>0</v>
      </c>
      <c r="L51" s="54">
        <f t="shared" si="14"/>
        <v>0</v>
      </c>
      <c r="M51" s="54">
        <f t="shared" si="14"/>
        <v>0</v>
      </c>
      <c r="N51" s="54">
        <f t="shared" si="14"/>
        <v>0</v>
      </c>
      <c r="O51" s="54">
        <f t="shared" si="14"/>
        <v>4</v>
      </c>
      <c r="P51" s="54">
        <f t="shared" si="14"/>
        <v>43</v>
      </c>
      <c r="Q51" s="54">
        <f t="shared" si="14"/>
        <v>186</v>
      </c>
      <c r="R51" s="54">
        <f t="shared" si="14"/>
        <v>300</v>
      </c>
      <c r="S51" s="54">
        <f t="shared" si="14"/>
        <v>335</v>
      </c>
      <c r="T51" s="54">
        <f t="shared" si="14"/>
        <v>306</v>
      </c>
      <c r="U51" s="54">
        <f t="shared" si="14"/>
        <v>235</v>
      </c>
      <c r="V51" s="54">
        <f t="shared" si="14"/>
        <v>178</v>
      </c>
      <c r="W51" s="54">
        <f t="shared" si="14"/>
        <v>120</v>
      </c>
      <c r="X51" s="54">
        <f t="shared" si="14"/>
        <v>62</v>
      </c>
      <c r="Y51" s="54">
        <f t="shared" si="14"/>
        <v>39</v>
      </c>
      <c r="Z51" s="54">
        <f t="shared" si="14"/>
        <v>27</v>
      </c>
      <c r="AA51" s="54">
        <f t="shared" si="14"/>
        <v>19</v>
      </c>
      <c r="AB51" s="54">
        <f t="shared" si="14"/>
        <v>15</v>
      </c>
      <c r="AC51" s="54">
        <f t="shared" si="14"/>
        <v>3</v>
      </c>
      <c r="AD51" s="54">
        <f t="shared" si="14"/>
        <v>4</v>
      </c>
      <c r="AE51" s="54">
        <f t="shared" si="14"/>
        <v>1</v>
      </c>
      <c r="AF51" s="54">
        <f t="shared" si="14"/>
        <v>1</v>
      </c>
      <c r="AG51" s="54">
        <f t="shared" si="14"/>
        <v>1</v>
      </c>
      <c r="AH51" s="54">
        <f t="shared" si="14"/>
        <v>0</v>
      </c>
      <c r="AI51" s="54">
        <f t="shared" si="14"/>
        <v>0</v>
      </c>
      <c r="AJ51" s="54">
        <f t="shared" si="14"/>
        <v>2</v>
      </c>
      <c r="AK51" s="54">
        <f t="shared" si="14"/>
        <v>2</v>
      </c>
      <c r="AL51" s="54">
        <f t="shared" si="14"/>
        <v>0</v>
      </c>
      <c r="AM51" s="54">
        <f t="shared" si="14"/>
        <v>0</v>
      </c>
      <c r="AN51" s="54">
        <f t="shared" si="14"/>
        <v>2</v>
      </c>
      <c r="AO51" s="54">
        <f t="shared" si="14"/>
        <v>4</v>
      </c>
      <c r="AP51" s="54">
        <f t="shared" si="14"/>
        <v>6</v>
      </c>
      <c r="AQ51" s="54">
        <f t="shared" si="14"/>
        <v>6</v>
      </c>
      <c r="AR51" s="54">
        <f t="shared" si="14"/>
        <v>12</v>
      </c>
      <c r="AS51" s="54">
        <f t="shared" si="14"/>
        <v>15</v>
      </c>
      <c r="AT51" s="54">
        <f t="shared" si="14"/>
        <v>30</v>
      </c>
      <c r="AU51" s="54">
        <f t="shared" si="14"/>
        <v>49</v>
      </c>
      <c r="AV51" s="54">
        <f t="shared" si="14"/>
        <v>67</v>
      </c>
      <c r="AW51" s="54">
        <f t="shared" si="14"/>
        <v>61</v>
      </c>
      <c r="AX51" s="54">
        <f t="shared" si="14"/>
        <v>70</v>
      </c>
      <c r="AY51" s="54">
        <f t="shared" si="14"/>
        <v>69</v>
      </c>
      <c r="AZ51" s="54">
        <f t="shared" si="14"/>
        <v>61</v>
      </c>
      <c r="BA51" s="54">
        <f t="shared" si="14"/>
        <v>65</v>
      </c>
      <c r="BB51" s="54">
        <f t="shared" si="14"/>
        <v>53</v>
      </c>
      <c r="BC51" s="54">
        <f t="shared" si="14"/>
        <v>53</v>
      </c>
      <c r="BE51" s="667">
        <f t="shared" si="15"/>
        <v>2506</v>
      </c>
      <c r="BF51" s="667">
        <f t="shared" si="15"/>
        <v>2506</v>
      </c>
    </row>
    <row r="52" spans="1:59" x14ac:dyDescent="0.2">
      <c r="A52" s="741"/>
      <c r="B52" s="58" t="s">
        <v>2797</v>
      </c>
      <c r="C52" s="53">
        <f t="shared" si="14"/>
        <v>-3</v>
      </c>
      <c r="D52" s="54">
        <f t="shared" si="14"/>
        <v>3</v>
      </c>
      <c r="E52" s="54">
        <f t="shared" si="14"/>
        <v>-2</v>
      </c>
      <c r="F52" s="54">
        <f t="shared" si="14"/>
        <v>2</v>
      </c>
      <c r="G52" s="54">
        <f t="shared" si="14"/>
        <v>-13</v>
      </c>
      <c r="H52" s="54">
        <f t="shared" si="14"/>
        <v>6</v>
      </c>
      <c r="I52" s="54">
        <f t="shared" si="14"/>
        <v>-5</v>
      </c>
      <c r="J52" s="54">
        <f t="shared" si="14"/>
        <v>11</v>
      </c>
      <c r="K52" s="54">
        <f t="shared" si="14"/>
        <v>2</v>
      </c>
      <c r="L52" s="54">
        <f t="shared" si="14"/>
        <v>1</v>
      </c>
      <c r="M52" s="54">
        <f t="shared" si="14"/>
        <v>0</v>
      </c>
      <c r="N52" s="54">
        <f t="shared" si="14"/>
        <v>4</v>
      </c>
      <c r="O52" s="54">
        <f t="shared" si="14"/>
        <v>-3</v>
      </c>
      <c r="P52" s="54">
        <f t="shared" si="14"/>
        <v>25</v>
      </c>
      <c r="Q52" s="54">
        <f t="shared" si="14"/>
        <v>48</v>
      </c>
      <c r="R52" s="54">
        <f t="shared" si="14"/>
        <v>50</v>
      </c>
      <c r="S52" s="54">
        <f t="shared" si="14"/>
        <v>27</v>
      </c>
      <c r="T52" s="54">
        <f t="shared" si="14"/>
        <v>31</v>
      </c>
      <c r="U52" s="54">
        <f t="shared" si="14"/>
        <v>-6</v>
      </c>
      <c r="V52" s="54">
        <f t="shared" si="14"/>
        <v>21</v>
      </c>
      <c r="W52" s="54">
        <f t="shared" si="14"/>
        <v>9</v>
      </c>
      <c r="X52" s="54">
        <f t="shared" si="14"/>
        <v>3</v>
      </c>
      <c r="Y52" s="54">
        <f t="shared" si="14"/>
        <v>7</v>
      </c>
      <c r="Z52" s="54">
        <f t="shared" si="14"/>
        <v>5</v>
      </c>
      <c r="AA52" s="54">
        <f t="shared" si="14"/>
        <v>15</v>
      </c>
      <c r="AB52" s="54">
        <f t="shared" si="14"/>
        <v>1</v>
      </c>
      <c r="AC52" s="54">
        <f t="shared" si="14"/>
        <v>-2</v>
      </c>
      <c r="AD52" s="54">
        <f t="shared" si="14"/>
        <v>-2</v>
      </c>
      <c r="AE52" s="54">
        <f t="shared" si="14"/>
        <v>2</v>
      </c>
      <c r="AF52" s="54">
        <f t="shared" si="14"/>
        <v>1</v>
      </c>
      <c r="AG52" s="54">
        <f t="shared" si="14"/>
        <v>8</v>
      </c>
      <c r="AH52" s="54">
        <f t="shared" si="14"/>
        <v>1</v>
      </c>
      <c r="AI52" s="54">
        <f t="shared" si="14"/>
        <v>-3</v>
      </c>
      <c r="AJ52" s="54">
        <f t="shared" si="14"/>
        <v>12</v>
      </c>
      <c r="AK52" s="54">
        <f t="shared" si="14"/>
        <v>5</v>
      </c>
      <c r="AL52" s="54">
        <f t="shared" si="14"/>
        <v>2</v>
      </c>
      <c r="AM52" s="54">
        <f t="shared" si="14"/>
        <v>16</v>
      </c>
      <c r="AN52" s="54">
        <f t="shared" si="14"/>
        <v>-4</v>
      </c>
      <c r="AO52" s="54">
        <f t="shared" si="14"/>
        <v>8</v>
      </c>
      <c r="AP52" s="54">
        <f t="shared" si="14"/>
        <v>6</v>
      </c>
      <c r="AQ52" s="54">
        <f t="shared" si="14"/>
        <v>-4</v>
      </c>
      <c r="AR52" s="54">
        <f t="shared" si="14"/>
        <v>12</v>
      </c>
      <c r="AS52" s="54">
        <f t="shared" si="14"/>
        <v>0</v>
      </c>
      <c r="AT52" s="54">
        <f t="shared" ref="AT52:BC52" si="16">AT44-AT36</f>
        <v>5</v>
      </c>
      <c r="AU52" s="54">
        <f t="shared" si="16"/>
        <v>-1</v>
      </c>
      <c r="AV52" s="54">
        <f t="shared" si="16"/>
        <v>6</v>
      </c>
      <c r="AW52" s="54">
        <f t="shared" si="16"/>
        <v>8</v>
      </c>
      <c r="AX52" s="54">
        <f t="shared" si="16"/>
        <v>5</v>
      </c>
      <c r="AY52" s="54">
        <f t="shared" si="16"/>
        <v>8</v>
      </c>
      <c r="AZ52" s="54">
        <f t="shared" si="16"/>
        <v>-19</v>
      </c>
      <c r="BA52" s="54">
        <f t="shared" si="16"/>
        <v>-1</v>
      </c>
      <c r="BB52" s="54">
        <f t="shared" si="16"/>
        <v>10</v>
      </c>
      <c r="BC52" s="54">
        <f t="shared" si="16"/>
        <v>11</v>
      </c>
      <c r="BE52" s="667">
        <f t="shared" si="15"/>
        <v>350.20000000000005</v>
      </c>
      <c r="BF52" s="667">
        <f t="shared" si="15"/>
        <v>352.20000000000005</v>
      </c>
    </row>
    <row r="53" spans="1:59" x14ac:dyDescent="0.2">
      <c r="A53" s="742"/>
      <c r="B53" s="58" t="s">
        <v>2798</v>
      </c>
      <c r="C53" s="61">
        <f t="shared" ref="C53:BC53" si="17">C45-C37</f>
        <v>-8</v>
      </c>
      <c r="D53" s="55">
        <f t="shared" si="17"/>
        <v>-8</v>
      </c>
      <c r="E53" s="55">
        <f t="shared" si="17"/>
        <v>-29</v>
      </c>
      <c r="F53" s="55">
        <f t="shared" si="17"/>
        <v>-28</v>
      </c>
      <c r="G53" s="55">
        <f t="shared" si="17"/>
        <v>-39</v>
      </c>
      <c r="H53" s="55">
        <f t="shared" si="17"/>
        <v>-7</v>
      </c>
      <c r="I53" s="55">
        <f t="shared" si="17"/>
        <v>-33</v>
      </c>
      <c r="J53" s="55">
        <f t="shared" si="17"/>
        <v>-34</v>
      </c>
      <c r="K53" s="55">
        <f t="shared" si="17"/>
        <v>-6</v>
      </c>
      <c r="L53" s="55">
        <f t="shared" si="17"/>
        <v>-5</v>
      </c>
      <c r="M53" s="55">
        <f t="shared" si="17"/>
        <v>-20</v>
      </c>
      <c r="N53" s="55">
        <f t="shared" si="17"/>
        <v>13</v>
      </c>
      <c r="O53" s="55">
        <f t="shared" si="17"/>
        <v>8</v>
      </c>
      <c r="P53" s="55">
        <f t="shared" si="17"/>
        <v>194</v>
      </c>
      <c r="Q53" s="55">
        <f t="shared" si="17"/>
        <v>362</v>
      </c>
      <c r="R53" s="55">
        <f t="shared" si="17"/>
        <v>441</v>
      </c>
      <c r="S53" s="55">
        <f t="shared" si="17"/>
        <v>446</v>
      </c>
      <c r="T53" s="55">
        <f t="shared" si="17"/>
        <v>381</v>
      </c>
      <c r="U53" s="55">
        <f t="shared" si="17"/>
        <v>251</v>
      </c>
      <c r="V53" s="55">
        <f t="shared" si="17"/>
        <v>197</v>
      </c>
      <c r="W53" s="55">
        <f t="shared" si="17"/>
        <v>106</v>
      </c>
      <c r="X53" s="55">
        <f t="shared" si="17"/>
        <v>59</v>
      </c>
      <c r="Y53" s="55">
        <f t="shared" si="17"/>
        <v>23</v>
      </c>
      <c r="Z53" s="55">
        <f t="shared" si="17"/>
        <v>10</v>
      </c>
      <c r="AA53" s="55">
        <f t="shared" si="17"/>
        <v>11</v>
      </c>
      <c r="AB53" s="55">
        <f t="shared" si="17"/>
        <v>-1</v>
      </c>
      <c r="AC53" s="55">
        <f t="shared" si="17"/>
        <v>-47</v>
      </c>
      <c r="AD53" s="55">
        <f t="shared" si="17"/>
        <v>-32</v>
      </c>
      <c r="AE53" s="55">
        <f t="shared" si="17"/>
        <v>-15</v>
      </c>
      <c r="AF53" s="55">
        <f t="shared" si="17"/>
        <v>-13</v>
      </c>
      <c r="AG53" s="55">
        <f t="shared" si="17"/>
        <v>-2</v>
      </c>
      <c r="AH53" s="55">
        <f t="shared" si="17"/>
        <v>-14</v>
      </c>
      <c r="AI53" s="55">
        <f t="shared" si="17"/>
        <v>-21</v>
      </c>
      <c r="AJ53" s="55">
        <f t="shared" si="17"/>
        <v>7</v>
      </c>
      <c r="AK53" s="55">
        <f t="shared" si="17"/>
        <v>-18</v>
      </c>
      <c r="AL53" s="55">
        <f t="shared" si="17"/>
        <v>-21</v>
      </c>
      <c r="AM53" s="55">
        <f t="shared" si="17"/>
        <v>-15</v>
      </c>
      <c r="AN53" s="55">
        <f t="shared" si="17"/>
        <v>-29</v>
      </c>
      <c r="AO53" s="55">
        <f t="shared" si="17"/>
        <v>-49</v>
      </c>
      <c r="AP53" s="55">
        <f t="shared" si="17"/>
        <v>32</v>
      </c>
      <c r="AQ53" s="55">
        <f t="shared" si="17"/>
        <v>-24</v>
      </c>
      <c r="AR53" s="55">
        <f t="shared" si="17"/>
        <v>0</v>
      </c>
      <c r="AS53" s="55">
        <f t="shared" si="17"/>
        <v>12</v>
      </c>
      <c r="AT53" s="55">
        <f t="shared" si="17"/>
        <v>4</v>
      </c>
      <c r="AU53" s="55">
        <f t="shared" si="17"/>
        <v>9</v>
      </c>
      <c r="AV53" s="55">
        <f t="shared" si="17"/>
        <v>21</v>
      </c>
      <c r="AW53" s="55">
        <f t="shared" si="17"/>
        <v>49</v>
      </c>
      <c r="AX53" s="55">
        <f t="shared" si="17"/>
        <v>38</v>
      </c>
      <c r="AY53" s="55">
        <f t="shared" si="17"/>
        <v>32</v>
      </c>
      <c r="AZ53" s="55">
        <f t="shared" si="17"/>
        <v>-33</v>
      </c>
      <c r="BA53" s="55">
        <f t="shared" si="17"/>
        <v>-12</v>
      </c>
      <c r="BB53" s="55">
        <f t="shared" si="17"/>
        <v>4</v>
      </c>
      <c r="BC53" s="55">
        <f t="shared" si="17"/>
        <v>17</v>
      </c>
      <c r="BD53" s="673"/>
      <c r="BE53" s="670">
        <f t="shared" si="15"/>
        <v>2569</v>
      </c>
      <c r="BF53" s="670">
        <f t="shared" si="15"/>
        <v>2352</v>
      </c>
      <c r="BG53" s="669"/>
    </row>
    <row r="54" spans="1:59" x14ac:dyDescent="0.2">
      <c r="A54" s="740" t="s">
        <v>2803</v>
      </c>
      <c r="B54" s="92" t="s">
        <v>2792</v>
      </c>
      <c r="C54" s="53"/>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E54" s="672"/>
    </row>
    <row r="55" spans="1:59" x14ac:dyDescent="0.2">
      <c r="A55" s="741"/>
      <c r="B55" s="58" t="s">
        <v>2793</v>
      </c>
      <c r="C55" s="53">
        <v>99</v>
      </c>
      <c r="D55" s="54">
        <v>101</v>
      </c>
      <c r="E55" s="54">
        <v>93</v>
      </c>
      <c r="F55" s="54">
        <v>97</v>
      </c>
      <c r="G55" s="54">
        <v>83</v>
      </c>
      <c r="H55" s="54">
        <v>99</v>
      </c>
      <c r="I55" s="54">
        <v>106</v>
      </c>
      <c r="J55" s="54">
        <v>101</v>
      </c>
      <c r="K55" s="54">
        <v>95</v>
      </c>
      <c r="L55" s="54">
        <v>103</v>
      </c>
      <c r="M55" s="54">
        <v>90</v>
      </c>
      <c r="N55" s="54">
        <v>89</v>
      </c>
      <c r="O55" s="54">
        <v>98</v>
      </c>
      <c r="P55" s="54">
        <v>89</v>
      </c>
      <c r="Q55" s="54">
        <v>89</v>
      </c>
      <c r="R55" s="54">
        <v>89</v>
      </c>
      <c r="S55" s="54">
        <v>98</v>
      </c>
      <c r="T55" s="54">
        <v>89</v>
      </c>
      <c r="U55" s="54">
        <v>95</v>
      </c>
      <c r="V55" s="54">
        <v>97</v>
      </c>
      <c r="W55" s="54">
        <v>92</v>
      </c>
      <c r="X55" s="54">
        <v>96</v>
      </c>
      <c r="Y55" s="54">
        <v>96</v>
      </c>
      <c r="Z55" s="54">
        <v>96</v>
      </c>
      <c r="AA55" s="54">
        <v>96</v>
      </c>
      <c r="AB55" s="54">
        <v>96</v>
      </c>
      <c r="AC55" s="54">
        <v>94</v>
      </c>
      <c r="AD55" s="54">
        <v>91</v>
      </c>
      <c r="AE55" s="54">
        <v>96</v>
      </c>
      <c r="AF55" s="54">
        <v>85</v>
      </c>
      <c r="AG55" s="54">
        <v>96</v>
      </c>
      <c r="AH55" s="54">
        <v>92</v>
      </c>
      <c r="AI55" s="54">
        <v>87</v>
      </c>
      <c r="AJ55" s="54">
        <v>100</v>
      </c>
      <c r="AK55" s="54">
        <v>96</v>
      </c>
      <c r="AL55" s="54">
        <v>85</v>
      </c>
      <c r="AM55" s="54">
        <v>97</v>
      </c>
      <c r="AN55" s="54">
        <v>89</v>
      </c>
      <c r="AO55" s="54">
        <v>89</v>
      </c>
      <c r="AP55" s="54">
        <v>95</v>
      </c>
      <c r="AQ55" s="54">
        <v>98</v>
      </c>
      <c r="AR55" s="54">
        <v>97</v>
      </c>
      <c r="AS55" s="54">
        <v>91</v>
      </c>
      <c r="AT55" s="54">
        <v>100</v>
      </c>
      <c r="AU55" s="54">
        <v>98</v>
      </c>
      <c r="AV55" s="54">
        <v>94</v>
      </c>
      <c r="AW55" s="54">
        <v>97</v>
      </c>
      <c r="AX55" s="54">
        <v>96</v>
      </c>
      <c r="AY55" s="54">
        <v>99</v>
      </c>
      <c r="AZ55" s="54">
        <v>96</v>
      </c>
      <c r="BA55" s="54">
        <v>101</v>
      </c>
      <c r="BB55" s="54">
        <v>78</v>
      </c>
      <c r="BC55" s="54">
        <v>83</v>
      </c>
      <c r="BE55" s="667">
        <f>SUM(N55:BB55)+(BC55/5)</f>
        <v>3858.6</v>
      </c>
      <c r="BF55" s="667">
        <f>SUM(C55:BB55)+(BC55/5)</f>
        <v>4925.6000000000004</v>
      </c>
    </row>
    <row r="56" spans="1:59" x14ac:dyDescent="0.2">
      <c r="A56" s="741"/>
      <c r="B56" s="58" t="s">
        <v>2794</v>
      </c>
      <c r="C56" s="53">
        <v>11</v>
      </c>
      <c r="D56" s="54">
        <v>16</v>
      </c>
      <c r="E56" s="54">
        <v>12</v>
      </c>
      <c r="F56" s="54">
        <v>11</v>
      </c>
      <c r="G56" s="54">
        <v>9</v>
      </c>
      <c r="H56" s="54">
        <v>11</v>
      </c>
      <c r="I56" s="54">
        <v>12</v>
      </c>
      <c r="J56" s="54">
        <v>12</v>
      </c>
      <c r="K56" s="54">
        <v>12</v>
      </c>
      <c r="L56" s="54">
        <v>10</v>
      </c>
      <c r="M56" s="54">
        <v>10</v>
      </c>
      <c r="N56" s="54">
        <v>12</v>
      </c>
      <c r="O56" s="54">
        <v>13</v>
      </c>
      <c r="P56" s="54">
        <v>9</v>
      </c>
      <c r="Q56" s="54">
        <v>9</v>
      </c>
      <c r="R56" s="54">
        <v>9</v>
      </c>
      <c r="S56" s="54">
        <v>8</v>
      </c>
      <c r="T56" s="54">
        <v>11</v>
      </c>
      <c r="U56" s="54">
        <v>9</v>
      </c>
      <c r="V56" s="54">
        <v>8</v>
      </c>
      <c r="W56" s="54">
        <v>11</v>
      </c>
      <c r="X56" s="54">
        <v>9</v>
      </c>
      <c r="Y56" s="54">
        <v>10</v>
      </c>
      <c r="Z56" s="54">
        <v>9</v>
      </c>
      <c r="AA56" s="54">
        <v>9</v>
      </c>
      <c r="AB56" s="54">
        <v>8</v>
      </c>
      <c r="AC56" s="54">
        <v>10</v>
      </c>
      <c r="AD56" s="54">
        <v>8</v>
      </c>
      <c r="AE56" s="54">
        <v>8</v>
      </c>
      <c r="AF56" s="54">
        <v>9</v>
      </c>
      <c r="AG56" s="54">
        <v>8</v>
      </c>
      <c r="AH56" s="54">
        <v>11</v>
      </c>
      <c r="AI56" s="54">
        <v>10</v>
      </c>
      <c r="AJ56" s="54">
        <v>8</v>
      </c>
      <c r="AK56" s="54">
        <v>9</v>
      </c>
      <c r="AL56" s="54">
        <v>8</v>
      </c>
      <c r="AM56" s="54">
        <v>10</v>
      </c>
      <c r="AN56" s="54">
        <v>11</v>
      </c>
      <c r="AO56" s="54">
        <v>8</v>
      </c>
      <c r="AP56" s="54">
        <v>10</v>
      </c>
      <c r="AQ56" s="54">
        <v>9</v>
      </c>
      <c r="AR56" s="54">
        <v>10</v>
      </c>
      <c r="AS56" s="54">
        <v>7</v>
      </c>
      <c r="AT56" s="54">
        <v>11</v>
      </c>
      <c r="AU56" s="54">
        <v>12</v>
      </c>
      <c r="AV56" s="54">
        <v>9</v>
      </c>
      <c r="AW56" s="54">
        <v>9</v>
      </c>
      <c r="AX56" s="54">
        <v>10</v>
      </c>
      <c r="AY56" s="54">
        <v>12</v>
      </c>
      <c r="AZ56" s="54">
        <v>8</v>
      </c>
      <c r="BA56" s="54">
        <v>14</v>
      </c>
      <c r="BB56" s="54">
        <v>15</v>
      </c>
      <c r="BC56" s="54">
        <v>13</v>
      </c>
      <c r="BE56" s="667">
        <f t="shared" ref="BE56:BE61" si="18">SUM(N56:BB56)+(BC56/5)</f>
        <v>400.6</v>
      </c>
      <c r="BF56" s="667">
        <f t="shared" ref="BF56:BF61" si="19">SUM(C56:BB56)+(BC56/5)</f>
        <v>526.6</v>
      </c>
    </row>
    <row r="57" spans="1:59" x14ac:dyDescent="0.2">
      <c r="A57" s="741"/>
      <c r="B57" s="58" t="s">
        <v>2795</v>
      </c>
      <c r="C57" s="53">
        <v>97</v>
      </c>
      <c r="D57" s="54">
        <v>147</v>
      </c>
      <c r="E57" s="54">
        <v>113</v>
      </c>
      <c r="F57" s="54">
        <v>109</v>
      </c>
      <c r="G57" s="54">
        <v>95</v>
      </c>
      <c r="H57" s="54">
        <v>99</v>
      </c>
      <c r="I57" s="54">
        <v>101</v>
      </c>
      <c r="J57" s="54">
        <v>94</v>
      </c>
      <c r="K57" s="54">
        <v>101</v>
      </c>
      <c r="L57" s="54">
        <v>102</v>
      </c>
      <c r="M57" s="54">
        <v>90</v>
      </c>
      <c r="N57" s="54">
        <v>91</v>
      </c>
      <c r="O57" s="54">
        <v>94</v>
      </c>
      <c r="P57" s="54">
        <v>88</v>
      </c>
      <c r="Q57" s="54">
        <v>91</v>
      </c>
      <c r="R57" s="54">
        <v>84</v>
      </c>
      <c r="S57" s="54">
        <v>86</v>
      </c>
      <c r="T57" s="54">
        <v>82</v>
      </c>
      <c r="U57" s="54">
        <v>82</v>
      </c>
      <c r="V57" s="54">
        <v>84</v>
      </c>
      <c r="W57" s="54">
        <v>85</v>
      </c>
      <c r="X57" s="54">
        <v>85</v>
      </c>
      <c r="Y57" s="54">
        <v>95</v>
      </c>
      <c r="Z57" s="54">
        <v>86</v>
      </c>
      <c r="AA57" s="54">
        <v>82</v>
      </c>
      <c r="AB57" s="54">
        <v>88</v>
      </c>
      <c r="AC57" s="54">
        <v>83</v>
      </c>
      <c r="AD57" s="54">
        <v>85</v>
      </c>
      <c r="AE57" s="54">
        <v>81</v>
      </c>
      <c r="AF57" s="54">
        <v>83</v>
      </c>
      <c r="AG57" s="54">
        <v>75</v>
      </c>
      <c r="AH57" s="54">
        <v>79</v>
      </c>
      <c r="AI57" s="54">
        <v>82</v>
      </c>
      <c r="AJ57" s="54">
        <v>80</v>
      </c>
      <c r="AK57" s="54">
        <v>78</v>
      </c>
      <c r="AL57" s="54">
        <v>76</v>
      </c>
      <c r="AM57" s="54">
        <v>79</v>
      </c>
      <c r="AN57" s="54">
        <v>79</v>
      </c>
      <c r="AO57" s="54">
        <v>84</v>
      </c>
      <c r="AP57" s="54">
        <v>87</v>
      </c>
      <c r="AQ57" s="54">
        <v>83</v>
      </c>
      <c r="AR57" s="54">
        <v>91</v>
      </c>
      <c r="AS57" s="54">
        <v>86</v>
      </c>
      <c r="AT57" s="54">
        <v>88</v>
      </c>
      <c r="AU57" s="54">
        <v>89</v>
      </c>
      <c r="AV57" s="54">
        <v>93</v>
      </c>
      <c r="AW57" s="54">
        <v>93</v>
      </c>
      <c r="AX57" s="54">
        <v>105</v>
      </c>
      <c r="AY57" s="54">
        <v>94</v>
      </c>
      <c r="AZ57" s="54">
        <v>104</v>
      </c>
      <c r="BA57" s="54">
        <v>117</v>
      </c>
      <c r="BB57" s="54">
        <v>82</v>
      </c>
      <c r="BC57" s="54">
        <v>92</v>
      </c>
      <c r="BE57" s="667">
        <f t="shared" si="18"/>
        <v>3577.4</v>
      </c>
      <c r="BF57" s="667">
        <f t="shared" si="19"/>
        <v>4725.3999999999996</v>
      </c>
    </row>
    <row r="58" spans="1:59" x14ac:dyDescent="0.2">
      <c r="A58" s="741"/>
      <c r="B58" s="58" t="s">
        <v>2796</v>
      </c>
      <c r="C58" s="53">
        <v>33</v>
      </c>
      <c r="D58" s="54">
        <v>41</v>
      </c>
      <c r="E58" s="54">
        <v>35</v>
      </c>
      <c r="F58" s="54">
        <v>35</v>
      </c>
      <c r="G58" s="54">
        <v>34</v>
      </c>
      <c r="H58" s="54">
        <v>30</v>
      </c>
      <c r="I58" s="54">
        <v>28</v>
      </c>
      <c r="J58" s="54">
        <v>36</v>
      </c>
      <c r="K58" s="54">
        <v>30</v>
      </c>
      <c r="L58" s="54">
        <v>29</v>
      </c>
      <c r="M58" s="54">
        <v>28</v>
      </c>
      <c r="N58" s="54">
        <v>30</v>
      </c>
      <c r="O58" s="54">
        <v>28</v>
      </c>
      <c r="P58" s="54">
        <v>25</v>
      </c>
      <c r="Q58" s="54">
        <v>27</v>
      </c>
      <c r="R58" s="54">
        <v>23</v>
      </c>
      <c r="S58" s="54">
        <v>25</v>
      </c>
      <c r="T58" s="54">
        <v>26</v>
      </c>
      <c r="U58" s="54">
        <v>20</v>
      </c>
      <c r="V58" s="54">
        <v>22</v>
      </c>
      <c r="W58" s="54">
        <v>23</v>
      </c>
      <c r="X58" s="54">
        <v>23</v>
      </c>
      <c r="Y58" s="54">
        <v>24</v>
      </c>
      <c r="Z58" s="54">
        <v>20</v>
      </c>
      <c r="AA58" s="54">
        <v>20</v>
      </c>
      <c r="AB58" s="54">
        <v>22</v>
      </c>
      <c r="AC58" s="54">
        <v>21</v>
      </c>
      <c r="AD58" s="54">
        <v>23</v>
      </c>
      <c r="AE58" s="54">
        <v>21</v>
      </c>
      <c r="AF58" s="54">
        <v>15</v>
      </c>
      <c r="AG58" s="54">
        <v>24</v>
      </c>
      <c r="AH58" s="54">
        <v>22</v>
      </c>
      <c r="AI58" s="54">
        <v>16</v>
      </c>
      <c r="AJ58" s="54">
        <v>21</v>
      </c>
      <c r="AK58" s="54">
        <v>21</v>
      </c>
      <c r="AL58" s="54">
        <v>23</v>
      </c>
      <c r="AM58" s="54">
        <v>22</v>
      </c>
      <c r="AN58" s="54">
        <v>21</v>
      </c>
      <c r="AO58" s="54">
        <v>21</v>
      </c>
      <c r="AP58" s="54">
        <v>20</v>
      </c>
      <c r="AQ58" s="54">
        <v>17</v>
      </c>
      <c r="AR58" s="54">
        <v>24</v>
      </c>
      <c r="AS58" s="54">
        <v>26</v>
      </c>
      <c r="AT58" s="54">
        <v>24</v>
      </c>
      <c r="AU58" s="54">
        <v>24</v>
      </c>
      <c r="AV58" s="54">
        <v>23</v>
      </c>
      <c r="AW58" s="54">
        <v>28</v>
      </c>
      <c r="AX58" s="54">
        <v>25</v>
      </c>
      <c r="AY58" s="54">
        <v>28</v>
      </c>
      <c r="AZ58" s="54">
        <v>34</v>
      </c>
      <c r="BA58" s="54">
        <v>30</v>
      </c>
      <c r="BB58" s="54">
        <v>28</v>
      </c>
      <c r="BC58" s="54">
        <v>25</v>
      </c>
      <c r="BE58" s="667">
        <f t="shared" si="18"/>
        <v>965</v>
      </c>
      <c r="BF58" s="667">
        <f t="shared" si="19"/>
        <v>1324</v>
      </c>
    </row>
    <row r="59" spans="1:59" x14ac:dyDescent="0.2">
      <c r="A59" s="741"/>
      <c r="B59" s="58" t="s">
        <v>41</v>
      </c>
      <c r="C59" s="53">
        <v>0</v>
      </c>
      <c r="D59" s="54">
        <v>0</v>
      </c>
      <c r="E59" s="54">
        <v>0</v>
      </c>
      <c r="F59" s="54">
        <v>0</v>
      </c>
      <c r="G59" s="54">
        <v>0</v>
      </c>
      <c r="H59" s="54">
        <v>0</v>
      </c>
      <c r="I59" s="54">
        <v>0</v>
      </c>
      <c r="J59" s="54">
        <v>0</v>
      </c>
      <c r="K59" s="54">
        <v>0</v>
      </c>
      <c r="L59" s="54">
        <v>0</v>
      </c>
      <c r="M59" s="54">
        <v>0</v>
      </c>
      <c r="N59" s="54">
        <v>0</v>
      </c>
      <c r="O59" s="54">
        <v>0</v>
      </c>
      <c r="P59" s="54">
        <v>0</v>
      </c>
      <c r="Q59" s="54">
        <v>0</v>
      </c>
      <c r="R59" s="54">
        <v>0</v>
      </c>
      <c r="S59" s="54">
        <v>0</v>
      </c>
      <c r="T59" s="54">
        <v>0</v>
      </c>
      <c r="U59" s="54">
        <v>0</v>
      </c>
      <c r="V59" s="54">
        <v>0</v>
      </c>
      <c r="W59" s="54">
        <v>0</v>
      </c>
      <c r="X59" s="54">
        <v>0</v>
      </c>
      <c r="Y59" s="54">
        <v>0</v>
      </c>
      <c r="Z59" s="54">
        <v>0</v>
      </c>
      <c r="AA59" s="54">
        <v>0</v>
      </c>
      <c r="AB59" s="54">
        <v>0</v>
      </c>
      <c r="AC59" s="54">
        <v>0</v>
      </c>
      <c r="AD59" s="54">
        <v>0</v>
      </c>
      <c r="AE59" s="54">
        <v>0</v>
      </c>
      <c r="AF59" s="54">
        <v>0</v>
      </c>
      <c r="AG59" s="54">
        <v>0</v>
      </c>
      <c r="AH59" s="54">
        <v>0</v>
      </c>
      <c r="AI59" s="54">
        <v>0</v>
      </c>
      <c r="AJ59" s="54">
        <v>0</v>
      </c>
      <c r="AK59" s="54">
        <v>0</v>
      </c>
      <c r="AL59" s="54">
        <v>0</v>
      </c>
      <c r="AM59" s="54">
        <v>0</v>
      </c>
      <c r="AN59" s="54">
        <v>0</v>
      </c>
      <c r="AO59" s="54">
        <v>0</v>
      </c>
      <c r="AP59" s="54">
        <v>0</v>
      </c>
      <c r="AQ59" s="54">
        <v>0</v>
      </c>
      <c r="AR59" s="54">
        <v>0</v>
      </c>
      <c r="AS59" s="54">
        <v>0</v>
      </c>
      <c r="AT59" s="54">
        <v>0</v>
      </c>
      <c r="AU59" s="54">
        <v>0</v>
      </c>
      <c r="AV59" s="54">
        <v>0</v>
      </c>
      <c r="AW59" s="54">
        <v>0</v>
      </c>
      <c r="AX59" s="54">
        <v>0</v>
      </c>
      <c r="AY59" s="54">
        <v>0</v>
      </c>
      <c r="AZ59" s="54">
        <v>0</v>
      </c>
      <c r="BA59" s="54">
        <v>0</v>
      </c>
      <c r="BB59" s="54">
        <v>0</v>
      </c>
      <c r="BC59" s="54">
        <v>0</v>
      </c>
      <c r="BE59" s="667">
        <f t="shared" si="18"/>
        <v>0</v>
      </c>
      <c r="BF59" s="667">
        <f t="shared" si="19"/>
        <v>0</v>
      </c>
    </row>
    <row r="60" spans="1:59" x14ac:dyDescent="0.2">
      <c r="A60" s="741"/>
      <c r="B60" s="58" t="s">
        <v>2797</v>
      </c>
      <c r="C60" s="53">
        <v>73</v>
      </c>
      <c r="D60" s="54">
        <v>97</v>
      </c>
      <c r="E60" s="54">
        <v>80</v>
      </c>
      <c r="F60" s="54">
        <v>85</v>
      </c>
      <c r="G60" s="54">
        <v>86</v>
      </c>
      <c r="H60" s="54">
        <v>82</v>
      </c>
      <c r="I60" s="54">
        <v>73</v>
      </c>
      <c r="J60" s="54">
        <v>81</v>
      </c>
      <c r="K60" s="54">
        <v>72</v>
      </c>
      <c r="L60" s="54">
        <v>83</v>
      </c>
      <c r="M60" s="54">
        <v>79</v>
      </c>
      <c r="N60" s="54">
        <v>76</v>
      </c>
      <c r="O60" s="54">
        <v>75</v>
      </c>
      <c r="P60" s="54">
        <v>73</v>
      </c>
      <c r="Q60" s="54">
        <v>74</v>
      </c>
      <c r="R60" s="54">
        <v>74</v>
      </c>
      <c r="S60" s="54">
        <v>79</v>
      </c>
      <c r="T60" s="54">
        <v>80</v>
      </c>
      <c r="U60" s="54">
        <v>75</v>
      </c>
      <c r="V60" s="54">
        <v>78</v>
      </c>
      <c r="W60" s="54">
        <v>69</v>
      </c>
      <c r="X60" s="54">
        <v>66</v>
      </c>
      <c r="Y60" s="54">
        <v>83</v>
      </c>
      <c r="Z60" s="54">
        <v>78</v>
      </c>
      <c r="AA60" s="54">
        <v>69</v>
      </c>
      <c r="AB60" s="54">
        <v>75</v>
      </c>
      <c r="AC60" s="54">
        <v>69</v>
      </c>
      <c r="AD60" s="54">
        <v>73</v>
      </c>
      <c r="AE60" s="54">
        <v>72</v>
      </c>
      <c r="AF60" s="54">
        <v>75</v>
      </c>
      <c r="AG60" s="54">
        <v>73</v>
      </c>
      <c r="AH60" s="54">
        <v>82</v>
      </c>
      <c r="AI60" s="54">
        <v>75</v>
      </c>
      <c r="AJ60" s="54">
        <v>70</v>
      </c>
      <c r="AK60" s="54">
        <v>66</v>
      </c>
      <c r="AL60" s="54">
        <v>76</v>
      </c>
      <c r="AM60" s="54">
        <v>71</v>
      </c>
      <c r="AN60" s="54">
        <v>72</v>
      </c>
      <c r="AO60" s="54">
        <v>77</v>
      </c>
      <c r="AP60" s="54">
        <v>75</v>
      </c>
      <c r="AQ60" s="54">
        <v>68</v>
      </c>
      <c r="AR60" s="54">
        <v>70</v>
      </c>
      <c r="AS60" s="54">
        <v>73</v>
      </c>
      <c r="AT60" s="54">
        <v>74</v>
      </c>
      <c r="AU60" s="54">
        <v>74</v>
      </c>
      <c r="AV60" s="54">
        <v>76</v>
      </c>
      <c r="AW60" s="54">
        <v>80</v>
      </c>
      <c r="AX60" s="54">
        <v>75</v>
      </c>
      <c r="AY60" s="54">
        <v>77</v>
      </c>
      <c r="AZ60" s="54">
        <v>78</v>
      </c>
      <c r="BA60" s="54">
        <v>79</v>
      </c>
      <c r="BB60" s="54">
        <v>47</v>
      </c>
      <c r="BC60" s="54">
        <v>45</v>
      </c>
      <c r="BE60" s="667">
        <f t="shared" si="18"/>
        <v>3030</v>
      </c>
      <c r="BF60" s="667">
        <f t="shared" si="19"/>
        <v>3921</v>
      </c>
    </row>
    <row r="61" spans="1:59" x14ac:dyDescent="0.2">
      <c r="A61" s="741"/>
      <c r="B61" s="58" t="s">
        <v>2798</v>
      </c>
      <c r="C61" s="53">
        <v>313</v>
      </c>
      <c r="D61" s="54">
        <v>402</v>
      </c>
      <c r="E61" s="54">
        <v>333</v>
      </c>
      <c r="F61" s="54">
        <v>338</v>
      </c>
      <c r="G61" s="54">
        <v>307</v>
      </c>
      <c r="H61" s="54">
        <v>321</v>
      </c>
      <c r="I61" s="54">
        <v>320</v>
      </c>
      <c r="J61" s="54">
        <v>324</v>
      </c>
      <c r="K61" s="54">
        <v>310</v>
      </c>
      <c r="L61" s="54">
        <v>326</v>
      </c>
      <c r="M61" s="54">
        <v>297</v>
      </c>
      <c r="N61" s="54">
        <v>298</v>
      </c>
      <c r="O61" s="54">
        <v>308</v>
      </c>
      <c r="P61" s="54">
        <v>284</v>
      </c>
      <c r="Q61" s="54">
        <v>291</v>
      </c>
      <c r="R61" s="54">
        <v>280</v>
      </c>
      <c r="S61" s="54">
        <v>296</v>
      </c>
      <c r="T61" s="54">
        <v>288</v>
      </c>
      <c r="U61" s="54">
        <v>281</v>
      </c>
      <c r="V61" s="54">
        <v>290</v>
      </c>
      <c r="W61" s="54">
        <v>280</v>
      </c>
      <c r="X61" s="54">
        <v>278</v>
      </c>
      <c r="Y61" s="54">
        <v>307</v>
      </c>
      <c r="Z61" s="54">
        <v>289</v>
      </c>
      <c r="AA61" s="54">
        <v>277</v>
      </c>
      <c r="AB61" s="54">
        <v>289</v>
      </c>
      <c r="AC61" s="54">
        <v>277</v>
      </c>
      <c r="AD61" s="54">
        <v>280</v>
      </c>
      <c r="AE61" s="54">
        <v>278</v>
      </c>
      <c r="AF61" s="54">
        <v>267</v>
      </c>
      <c r="AG61" s="54">
        <v>276</v>
      </c>
      <c r="AH61" s="54">
        <v>286</v>
      </c>
      <c r="AI61" s="54">
        <v>269</v>
      </c>
      <c r="AJ61" s="54">
        <v>279</v>
      </c>
      <c r="AK61" s="54">
        <v>270</v>
      </c>
      <c r="AL61" s="54">
        <v>268</v>
      </c>
      <c r="AM61" s="54">
        <v>279</v>
      </c>
      <c r="AN61" s="54">
        <v>272</v>
      </c>
      <c r="AO61" s="54">
        <v>279</v>
      </c>
      <c r="AP61" s="54">
        <v>287</v>
      </c>
      <c r="AQ61" s="54">
        <v>275</v>
      </c>
      <c r="AR61" s="54">
        <v>292</v>
      </c>
      <c r="AS61" s="54">
        <v>283</v>
      </c>
      <c r="AT61" s="54">
        <v>296</v>
      </c>
      <c r="AU61" s="54">
        <v>296</v>
      </c>
      <c r="AV61" s="54">
        <v>294</v>
      </c>
      <c r="AW61" s="54">
        <v>308</v>
      </c>
      <c r="AX61" s="54">
        <v>311</v>
      </c>
      <c r="AY61" s="54">
        <v>311</v>
      </c>
      <c r="AZ61" s="54">
        <v>320</v>
      </c>
      <c r="BA61" s="54">
        <v>341</v>
      </c>
      <c r="BB61" s="54">
        <v>250</v>
      </c>
      <c r="BC61" s="54">
        <v>258</v>
      </c>
      <c r="BE61" s="667">
        <f t="shared" si="18"/>
        <v>11831.6</v>
      </c>
      <c r="BF61" s="667">
        <f t="shared" si="19"/>
        <v>15422.6</v>
      </c>
    </row>
    <row r="62" spans="1:59" x14ac:dyDescent="0.2">
      <c r="A62" s="741"/>
      <c r="B62" s="93" t="s">
        <v>2799</v>
      </c>
      <c r="C62" s="126" t="s">
        <v>2969</v>
      </c>
      <c r="D62" s="125" t="s">
        <v>2968</v>
      </c>
      <c r="E62" s="125" t="s">
        <v>2967</v>
      </c>
      <c r="F62" s="125" t="s">
        <v>2966</v>
      </c>
      <c r="G62" s="125" t="s">
        <v>2965</v>
      </c>
      <c r="H62" s="125" t="s">
        <v>2964</v>
      </c>
      <c r="I62" s="125" t="s">
        <v>2963</v>
      </c>
      <c r="J62" s="125" t="s">
        <v>2962</v>
      </c>
      <c r="K62" s="125" t="s">
        <v>2961</v>
      </c>
      <c r="L62" s="125" t="s">
        <v>2960</v>
      </c>
      <c r="M62" s="125" t="s">
        <v>2959</v>
      </c>
      <c r="N62" s="125" t="s">
        <v>2958</v>
      </c>
      <c r="O62" s="125" t="s">
        <v>2957</v>
      </c>
      <c r="P62" s="125" t="s">
        <v>2956</v>
      </c>
      <c r="Q62" s="125" t="s">
        <v>2955</v>
      </c>
      <c r="R62" s="125" t="s">
        <v>2954</v>
      </c>
      <c r="S62" s="125" t="s">
        <v>2953</v>
      </c>
      <c r="T62" s="125" t="s">
        <v>2952</v>
      </c>
      <c r="U62" s="125" t="s">
        <v>2951</v>
      </c>
      <c r="V62" s="125" t="s">
        <v>2950</v>
      </c>
      <c r="W62" s="125" t="s">
        <v>2949</v>
      </c>
      <c r="X62" s="125" t="s">
        <v>2948</v>
      </c>
      <c r="Y62" s="125" t="s">
        <v>2947</v>
      </c>
      <c r="Z62" s="125" t="s">
        <v>2946</v>
      </c>
      <c r="AA62" s="125" t="s">
        <v>2945</v>
      </c>
      <c r="AB62" s="125" t="s">
        <v>2944</v>
      </c>
      <c r="AC62" s="125" t="s">
        <v>2943</v>
      </c>
      <c r="AD62" s="125" t="s">
        <v>2942</v>
      </c>
      <c r="AE62" s="125" t="s">
        <v>2941</v>
      </c>
      <c r="AF62" s="9" t="s">
        <v>2940</v>
      </c>
      <c r="AG62" s="9" t="s">
        <v>2939</v>
      </c>
      <c r="AH62" s="9" t="s">
        <v>2938</v>
      </c>
      <c r="AI62" s="9" t="s">
        <v>2937</v>
      </c>
      <c r="AJ62" s="9" t="s">
        <v>2936</v>
      </c>
      <c r="AK62" s="9" t="s">
        <v>2935</v>
      </c>
      <c r="AL62" s="9" t="s">
        <v>2934</v>
      </c>
      <c r="AM62" s="9" t="s">
        <v>2933</v>
      </c>
      <c r="AN62" s="9" t="s">
        <v>2932</v>
      </c>
      <c r="AO62" s="9" t="s">
        <v>2931</v>
      </c>
      <c r="AP62" s="9" t="s">
        <v>2930</v>
      </c>
      <c r="AQ62" s="9" t="s">
        <v>2929</v>
      </c>
      <c r="AR62" s="9" t="s">
        <v>2928</v>
      </c>
      <c r="AS62" s="9" t="s">
        <v>2927</v>
      </c>
      <c r="AT62" s="9" t="s">
        <v>2926</v>
      </c>
      <c r="AU62" s="9" t="s">
        <v>2925</v>
      </c>
      <c r="AV62" s="9" t="s">
        <v>3002</v>
      </c>
      <c r="AW62" s="9" t="s">
        <v>3003</v>
      </c>
      <c r="AX62" s="9" t="s">
        <v>3004</v>
      </c>
      <c r="AY62" s="9" t="s">
        <v>3005</v>
      </c>
      <c r="AZ62" s="9" t="s">
        <v>3006</v>
      </c>
      <c r="BA62" s="9" t="s">
        <v>3010</v>
      </c>
      <c r="BB62" s="9" t="s">
        <v>3011</v>
      </c>
      <c r="BC62" s="9" t="s">
        <v>3012</v>
      </c>
      <c r="BD62" s="9"/>
      <c r="BE62" s="667"/>
      <c r="BF62" s="667"/>
    </row>
    <row r="63" spans="1:59" x14ac:dyDescent="0.2">
      <c r="A63" s="741"/>
      <c r="B63" s="58" t="s">
        <v>2793</v>
      </c>
      <c r="C63" s="53">
        <v>93</v>
      </c>
      <c r="D63" s="54">
        <v>111</v>
      </c>
      <c r="E63" s="54">
        <v>109</v>
      </c>
      <c r="F63" s="54">
        <v>95</v>
      </c>
      <c r="G63" s="54">
        <v>79</v>
      </c>
      <c r="H63" s="54">
        <v>93</v>
      </c>
      <c r="I63" s="54">
        <v>111</v>
      </c>
      <c r="J63" s="54">
        <v>101</v>
      </c>
      <c r="K63" s="54">
        <v>93</v>
      </c>
      <c r="L63" s="54">
        <v>90</v>
      </c>
      <c r="M63" s="54">
        <v>124</v>
      </c>
      <c r="N63" s="54">
        <v>113</v>
      </c>
      <c r="O63" s="54">
        <v>111</v>
      </c>
      <c r="P63" s="54">
        <v>175</v>
      </c>
      <c r="Q63" s="54">
        <v>159</v>
      </c>
      <c r="R63" s="54">
        <v>173</v>
      </c>
      <c r="S63" s="54">
        <v>150</v>
      </c>
      <c r="T63" s="54">
        <v>157</v>
      </c>
      <c r="U63" s="54">
        <v>155</v>
      </c>
      <c r="V63" s="54">
        <v>180</v>
      </c>
      <c r="W63" s="54">
        <v>163</v>
      </c>
      <c r="X63" s="54">
        <v>128</v>
      </c>
      <c r="Y63" s="54">
        <v>146</v>
      </c>
      <c r="Z63" s="54">
        <v>126</v>
      </c>
      <c r="AA63" s="54">
        <v>149</v>
      </c>
      <c r="AB63" s="54">
        <v>139</v>
      </c>
      <c r="AC63" s="54">
        <v>141</v>
      </c>
      <c r="AD63" s="54">
        <v>126</v>
      </c>
      <c r="AE63" s="54">
        <v>139</v>
      </c>
      <c r="AF63" s="54">
        <v>140</v>
      </c>
      <c r="AG63" s="54">
        <v>140</v>
      </c>
      <c r="AH63" s="54">
        <v>139</v>
      </c>
      <c r="AI63" s="54">
        <v>126</v>
      </c>
      <c r="AJ63" s="54">
        <v>124</v>
      </c>
      <c r="AK63" s="54">
        <v>123</v>
      </c>
      <c r="AL63" s="54">
        <v>137</v>
      </c>
      <c r="AM63" s="54">
        <v>113</v>
      </c>
      <c r="AN63" s="54">
        <v>120</v>
      </c>
      <c r="AO63" s="54">
        <v>116</v>
      </c>
      <c r="AP63" s="54">
        <v>139</v>
      </c>
      <c r="AQ63" s="54">
        <v>132</v>
      </c>
      <c r="AR63" s="54">
        <v>128</v>
      </c>
      <c r="AS63" s="54">
        <v>133</v>
      </c>
      <c r="AT63" s="54">
        <v>144</v>
      </c>
      <c r="AU63" s="54">
        <v>131</v>
      </c>
      <c r="AV63" s="54">
        <v>134</v>
      </c>
      <c r="AW63" s="54">
        <v>130</v>
      </c>
      <c r="AX63" s="54">
        <v>140</v>
      </c>
      <c r="AY63" s="54">
        <v>148</v>
      </c>
      <c r="AZ63" s="54">
        <v>138</v>
      </c>
      <c r="BA63" s="54">
        <v>135</v>
      </c>
      <c r="BB63" s="54">
        <v>120</v>
      </c>
      <c r="BC63" s="54">
        <v>129</v>
      </c>
      <c r="BE63" s="667">
        <f t="shared" ref="BE63:BE69" si="20">SUM(N63:BC63)</f>
        <v>5789</v>
      </c>
      <c r="BF63" s="667">
        <f>SUM(C63:BC63)</f>
        <v>6888</v>
      </c>
    </row>
    <row r="64" spans="1:59" x14ac:dyDescent="0.2">
      <c r="A64" s="741"/>
      <c r="B64" s="58" t="s">
        <v>2794</v>
      </c>
      <c r="C64" s="53">
        <v>14</v>
      </c>
      <c r="D64" s="54">
        <v>15</v>
      </c>
      <c r="E64" s="54">
        <v>13</v>
      </c>
      <c r="F64" s="54">
        <v>17</v>
      </c>
      <c r="G64" s="54">
        <v>13</v>
      </c>
      <c r="H64" s="54">
        <v>10</v>
      </c>
      <c r="I64" s="54">
        <v>6</v>
      </c>
      <c r="J64" s="54">
        <v>16</v>
      </c>
      <c r="K64" s="54">
        <v>8</v>
      </c>
      <c r="L64" s="54">
        <v>23</v>
      </c>
      <c r="M64" s="54">
        <v>13</v>
      </c>
      <c r="N64" s="54">
        <v>17</v>
      </c>
      <c r="O64" s="54">
        <v>15</v>
      </c>
      <c r="P64" s="54">
        <v>26</v>
      </c>
      <c r="Q64" s="54">
        <v>31</v>
      </c>
      <c r="R64" s="54">
        <v>29</v>
      </c>
      <c r="S64" s="54">
        <v>27</v>
      </c>
      <c r="T64" s="54">
        <v>22</v>
      </c>
      <c r="U64" s="54">
        <v>20</v>
      </c>
      <c r="V64" s="54">
        <v>14</v>
      </c>
      <c r="W64" s="54">
        <v>12</v>
      </c>
      <c r="X64" s="54">
        <v>20</v>
      </c>
      <c r="Y64" s="54">
        <v>10</v>
      </c>
      <c r="Z64" s="54">
        <v>13</v>
      </c>
      <c r="AA64" s="54">
        <v>14</v>
      </c>
      <c r="AB64" s="54">
        <v>9</v>
      </c>
      <c r="AC64" s="54">
        <v>13</v>
      </c>
      <c r="AD64" s="54">
        <v>18</v>
      </c>
      <c r="AE64" s="54">
        <v>12</v>
      </c>
      <c r="AF64" s="54">
        <v>17</v>
      </c>
      <c r="AG64" s="54">
        <v>24</v>
      </c>
      <c r="AH64" s="54">
        <v>15</v>
      </c>
      <c r="AI64" s="54">
        <v>11</v>
      </c>
      <c r="AJ64" s="54">
        <v>21</v>
      </c>
      <c r="AK64" s="54">
        <v>11</v>
      </c>
      <c r="AL64" s="54">
        <v>9</v>
      </c>
      <c r="AM64" s="54">
        <v>20</v>
      </c>
      <c r="AN64" s="54">
        <v>17</v>
      </c>
      <c r="AO64" s="54">
        <v>17</v>
      </c>
      <c r="AP64" s="54">
        <v>8</v>
      </c>
      <c r="AQ64" s="54">
        <v>18</v>
      </c>
      <c r="AR64" s="54">
        <v>10</v>
      </c>
      <c r="AS64" s="54">
        <v>11</v>
      </c>
      <c r="AT64" s="54">
        <v>18</v>
      </c>
      <c r="AU64" s="54">
        <v>17</v>
      </c>
      <c r="AV64" s="54">
        <v>13</v>
      </c>
      <c r="AW64" s="54">
        <v>23</v>
      </c>
      <c r="AX64" s="54">
        <v>17</v>
      </c>
      <c r="AY64" s="54">
        <v>22</v>
      </c>
      <c r="AZ64" s="54">
        <v>18</v>
      </c>
      <c r="BA64" s="54">
        <v>23</v>
      </c>
      <c r="BB64" s="54">
        <v>8</v>
      </c>
      <c r="BC64" s="54">
        <v>18</v>
      </c>
      <c r="BE64" s="667">
        <f t="shared" si="20"/>
        <v>708</v>
      </c>
      <c r="BF64" s="667">
        <f t="shared" ref="BF64:BF69" si="21">SUM(C64:BC64)</f>
        <v>856</v>
      </c>
    </row>
    <row r="65" spans="1:59" x14ac:dyDescent="0.2">
      <c r="A65" s="741"/>
      <c r="B65" s="58" t="s">
        <v>2795</v>
      </c>
      <c r="C65" s="53">
        <v>106</v>
      </c>
      <c r="D65" s="54">
        <v>128</v>
      </c>
      <c r="E65" s="54">
        <v>109</v>
      </c>
      <c r="F65" s="54">
        <v>104</v>
      </c>
      <c r="G65" s="54">
        <v>96</v>
      </c>
      <c r="H65" s="54">
        <v>108</v>
      </c>
      <c r="I65" s="54">
        <v>109</v>
      </c>
      <c r="J65" s="54">
        <v>115</v>
      </c>
      <c r="K65" s="54">
        <v>118</v>
      </c>
      <c r="L65" s="54">
        <v>102</v>
      </c>
      <c r="M65" s="54">
        <v>111</v>
      </c>
      <c r="N65" s="54">
        <v>100</v>
      </c>
      <c r="O65" s="54">
        <v>108</v>
      </c>
      <c r="P65" s="54">
        <v>140</v>
      </c>
      <c r="Q65" s="54">
        <v>154</v>
      </c>
      <c r="R65" s="54">
        <v>129</v>
      </c>
      <c r="S65" s="54">
        <v>140</v>
      </c>
      <c r="T65" s="54">
        <v>155</v>
      </c>
      <c r="U65" s="54">
        <v>124</v>
      </c>
      <c r="V65" s="54">
        <v>119</v>
      </c>
      <c r="W65" s="54">
        <v>112</v>
      </c>
      <c r="X65" s="54">
        <v>112</v>
      </c>
      <c r="Y65" s="54">
        <v>110</v>
      </c>
      <c r="Z65" s="54">
        <v>125</v>
      </c>
      <c r="AA65" s="54">
        <v>97</v>
      </c>
      <c r="AB65" s="54">
        <v>102</v>
      </c>
      <c r="AC65" s="54">
        <v>106</v>
      </c>
      <c r="AD65" s="54">
        <v>109</v>
      </c>
      <c r="AE65" s="54">
        <v>109</v>
      </c>
      <c r="AF65" s="54">
        <v>107</v>
      </c>
      <c r="AG65" s="54">
        <v>97</v>
      </c>
      <c r="AH65" s="54">
        <v>110</v>
      </c>
      <c r="AI65" s="54">
        <v>97</v>
      </c>
      <c r="AJ65" s="54">
        <v>111</v>
      </c>
      <c r="AK65" s="54">
        <v>108</v>
      </c>
      <c r="AL65" s="54">
        <v>94</v>
      </c>
      <c r="AM65" s="54">
        <v>95</v>
      </c>
      <c r="AN65" s="54">
        <v>95</v>
      </c>
      <c r="AO65" s="54">
        <v>86</v>
      </c>
      <c r="AP65" s="54">
        <v>132</v>
      </c>
      <c r="AQ65" s="54">
        <v>113</v>
      </c>
      <c r="AR65" s="54">
        <v>86</v>
      </c>
      <c r="AS65" s="54">
        <v>107</v>
      </c>
      <c r="AT65" s="54">
        <v>131</v>
      </c>
      <c r="AU65" s="54">
        <v>121</v>
      </c>
      <c r="AV65" s="54">
        <v>127</v>
      </c>
      <c r="AW65" s="54">
        <v>126</v>
      </c>
      <c r="AX65" s="54">
        <v>123</v>
      </c>
      <c r="AY65" s="54">
        <v>118</v>
      </c>
      <c r="AZ65" s="54">
        <v>110</v>
      </c>
      <c r="BA65" s="54">
        <v>117</v>
      </c>
      <c r="BB65" s="54">
        <v>107</v>
      </c>
      <c r="BC65" s="54">
        <v>109</v>
      </c>
      <c r="BE65" s="667">
        <f t="shared" si="20"/>
        <v>4778</v>
      </c>
      <c r="BF65" s="667">
        <f t="shared" si="21"/>
        <v>5984</v>
      </c>
    </row>
    <row r="66" spans="1:59" x14ac:dyDescent="0.2">
      <c r="A66" s="741"/>
      <c r="B66" s="58" t="s">
        <v>2796</v>
      </c>
      <c r="C66" s="53">
        <v>30</v>
      </c>
      <c r="D66" s="54">
        <v>50</v>
      </c>
      <c r="E66" s="54">
        <v>36</v>
      </c>
      <c r="F66" s="54">
        <v>25</v>
      </c>
      <c r="G66" s="54">
        <v>32</v>
      </c>
      <c r="H66" s="54">
        <v>24</v>
      </c>
      <c r="I66" s="54">
        <v>24</v>
      </c>
      <c r="J66" s="54">
        <v>28</v>
      </c>
      <c r="K66" s="54">
        <v>32</v>
      </c>
      <c r="L66" s="54">
        <v>33</v>
      </c>
      <c r="M66" s="54">
        <v>26</v>
      </c>
      <c r="N66" s="54">
        <v>30</v>
      </c>
      <c r="O66" s="54">
        <v>18</v>
      </c>
      <c r="P66" s="54">
        <v>49</v>
      </c>
      <c r="Q66" s="54">
        <v>44</v>
      </c>
      <c r="R66" s="54">
        <v>32</v>
      </c>
      <c r="S66" s="54">
        <v>33</v>
      </c>
      <c r="T66" s="54">
        <v>38</v>
      </c>
      <c r="U66" s="54">
        <v>33</v>
      </c>
      <c r="V66" s="54">
        <v>24</v>
      </c>
      <c r="W66" s="54">
        <v>35</v>
      </c>
      <c r="X66" s="54">
        <v>25</v>
      </c>
      <c r="Y66" s="54">
        <v>26</v>
      </c>
      <c r="Z66" s="54">
        <v>23</v>
      </c>
      <c r="AA66" s="54">
        <v>24</v>
      </c>
      <c r="AB66" s="54">
        <v>31</v>
      </c>
      <c r="AC66" s="54">
        <v>24</v>
      </c>
      <c r="AD66" s="54">
        <v>22</v>
      </c>
      <c r="AE66" s="54">
        <v>15</v>
      </c>
      <c r="AF66" s="54">
        <v>19</v>
      </c>
      <c r="AG66" s="54">
        <v>20</v>
      </c>
      <c r="AH66" s="54">
        <v>19</v>
      </c>
      <c r="AI66" s="54">
        <v>15</v>
      </c>
      <c r="AJ66" s="54">
        <v>21</v>
      </c>
      <c r="AK66" s="54">
        <v>22</v>
      </c>
      <c r="AL66" s="54">
        <v>22</v>
      </c>
      <c r="AM66" s="54">
        <v>28</v>
      </c>
      <c r="AN66" s="54">
        <v>20</v>
      </c>
      <c r="AO66" s="54">
        <v>23</v>
      </c>
      <c r="AP66" s="54">
        <v>28</v>
      </c>
      <c r="AQ66" s="54">
        <v>23</v>
      </c>
      <c r="AR66" s="54">
        <v>28</v>
      </c>
      <c r="AS66" s="54">
        <v>33</v>
      </c>
      <c r="AT66" s="54">
        <v>30</v>
      </c>
      <c r="AU66" s="54">
        <v>21</v>
      </c>
      <c r="AV66" s="54">
        <v>24</v>
      </c>
      <c r="AW66" s="54">
        <v>38</v>
      </c>
      <c r="AX66" s="54">
        <v>22</v>
      </c>
      <c r="AY66" s="54">
        <v>29</v>
      </c>
      <c r="AZ66" s="54">
        <v>12</v>
      </c>
      <c r="BA66" s="54">
        <v>31</v>
      </c>
      <c r="BB66" s="54">
        <v>25</v>
      </c>
      <c r="BC66" s="54">
        <v>38</v>
      </c>
      <c r="BE66" s="667">
        <f t="shared" si="20"/>
        <v>1117</v>
      </c>
      <c r="BF66" s="667">
        <f t="shared" si="21"/>
        <v>1457</v>
      </c>
    </row>
    <row r="67" spans="1:59" x14ac:dyDescent="0.2">
      <c r="A67" s="741"/>
      <c r="B67" s="123" t="s">
        <v>41</v>
      </c>
      <c r="C67" s="54">
        <v>0</v>
      </c>
      <c r="D67" s="54">
        <v>0</v>
      </c>
      <c r="E67" s="54">
        <v>0</v>
      </c>
      <c r="F67" s="54">
        <v>0</v>
      </c>
      <c r="G67" s="54">
        <v>0</v>
      </c>
      <c r="H67" s="54">
        <v>0</v>
      </c>
      <c r="I67" s="54">
        <v>0</v>
      </c>
      <c r="J67" s="54">
        <v>0</v>
      </c>
      <c r="K67" s="54">
        <v>0</v>
      </c>
      <c r="L67" s="54">
        <v>0</v>
      </c>
      <c r="M67" s="54">
        <v>0</v>
      </c>
      <c r="N67" s="54">
        <v>2</v>
      </c>
      <c r="O67" s="54">
        <v>9</v>
      </c>
      <c r="P67" s="54">
        <v>33</v>
      </c>
      <c r="Q67" s="54">
        <v>55</v>
      </c>
      <c r="R67" s="54">
        <v>37</v>
      </c>
      <c r="S67" s="54">
        <v>38</v>
      </c>
      <c r="T67" s="54">
        <v>16</v>
      </c>
      <c r="U67" s="54">
        <v>15</v>
      </c>
      <c r="V67" s="54">
        <v>14</v>
      </c>
      <c r="W67" s="54">
        <v>7</v>
      </c>
      <c r="X67" s="54">
        <v>6</v>
      </c>
      <c r="Y67" s="54">
        <v>4</v>
      </c>
      <c r="Z67" s="54">
        <v>3</v>
      </c>
      <c r="AA67" s="54">
        <v>1</v>
      </c>
      <c r="AB67" s="54">
        <v>2</v>
      </c>
      <c r="AC67" s="54">
        <v>0</v>
      </c>
      <c r="AD67" s="54">
        <v>1</v>
      </c>
      <c r="AE67" s="54">
        <v>0</v>
      </c>
      <c r="AF67" s="54">
        <v>1</v>
      </c>
      <c r="AG67" s="54">
        <v>0</v>
      </c>
      <c r="AH67" s="54">
        <v>0</v>
      </c>
      <c r="AI67" s="54">
        <v>0</v>
      </c>
      <c r="AJ67" s="54">
        <v>0</v>
      </c>
      <c r="AK67" s="54">
        <v>0</v>
      </c>
      <c r="AL67" s="54">
        <v>0</v>
      </c>
      <c r="AM67" s="54">
        <v>0</v>
      </c>
      <c r="AN67" s="54">
        <v>0</v>
      </c>
      <c r="AO67" s="54">
        <v>1</v>
      </c>
      <c r="AP67" s="54">
        <v>0</v>
      </c>
      <c r="AQ67" s="54">
        <v>1</v>
      </c>
      <c r="AR67" s="54">
        <v>3</v>
      </c>
      <c r="AS67" s="54">
        <v>6</v>
      </c>
      <c r="AT67" s="54">
        <v>9</v>
      </c>
      <c r="AU67" s="54">
        <v>8</v>
      </c>
      <c r="AV67" s="54">
        <v>8</v>
      </c>
      <c r="AW67" s="54">
        <v>15</v>
      </c>
      <c r="AX67" s="54">
        <v>9</v>
      </c>
      <c r="AY67" s="54">
        <v>6</v>
      </c>
      <c r="AZ67" s="54">
        <v>4</v>
      </c>
      <c r="BA67" s="54">
        <v>4</v>
      </c>
      <c r="BB67" s="54">
        <v>8</v>
      </c>
      <c r="BC67" s="54">
        <v>8</v>
      </c>
      <c r="BE67" s="667">
        <f t="shared" si="20"/>
        <v>334</v>
      </c>
      <c r="BF67" s="667">
        <f t="shared" si="21"/>
        <v>334</v>
      </c>
    </row>
    <row r="68" spans="1:59" x14ac:dyDescent="0.2">
      <c r="A68" s="741"/>
      <c r="B68" s="58" t="s">
        <v>2797</v>
      </c>
      <c r="C68" s="53">
        <v>61</v>
      </c>
      <c r="D68" s="54">
        <v>101</v>
      </c>
      <c r="E68" s="54">
        <v>95</v>
      </c>
      <c r="F68" s="54">
        <v>89</v>
      </c>
      <c r="G68" s="54">
        <v>90</v>
      </c>
      <c r="H68" s="54">
        <v>84</v>
      </c>
      <c r="I68" s="54">
        <v>97</v>
      </c>
      <c r="J68" s="54">
        <v>75</v>
      </c>
      <c r="K68" s="54">
        <v>107</v>
      </c>
      <c r="L68" s="54">
        <v>94</v>
      </c>
      <c r="M68" s="54">
        <v>84</v>
      </c>
      <c r="N68" s="54">
        <v>98</v>
      </c>
      <c r="O68" s="54">
        <v>86</v>
      </c>
      <c r="P68" s="54">
        <v>139</v>
      </c>
      <c r="Q68" s="54">
        <v>140</v>
      </c>
      <c r="R68" s="54">
        <v>122</v>
      </c>
      <c r="S68" s="54">
        <v>116</v>
      </c>
      <c r="T68" s="54">
        <v>115</v>
      </c>
      <c r="U68" s="54">
        <v>89</v>
      </c>
      <c r="V68" s="54">
        <v>120</v>
      </c>
      <c r="W68" s="54">
        <v>114</v>
      </c>
      <c r="X68" s="54">
        <v>111</v>
      </c>
      <c r="Y68" s="54">
        <v>93</v>
      </c>
      <c r="Z68" s="60">
        <v>117</v>
      </c>
      <c r="AA68" s="60">
        <v>106</v>
      </c>
      <c r="AB68" s="60">
        <v>95</v>
      </c>
      <c r="AC68" s="60">
        <v>101</v>
      </c>
      <c r="AD68" s="60">
        <v>98</v>
      </c>
      <c r="AE68" s="60">
        <v>98</v>
      </c>
      <c r="AF68" s="60">
        <v>85</v>
      </c>
      <c r="AG68" s="60">
        <v>99</v>
      </c>
      <c r="AH68" s="60">
        <v>90</v>
      </c>
      <c r="AI68" s="60">
        <v>102</v>
      </c>
      <c r="AJ68" s="60">
        <v>87</v>
      </c>
      <c r="AK68" s="60">
        <v>117</v>
      </c>
      <c r="AL68" s="60">
        <v>107</v>
      </c>
      <c r="AM68" s="60">
        <v>101</v>
      </c>
      <c r="AN68" s="60">
        <v>88</v>
      </c>
      <c r="AO68" s="60">
        <v>64</v>
      </c>
      <c r="AP68" s="60">
        <v>96</v>
      </c>
      <c r="AQ68" s="60">
        <v>87</v>
      </c>
      <c r="AR68" s="60">
        <v>89</v>
      </c>
      <c r="AS68" s="60">
        <v>97</v>
      </c>
      <c r="AT68" s="60">
        <v>83</v>
      </c>
      <c r="AU68" s="60">
        <v>111</v>
      </c>
      <c r="AV68" s="60">
        <v>91</v>
      </c>
      <c r="AW68" s="60">
        <v>94</v>
      </c>
      <c r="AX68" s="60">
        <v>101</v>
      </c>
      <c r="AY68" s="60">
        <v>91</v>
      </c>
      <c r="AZ68" s="60">
        <v>103</v>
      </c>
      <c r="BA68" s="60">
        <v>106</v>
      </c>
      <c r="BB68" s="60">
        <v>93</v>
      </c>
      <c r="BC68" s="60">
        <v>72</v>
      </c>
      <c r="BE68" s="667">
        <f t="shared" si="20"/>
        <v>4212</v>
      </c>
      <c r="BF68" s="667">
        <f t="shared" si="21"/>
        <v>5189</v>
      </c>
    </row>
    <row r="69" spans="1:59" x14ac:dyDescent="0.2">
      <c r="A69" s="741"/>
      <c r="B69" s="58" t="s">
        <v>2798</v>
      </c>
      <c r="C69" s="53">
        <v>304</v>
      </c>
      <c r="D69" s="54">
        <v>405</v>
      </c>
      <c r="E69" s="54">
        <v>362</v>
      </c>
      <c r="F69" s="54">
        <v>330</v>
      </c>
      <c r="G69" s="54">
        <v>310</v>
      </c>
      <c r="H69" s="54">
        <v>319</v>
      </c>
      <c r="I69" s="54">
        <v>347</v>
      </c>
      <c r="J69" s="54">
        <v>335</v>
      </c>
      <c r="K69" s="54">
        <v>358</v>
      </c>
      <c r="L69" s="54">
        <v>342</v>
      </c>
      <c r="M69" s="54">
        <v>358</v>
      </c>
      <c r="N69" s="54">
        <v>360</v>
      </c>
      <c r="O69" s="54">
        <v>347</v>
      </c>
      <c r="P69" s="54">
        <v>562</v>
      </c>
      <c r="Q69" s="54">
        <v>583</v>
      </c>
      <c r="R69" s="54">
        <v>522</v>
      </c>
      <c r="S69" s="54">
        <v>504</v>
      </c>
      <c r="T69" s="54">
        <v>503</v>
      </c>
      <c r="U69" s="54">
        <v>436</v>
      </c>
      <c r="V69" s="60">
        <v>471</v>
      </c>
      <c r="W69" s="54">
        <v>443</v>
      </c>
      <c r="X69" s="54">
        <v>402</v>
      </c>
      <c r="Y69" s="54">
        <v>389</v>
      </c>
      <c r="Z69" s="54">
        <v>407</v>
      </c>
      <c r="AA69" s="54">
        <v>391</v>
      </c>
      <c r="AB69" s="54">
        <v>378</v>
      </c>
      <c r="AC69" s="54">
        <v>385</v>
      </c>
      <c r="AD69" s="54">
        <v>374</v>
      </c>
      <c r="AE69" s="54">
        <v>373</v>
      </c>
      <c r="AF69" s="54">
        <v>369</v>
      </c>
      <c r="AG69" s="54">
        <v>380</v>
      </c>
      <c r="AH69" s="54">
        <v>373</v>
      </c>
      <c r="AI69" s="54">
        <v>351</v>
      </c>
      <c r="AJ69" s="54">
        <v>364</v>
      </c>
      <c r="AK69" s="54">
        <v>381</v>
      </c>
      <c r="AL69" s="54">
        <v>369</v>
      </c>
      <c r="AM69" s="54">
        <v>357</v>
      </c>
      <c r="AN69" s="54">
        <v>340</v>
      </c>
      <c r="AO69" s="54">
        <v>307</v>
      </c>
      <c r="AP69" s="54">
        <v>403</v>
      </c>
      <c r="AQ69" s="54">
        <v>374</v>
      </c>
      <c r="AR69" s="54">
        <v>344</v>
      </c>
      <c r="AS69" s="54">
        <v>387</v>
      </c>
      <c r="AT69" s="54">
        <v>415</v>
      </c>
      <c r="AU69" s="54">
        <v>409</v>
      </c>
      <c r="AV69" s="54">
        <v>397</v>
      </c>
      <c r="AW69" s="54">
        <v>426</v>
      </c>
      <c r="AX69" s="54">
        <v>412</v>
      </c>
      <c r="AY69" s="54">
        <v>414</v>
      </c>
      <c r="AZ69" s="54">
        <v>385</v>
      </c>
      <c r="BA69" s="54">
        <v>416</v>
      </c>
      <c r="BB69" s="54">
        <v>361</v>
      </c>
      <c r="BC69" s="54">
        <v>374</v>
      </c>
      <c r="BE69" s="667">
        <f t="shared" si="20"/>
        <v>16938</v>
      </c>
      <c r="BF69" s="667">
        <f t="shared" si="21"/>
        <v>20708</v>
      </c>
    </row>
    <row r="70" spans="1:59" x14ac:dyDescent="0.2">
      <c r="A70" s="741"/>
      <c r="B70" s="93" t="s">
        <v>2800</v>
      </c>
      <c r="C70" s="53"/>
      <c r="D70" s="54"/>
      <c r="E70" s="54"/>
      <c r="F70" s="54"/>
      <c r="G70" s="54"/>
      <c r="H70" s="54"/>
      <c r="I70" s="54"/>
      <c r="J70" s="54"/>
      <c r="K70" s="54"/>
      <c r="L70" s="54"/>
      <c r="M70" s="54"/>
      <c r="N70" s="54"/>
      <c r="O70" s="54"/>
      <c r="P70" s="60"/>
      <c r="Q70" s="60"/>
      <c r="R70" s="60"/>
      <c r="S70" s="60"/>
      <c r="T70" s="60"/>
      <c r="U70" s="60"/>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E70" s="667"/>
      <c r="BF70" s="667"/>
    </row>
    <row r="71" spans="1:59" x14ac:dyDescent="0.2">
      <c r="A71" s="741"/>
      <c r="B71" s="58" t="s">
        <v>2793</v>
      </c>
      <c r="C71" s="53">
        <f>C63-C55</f>
        <v>-6</v>
      </c>
      <c r="D71" s="54">
        <f t="shared" ref="D71:BC71" si="22">D63-D55</f>
        <v>10</v>
      </c>
      <c r="E71" s="54">
        <f t="shared" si="22"/>
        <v>16</v>
      </c>
      <c r="F71" s="54">
        <f t="shared" si="22"/>
        <v>-2</v>
      </c>
      <c r="G71" s="54">
        <f t="shared" si="22"/>
        <v>-4</v>
      </c>
      <c r="H71" s="54">
        <f t="shared" si="22"/>
        <v>-6</v>
      </c>
      <c r="I71" s="54">
        <f t="shared" si="22"/>
        <v>5</v>
      </c>
      <c r="J71" s="54">
        <f t="shared" si="22"/>
        <v>0</v>
      </c>
      <c r="K71" s="54">
        <f t="shared" si="22"/>
        <v>-2</v>
      </c>
      <c r="L71" s="54">
        <f t="shared" si="22"/>
        <v>-13</v>
      </c>
      <c r="M71" s="54">
        <f t="shared" si="22"/>
        <v>34</v>
      </c>
      <c r="N71" s="54">
        <f t="shared" si="22"/>
        <v>24</v>
      </c>
      <c r="O71" s="54">
        <f t="shared" si="22"/>
        <v>13</v>
      </c>
      <c r="P71" s="54">
        <f t="shared" si="22"/>
        <v>86</v>
      </c>
      <c r="Q71" s="54">
        <f t="shared" si="22"/>
        <v>70</v>
      </c>
      <c r="R71" s="54">
        <f t="shared" si="22"/>
        <v>84</v>
      </c>
      <c r="S71" s="54">
        <f t="shared" si="22"/>
        <v>52</v>
      </c>
      <c r="T71" s="54">
        <f t="shared" si="22"/>
        <v>68</v>
      </c>
      <c r="U71" s="54">
        <f t="shared" si="22"/>
        <v>60</v>
      </c>
      <c r="V71" s="54">
        <f t="shared" si="22"/>
        <v>83</v>
      </c>
      <c r="W71" s="54">
        <f t="shared" si="22"/>
        <v>71</v>
      </c>
      <c r="X71" s="54">
        <f t="shared" si="22"/>
        <v>32</v>
      </c>
      <c r="Y71" s="54">
        <f t="shared" si="22"/>
        <v>50</v>
      </c>
      <c r="Z71" s="54">
        <f t="shared" si="22"/>
        <v>30</v>
      </c>
      <c r="AA71" s="54">
        <f t="shared" si="22"/>
        <v>53</v>
      </c>
      <c r="AB71" s="54">
        <f t="shared" si="22"/>
        <v>43</v>
      </c>
      <c r="AC71" s="54">
        <f t="shared" si="22"/>
        <v>47</v>
      </c>
      <c r="AD71" s="54">
        <f t="shared" si="22"/>
        <v>35</v>
      </c>
      <c r="AE71" s="54">
        <f t="shared" si="22"/>
        <v>43</v>
      </c>
      <c r="AF71" s="54">
        <f t="shared" si="22"/>
        <v>55</v>
      </c>
      <c r="AG71" s="54">
        <f t="shared" si="22"/>
        <v>44</v>
      </c>
      <c r="AH71" s="54">
        <f t="shared" si="22"/>
        <v>47</v>
      </c>
      <c r="AI71" s="54">
        <f t="shared" si="22"/>
        <v>39</v>
      </c>
      <c r="AJ71" s="54">
        <f t="shared" si="22"/>
        <v>24</v>
      </c>
      <c r="AK71" s="54">
        <f t="shared" si="22"/>
        <v>27</v>
      </c>
      <c r="AL71" s="54">
        <f t="shared" si="22"/>
        <v>52</v>
      </c>
      <c r="AM71" s="54">
        <f t="shared" si="22"/>
        <v>16</v>
      </c>
      <c r="AN71" s="54">
        <f t="shared" si="22"/>
        <v>31</v>
      </c>
      <c r="AO71" s="54">
        <f t="shared" si="22"/>
        <v>27</v>
      </c>
      <c r="AP71" s="54">
        <f t="shared" si="22"/>
        <v>44</v>
      </c>
      <c r="AQ71" s="54">
        <f t="shared" si="22"/>
        <v>34</v>
      </c>
      <c r="AR71" s="54">
        <f t="shared" si="22"/>
        <v>31</v>
      </c>
      <c r="AS71" s="54">
        <f t="shared" si="22"/>
        <v>42</v>
      </c>
      <c r="AT71" s="54">
        <f t="shared" si="22"/>
        <v>44</v>
      </c>
      <c r="AU71" s="54">
        <f t="shared" si="22"/>
        <v>33</v>
      </c>
      <c r="AV71" s="54">
        <f t="shared" si="22"/>
        <v>40</v>
      </c>
      <c r="AW71" s="54">
        <f t="shared" si="22"/>
        <v>33</v>
      </c>
      <c r="AX71" s="54">
        <f t="shared" si="22"/>
        <v>44</v>
      </c>
      <c r="AY71" s="54">
        <f t="shared" si="22"/>
        <v>49</v>
      </c>
      <c r="AZ71" s="54">
        <f t="shared" si="22"/>
        <v>42</v>
      </c>
      <c r="BA71" s="54">
        <f t="shared" si="22"/>
        <v>34</v>
      </c>
      <c r="BB71" s="54">
        <f t="shared" si="22"/>
        <v>42</v>
      </c>
      <c r="BC71" s="54">
        <f t="shared" si="22"/>
        <v>46</v>
      </c>
      <c r="BE71" s="667">
        <f>BE63-BE55</f>
        <v>1930.4</v>
      </c>
      <c r="BF71" s="667">
        <f>BF63-BF55</f>
        <v>1962.3999999999996</v>
      </c>
    </row>
    <row r="72" spans="1:59" x14ac:dyDescent="0.2">
      <c r="A72" s="741"/>
      <c r="B72" s="58" t="s">
        <v>2794</v>
      </c>
      <c r="C72" s="53">
        <f t="shared" ref="C72:BC76" si="23">C64-C56</f>
        <v>3</v>
      </c>
      <c r="D72" s="54">
        <f t="shared" si="23"/>
        <v>-1</v>
      </c>
      <c r="E72" s="54">
        <f t="shared" si="23"/>
        <v>1</v>
      </c>
      <c r="F72" s="54">
        <f t="shared" si="23"/>
        <v>6</v>
      </c>
      <c r="G72" s="54">
        <f t="shared" si="23"/>
        <v>4</v>
      </c>
      <c r="H72" s="54">
        <f t="shared" si="23"/>
        <v>-1</v>
      </c>
      <c r="I72" s="54">
        <f t="shared" si="23"/>
        <v>-6</v>
      </c>
      <c r="J72" s="54">
        <f t="shared" si="23"/>
        <v>4</v>
      </c>
      <c r="K72" s="54">
        <f t="shared" si="23"/>
        <v>-4</v>
      </c>
      <c r="L72" s="54">
        <f t="shared" si="23"/>
        <v>13</v>
      </c>
      <c r="M72" s="54">
        <f t="shared" si="23"/>
        <v>3</v>
      </c>
      <c r="N72" s="54">
        <f t="shared" si="23"/>
        <v>5</v>
      </c>
      <c r="O72" s="54">
        <f t="shared" si="23"/>
        <v>2</v>
      </c>
      <c r="P72" s="54">
        <f t="shared" si="23"/>
        <v>17</v>
      </c>
      <c r="Q72" s="54">
        <f t="shared" si="23"/>
        <v>22</v>
      </c>
      <c r="R72" s="54">
        <f t="shared" si="23"/>
        <v>20</v>
      </c>
      <c r="S72" s="54">
        <f t="shared" si="23"/>
        <v>19</v>
      </c>
      <c r="T72" s="54">
        <f t="shared" si="23"/>
        <v>11</v>
      </c>
      <c r="U72" s="54">
        <f t="shared" si="23"/>
        <v>11</v>
      </c>
      <c r="V72" s="54">
        <f t="shared" si="23"/>
        <v>6</v>
      </c>
      <c r="W72" s="54">
        <f t="shared" si="23"/>
        <v>1</v>
      </c>
      <c r="X72" s="54">
        <f t="shared" si="23"/>
        <v>11</v>
      </c>
      <c r="Y72" s="54">
        <f t="shared" si="23"/>
        <v>0</v>
      </c>
      <c r="Z72" s="54">
        <f t="shared" si="23"/>
        <v>4</v>
      </c>
      <c r="AA72" s="54">
        <f t="shared" si="23"/>
        <v>5</v>
      </c>
      <c r="AB72" s="54">
        <f t="shared" si="23"/>
        <v>1</v>
      </c>
      <c r="AC72" s="54">
        <f t="shared" si="23"/>
        <v>3</v>
      </c>
      <c r="AD72" s="54">
        <f t="shared" si="23"/>
        <v>10</v>
      </c>
      <c r="AE72" s="54">
        <f t="shared" si="23"/>
        <v>4</v>
      </c>
      <c r="AF72" s="54">
        <f t="shared" si="23"/>
        <v>8</v>
      </c>
      <c r="AG72" s="54">
        <f t="shared" si="23"/>
        <v>16</v>
      </c>
      <c r="AH72" s="54">
        <f t="shared" si="23"/>
        <v>4</v>
      </c>
      <c r="AI72" s="54">
        <f t="shared" si="23"/>
        <v>1</v>
      </c>
      <c r="AJ72" s="54">
        <f t="shared" si="23"/>
        <v>13</v>
      </c>
      <c r="AK72" s="54">
        <f t="shared" si="23"/>
        <v>2</v>
      </c>
      <c r="AL72" s="54">
        <f t="shared" si="23"/>
        <v>1</v>
      </c>
      <c r="AM72" s="54">
        <f t="shared" si="23"/>
        <v>10</v>
      </c>
      <c r="AN72" s="54">
        <f t="shared" si="23"/>
        <v>6</v>
      </c>
      <c r="AO72" s="54">
        <f t="shared" si="23"/>
        <v>9</v>
      </c>
      <c r="AP72" s="54">
        <f t="shared" si="23"/>
        <v>-2</v>
      </c>
      <c r="AQ72" s="54">
        <f t="shared" si="23"/>
        <v>9</v>
      </c>
      <c r="AR72" s="54">
        <f t="shared" si="23"/>
        <v>0</v>
      </c>
      <c r="AS72" s="54">
        <f t="shared" si="23"/>
        <v>4</v>
      </c>
      <c r="AT72" s="54">
        <f t="shared" si="23"/>
        <v>7</v>
      </c>
      <c r="AU72" s="54">
        <f t="shared" si="23"/>
        <v>5</v>
      </c>
      <c r="AV72" s="54">
        <f t="shared" si="23"/>
        <v>4</v>
      </c>
      <c r="AW72" s="54">
        <f t="shared" si="23"/>
        <v>14</v>
      </c>
      <c r="AX72" s="54">
        <f t="shared" si="23"/>
        <v>7</v>
      </c>
      <c r="AY72" s="54">
        <f t="shared" si="23"/>
        <v>10</v>
      </c>
      <c r="AZ72" s="54">
        <f t="shared" si="23"/>
        <v>10</v>
      </c>
      <c r="BA72" s="54">
        <f t="shared" si="23"/>
        <v>9</v>
      </c>
      <c r="BB72" s="54">
        <f t="shared" si="23"/>
        <v>-7</v>
      </c>
      <c r="BC72" s="54">
        <f t="shared" si="23"/>
        <v>5</v>
      </c>
      <c r="BE72" s="667">
        <f t="shared" ref="BE72:BF77" si="24">BE64-BE56</f>
        <v>307.39999999999998</v>
      </c>
      <c r="BF72" s="667">
        <f t="shared" si="24"/>
        <v>329.4</v>
      </c>
    </row>
    <row r="73" spans="1:59" x14ac:dyDescent="0.2">
      <c r="A73" s="741"/>
      <c r="B73" s="58" t="s">
        <v>2795</v>
      </c>
      <c r="C73" s="53">
        <f t="shared" si="23"/>
        <v>9</v>
      </c>
      <c r="D73" s="54">
        <f t="shared" si="23"/>
        <v>-19</v>
      </c>
      <c r="E73" s="54">
        <f t="shared" si="23"/>
        <v>-4</v>
      </c>
      <c r="F73" s="54">
        <f t="shared" si="23"/>
        <v>-5</v>
      </c>
      <c r="G73" s="54">
        <f t="shared" si="23"/>
        <v>1</v>
      </c>
      <c r="H73" s="54">
        <f t="shared" si="23"/>
        <v>9</v>
      </c>
      <c r="I73" s="54">
        <f t="shared" si="23"/>
        <v>8</v>
      </c>
      <c r="J73" s="54">
        <f t="shared" si="23"/>
        <v>21</v>
      </c>
      <c r="K73" s="54">
        <f t="shared" si="23"/>
        <v>17</v>
      </c>
      <c r="L73" s="54">
        <f t="shared" si="23"/>
        <v>0</v>
      </c>
      <c r="M73" s="54">
        <f t="shared" si="23"/>
        <v>21</v>
      </c>
      <c r="N73" s="54">
        <f t="shared" si="23"/>
        <v>9</v>
      </c>
      <c r="O73" s="54">
        <f t="shared" si="23"/>
        <v>14</v>
      </c>
      <c r="P73" s="54">
        <f t="shared" si="23"/>
        <v>52</v>
      </c>
      <c r="Q73" s="54">
        <f t="shared" si="23"/>
        <v>63</v>
      </c>
      <c r="R73" s="54">
        <f t="shared" si="23"/>
        <v>45</v>
      </c>
      <c r="S73" s="54">
        <f t="shared" si="23"/>
        <v>54</v>
      </c>
      <c r="T73" s="54">
        <f t="shared" si="23"/>
        <v>73</v>
      </c>
      <c r="U73" s="54">
        <f t="shared" si="23"/>
        <v>42</v>
      </c>
      <c r="V73" s="54">
        <f t="shared" si="23"/>
        <v>35</v>
      </c>
      <c r="W73" s="54">
        <f t="shared" si="23"/>
        <v>27</v>
      </c>
      <c r="X73" s="54">
        <f t="shared" si="23"/>
        <v>27</v>
      </c>
      <c r="Y73" s="54">
        <f t="shared" si="23"/>
        <v>15</v>
      </c>
      <c r="Z73" s="54">
        <f t="shared" si="23"/>
        <v>39</v>
      </c>
      <c r="AA73" s="54">
        <f t="shared" si="23"/>
        <v>15</v>
      </c>
      <c r="AB73" s="54">
        <f t="shared" si="23"/>
        <v>14</v>
      </c>
      <c r="AC73" s="54">
        <f t="shared" si="23"/>
        <v>23</v>
      </c>
      <c r="AD73" s="54">
        <f t="shared" si="23"/>
        <v>24</v>
      </c>
      <c r="AE73" s="54">
        <f t="shared" si="23"/>
        <v>28</v>
      </c>
      <c r="AF73" s="54">
        <f t="shared" si="23"/>
        <v>24</v>
      </c>
      <c r="AG73" s="54">
        <f t="shared" si="23"/>
        <v>22</v>
      </c>
      <c r="AH73" s="54">
        <f t="shared" si="23"/>
        <v>31</v>
      </c>
      <c r="AI73" s="54">
        <f t="shared" si="23"/>
        <v>15</v>
      </c>
      <c r="AJ73" s="54">
        <f t="shared" si="23"/>
        <v>31</v>
      </c>
      <c r="AK73" s="54">
        <f t="shared" si="23"/>
        <v>30</v>
      </c>
      <c r="AL73" s="54">
        <f t="shared" si="23"/>
        <v>18</v>
      </c>
      <c r="AM73" s="54">
        <f t="shared" si="23"/>
        <v>16</v>
      </c>
      <c r="AN73" s="54">
        <f t="shared" si="23"/>
        <v>16</v>
      </c>
      <c r="AO73" s="54">
        <f t="shared" si="23"/>
        <v>2</v>
      </c>
      <c r="AP73" s="54">
        <f t="shared" si="23"/>
        <v>45</v>
      </c>
      <c r="AQ73" s="54">
        <f t="shared" si="23"/>
        <v>30</v>
      </c>
      <c r="AR73" s="54">
        <f t="shared" si="23"/>
        <v>-5</v>
      </c>
      <c r="AS73" s="54">
        <f t="shared" si="23"/>
        <v>21</v>
      </c>
      <c r="AT73" s="54">
        <f t="shared" si="23"/>
        <v>43</v>
      </c>
      <c r="AU73" s="54">
        <f t="shared" si="23"/>
        <v>32</v>
      </c>
      <c r="AV73" s="54">
        <f t="shared" si="23"/>
        <v>34</v>
      </c>
      <c r="AW73" s="54">
        <f t="shared" si="23"/>
        <v>33</v>
      </c>
      <c r="AX73" s="54">
        <f t="shared" si="23"/>
        <v>18</v>
      </c>
      <c r="AY73" s="54">
        <f t="shared" si="23"/>
        <v>24</v>
      </c>
      <c r="AZ73" s="54">
        <f t="shared" si="23"/>
        <v>6</v>
      </c>
      <c r="BA73" s="54">
        <f t="shared" si="23"/>
        <v>0</v>
      </c>
      <c r="BB73" s="54">
        <f t="shared" si="23"/>
        <v>25</v>
      </c>
      <c r="BC73" s="54">
        <f t="shared" si="23"/>
        <v>17</v>
      </c>
      <c r="BE73" s="667">
        <f t="shared" si="24"/>
        <v>1200.5999999999999</v>
      </c>
      <c r="BF73" s="667">
        <f t="shared" si="24"/>
        <v>1258.6000000000004</v>
      </c>
    </row>
    <row r="74" spans="1:59" x14ac:dyDescent="0.2">
      <c r="A74" s="741"/>
      <c r="B74" s="58" t="s">
        <v>2796</v>
      </c>
      <c r="C74" s="53">
        <f t="shared" si="23"/>
        <v>-3</v>
      </c>
      <c r="D74" s="54">
        <f t="shared" si="23"/>
        <v>9</v>
      </c>
      <c r="E74" s="54">
        <f t="shared" si="23"/>
        <v>1</v>
      </c>
      <c r="F74" s="54">
        <f t="shared" si="23"/>
        <v>-10</v>
      </c>
      <c r="G74" s="54">
        <f t="shared" si="23"/>
        <v>-2</v>
      </c>
      <c r="H74" s="54">
        <f t="shared" si="23"/>
        <v>-6</v>
      </c>
      <c r="I74" s="54">
        <f t="shared" si="23"/>
        <v>-4</v>
      </c>
      <c r="J74" s="54">
        <f t="shared" si="23"/>
        <v>-8</v>
      </c>
      <c r="K74" s="54">
        <f t="shared" si="23"/>
        <v>2</v>
      </c>
      <c r="L74" s="54">
        <f t="shared" si="23"/>
        <v>4</v>
      </c>
      <c r="M74" s="54">
        <f t="shared" si="23"/>
        <v>-2</v>
      </c>
      <c r="N74" s="54">
        <f t="shared" si="23"/>
        <v>0</v>
      </c>
      <c r="O74" s="54">
        <f t="shared" si="23"/>
        <v>-10</v>
      </c>
      <c r="P74" s="54">
        <f t="shared" si="23"/>
        <v>24</v>
      </c>
      <c r="Q74" s="54">
        <f t="shared" si="23"/>
        <v>17</v>
      </c>
      <c r="R74" s="54">
        <f t="shared" si="23"/>
        <v>9</v>
      </c>
      <c r="S74" s="54">
        <f t="shared" si="23"/>
        <v>8</v>
      </c>
      <c r="T74" s="54">
        <f t="shared" si="23"/>
        <v>12</v>
      </c>
      <c r="U74" s="54">
        <f t="shared" si="23"/>
        <v>13</v>
      </c>
      <c r="V74" s="54">
        <f t="shared" si="23"/>
        <v>2</v>
      </c>
      <c r="W74" s="54">
        <f t="shared" si="23"/>
        <v>12</v>
      </c>
      <c r="X74" s="54">
        <f t="shared" si="23"/>
        <v>2</v>
      </c>
      <c r="Y74" s="54">
        <f t="shared" si="23"/>
        <v>2</v>
      </c>
      <c r="Z74" s="54">
        <f t="shared" si="23"/>
        <v>3</v>
      </c>
      <c r="AA74" s="54">
        <f t="shared" si="23"/>
        <v>4</v>
      </c>
      <c r="AB74" s="54">
        <f t="shared" si="23"/>
        <v>9</v>
      </c>
      <c r="AC74" s="54">
        <f t="shared" si="23"/>
        <v>3</v>
      </c>
      <c r="AD74" s="54">
        <f t="shared" si="23"/>
        <v>-1</v>
      </c>
      <c r="AE74" s="54">
        <f t="shared" si="23"/>
        <v>-6</v>
      </c>
      <c r="AF74" s="54">
        <f t="shared" si="23"/>
        <v>4</v>
      </c>
      <c r="AG74" s="54">
        <f t="shared" si="23"/>
        <v>-4</v>
      </c>
      <c r="AH74" s="54">
        <f t="shared" si="23"/>
        <v>-3</v>
      </c>
      <c r="AI74" s="54">
        <f t="shared" si="23"/>
        <v>-1</v>
      </c>
      <c r="AJ74" s="54">
        <f t="shared" si="23"/>
        <v>0</v>
      </c>
      <c r="AK74" s="54">
        <f t="shared" si="23"/>
        <v>1</v>
      </c>
      <c r="AL74" s="54">
        <f t="shared" si="23"/>
        <v>-1</v>
      </c>
      <c r="AM74" s="54">
        <f t="shared" si="23"/>
        <v>6</v>
      </c>
      <c r="AN74" s="54">
        <f t="shared" si="23"/>
        <v>-1</v>
      </c>
      <c r="AO74" s="54">
        <f t="shared" si="23"/>
        <v>2</v>
      </c>
      <c r="AP74" s="54">
        <f t="shared" si="23"/>
        <v>8</v>
      </c>
      <c r="AQ74" s="54">
        <f t="shared" si="23"/>
        <v>6</v>
      </c>
      <c r="AR74" s="54">
        <f t="shared" si="23"/>
        <v>4</v>
      </c>
      <c r="AS74" s="54">
        <f t="shared" si="23"/>
        <v>7</v>
      </c>
      <c r="AT74" s="54">
        <f t="shared" si="23"/>
        <v>6</v>
      </c>
      <c r="AU74" s="54">
        <f t="shared" si="23"/>
        <v>-3</v>
      </c>
      <c r="AV74" s="54">
        <f t="shared" si="23"/>
        <v>1</v>
      </c>
      <c r="AW74" s="54">
        <f t="shared" si="23"/>
        <v>10</v>
      </c>
      <c r="AX74" s="54">
        <f t="shared" si="23"/>
        <v>-3</v>
      </c>
      <c r="AY74" s="54">
        <f t="shared" si="23"/>
        <v>1</v>
      </c>
      <c r="AZ74" s="54">
        <f t="shared" si="23"/>
        <v>-22</v>
      </c>
      <c r="BA74" s="54">
        <f t="shared" si="23"/>
        <v>1</v>
      </c>
      <c r="BB74" s="54">
        <f t="shared" si="23"/>
        <v>-3</v>
      </c>
      <c r="BC74" s="54">
        <f t="shared" si="23"/>
        <v>13</v>
      </c>
      <c r="BE74" s="667">
        <f t="shared" si="24"/>
        <v>152</v>
      </c>
      <c r="BF74" s="667">
        <f t="shared" si="24"/>
        <v>133</v>
      </c>
    </row>
    <row r="75" spans="1:59" x14ac:dyDescent="0.2">
      <c r="A75" s="741"/>
      <c r="B75" s="58" t="s">
        <v>41</v>
      </c>
      <c r="C75" s="53">
        <f t="shared" si="23"/>
        <v>0</v>
      </c>
      <c r="D75" s="54">
        <f t="shared" si="23"/>
        <v>0</v>
      </c>
      <c r="E75" s="54">
        <f t="shared" si="23"/>
        <v>0</v>
      </c>
      <c r="F75" s="54">
        <f t="shared" si="23"/>
        <v>0</v>
      </c>
      <c r="G75" s="54">
        <f t="shared" si="23"/>
        <v>0</v>
      </c>
      <c r="H75" s="54">
        <f t="shared" si="23"/>
        <v>0</v>
      </c>
      <c r="I75" s="54">
        <f t="shared" si="23"/>
        <v>0</v>
      </c>
      <c r="J75" s="54">
        <f t="shared" si="23"/>
        <v>0</v>
      </c>
      <c r="K75" s="54">
        <f t="shared" si="23"/>
        <v>0</v>
      </c>
      <c r="L75" s="54">
        <f t="shared" si="23"/>
        <v>0</v>
      </c>
      <c r="M75" s="54">
        <f t="shared" si="23"/>
        <v>0</v>
      </c>
      <c r="N75" s="54">
        <f t="shared" si="23"/>
        <v>2</v>
      </c>
      <c r="O75" s="54">
        <f t="shared" si="23"/>
        <v>9</v>
      </c>
      <c r="P75" s="54">
        <f t="shared" si="23"/>
        <v>33</v>
      </c>
      <c r="Q75" s="54">
        <f t="shared" si="23"/>
        <v>55</v>
      </c>
      <c r="R75" s="54">
        <f t="shared" si="23"/>
        <v>37</v>
      </c>
      <c r="S75" s="54">
        <f t="shared" si="23"/>
        <v>38</v>
      </c>
      <c r="T75" s="54">
        <f t="shared" si="23"/>
        <v>16</v>
      </c>
      <c r="U75" s="54">
        <f t="shared" si="23"/>
        <v>15</v>
      </c>
      <c r="V75" s="54">
        <f t="shared" si="23"/>
        <v>14</v>
      </c>
      <c r="W75" s="54">
        <f t="shared" si="23"/>
        <v>7</v>
      </c>
      <c r="X75" s="54">
        <f t="shared" si="23"/>
        <v>6</v>
      </c>
      <c r="Y75" s="54">
        <f t="shared" si="23"/>
        <v>4</v>
      </c>
      <c r="Z75" s="54">
        <f t="shared" si="23"/>
        <v>3</v>
      </c>
      <c r="AA75" s="54">
        <f t="shared" si="23"/>
        <v>1</v>
      </c>
      <c r="AB75" s="54">
        <f t="shared" si="23"/>
        <v>2</v>
      </c>
      <c r="AC75" s="54">
        <f t="shared" si="23"/>
        <v>0</v>
      </c>
      <c r="AD75" s="54">
        <f t="shared" si="23"/>
        <v>1</v>
      </c>
      <c r="AE75" s="54">
        <f t="shared" si="23"/>
        <v>0</v>
      </c>
      <c r="AF75" s="54">
        <f t="shared" si="23"/>
        <v>1</v>
      </c>
      <c r="AG75" s="54">
        <f t="shared" si="23"/>
        <v>0</v>
      </c>
      <c r="AH75" s="54">
        <f t="shared" si="23"/>
        <v>0</v>
      </c>
      <c r="AI75" s="54">
        <f t="shared" si="23"/>
        <v>0</v>
      </c>
      <c r="AJ75" s="54">
        <f t="shared" si="23"/>
        <v>0</v>
      </c>
      <c r="AK75" s="54">
        <f t="shared" si="23"/>
        <v>0</v>
      </c>
      <c r="AL75" s="54">
        <f t="shared" si="23"/>
        <v>0</v>
      </c>
      <c r="AM75" s="54">
        <f t="shared" si="23"/>
        <v>0</v>
      </c>
      <c r="AN75" s="54">
        <f t="shared" si="23"/>
        <v>0</v>
      </c>
      <c r="AO75" s="54">
        <f t="shared" si="23"/>
        <v>1</v>
      </c>
      <c r="AP75" s="54">
        <f t="shared" si="23"/>
        <v>0</v>
      </c>
      <c r="AQ75" s="54">
        <f t="shared" si="23"/>
        <v>1</v>
      </c>
      <c r="AR75" s="54">
        <f t="shared" si="23"/>
        <v>3</v>
      </c>
      <c r="AS75" s="54">
        <f t="shared" si="23"/>
        <v>6</v>
      </c>
      <c r="AT75" s="54">
        <f t="shared" si="23"/>
        <v>9</v>
      </c>
      <c r="AU75" s="54">
        <f t="shared" si="23"/>
        <v>8</v>
      </c>
      <c r="AV75" s="54">
        <f t="shared" si="23"/>
        <v>8</v>
      </c>
      <c r="AW75" s="54">
        <f t="shared" si="23"/>
        <v>15</v>
      </c>
      <c r="AX75" s="54">
        <f t="shared" si="23"/>
        <v>9</v>
      </c>
      <c r="AY75" s="54">
        <f t="shared" si="23"/>
        <v>6</v>
      </c>
      <c r="AZ75" s="54">
        <f t="shared" si="23"/>
        <v>4</v>
      </c>
      <c r="BA75" s="54">
        <f t="shared" si="23"/>
        <v>4</v>
      </c>
      <c r="BB75" s="54">
        <f t="shared" si="23"/>
        <v>8</v>
      </c>
      <c r="BC75" s="54">
        <f t="shared" si="23"/>
        <v>8</v>
      </c>
      <c r="BE75" s="667">
        <f t="shared" si="24"/>
        <v>334</v>
      </c>
      <c r="BF75" s="667">
        <f t="shared" si="24"/>
        <v>334</v>
      </c>
    </row>
    <row r="76" spans="1:59" x14ac:dyDescent="0.2">
      <c r="A76" s="741"/>
      <c r="B76" s="58" t="s">
        <v>2797</v>
      </c>
      <c r="C76" s="53">
        <f t="shared" si="23"/>
        <v>-12</v>
      </c>
      <c r="D76" s="54">
        <f t="shared" si="23"/>
        <v>4</v>
      </c>
      <c r="E76" s="54">
        <f t="shared" si="23"/>
        <v>15</v>
      </c>
      <c r="F76" s="54">
        <f t="shared" si="23"/>
        <v>4</v>
      </c>
      <c r="G76" s="54">
        <f t="shared" si="23"/>
        <v>4</v>
      </c>
      <c r="H76" s="54">
        <f t="shared" si="23"/>
        <v>2</v>
      </c>
      <c r="I76" s="54">
        <f t="shared" si="23"/>
        <v>24</v>
      </c>
      <c r="J76" s="54">
        <f t="shared" si="23"/>
        <v>-6</v>
      </c>
      <c r="K76" s="54">
        <f t="shared" si="23"/>
        <v>35</v>
      </c>
      <c r="L76" s="54">
        <f t="shared" si="23"/>
        <v>11</v>
      </c>
      <c r="M76" s="54">
        <f t="shared" si="23"/>
        <v>5</v>
      </c>
      <c r="N76" s="54">
        <f t="shared" si="23"/>
        <v>22</v>
      </c>
      <c r="O76" s="54">
        <f t="shared" si="23"/>
        <v>11</v>
      </c>
      <c r="P76" s="54">
        <f t="shared" si="23"/>
        <v>66</v>
      </c>
      <c r="Q76" s="54">
        <f t="shared" si="23"/>
        <v>66</v>
      </c>
      <c r="R76" s="54">
        <f t="shared" si="23"/>
        <v>48</v>
      </c>
      <c r="S76" s="54">
        <f t="shared" si="23"/>
        <v>37</v>
      </c>
      <c r="T76" s="54">
        <f t="shared" si="23"/>
        <v>35</v>
      </c>
      <c r="U76" s="54">
        <f t="shared" si="23"/>
        <v>14</v>
      </c>
      <c r="V76" s="54">
        <f t="shared" si="23"/>
        <v>42</v>
      </c>
      <c r="W76" s="54">
        <f t="shared" si="23"/>
        <v>45</v>
      </c>
      <c r="X76" s="54">
        <f t="shared" si="23"/>
        <v>45</v>
      </c>
      <c r="Y76" s="54">
        <f t="shared" si="23"/>
        <v>10</v>
      </c>
      <c r="Z76" s="54">
        <f t="shared" si="23"/>
        <v>39</v>
      </c>
      <c r="AA76" s="54">
        <f t="shared" si="23"/>
        <v>37</v>
      </c>
      <c r="AB76" s="54">
        <f t="shared" si="23"/>
        <v>20</v>
      </c>
      <c r="AC76" s="54">
        <f t="shared" si="23"/>
        <v>32</v>
      </c>
      <c r="AD76" s="54">
        <f t="shared" si="23"/>
        <v>25</v>
      </c>
      <c r="AE76" s="54">
        <f t="shared" si="23"/>
        <v>26</v>
      </c>
      <c r="AF76" s="54">
        <f t="shared" si="23"/>
        <v>10</v>
      </c>
      <c r="AG76" s="54">
        <f t="shared" si="23"/>
        <v>26</v>
      </c>
      <c r="AH76" s="54">
        <f t="shared" si="23"/>
        <v>8</v>
      </c>
      <c r="AI76" s="54">
        <f t="shared" si="23"/>
        <v>27</v>
      </c>
      <c r="AJ76" s="54">
        <f t="shared" si="23"/>
        <v>17</v>
      </c>
      <c r="AK76" s="54">
        <f t="shared" si="23"/>
        <v>51</v>
      </c>
      <c r="AL76" s="54">
        <f t="shared" si="23"/>
        <v>31</v>
      </c>
      <c r="AM76" s="54">
        <f t="shared" si="23"/>
        <v>30</v>
      </c>
      <c r="AN76" s="54">
        <f t="shared" si="23"/>
        <v>16</v>
      </c>
      <c r="AO76" s="54">
        <f t="shared" si="23"/>
        <v>-13</v>
      </c>
      <c r="AP76" s="54">
        <f t="shared" si="23"/>
        <v>21</v>
      </c>
      <c r="AQ76" s="54">
        <f t="shared" si="23"/>
        <v>19</v>
      </c>
      <c r="AR76" s="54">
        <f t="shared" si="23"/>
        <v>19</v>
      </c>
      <c r="AS76" s="54">
        <f t="shared" si="23"/>
        <v>24</v>
      </c>
      <c r="AT76" s="54">
        <f t="shared" ref="AT76:BC76" si="25">AT68-AT60</f>
        <v>9</v>
      </c>
      <c r="AU76" s="54">
        <f t="shared" si="25"/>
        <v>37</v>
      </c>
      <c r="AV76" s="54">
        <f t="shared" si="25"/>
        <v>15</v>
      </c>
      <c r="AW76" s="54">
        <f t="shared" si="25"/>
        <v>14</v>
      </c>
      <c r="AX76" s="54">
        <f t="shared" si="25"/>
        <v>26</v>
      </c>
      <c r="AY76" s="54">
        <f t="shared" si="25"/>
        <v>14</v>
      </c>
      <c r="AZ76" s="54">
        <f t="shared" si="25"/>
        <v>25</v>
      </c>
      <c r="BA76" s="54">
        <f t="shared" si="25"/>
        <v>27</v>
      </c>
      <c r="BB76" s="54">
        <f t="shared" si="25"/>
        <v>46</v>
      </c>
      <c r="BC76" s="54">
        <f t="shared" si="25"/>
        <v>27</v>
      </c>
      <c r="BE76" s="667">
        <f t="shared" si="24"/>
        <v>1182</v>
      </c>
      <c r="BF76" s="667">
        <f t="shared" si="24"/>
        <v>1268</v>
      </c>
    </row>
    <row r="77" spans="1:59" x14ac:dyDescent="0.2">
      <c r="A77" s="742"/>
      <c r="B77" s="58" t="s">
        <v>2798</v>
      </c>
      <c r="C77" s="61">
        <f t="shared" ref="C77:BC77" si="26">C69-C61</f>
        <v>-9</v>
      </c>
      <c r="D77" s="55">
        <f t="shared" si="26"/>
        <v>3</v>
      </c>
      <c r="E77" s="55">
        <f t="shared" si="26"/>
        <v>29</v>
      </c>
      <c r="F77" s="55">
        <f t="shared" si="26"/>
        <v>-8</v>
      </c>
      <c r="G77" s="55">
        <f t="shared" si="26"/>
        <v>3</v>
      </c>
      <c r="H77" s="55">
        <f t="shared" si="26"/>
        <v>-2</v>
      </c>
      <c r="I77" s="55">
        <f t="shared" si="26"/>
        <v>27</v>
      </c>
      <c r="J77" s="55">
        <f t="shared" si="26"/>
        <v>11</v>
      </c>
      <c r="K77" s="55">
        <f t="shared" si="26"/>
        <v>48</v>
      </c>
      <c r="L77" s="55">
        <f t="shared" si="26"/>
        <v>16</v>
      </c>
      <c r="M77" s="55">
        <f t="shared" si="26"/>
        <v>61</v>
      </c>
      <c r="N77" s="55">
        <f t="shared" si="26"/>
        <v>62</v>
      </c>
      <c r="O77" s="55">
        <f t="shared" si="26"/>
        <v>39</v>
      </c>
      <c r="P77" s="55">
        <f t="shared" si="26"/>
        <v>278</v>
      </c>
      <c r="Q77" s="55">
        <f t="shared" si="26"/>
        <v>292</v>
      </c>
      <c r="R77" s="55">
        <f t="shared" si="26"/>
        <v>242</v>
      </c>
      <c r="S77" s="55">
        <f t="shared" si="26"/>
        <v>208</v>
      </c>
      <c r="T77" s="55">
        <f t="shared" si="26"/>
        <v>215</v>
      </c>
      <c r="U77" s="55">
        <f t="shared" si="26"/>
        <v>155</v>
      </c>
      <c r="V77" s="55">
        <f t="shared" si="26"/>
        <v>181</v>
      </c>
      <c r="W77" s="55">
        <f t="shared" si="26"/>
        <v>163</v>
      </c>
      <c r="X77" s="55">
        <f t="shared" si="26"/>
        <v>124</v>
      </c>
      <c r="Y77" s="55">
        <f t="shared" si="26"/>
        <v>82</v>
      </c>
      <c r="Z77" s="55">
        <f t="shared" si="26"/>
        <v>118</v>
      </c>
      <c r="AA77" s="55">
        <f t="shared" si="26"/>
        <v>114</v>
      </c>
      <c r="AB77" s="55">
        <f t="shared" si="26"/>
        <v>89</v>
      </c>
      <c r="AC77" s="55">
        <f t="shared" si="26"/>
        <v>108</v>
      </c>
      <c r="AD77" s="55">
        <f t="shared" si="26"/>
        <v>94</v>
      </c>
      <c r="AE77" s="55">
        <f t="shared" si="26"/>
        <v>95</v>
      </c>
      <c r="AF77" s="55">
        <f t="shared" si="26"/>
        <v>102</v>
      </c>
      <c r="AG77" s="55">
        <f t="shared" si="26"/>
        <v>104</v>
      </c>
      <c r="AH77" s="55">
        <f t="shared" si="26"/>
        <v>87</v>
      </c>
      <c r="AI77" s="55">
        <f t="shared" si="26"/>
        <v>82</v>
      </c>
      <c r="AJ77" s="55">
        <f t="shared" si="26"/>
        <v>85</v>
      </c>
      <c r="AK77" s="55">
        <f t="shared" si="26"/>
        <v>111</v>
      </c>
      <c r="AL77" s="55">
        <f t="shared" si="26"/>
        <v>101</v>
      </c>
      <c r="AM77" s="55">
        <f t="shared" si="26"/>
        <v>78</v>
      </c>
      <c r="AN77" s="55">
        <f t="shared" si="26"/>
        <v>68</v>
      </c>
      <c r="AO77" s="55">
        <f t="shared" si="26"/>
        <v>28</v>
      </c>
      <c r="AP77" s="55">
        <f t="shared" si="26"/>
        <v>116</v>
      </c>
      <c r="AQ77" s="55">
        <f t="shared" si="26"/>
        <v>99</v>
      </c>
      <c r="AR77" s="55">
        <f t="shared" si="26"/>
        <v>52</v>
      </c>
      <c r="AS77" s="55">
        <f t="shared" si="26"/>
        <v>104</v>
      </c>
      <c r="AT77" s="55">
        <f t="shared" si="26"/>
        <v>119</v>
      </c>
      <c r="AU77" s="55">
        <f t="shared" si="26"/>
        <v>113</v>
      </c>
      <c r="AV77" s="55">
        <f t="shared" si="26"/>
        <v>103</v>
      </c>
      <c r="AW77" s="55">
        <f t="shared" si="26"/>
        <v>118</v>
      </c>
      <c r="AX77" s="55">
        <f t="shared" si="26"/>
        <v>101</v>
      </c>
      <c r="AY77" s="55">
        <f t="shared" si="26"/>
        <v>103</v>
      </c>
      <c r="AZ77" s="55">
        <f t="shared" si="26"/>
        <v>65</v>
      </c>
      <c r="BA77" s="55">
        <f t="shared" si="26"/>
        <v>75</v>
      </c>
      <c r="BB77" s="55">
        <f t="shared" si="26"/>
        <v>111</v>
      </c>
      <c r="BC77" s="55">
        <f t="shared" si="26"/>
        <v>116</v>
      </c>
      <c r="BD77" s="673"/>
      <c r="BE77" s="670">
        <f t="shared" si="24"/>
        <v>5106.3999999999996</v>
      </c>
      <c r="BF77" s="670">
        <f t="shared" si="24"/>
        <v>5285.4</v>
      </c>
      <c r="BG77" s="669"/>
    </row>
    <row r="78" spans="1:59" x14ac:dyDescent="0.2">
      <c r="A78" s="740" t="s">
        <v>2802</v>
      </c>
      <c r="B78" s="92" t="s">
        <v>2792</v>
      </c>
      <c r="C78" s="53"/>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E78" s="672"/>
    </row>
    <row r="79" spans="1:59" x14ac:dyDescent="0.2">
      <c r="A79" s="741"/>
      <c r="B79" s="58" t="s">
        <v>2793</v>
      </c>
      <c r="C79" s="53">
        <v>156</v>
      </c>
      <c r="D79" s="54">
        <v>177</v>
      </c>
      <c r="E79" s="54">
        <v>155</v>
      </c>
      <c r="F79" s="54">
        <v>157</v>
      </c>
      <c r="G79" s="54">
        <v>155</v>
      </c>
      <c r="H79" s="54">
        <v>152</v>
      </c>
      <c r="I79" s="54">
        <v>154</v>
      </c>
      <c r="J79" s="54">
        <v>144</v>
      </c>
      <c r="K79" s="54">
        <v>142</v>
      </c>
      <c r="L79" s="54">
        <v>151</v>
      </c>
      <c r="M79" s="54">
        <v>153</v>
      </c>
      <c r="N79" s="54">
        <v>135</v>
      </c>
      <c r="O79" s="54">
        <v>143</v>
      </c>
      <c r="P79" s="54">
        <v>139</v>
      </c>
      <c r="Q79" s="54">
        <v>146</v>
      </c>
      <c r="R79" s="54">
        <v>143</v>
      </c>
      <c r="S79" s="54">
        <v>141</v>
      </c>
      <c r="T79" s="54">
        <v>148</v>
      </c>
      <c r="U79" s="54">
        <v>135</v>
      </c>
      <c r="V79" s="54">
        <v>146</v>
      </c>
      <c r="W79" s="54">
        <v>137</v>
      </c>
      <c r="X79" s="54">
        <v>127</v>
      </c>
      <c r="Y79" s="54">
        <v>139</v>
      </c>
      <c r="Z79" s="54">
        <v>139</v>
      </c>
      <c r="AA79" s="54">
        <v>139</v>
      </c>
      <c r="AB79" s="54">
        <v>145</v>
      </c>
      <c r="AC79" s="54">
        <v>141</v>
      </c>
      <c r="AD79" s="54">
        <v>138</v>
      </c>
      <c r="AE79" s="54">
        <v>129</v>
      </c>
      <c r="AF79" s="54">
        <v>150</v>
      </c>
      <c r="AG79" s="54">
        <v>144</v>
      </c>
      <c r="AH79" s="54">
        <v>139</v>
      </c>
      <c r="AI79" s="54">
        <v>146</v>
      </c>
      <c r="AJ79" s="54">
        <v>139</v>
      </c>
      <c r="AK79" s="54">
        <v>143</v>
      </c>
      <c r="AL79" s="54">
        <v>150</v>
      </c>
      <c r="AM79" s="54">
        <v>154</v>
      </c>
      <c r="AN79" s="54">
        <v>145</v>
      </c>
      <c r="AO79" s="54">
        <v>141</v>
      </c>
      <c r="AP79" s="54">
        <v>153</v>
      </c>
      <c r="AQ79" s="54">
        <v>163</v>
      </c>
      <c r="AR79" s="54">
        <v>147</v>
      </c>
      <c r="AS79" s="54">
        <v>148</v>
      </c>
      <c r="AT79" s="54">
        <v>152</v>
      </c>
      <c r="AU79" s="54">
        <v>149</v>
      </c>
      <c r="AV79" s="54">
        <v>160</v>
      </c>
      <c r="AW79" s="54">
        <v>140</v>
      </c>
      <c r="AX79" s="54">
        <v>146</v>
      </c>
      <c r="AY79" s="54">
        <v>137</v>
      </c>
      <c r="AZ79" s="54">
        <v>172</v>
      </c>
      <c r="BA79" s="54">
        <v>156</v>
      </c>
      <c r="BB79" s="54">
        <v>125</v>
      </c>
      <c r="BC79" s="54">
        <v>138</v>
      </c>
      <c r="BE79" s="667">
        <f>SUM(N79:BB79)+(BC79/5)</f>
        <v>5936.6</v>
      </c>
      <c r="BF79" s="667">
        <f>SUM(C79:BB79)+(BC79/5)</f>
        <v>7632.6</v>
      </c>
    </row>
    <row r="80" spans="1:59" x14ac:dyDescent="0.2">
      <c r="A80" s="741"/>
      <c r="B80" s="58" t="s">
        <v>2794</v>
      </c>
      <c r="C80" s="53">
        <v>34</v>
      </c>
      <c r="D80" s="54">
        <v>38</v>
      </c>
      <c r="E80" s="54">
        <v>32</v>
      </c>
      <c r="F80" s="54">
        <v>36</v>
      </c>
      <c r="G80" s="54">
        <v>37</v>
      </c>
      <c r="H80" s="54">
        <v>34</v>
      </c>
      <c r="I80" s="54">
        <v>28</v>
      </c>
      <c r="J80" s="54">
        <v>32</v>
      </c>
      <c r="K80" s="54">
        <v>28</v>
      </c>
      <c r="L80" s="54">
        <v>33</v>
      </c>
      <c r="M80" s="54">
        <v>30</v>
      </c>
      <c r="N80" s="54">
        <v>21</v>
      </c>
      <c r="O80" s="54">
        <v>23</v>
      </c>
      <c r="P80" s="54">
        <v>25</v>
      </c>
      <c r="Q80" s="54">
        <v>25</v>
      </c>
      <c r="R80" s="54">
        <v>23</v>
      </c>
      <c r="S80" s="54">
        <v>23</v>
      </c>
      <c r="T80" s="54">
        <v>27</v>
      </c>
      <c r="U80" s="54">
        <v>23</v>
      </c>
      <c r="V80" s="54">
        <v>21</v>
      </c>
      <c r="W80" s="54">
        <v>23</v>
      </c>
      <c r="X80" s="54">
        <v>23</v>
      </c>
      <c r="Y80" s="54">
        <v>20</v>
      </c>
      <c r="Z80" s="54">
        <v>21</v>
      </c>
      <c r="AA80" s="54">
        <v>23</v>
      </c>
      <c r="AB80" s="54">
        <v>23</v>
      </c>
      <c r="AC80" s="54">
        <v>25</v>
      </c>
      <c r="AD80" s="54">
        <v>21</v>
      </c>
      <c r="AE80" s="54">
        <v>20</v>
      </c>
      <c r="AF80" s="54">
        <v>18</v>
      </c>
      <c r="AG80" s="54">
        <v>26</v>
      </c>
      <c r="AH80" s="54">
        <v>21</v>
      </c>
      <c r="AI80" s="54">
        <v>23</v>
      </c>
      <c r="AJ80" s="54">
        <v>17</v>
      </c>
      <c r="AK80" s="54">
        <v>22</v>
      </c>
      <c r="AL80" s="54">
        <v>24</v>
      </c>
      <c r="AM80" s="54">
        <v>21</v>
      </c>
      <c r="AN80" s="54">
        <v>25</v>
      </c>
      <c r="AO80" s="54">
        <v>23</v>
      </c>
      <c r="AP80" s="54">
        <v>22</v>
      </c>
      <c r="AQ80" s="54">
        <v>25</v>
      </c>
      <c r="AR80" s="54">
        <v>21</v>
      </c>
      <c r="AS80" s="54">
        <v>25</v>
      </c>
      <c r="AT80" s="54">
        <v>24</v>
      </c>
      <c r="AU80" s="54">
        <v>26</v>
      </c>
      <c r="AV80" s="54">
        <v>29</v>
      </c>
      <c r="AW80" s="54">
        <v>29</v>
      </c>
      <c r="AX80" s="54">
        <v>27</v>
      </c>
      <c r="AY80" s="54">
        <v>27</v>
      </c>
      <c r="AZ80" s="54">
        <v>30</v>
      </c>
      <c r="BA80" s="54">
        <v>35</v>
      </c>
      <c r="BB80" s="54">
        <v>26</v>
      </c>
      <c r="BC80" s="54">
        <v>25</v>
      </c>
      <c r="BE80" s="667">
        <f t="shared" ref="BE80:BE85" si="27">SUM(N80:BB80)+(BC80/5)</f>
        <v>981</v>
      </c>
      <c r="BF80" s="667">
        <f t="shared" ref="BF80:BF85" si="28">SUM(C80:BB80)+(BC80/5)</f>
        <v>1343</v>
      </c>
    </row>
    <row r="81" spans="1:58" x14ac:dyDescent="0.2">
      <c r="A81" s="741"/>
      <c r="B81" s="58" t="s">
        <v>2795</v>
      </c>
      <c r="C81" s="53">
        <v>162</v>
      </c>
      <c r="D81" s="54">
        <v>198</v>
      </c>
      <c r="E81" s="54">
        <v>185</v>
      </c>
      <c r="F81" s="54">
        <v>172</v>
      </c>
      <c r="G81" s="54">
        <v>173</v>
      </c>
      <c r="H81" s="54">
        <v>165</v>
      </c>
      <c r="I81" s="54">
        <v>170</v>
      </c>
      <c r="J81" s="54">
        <v>166</v>
      </c>
      <c r="K81" s="54">
        <v>154</v>
      </c>
      <c r="L81" s="54">
        <v>166</v>
      </c>
      <c r="M81" s="54">
        <v>155</v>
      </c>
      <c r="N81" s="54">
        <v>156</v>
      </c>
      <c r="O81" s="54">
        <v>158</v>
      </c>
      <c r="P81" s="54">
        <v>153</v>
      </c>
      <c r="Q81" s="54">
        <v>154</v>
      </c>
      <c r="R81" s="54">
        <v>150</v>
      </c>
      <c r="S81" s="54">
        <v>150</v>
      </c>
      <c r="T81" s="54">
        <v>141</v>
      </c>
      <c r="U81" s="54">
        <v>148</v>
      </c>
      <c r="V81" s="54">
        <v>143</v>
      </c>
      <c r="W81" s="54">
        <v>149</v>
      </c>
      <c r="X81" s="54">
        <v>146</v>
      </c>
      <c r="Y81" s="54">
        <v>138</v>
      </c>
      <c r="Z81" s="54">
        <v>130</v>
      </c>
      <c r="AA81" s="54">
        <v>141</v>
      </c>
      <c r="AB81" s="54">
        <v>138</v>
      </c>
      <c r="AC81" s="54">
        <v>133</v>
      </c>
      <c r="AD81" s="54">
        <v>144</v>
      </c>
      <c r="AE81" s="54">
        <v>136</v>
      </c>
      <c r="AF81" s="54">
        <v>120</v>
      </c>
      <c r="AG81" s="54">
        <v>129</v>
      </c>
      <c r="AH81" s="54">
        <v>134</v>
      </c>
      <c r="AI81" s="54">
        <v>138</v>
      </c>
      <c r="AJ81" s="54">
        <v>140</v>
      </c>
      <c r="AK81" s="54">
        <v>133</v>
      </c>
      <c r="AL81" s="54">
        <v>121</v>
      </c>
      <c r="AM81" s="54">
        <v>124</v>
      </c>
      <c r="AN81" s="54">
        <v>139</v>
      </c>
      <c r="AO81" s="54">
        <v>141</v>
      </c>
      <c r="AP81" s="54">
        <v>135</v>
      </c>
      <c r="AQ81" s="54">
        <v>147</v>
      </c>
      <c r="AR81" s="54">
        <v>141</v>
      </c>
      <c r="AS81" s="54">
        <v>136</v>
      </c>
      <c r="AT81" s="54">
        <v>148</v>
      </c>
      <c r="AU81" s="54">
        <v>156</v>
      </c>
      <c r="AV81" s="54">
        <v>142</v>
      </c>
      <c r="AW81" s="54">
        <v>152</v>
      </c>
      <c r="AX81" s="54">
        <v>152</v>
      </c>
      <c r="AY81" s="54">
        <v>150</v>
      </c>
      <c r="AZ81" s="54">
        <v>160</v>
      </c>
      <c r="BA81" s="54">
        <v>169</v>
      </c>
      <c r="BB81" s="54">
        <v>151</v>
      </c>
      <c r="BC81" s="54">
        <v>139</v>
      </c>
      <c r="BE81" s="667">
        <f t="shared" si="27"/>
        <v>5893.8</v>
      </c>
      <c r="BF81" s="667">
        <f t="shared" si="28"/>
        <v>7759.8</v>
      </c>
    </row>
    <row r="82" spans="1:58" x14ac:dyDescent="0.2">
      <c r="A82" s="741"/>
      <c r="B82" s="58" t="s">
        <v>2796</v>
      </c>
      <c r="C82" s="53">
        <v>135</v>
      </c>
      <c r="D82" s="54">
        <v>177</v>
      </c>
      <c r="E82" s="54">
        <v>148</v>
      </c>
      <c r="F82" s="54">
        <v>127</v>
      </c>
      <c r="G82" s="54">
        <v>123</v>
      </c>
      <c r="H82" s="54">
        <v>118</v>
      </c>
      <c r="I82" s="54">
        <v>120</v>
      </c>
      <c r="J82" s="54">
        <v>121</v>
      </c>
      <c r="K82" s="54">
        <v>111</v>
      </c>
      <c r="L82" s="54">
        <v>100</v>
      </c>
      <c r="M82" s="54">
        <v>107</v>
      </c>
      <c r="N82" s="54">
        <v>102</v>
      </c>
      <c r="O82" s="54">
        <v>87</v>
      </c>
      <c r="P82" s="54">
        <v>94</v>
      </c>
      <c r="Q82" s="54">
        <v>90</v>
      </c>
      <c r="R82" s="54">
        <v>82</v>
      </c>
      <c r="S82" s="54">
        <v>83</v>
      </c>
      <c r="T82" s="54">
        <v>75</v>
      </c>
      <c r="U82" s="54">
        <v>76</v>
      </c>
      <c r="V82" s="54">
        <v>83</v>
      </c>
      <c r="W82" s="54">
        <v>78</v>
      </c>
      <c r="X82" s="54">
        <v>71</v>
      </c>
      <c r="Y82" s="54">
        <v>73</v>
      </c>
      <c r="Z82" s="54">
        <v>68</v>
      </c>
      <c r="AA82" s="54">
        <v>75</v>
      </c>
      <c r="AB82" s="54">
        <v>69</v>
      </c>
      <c r="AC82" s="54">
        <v>71</v>
      </c>
      <c r="AD82" s="54">
        <v>65</v>
      </c>
      <c r="AE82" s="54">
        <v>63</v>
      </c>
      <c r="AF82" s="54">
        <v>66</v>
      </c>
      <c r="AG82" s="54">
        <v>64</v>
      </c>
      <c r="AH82" s="54">
        <v>70</v>
      </c>
      <c r="AI82" s="54">
        <v>64</v>
      </c>
      <c r="AJ82" s="54">
        <v>60</v>
      </c>
      <c r="AK82" s="54">
        <v>62</v>
      </c>
      <c r="AL82" s="54">
        <v>58</v>
      </c>
      <c r="AM82" s="54">
        <v>60</v>
      </c>
      <c r="AN82" s="54">
        <v>65</v>
      </c>
      <c r="AO82" s="54">
        <v>70</v>
      </c>
      <c r="AP82" s="54">
        <v>74</v>
      </c>
      <c r="AQ82" s="54">
        <v>78</v>
      </c>
      <c r="AR82" s="54">
        <v>77</v>
      </c>
      <c r="AS82" s="54">
        <v>75</v>
      </c>
      <c r="AT82" s="54">
        <v>72</v>
      </c>
      <c r="AU82" s="54">
        <v>73</v>
      </c>
      <c r="AV82" s="54">
        <v>81</v>
      </c>
      <c r="AW82" s="54">
        <v>82</v>
      </c>
      <c r="AX82" s="54">
        <v>85</v>
      </c>
      <c r="AY82" s="54">
        <v>92</v>
      </c>
      <c r="AZ82" s="54">
        <v>101</v>
      </c>
      <c r="BA82" s="54">
        <v>107</v>
      </c>
      <c r="BB82" s="54">
        <v>101</v>
      </c>
      <c r="BC82" s="54">
        <v>103</v>
      </c>
      <c r="BE82" s="667">
        <f t="shared" si="27"/>
        <v>3162.6</v>
      </c>
      <c r="BF82" s="667">
        <f t="shared" si="28"/>
        <v>4549.6000000000004</v>
      </c>
    </row>
    <row r="83" spans="1:58" x14ac:dyDescent="0.2">
      <c r="A83" s="741"/>
      <c r="B83" s="58" t="s">
        <v>41</v>
      </c>
      <c r="C83" s="53">
        <v>0</v>
      </c>
      <c r="D83" s="54">
        <v>0</v>
      </c>
      <c r="E83" s="54">
        <v>0</v>
      </c>
      <c r="F83" s="54">
        <v>0</v>
      </c>
      <c r="G83" s="54">
        <v>0</v>
      </c>
      <c r="H83" s="54">
        <v>0</v>
      </c>
      <c r="I83" s="54">
        <v>0</v>
      </c>
      <c r="J83" s="54">
        <v>0</v>
      </c>
      <c r="K83" s="54">
        <v>0</v>
      </c>
      <c r="L83" s="54">
        <v>0</v>
      </c>
      <c r="M83" s="54">
        <v>0</v>
      </c>
      <c r="N83" s="54">
        <v>0</v>
      </c>
      <c r="O83" s="54">
        <v>0</v>
      </c>
      <c r="P83" s="54">
        <v>0</v>
      </c>
      <c r="Q83" s="54">
        <v>0</v>
      </c>
      <c r="R83" s="54">
        <v>0</v>
      </c>
      <c r="S83" s="54">
        <v>0</v>
      </c>
      <c r="T83" s="54">
        <v>0</v>
      </c>
      <c r="U83" s="54">
        <v>0</v>
      </c>
      <c r="V83" s="54">
        <v>0</v>
      </c>
      <c r="W83" s="54">
        <v>0</v>
      </c>
      <c r="X83" s="54">
        <v>0</v>
      </c>
      <c r="Y83" s="54">
        <v>0</v>
      </c>
      <c r="Z83" s="54">
        <v>0</v>
      </c>
      <c r="AA83" s="54">
        <v>0</v>
      </c>
      <c r="AB83" s="54">
        <v>0</v>
      </c>
      <c r="AC83" s="54">
        <v>0</v>
      </c>
      <c r="AD83" s="54">
        <v>0</v>
      </c>
      <c r="AE83" s="54">
        <v>0</v>
      </c>
      <c r="AF83" s="54">
        <v>0</v>
      </c>
      <c r="AG83" s="54">
        <v>0</v>
      </c>
      <c r="AH83" s="54">
        <v>0</v>
      </c>
      <c r="AI83" s="54">
        <v>0</v>
      </c>
      <c r="AJ83" s="54">
        <v>0</v>
      </c>
      <c r="AK83" s="54">
        <v>0</v>
      </c>
      <c r="AL83" s="54">
        <v>0</v>
      </c>
      <c r="AM83" s="54">
        <v>0</v>
      </c>
      <c r="AN83" s="54">
        <v>0</v>
      </c>
      <c r="AO83" s="54">
        <v>0</v>
      </c>
      <c r="AP83" s="54">
        <v>0</v>
      </c>
      <c r="AQ83" s="54">
        <v>0</v>
      </c>
      <c r="AR83" s="54">
        <v>0</v>
      </c>
      <c r="AS83" s="54">
        <v>0</v>
      </c>
      <c r="AT83" s="54">
        <v>0</v>
      </c>
      <c r="AU83" s="54">
        <v>0</v>
      </c>
      <c r="AV83" s="54">
        <v>0</v>
      </c>
      <c r="AW83" s="54">
        <v>0</v>
      </c>
      <c r="AX83" s="54">
        <v>0</v>
      </c>
      <c r="AY83" s="54">
        <v>0</v>
      </c>
      <c r="AZ83" s="54">
        <v>0</v>
      </c>
      <c r="BA83" s="54">
        <v>0</v>
      </c>
      <c r="BB83" s="54">
        <v>0</v>
      </c>
      <c r="BC83" s="54">
        <v>0</v>
      </c>
      <c r="BE83" s="667">
        <f t="shared" si="27"/>
        <v>0</v>
      </c>
      <c r="BF83" s="667">
        <f t="shared" si="28"/>
        <v>0</v>
      </c>
    </row>
    <row r="84" spans="1:58" x14ac:dyDescent="0.2">
      <c r="A84" s="741"/>
      <c r="B84" s="58" t="s">
        <v>2797</v>
      </c>
      <c r="C84" s="53">
        <v>154</v>
      </c>
      <c r="D84" s="54">
        <v>195</v>
      </c>
      <c r="E84" s="54">
        <v>174</v>
      </c>
      <c r="F84" s="54">
        <v>160</v>
      </c>
      <c r="G84" s="54">
        <v>160</v>
      </c>
      <c r="H84" s="54">
        <v>165</v>
      </c>
      <c r="I84" s="54">
        <v>171</v>
      </c>
      <c r="J84" s="54">
        <v>154</v>
      </c>
      <c r="K84" s="54">
        <v>142</v>
      </c>
      <c r="L84" s="54">
        <v>154</v>
      </c>
      <c r="M84" s="54">
        <v>142</v>
      </c>
      <c r="N84" s="54">
        <v>136</v>
      </c>
      <c r="O84" s="54">
        <v>137</v>
      </c>
      <c r="P84" s="54">
        <v>148</v>
      </c>
      <c r="Q84" s="54">
        <v>138</v>
      </c>
      <c r="R84" s="54">
        <v>137</v>
      </c>
      <c r="S84" s="54">
        <v>142</v>
      </c>
      <c r="T84" s="54">
        <v>137</v>
      </c>
      <c r="U84" s="54">
        <v>127</v>
      </c>
      <c r="V84" s="54">
        <v>139</v>
      </c>
      <c r="W84" s="54">
        <v>129</v>
      </c>
      <c r="X84" s="54">
        <v>131</v>
      </c>
      <c r="Y84" s="54">
        <v>135</v>
      </c>
      <c r="Z84" s="54">
        <v>124</v>
      </c>
      <c r="AA84" s="54">
        <v>136</v>
      </c>
      <c r="AB84" s="54">
        <v>129</v>
      </c>
      <c r="AC84" s="54">
        <v>137</v>
      </c>
      <c r="AD84" s="54">
        <v>142</v>
      </c>
      <c r="AE84" s="54">
        <v>133</v>
      </c>
      <c r="AF84" s="54">
        <v>130</v>
      </c>
      <c r="AG84" s="54">
        <v>135</v>
      </c>
      <c r="AH84" s="54">
        <v>124</v>
      </c>
      <c r="AI84" s="54">
        <v>122</v>
      </c>
      <c r="AJ84" s="54">
        <v>132</v>
      </c>
      <c r="AK84" s="54">
        <v>126</v>
      </c>
      <c r="AL84" s="54">
        <v>125</v>
      </c>
      <c r="AM84" s="54">
        <v>131</v>
      </c>
      <c r="AN84" s="54">
        <v>120</v>
      </c>
      <c r="AO84" s="54">
        <v>138</v>
      </c>
      <c r="AP84" s="54">
        <v>132</v>
      </c>
      <c r="AQ84" s="54">
        <v>143</v>
      </c>
      <c r="AR84" s="54">
        <v>131</v>
      </c>
      <c r="AS84" s="54">
        <v>138</v>
      </c>
      <c r="AT84" s="54">
        <v>139</v>
      </c>
      <c r="AU84" s="54">
        <v>137</v>
      </c>
      <c r="AV84" s="54">
        <v>152</v>
      </c>
      <c r="AW84" s="54">
        <v>143</v>
      </c>
      <c r="AX84" s="54">
        <v>138</v>
      </c>
      <c r="AY84" s="54">
        <v>152</v>
      </c>
      <c r="AZ84" s="54">
        <v>142</v>
      </c>
      <c r="BA84" s="54">
        <v>153</v>
      </c>
      <c r="BB84" s="54">
        <v>130</v>
      </c>
      <c r="BC84" s="54">
        <v>116</v>
      </c>
      <c r="BE84" s="667">
        <f t="shared" si="27"/>
        <v>5573.2</v>
      </c>
      <c r="BF84" s="667">
        <f t="shared" si="28"/>
        <v>7344.2</v>
      </c>
    </row>
    <row r="85" spans="1:58" x14ac:dyDescent="0.2">
      <c r="A85" s="741"/>
      <c r="B85" s="58" t="s">
        <v>2798</v>
      </c>
      <c r="C85" s="53">
        <v>642</v>
      </c>
      <c r="D85" s="54">
        <v>785</v>
      </c>
      <c r="E85" s="54">
        <v>694</v>
      </c>
      <c r="F85" s="54">
        <v>651</v>
      </c>
      <c r="G85" s="54">
        <v>649</v>
      </c>
      <c r="H85" s="54">
        <v>633</v>
      </c>
      <c r="I85" s="54">
        <v>642</v>
      </c>
      <c r="J85" s="54">
        <v>616</v>
      </c>
      <c r="K85" s="54">
        <v>577</v>
      </c>
      <c r="L85" s="54">
        <v>604</v>
      </c>
      <c r="M85" s="54">
        <v>587</v>
      </c>
      <c r="N85" s="54">
        <v>551</v>
      </c>
      <c r="O85" s="54">
        <v>548</v>
      </c>
      <c r="P85" s="54">
        <v>558</v>
      </c>
      <c r="Q85" s="54">
        <v>554</v>
      </c>
      <c r="R85" s="54">
        <v>536</v>
      </c>
      <c r="S85" s="54">
        <v>539</v>
      </c>
      <c r="T85" s="54">
        <v>528</v>
      </c>
      <c r="U85" s="54">
        <v>510</v>
      </c>
      <c r="V85" s="54">
        <v>532</v>
      </c>
      <c r="W85" s="54">
        <v>516</v>
      </c>
      <c r="X85" s="54">
        <v>498</v>
      </c>
      <c r="Y85" s="54">
        <v>505</v>
      </c>
      <c r="Z85" s="54">
        <v>481</v>
      </c>
      <c r="AA85" s="54">
        <v>514</v>
      </c>
      <c r="AB85" s="54">
        <v>505</v>
      </c>
      <c r="AC85" s="54">
        <v>508</v>
      </c>
      <c r="AD85" s="54">
        <v>510</v>
      </c>
      <c r="AE85" s="54">
        <v>481</v>
      </c>
      <c r="AF85" s="54">
        <v>484</v>
      </c>
      <c r="AG85" s="54">
        <v>498</v>
      </c>
      <c r="AH85" s="54">
        <v>488</v>
      </c>
      <c r="AI85" s="54">
        <v>493</v>
      </c>
      <c r="AJ85" s="54">
        <v>489</v>
      </c>
      <c r="AK85" s="54">
        <v>485</v>
      </c>
      <c r="AL85" s="54">
        <v>479</v>
      </c>
      <c r="AM85" s="54">
        <v>491</v>
      </c>
      <c r="AN85" s="54">
        <v>494</v>
      </c>
      <c r="AO85" s="54">
        <v>513</v>
      </c>
      <c r="AP85" s="54">
        <v>516</v>
      </c>
      <c r="AQ85" s="54">
        <v>555</v>
      </c>
      <c r="AR85" s="54">
        <v>517</v>
      </c>
      <c r="AS85" s="54">
        <v>522</v>
      </c>
      <c r="AT85" s="54">
        <v>535</v>
      </c>
      <c r="AU85" s="54">
        <v>541</v>
      </c>
      <c r="AV85" s="54">
        <v>563</v>
      </c>
      <c r="AW85" s="54">
        <v>546</v>
      </c>
      <c r="AX85" s="54">
        <v>548</v>
      </c>
      <c r="AY85" s="54">
        <v>558</v>
      </c>
      <c r="AZ85" s="54">
        <v>605</v>
      </c>
      <c r="BA85" s="54">
        <v>621</v>
      </c>
      <c r="BB85" s="54">
        <v>534</v>
      </c>
      <c r="BC85" s="54">
        <v>521</v>
      </c>
      <c r="BE85" s="667">
        <f t="shared" si="27"/>
        <v>21553.200000000001</v>
      </c>
      <c r="BF85" s="667">
        <f t="shared" si="28"/>
        <v>28633.200000000001</v>
      </c>
    </row>
    <row r="86" spans="1:58" x14ac:dyDescent="0.2">
      <c r="A86" s="741"/>
      <c r="B86" s="93" t="s">
        <v>2799</v>
      </c>
      <c r="C86" s="126" t="s">
        <v>2969</v>
      </c>
      <c r="D86" s="125" t="s">
        <v>2968</v>
      </c>
      <c r="E86" s="125" t="s">
        <v>2967</v>
      </c>
      <c r="F86" s="125" t="s">
        <v>2966</v>
      </c>
      <c r="G86" s="125" t="s">
        <v>2965</v>
      </c>
      <c r="H86" s="125" t="s">
        <v>2964</v>
      </c>
      <c r="I86" s="125" t="s">
        <v>2963</v>
      </c>
      <c r="J86" s="125" t="s">
        <v>2962</v>
      </c>
      <c r="K86" s="125" t="s">
        <v>2961</v>
      </c>
      <c r="L86" s="125" t="s">
        <v>2960</v>
      </c>
      <c r="M86" s="125" t="s">
        <v>2959</v>
      </c>
      <c r="N86" s="125" t="s">
        <v>2958</v>
      </c>
      <c r="O86" s="125" t="s">
        <v>2957</v>
      </c>
      <c r="P86" s="125" t="s">
        <v>2956</v>
      </c>
      <c r="Q86" s="125" t="s">
        <v>2955</v>
      </c>
      <c r="R86" s="125" t="s">
        <v>2954</v>
      </c>
      <c r="S86" s="125" t="s">
        <v>2953</v>
      </c>
      <c r="T86" s="125" t="s">
        <v>2952</v>
      </c>
      <c r="U86" s="125" t="s">
        <v>2951</v>
      </c>
      <c r="V86" s="125" t="s">
        <v>2950</v>
      </c>
      <c r="W86" s="125" t="s">
        <v>2949</v>
      </c>
      <c r="X86" s="125" t="s">
        <v>2948</v>
      </c>
      <c r="Y86" s="125" t="s">
        <v>2947</v>
      </c>
      <c r="Z86" s="125" t="s">
        <v>2946</v>
      </c>
      <c r="AA86" s="125" t="s">
        <v>2945</v>
      </c>
      <c r="AB86" s="125" t="s">
        <v>2944</v>
      </c>
      <c r="AC86" s="125" t="s">
        <v>2943</v>
      </c>
      <c r="AD86" s="125" t="s">
        <v>2942</v>
      </c>
      <c r="AE86" s="125" t="s">
        <v>2941</v>
      </c>
      <c r="AF86" s="9" t="s">
        <v>2940</v>
      </c>
      <c r="AG86" s="9" t="s">
        <v>2939</v>
      </c>
      <c r="AH86" s="9" t="s">
        <v>2938</v>
      </c>
      <c r="AI86" s="9" t="s">
        <v>2937</v>
      </c>
      <c r="AJ86" s="9" t="s">
        <v>2936</v>
      </c>
      <c r="AK86" s="9" t="s">
        <v>2935</v>
      </c>
      <c r="AL86" s="9" t="s">
        <v>2934</v>
      </c>
      <c r="AM86" s="9" t="s">
        <v>2933</v>
      </c>
      <c r="AN86" s="9" t="s">
        <v>2932</v>
      </c>
      <c r="AO86" s="9" t="s">
        <v>2931</v>
      </c>
      <c r="AP86" s="9" t="s">
        <v>2930</v>
      </c>
      <c r="AQ86" s="9" t="s">
        <v>2929</v>
      </c>
      <c r="AR86" s="9" t="s">
        <v>2928</v>
      </c>
      <c r="AS86" s="9" t="s">
        <v>2927</v>
      </c>
      <c r="AT86" s="9" t="s">
        <v>2926</v>
      </c>
      <c r="AU86" s="9" t="s">
        <v>2925</v>
      </c>
      <c r="AV86" s="9" t="s">
        <v>3002</v>
      </c>
      <c r="AW86" s="9" t="s">
        <v>3003</v>
      </c>
      <c r="AX86" s="9" t="s">
        <v>3004</v>
      </c>
      <c r="AY86" s="9" t="s">
        <v>3005</v>
      </c>
      <c r="AZ86" s="9" t="s">
        <v>3006</v>
      </c>
      <c r="BA86" s="9" t="s">
        <v>3010</v>
      </c>
      <c r="BB86" s="9" t="s">
        <v>3011</v>
      </c>
      <c r="BC86" s="9" t="s">
        <v>3012</v>
      </c>
      <c r="BD86" s="9"/>
      <c r="BE86" s="667"/>
      <c r="BF86" s="667"/>
    </row>
    <row r="87" spans="1:58" x14ac:dyDescent="0.2">
      <c r="A87" s="741"/>
      <c r="B87" s="58" t="s">
        <v>2793</v>
      </c>
      <c r="C87" s="53">
        <v>139</v>
      </c>
      <c r="D87" s="54">
        <v>186</v>
      </c>
      <c r="E87" s="54">
        <v>145</v>
      </c>
      <c r="F87" s="54">
        <v>145</v>
      </c>
      <c r="G87" s="54">
        <v>152</v>
      </c>
      <c r="H87" s="54">
        <v>169</v>
      </c>
      <c r="I87" s="54">
        <v>138</v>
      </c>
      <c r="J87" s="54">
        <v>152</v>
      </c>
      <c r="K87" s="54">
        <v>129</v>
      </c>
      <c r="L87" s="54">
        <v>135</v>
      </c>
      <c r="M87" s="54">
        <v>132</v>
      </c>
      <c r="N87" s="54">
        <v>139</v>
      </c>
      <c r="O87" s="54">
        <v>105</v>
      </c>
      <c r="P87" s="54">
        <v>128</v>
      </c>
      <c r="Q87" s="54">
        <v>115</v>
      </c>
      <c r="R87" s="54">
        <v>94</v>
      </c>
      <c r="S87" s="54">
        <v>95</v>
      </c>
      <c r="T87" s="54">
        <v>93</v>
      </c>
      <c r="U87" s="54">
        <v>90</v>
      </c>
      <c r="V87" s="54">
        <v>105</v>
      </c>
      <c r="W87" s="54">
        <v>95</v>
      </c>
      <c r="X87" s="54">
        <v>97</v>
      </c>
      <c r="Y87" s="54">
        <v>110</v>
      </c>
      <c r="Z87" s="54">
        <v>97</v>
      </c>
      <c r="AA87" s="54">
        <v>106</v>
      </c>
      <c r="AB87" s="54">
        <v>107</v>
      </c>
      <c r="AC87" s="54">
        <v>102</v>
      </c>
      <c r="AD87" s="54">
        <v>106</v>
      </c>
      <c r="AE87" s="54">
        <v>114</v>
      </c>
      <c r="AF87" s="54">
        <v>101</v>
      </c>
      <c r="AG87" s="54">
        <v>103</v>
      </c>
      <c r="AH87" s="54">
        <v>126</v>
      </c>
      <c r="AI87" s="54">
        <v>112</v>
      </c>
      <c r="AJ87" s="54">
        <v>115</v>
      </c>
      <c r="AK87" s="54">
        <v>136</v>
      </c>
      <c r="AL87" s="54">
        <v>139</v>
      </c>
      <c r="AM87" s="54">
        <v>113</v>
      </c>
      <c r="AN87" s="54">
        <v>96</v>
      </c>
      <c r="AO87" s="54">
        <v>99</v>
      </c>
      <c r="AP87" s="54">
        <v>146</v>
      </c>
      <c r="AQ87" s="54">
        <v>117</v>
      </c>
      <c r="AR87" s="54">
        <v>110</v>
      </c>
      <c r="AS87" s="54">
        <v>132</v>
      </c>
      <c r="AT87" s="54">
        <v>132</v>
      </c>
      <c r="AU87" s="54">
        <v>112</v>
      </c>
      <c r="AV87" s="54">
        <v>114</v>
      </c>
      <c r="AW87" s="54">
        <v>112</v>
      </c>
      <c r="AX87" s="54">
        <v>136</v>
      </c>
      <c r="AY87" s="54">
        <v>107</v>
      </c>
      <c r="AZ87" s="54">
        <v>126</v>
      </c>
      <c r="BA87" s="54">
        <v>114</v>
      </c>
      <c r="BB87" s="54">
        <v>133</v>
      </c>
      <c r="BC87" s="54">
        <v>125</v>
      </c>
      <c r="BE87" s="667">
        <f t="shared" ref="BE87:BE93" si="29">SUM(N87:BC87)</f>
        <v>4754</v>
      </c>
      <c r="BF87" s="667">
        <f>SUM(C87:BC87)</f>
        <v>6376</v>
      </c>
    </row>
    <row r="88" spans="1:58" x14ac:dyDescent="0.2">
      <c r="A88" s="741"/>
      <c r="B88" s="58" t="s">
        <v>2794</v>
      </c>
      <c r="C88" s="53">
        <v>28</v>
      </c>
      <c r="D88" s="54">
        <v>61</v>
      </c>
      <c r="E88" s="54">
        <v>34</v>
      </c>
      <c r="F88" s="54">
        <v>21</v>
      </c>
      <c r="G88" s="54">
        <v>40</v>
      </c>
      <c r="H88" s="54">
        <v>22</v>
      </c>
      <c r="I88" s="54">
        <v>31</v>
      </c>
      <c r="J88" s="54">
        <v>22</v>
      </c>
      <c r="K88" s="54">
        <v>23</v>
      </c>
      <c r="L88" s="54">
        <v>42</v>
      </c>
      <c r="M88" s="54">
        <v>36</v>
      </c>
      <c r="N88" s="54">
        <v>17</v>
      </c>
      <c r="O88" s="54">
        <v>19</v>
      </c>
      <c r="P88" s="54">
        <v>26</v>
      </c>
      <c r="Q88" s="54">
        <v>13</v>
      </c>
      <c r="R88" s="54">
        <v>18</v>
      </c>
      <c r="S88" s="54">
        <v>7</v>
      </c>
      <c r="T88" s="54">
        <v>11</v>
      </c>
      <c r="U88" s="54">
        <v>9</v>
      </c>
      <c r="V88" s="54">
        <v>20</v>
      </c>
      <c r="W88" s="54">
        <v>13</v>
      </c>
      <c r="X88" s="54">
        <v>9</v>
      </c>
      <c r="Y88" s="54">
        <v>14</v>
      </c>
      <c r="Z88" s="54">
        <v>12</v>
      </c>
      <c r="AA88" s="54">
        <v>17</v>
      </c>
      <c r="AB88" s="54">
        <v>18</v>
      </c>
      <c r="AC88" s="54">
        <v>13</v>
      </c>
      <c r="AD88" s="54">
        <v>13</v>
      </c>
      <c r="AE88" s="54">
        <v>16</v>
      </c>
      <c r="AF88" s="54">
        <v>12</v>
      </c>
      <c r="AG88" s="54">
        <v>17</v>
      </c>
      <c r="AH88" s="54">
        <v>14</v>
      </c>
      <c r="AI88" s="54">
        <v>16</v>
      </c>
      <c r="AJ88" s="54">
        <v>28</v>
      </c>
      <c r="AK88" s="54">
        <v>22</v>
      </c>
      <c r="AL88" s="54">
        <v>12</v>
      </c>
      <c r="AM88" s="54">
        <v>16</v>
      </c>
      <c r="AN88" s="54">
        <v>16</v>
      </c>
      <c r="AO88" s="54">
        <v>18</v>
      </c>
      <c r="AP88" s="54">
        <v>25</v>
      </c>
      <c r="AQ88" s="54">
        <v>26</v>
      </c>
      <c r="AR88" s="54">
        <v>24</v>
      </c>
      <c r="AS88" s="54">
        <v>28</v>
      </c>
      <c r="AT88" s="54">
        <v>22</v>
      </c>
      <c r="AU88" s="54">
        <v>23</v>
      </c>
      <c r="AV88" s="54">
        <v>24</v>
      </c>
      <c r="AW88" s="54">
        <v>17</v>
      </c>
      <c r="AX88" s="54">
        <v>16</v>
      </c>
      <c r="AY88" s="54">
        <v>14</v>
      </c>
      <c r="AZ88" s="54">
        <v>24</v>
      </c>
      <c r="BA88" s="54">
        <v>26</v>
      </c>
      <c r="BB88" s="54">
        <v>21</v>
      </c>
      <c r="BC88" s="54">
        <v>20</v>
      </c>
      <c r="BE88" s="667">
        <f t="shared" si="29"/>
        <v>746</v>
      </c>
      <c r="BF88" s="667">
        <f t="shared" ref="BF88:BF93" si="30">SUM(C88:BC88)</f>
        <v>1106</v>
      </c>
    </row>
    <row r="89" spans="1:58" x14ac:dyDescent="0.2">
      <c r="A89" s="741"/>
      <c r="B89" s="58" t="s">
        <v>2795</v>
      </c>
      <c r="C89" s="53">
        <v>150</v>
      </c>
      <c r="D89" s="54">
        <v>198</v>
      </c>
      <c r="E89" s="54">
        <v>164</v>
      </c>
      <c r="F89" s="54">
        <v>149</v>
      </c>
      <c r="G89" s="54">
        <v>140</v>
      </c>
      <c r="H89" s="54">
        <v>173</v>
      </c>
      <c r="I89" s="54">
        <v>134</v>
      </c>
      <c r="J89" s="54">
        <v>144</v>
      </c>
      <c r="K89" s="54">
        <v>153</v>
      </c>
      <c r="L89" s="54">
        <v>155</v>
      </c>
      <c r="M89" s="54">
        <v>171</v>
      </c>
      <c r="N89" s="54">
        <v>147</v>
      </c>
      <c r="O89" s="54">
        <v>121</v>
      </c>
      <c r="P89" s="54">
        <v>158</v>
      </c>
      <c r="Q89" s="54">
        <v>121</v>
      </c>
      <c r="R89" s="54">
        <v>108</v>
      </c>
      <c r="S89" s="54">
        <v>106</v>
      </c>
      <c r="T89" s="54">
        <v>100</v>
      </c>
      <c r="U89" s="54">
        <v>101</v>
      </c>
      <c r="V89" s="54">
        <v>106</v>
      </c>
      <c r="W89" s="54">
        <v>97</v>
      </c>
      <c r="X89" s="54">
        <v>125</v>
      </c>
      <c r="Y89" s="54">
        <v>124</v>
      </c>
      <c r="Z89" s="54">
        <v>103</v>
      </c>
      <c r="AA89" s="54">
        <v>124</v>
      </c>
      <c r="AB89" s="54">
        <v>100</v>
      </c>
      <c r="AC89" s="54">
        <v>112</v>
      </c>
      <c r="AD89" s="54">
        <v>121</v>
      </c>
      <c r="AE89" s="54">
        <v>122</v>
      </c>
      <c r="AF89" s="54">
        <v>108</v>
      </c>
      <c r="AG89" s="54">
        <v>127</v>
      </c>
      <c r="AH89" s="54">
        <v>135</v>
      </c>
      <c r="AI89" s="54">
        <v>97</v>
      </c>
      <c r="AJ89" s="54">
        <v>118</v>
      </c>
      <c r="AK89" s="54">
        <v>110</v>
      </c>
      <c r="AL89" s="54">
        <v>114</v>
      </c>
      <c r="AM89" s="54">
        <v>153</v>
      </c>
      <c r="AN89" s="54">
        <v>114</v>
      </c>
      <c r="AO89" s="54">
        <v>122</v>
      </c>
      <c r="AP89" s="54">
        <v>140</v>
      </c>
      <c r="AQ89" s="54">
        <v>127</v>
      </c>
      <c r="AR89" s="54">
        <v>140</v>
      </c>
      <c r="AS89" s="54">
        <v>127</v>
      </c>
      <c r="AT89" s="54">
        <v>146</v>
      </c>
      <c r="AU89" s="54">
        <v>128</v>
      </c>
      <c r="AV89" s="54">
        <v>131</v>
      </c>
      <c r="AW89" s="54">
        <v>130</v>
      </c>
      <c r="AX89" s="54">
        <v>124</v>
      </c>
      <c r="AY89" s="54">
        <v>145</v>
      </c>
      <c r="AZ89" s="54">
        <v>149</v>
      </c>
      <c r="BA89" s="54">
        <v>145</v>
      </c>
      <c r="BB89" s="54">
        <v>139</v>
      </c>
      <c r="BC89" s="54">
        <v>127</v>
      </c>
      <c r="BE89" s="667">
        <f t="shared" si="29"/>
        <v>5192</v>
      </c>
      <c r="BF89" s="667">
        <f t="shared" si="30"/>
        <v>6923</v>
      </c>
    </row>
    <row r="90" spans="1:58" x14ac:dyDescent="0.2">
      <c r="A90" s="741"/>
      <c r="B90" s="58" t="s">
        <v>2796</v>
      </c>
      <c r="C90" s="53">
        <v>102</v>
      </c>
      <c r="D90" s="54">
        <v>143</v>
      </c>
      <c r="E90" s="54">
        <v>119</v>
      </c>
      <c r="F90" s="54">
        <v>94</v>
      </c>
      <c r="G90" s="54">
        <v>94</v>
      </c>
      <c r="H90" s="54">
        <v>80</v>
      </c>
      <c r="I90" s="54">
        <v>88</v>
      </c>
      <c r="J90" s="54">
        <v>81</v>
      </c>
      <c r="K90" s="54">
        <v>82</v>
      </c>
      <c r="L90" s="54">
        <v>79</v>
      </c>
      <c r="M90" s="54">
        <v>78</v>
      </c>
      <c r="N90" s="54">
        <v>85</v>
      </c>
      <c r="O90" s="54">
        <v>68</v>
      </c>
      <c r="P90" s="54">
        <v>82</v>
      </c>
      <c r="Q90" s="54">
        <v>62</v>
      </c>
      <c r="R90" s="54">
        <v>42</v>
      </c>
      <c r="S90" s="54">
        <v>48</v>
      </c>
      <c r="T90" s="54">
        <v>48</v>
      </c>
      <c r="U90" s="54">
        <v>36</v>
      </c>
      <c r="V90" s="54">
        <v>36</v>
      </c>
      <c r="W90" s="54">
        <v>30</v>
      </c>
      <c r="X90" s="54">
        <v>41</v>
      </c>
      <c r="Y90" s="54">
        <v>42</v>
      </c>
      <c r="Z90" s="54">
        <v>44</v>
      </c>
      <c r="AA90" s="54">
        <v>60</v>
      </c>
      <c r="AB90" s="54">
        <v>44</v>
      </c>
      <c r="AC90" s="54">
        <v>48</v>
      </c>
      <c r="AD90" s="54">
        <v>46</v>
      </c>
      <c r="AE90" s="54">
        <v>45</v>
      </c>
      <c r="AF90" s="54">
        <v>38</v>
      </c>
      <c r="AG90" s="54">
        <v>53</v>
      </c>
      <c r="AH90" s="54">
        <v>41</v>
      </c>
      <c r="AI90" s="54">
        <v>45</v>
      </c>
      <c r="AJ90" s="54">
        <v>48</v>
      </c>
      <c r="AK90" s="54">
        <v>54</v>
      </c>
      <c r="AL90" s="54">
        <v>49</v>
      </c>
      <c r="AM90" s="54">
        <v>55</v>
      </c>
      <c r="AN90" s="54">
        <v>48</v>
      </c>
      <c r="AO90" s="54">
        <v>43</v>
      </c>
      <c r="AP90" s="54">
        <v>56</v>
      </c>
      <c r="AQ90" s="54">
        <v>55</v>
      </c>
      <c r="AR90" s="54">
        <v>62</v>
      </c>
      <c r="AS90" s="54">
        <v>42</v>
      </c>
      <c r="AT90" s="54">
        <v>57</v>
      </c>
      <c r="AU90" s="54">
        <v>44</v>
      </c>
      <c r="AV90" s="54">
        <v>49</v>
      </c>
      <c r="AW90" s="54">
        <v>54</v>
      </c>
      <c r="AX90" s="54">
        <v>61</v>
      </c>
      <c r="AY90" s="54">
        <v>45</v>
      </c>
      <c r="AZ90" s="54">
        <v>59</v>
      </c>
      <c r="BA90" s="54">
        <v>55</v>
      </c>
      <c r="BB90" s="54">
        <v>41</v>
      </c>
      <c r="BC90" s="54">
        <v>48</v>
      </c>
      <c r="BE90" s="667">
        <f t="shared" si="29"/>
        <v>2109</v>
      </c>
      <c r="BF90" s="667">
        <f t="shared" si="30"/>
        <v>3149</v>
      </c>
    </row>
    <row r="91" spans="1:58" x14ac:dyDescent="0.2">
      <c r="A91" s="741"/>
      <c r="B91" s="123" t="s">
        <v>41</v>
      </c>
      <c r="C91" s="54">
        <v>0</v>
      </c>
      <c r="D91" s="54">
        <v>0</v>
      </c>
      <c r="E91" s="54">
        <v>0</v>
      </c>
      <c r="F91" s="54">
        <v>0</v>
      </c>
      <c r="G91" s="54">
        <v>0</v>
      </c>
      <c r="H91" s="54">
        <v>0</v>
      </c>
      <c r="I91" s="54">
        <v>0</v>
      </c>
      <c r="J91" s="54">
        <v>0</v>
      </c>
      <c r="K91" s="54">
        <v>0</v>
      </c>
      <c r="L91" s="54">
        <v>0</v>
      </c>
      <c r="M91" s="54">
        <v>0</v>
      </c>
      <c r="N91" s="54">
        <v>8</v>
      </c>
      <c r="O91" s="54">
        <v>40</v>
      </c>
      <c r="P91" s="54">
        <v>179</v>
      </c>
      <c r="Q91" s="54">
        <v>346</v>
      </c>
      <c r="R91" s="54">
        <v>301</v>
      </c>
      <c r="S91" s="54">
        <v>263</v>
      </c>
      <c r="T91" s="54">
        <v>177</v>
      </c>
      <c r="U91" s="54">
        <v>137</v>
      </c>
      <c r="V91" s="54">
        <v>108</v>
      </c>
      <c r="W91" s="54">
        <v>82</v>
      </c>
      <c r="X91" s="54">
        <v>43</v>
      </c>
      <c r="Y91" s="54">
        <v>31</v>
      </c>
      <c r="Z91" s="54">
        <v>18</v>
      </c>
      <c r="AA91" s="54">
        <v>21</v>
      </c>
      <c r="AB91" s="54">
        <v>11</v>
      </c>
      <c r="AC91" s="54">
        <v>7</v>
      </c>
      <c r="AD91" s="54">
        <v>2</v>
      </c>
      <c r="AE91" s="54">
        <v>2</v>
      </c>
      <c r="AF91" s="54">
        <v>2</v>
      </c>
      <c r="AG91" s="54">
        <v>2</v>
      </c>
      <c r="AH91" s="54">
        <v>1</v>
      </c>
      <c r="AI91" s="54">
        <v>0</v>
      </c>
      <c r="AJ91" s="54">
        <v>1</v>
      </c>
      <c r="AK91" s="54">
        <v>1</v>
      </c>
      <c r="AL91" s="54">
        <v>2</v>
      </c>
      <c r="AM91" s="54">
        <v>2</v>
      </c>
      <c r="AN91" s="54">
        <v>5</v>
      </c>
      <c r="AO91" s="54">
        <v>4</v>
      </c>
      <c r="AP91" s="54">
        <v>12</v>
      </c>
      <c r="AQ91" s="54">
        <v>17</v>
      </c>
      <c r="AR91" s="54">
        <v>51</v>
      </c>
      <c r="AS91" s="54">
        <v>72</v>
      </c>
      <c r="AT91" s="54">
        <v>118</v>
      </c>
      <c r="AU91" s="54">
        <v>126</v>
      </c>
      <c r="AV91" s="54">
        <v>173</v>
      </c>
      <c r="AW91" s="54">
        <v>139</v>
      </c>
      <c r="AX91" s="54">
        <v>135</v>
      </c>
      <c r="AY91" s="54">
        <v>129</v>
      </c>
      <c r="AZ91" s="54">
        <v>132</v>
      </c>
      <c r="BA91" s="54">
        <v>103</v>
      </c>
      <c r="BB91" s="54">
        <v>101</v>
      </c>
      <c r="BC91" s="54">
        <v>93</v>
      </c>
      <c r="BE91" s="667">
        <f t="shared" si="29"/>
        <v>3197</v>
      </c>
      <c r="BF91" s="667">
        <f t="shared" si="30"/>
        <v>3197</v>
      </c>
    </row>
    <row r="92" spans="1:58" x14ac:dyDescent="0.2">
      <c r="A92" s="741"/>
      <c r="B92" s="58" t="s">
        <v>2797</v>
      </c>
      <c r="C92" s="53">
        <v>130</v>
      </c>
      <c r="D92" s="54">
        <v>206</v>
      </c>
      <c r="E92" s="54">
        <v>170</v>
      </c>
      <c r="F92" s="54">
        <v>187</v>
      </c>
      <c r="G92" s="54">
        <v>165</v>
      </c>
      <c r="H92" s="54">
        <v>159</v>
      </c>
      <c r="I92" s="54">
        <v>164</v>
      </c>
      <c r="J92" s="54">
        <v>152</v>
      </c>
      <c r="K92" s="54">
        <v>155</v>
      </c>
      <c r="L92" s="54">
        <v>159</v>
      </c>
      <c r="M92" s="54">
        <v>157</v>
      </c>
      <c r="N92" s="54">
        <v>151</v>
      </c>
      <c r="O92" s="54">
        <v>112</v>
      </c>
      <c r="P92" s="54">
        <v>156</v>
      </c>
      <c r="Q92" s="54">
        <v>115</v>
      </c>
      <c r="R92" s="54">
        <v>137</v>
      </c>
      <c r="S92" s="54">
        <v>116</v>
      </c>
      <c r="T92" s="54">
        <v>100</v>
      </c>
      <c r="U92" s="54">
        <v>135</v>
      </c>
      <c r="V92" s="54">
        <v>135</v>
      </c>
      <c r="W92" s="54">
        <v>111</v>
      </c>
      <c r="X92" s="54">
        <v>116</v>
      </c>
      <c r="Y92" s="54">
        <v>119</v>
      </c>
      <c r="Z92" s="60">
        <v>115</v>
      </c>
      <c r="AA92" s="60">
        <v>108</v>
      </c>
      <c r="AB92" s="60">
        <v>119</v>
      </c>
      <c r="AC92" s="60">
        <v>121</v>
      </c>
      <c r="AD92" s="60">
        <v>108</v>
      </c>
      <c r="AE92" s="60">
        <v>140</v>
      </c>
      <c r="AF92" s="60">
        <v>114</v>
      </c>
      <c r="AG92" s="60">
        <v>143</v>
      </c>
      <c r="AH92" s="60">
        <v>103</v>
      </c>
      <c r="AI92" s="60">
        <v>102</v>
      </c>
      <c r="AJ92" s="60">
        <v>132</v>
      </c>
      <c r="AK92" s="60">
        <v>115</v>
      </c>
      <c r="AL92" s="60">
        <v>141</v>
      </c>
      <c r="AM92" s="60">
        <v>152</v>
      </c>
      <c r="AN92" s="60">
        <v>118</v>
      </c>
      <c r="AO92" s="60">
        <v>133</v>
      </c>
      <c r="AP92" s="60">
        <v>142</v>
      </c>
      <c r="AQ92" s="60">
        <v>130</v>
      </c>
      <c r="AR92" s="60">
        <v>147</v>
      </c>
      <c r="AS92" s="60">
        <v>143</v>
      </c>
      <c r="AT92" s="60">
        <v>123</v>
      </c>
      <c r="AU92" s="60">
        <v>132</v>
      </c>
      <c r="AV92" s="60">
        <v>152</v>
      </c>
      <c r="AW92" s="60">
        <v>160</v>
      </c>
      <c r="AX92" s="60">
        <v>134</v>
      </c>
      <c r="AY92" s="60">
        <v>140</v>
      </c>
      <c r="AZ92" s="60">
        <v>136</v>
      </c>
      <c r="BA92" s="60">
        <v>143</v>
      </c>
      <c r="BB92" s="60">
        <v>129</v>
      </c>
      <c r="BC92" s="60">
        <v>137</v>
      </c>
      <c r="BE92" s="667">
        <f t="shared" si="29"/>
        <v>5415</v>
      </c>
      <c r="BF92" s="667">
        <f t="shared" si="30"/>
        <v>7219</v>
      </c>
    </row>
    <row r="93" spans="1:58" x14ac:dyDescent="0.2">
      <c r="A93" s="741"/>
      <c r="B93" s="58" t="s">
        <v>2798</v>
      </c>
      <c r="C93" s="53">
        <v>549</v>
      </c>
      <c r="D93" s="54">
        <v>794</v>
      </c>
      <c r="E93" s="54">
        <v>632</v>
      </c>
      <c r="F93" s="54">
        <v>596</v>
      </c>
      <c r="G93" s="54">
        <v>591</v>
      </c>
      <c r="H93" s="54">
        <v>603</v>
      </c>
      <c r="I93" s="54">
        <v>555</v>
      </c>
      <c r="J93" s="54">
        <v>551</v>
      </c>
      <c r="K93" s="54">
        <v>542</v>
      </c>
      <c r="L93" s="54">
        <v>570</v>
      </c>
      <c r="M93" s="54">
        <v>574</v>
      </c>
      <c r="N93" s="54">
        <v>547</v>
      </c>
      <c r="O93" s="54">
        <v>465</v>
      </c>
      <c r="P93" s="54">
        <v>729</v>
      </c>
      <c r="Q93" s="54">
        <v>772</v>
      </c>
      <c r="R93" s="54">
        <v>700</v>
      </c>
      <c r="S93" s="54">
        <v>635</v>
      </c>
      <c r="T93" s="54">
        <v>529</v>
      </c>
      <c r="U93" s="54">
        <v>508</v>
      </c>
      <c r="V93" s="60">
        <v>510</v>
      </c>
      <c r="W93" s="54">
        <v>428</v>
      </c>
      <c r="X93" s="54">
        <v>431</v>
      </c>
      <c r="Y93" s="54">
        <v>440</v>
      </c>
      <c r="Z93" s="54">
        <v>389</v>
      </c>
      <c r="AA93" s="54">
        <v>436</v>
      </c>
      <c r="AB93" s="54">
        <v>399</v>
      </c>
      <c r="AC93" s="54">
        <v>403</v>
      </c>
      <c r="AD93" s="54">
        <v>396</v>
      </c>
      <c r="AE93" s="54">
        <v>439</v>
      </c>
      <c r="AF93" s="54">
        <v>375</v>
      </c>
      <c r="AG93" s="54">
        <v>445</v>
      </c>
      <c r="AH93" s="54">
        <v>420</v>
      </c>
      <c r="AI93" s="54">
        <v>372</v>
      </c>
      <c r="AJ93" s="54">
        <v>442</v>
      </c>
      <c r="AK93" s="54">
        <v>438</v>
      </c>
      <c r="AL93" s="54">
        <v>457</v>
      </c>
      <c r="AM93" s="54">
        <v>491</v>
      </c>
      <c r="AN93" s="54">
        <v>397</v>
      </c>
      <c r="AO93" s="54">
        <v>419</v>
      </c>
      <c r="AP93" s="54">
        <v>521</v>
      </c>
      <c r="AQ93" s="54">
        <v>472</v>
      </c>
      <c r="AR93" s="54">
        <v>534</v>
      </c>
      <c r="AS93" s="54">
        <v>544</v>
      </c>
      <c r="AT93" s="54">
        <v>598</v>
      </c>
      <c r="AU93" s="54">
        <v>565</v>
      </c>
      <c r="AV93" s="54">
        <v>643</v>
      </c>
      <c r="AW93" s="54">
        <v>612</v>
      </c>
      <c r="AX93" s="54">
        <v>606</v>
      </c>
      <c r="AY93" s="54">
        <v>580</v>
      </c>
      <c r="AZ93" s="54">
        <v>626</v>
      </c>
      <c r="BA93" s="54">
        <v>586</v>
      </c>
      <c r="BB93" s="54">
        <v>564</v>
      </c>
      <c r="BC93" s="54">
        <v>550</v>
      </c>
      <c r="BE93" s="667">
        <f t="shared" si="29"/>
        <v>21413</v>
      </c>
      <c r="BF93" s="667">
        <f t="shared" si="30"/>
        <v>27970</v>
      </c>
    </row>
    <row r="94" spans="1:58" x14ac:dyDescent="0.2">
      <c r="A94" s="741"/>
      <c r="B94" s="93" t="s">
        <v>2800</v>
      </c>
      <c r="C94" s="53"/>
      <c r="D94" s="54"/>
      <c r="E94" s="54"/>
      <c r="F94" s="54"/>
      <c r="G94" s="54"/>
      <c r="H94" s="54"/>
      <c r="I94" s="54"/>
      <c r="J94" s="54"/>
      <c r="K94" s="54"/>
      <c r="L94" s="54"/>
      <c r="M94" s="54"/>
      <c r="N94" s="54"/>
      <c r="O94" s="54"/>
      <c r="P94" s="60"/>
      <c r="Q94" s="60"/>
      <c r="R94" s="60"/>
      <c r="S94" s="60"/>
      <c r="T94" s="60"/>
      <c r="U94" s="60"/>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E94" s="667"/>
      <c r="BF94" s="667"/>
    </row>
    <row r="95" spans="1:58" x14ac:dyDescent="0.2">
      <c r="A95" s="741"/>
      <c r="B95" s="58" t="s">
        <v>2793</v>
      </c>
      <c r="C95" s="53">
        <f>C87-C79</f>
        <v>-17</v>
      </c>
      <c r="D95" s="54">
        <f t="shared" ref="D95:BC95" si="31">D87-D79</f>
        <v>9</v>
      </c>
      <c r="E95" s="54">
        <f t="shared" si="31"/>
        <v>-10</v>
      </c>
      <c r="F95" s="54">
        <f t="shared" si="31"/>
        <v>-12</v>
      </c>
      <c r="G95" s="54">
        <f t="shared" si="31"/>
        <v>-3</v>
      </c>
      <c r="H95" s="54">
        <f t="shared" si="31"/>
        <v>17</v>
      </c>
      <c r="I95" s="54">
        <f t="shared" si="31"/>
        <v>-16</v>
      </c>
      <c r="J95" s="54">
        <f t="shared" si="31"/>
        <v>8</v>
      </c>
      <c r="K95" s="54">
        <f t="shared" si="31"/>
        <v>-13</v>
      </c>
      <c r="L95" s="54">
        <f t="shared" si="31"/>
        <v>-16</v>
      </c>
      <c r="M95" s="54">
        <f t="shared" si="31"/>
        <v>-21</v>
      </c>
      <c r="N95" s="54">
        <f t="shared" si="31"/>
        <v>4</v>
      </c>
      <c r="O95" s="54">
        <f t="shared" si="31"/>
        <v>-38</v>
      </c>
      <c r="P95" s="54">
        <f t="shared" si="31"/>
        <v>-11</v>
      </c>
      <c r="Q95" s="54">
        <f t="shared" si="31"/>
        <v>-31</v>
      </c>
      <c r="R95" s="54">
        <f t="shared" si="31"/>
        <v>-49</v>
      </c>
      <c r="S95" s="54">
        <f t="shared" si="31"/>
        <v>-46</v>
      </c>
      <c r="T95" s="54">
        <f t="shared" si="31"/>
        <v>-55</v>
      </c>
      <c r="U95" s="54">
        <f t="shared" si="31"/>
        <v>-45</v>
      </c>
      <c r="V95" s="54">
        <f t="shared" si="31"/>
        <v>-41</v>
      </c>
      <c r="W95" s="54">
        <f t="shared" si="31"/>
        <v>-42</v>
      </c>
      <c r="X95" s="54">
        <f t="shared" si="31"/>
        <v>-30</v>
      </c>
      <c r="Y95" s="54">
        <f t="shared" si="31"/>
        <v>-29</v>
      </c>
      <c r="Z95" s="54">
        <f t="shared" si="31"/>
        <v>-42</v>
      </c>
      <c r="AA95" s="54">
        <f t="shared" si="31"/>
        <v>-33</v>
      </c>
      <c r="AB95" s="54">
        <f t="shared" si="31"/>
        <v>-38</v>
      </c>
      <c r="AC95" s="54">
        <f t="shared" si="31"/>
        <v>-39</v>
      </c>
      <c r="AD95" s="54">
        <f t="shared" si="31"/>
        <v>-32</v>
      </c>
      <c r="AE95" s="54">
        <f t="shared" si="31"/>
        <v>-15</v>
      </c>
      <c r="AF95" s="54">
        <f t="shared" si="31"/>
        <v>-49</v>
      </c>
      <c r="AG95" s="54">
        <f t="shared" si="31"/>
        <v>-41</v>
      </c>
      <c r="AH95" s="54">
        <f t="shared" si="31"/>
        <v>-13</v>
      </c>
      <c r="AI95" s="54">
        <f t="shared" si="31"/>
        <v>-34</v>
      </c>
      <c r="AJ95" s="54">
        <f t="shared" si="31"/>
        <v>-24</v>
      </c>
      <c r="AK95" s="54">
        <f t="shared" si="31"/>
        <v>-7</v>
      </c>
      <c r="AL95" s="54">
        <f t="shared" si="31"/>
        <v>-11</v>
      </c>
      <c r="AM95" s="54">
        <f t="shared" si="31"/>
        <v>-41</v>
      </c>
      <c r="AN95" s="54">
        <f t="shared" si="31"/>
        <v>-49</v>
      </c>
      <c r="AO95" s="54">
        <f t="shared" si="31"/>
        <v>-42</v>
      </c>
      <c r="AP95" s="54">
        <f t="shared" si="31"/>
        <v>-7</v>
      </c>
      <c r="AQ95" s="54">
        <f t="shared" si="31"/>
        <v>-46</v>
      </c>
      <c r="AR95" s="54">
        <f t="shared" si="31"/>
        <v>-37</v>
      </c>
      <c r="AS95" s="54">
        <f t="shared" si="31"/>
        <v>-16</v>
      </c>
      <c r="AT95" s="54">
        <f t="shared" si="31"/>
        <v>-20</v>
      </c>
      <c r="AU95" s="54">
        <f t="shared" si="31"/>
        <v>-37</v>
      </c>
      <c r="AV95" s="54">
        <f t="shared" si="31"/>
        <v>-46</v>
      </c>
      <c r="AW95" s="54">
        <f t="shared" si="31"/>
        <v>-28</v>
      </c>
      <c r="AX95" s="54">
        <f t="shared" si="31"/>
        <v>-10</v>
      </c>
      <c r="AY95" s="54">
        <f t="shared" si="31"/>
        <v>-30</v>
      </c>
      <c r="AZ95" s="54">
        <f t="shared" si="31"/>
        <v>-46</v>
      </c>
      <c r="BA95" s="54">
        <f t="shared" si="31"/>
        <v>-42</v>
      </c>
      <c r="BB95" s="54">
        <f t="shared" si="31"/>
        <v>8</v>
      </c>
      <c r="BC95" s="54">
        <f t="shared" si="31"/>
        <v>-13</v>
      </c>
      <c r="BE95" s="667">
        <f>BE87-BE79</f>
        <v>-1182.6000000000004</v>
      </c>
      <c r="BF95" s="667">
        <f>BF87-BF79</f>
        <v>-1256.6000000000004</v>
      </c>
    </row>
    <row r="96" spans="1:58" x14ac:dyDescent="0.2">
      <c r="A96" s="741"/>
      <c r="B96" s="58" t="s">
        <v>2794</v>
      </c>
      <c r="C96" s="53">
        <f t="shared" ref="C96:BC100" si="32">C88-C80</f>
        <v>-6</v>
      </c>
      <c r="D96" s="54">
        <f t="shared" si="32"/>
        <v>23</v>
      </c>
      <c r="E96" s="54">
        <f t="shared" si="32"/>
        <v>2</v>
      </c>
      <c r="F96" s="54">
        <f t="shared" si="32"/>
        <v>-15</v>
      </c>
      <c r="G96" s="54">
        <f t="shared" si="32"/>
        <v>3</v>
      </c>
      <c r="H96" s="54">
        <f t="shared" si="32"/>
        <v>-12</v>
      </c>
      <c r="I96" s="54">
        <f t="shared" si="32"/>
        <v>3</v>
      </c>
      <c r="J96" s="54">
        <f t="shared" si="32"/>
        <v>-10</v>
      </c>
      <c r="K96" s="54">
        <f t="shared" si="32"/>
        <v>-5</v>
      </c>
      <c r="L96" s="54">
        <f t="shared" si="32"/>
        <v>9</v>
      </c>
      <c r="M96" s="54">
        <f t="shared" si="32"/>
        <v>6</v>
      </c>
      <c r="N96" s="54">
        <f t="shared" si="32"/>
        <v>-4</v>
      </c>
      <c r="O96" s="54">
        <f t="shared" si="32"/>
        <v>-4</v>
      </c>
      <c r="P96" s="54">
        <f t="shared" si="32"/>
        <v>1</v>
      </c>
      <c r="Q96" s="54">
        <f t="shared" si="32"/>
        <v>-12</v>
      </c>
      <c r="R96" s="54">
        <f t="shared" si="32"/>
        <v>-5</v>
      </c>
      <c r="S96" s="54">
        <f t="shared" si="32"/>
        <v>-16</v>
      </c>
      <c r="T96" s="54">
        <f t="shared" si="32"/>
        <v>-16</v>
      </c>
      <c r="U96" s="54">
        <f t="shared" si="32"/>
        <v>-14</v>
      </c>
      <c r="V96" s="54">
        <f t="shared" si="32"/>
        <v>-1</v>
      </c>
      <c r="W96" s="54">
        <f t="shared" si="32"/>
        <v>-10</v>
      </c>
      <c r="X96" s="54">
        <f t="shared" si="32"/>
        <v>-14</v>
      </c>
      <c r="Y96" s="54">
        <f t="shared" si="32"/>
        <v>-6</v>
      </c>
      <c r="Z96" s="54">
        <f t="shared" si="32"/>
        <v>-9</v>
      </c>
      <c r="AA96" s="54">
        <f t="shared" si="32"/>
        <v>-6</v>
      </c>
      <c r="AB96" s="54">
        <f t="shared" si="32"/>
        <v>-5</v>
      </c>
      <c r="AC96" s="54">
        <f t="shared" si="32"/>
        <v>-12</v>
      </c>
      <c r="AD96" s="54">
        <f t="shared" si="32"/>
        <v>-8</v>
      </c>
      <c r="AE96" s="54">
        <f t="shared" si="32"/>
        <v>-4</v>
      </c>
      <c r="AF96" s="54">
        <f t="shared" si="32"/>
        <v>-6</v>
      </c>
      <c r="AG96" s="54">
        <f t="shared" si="32"/>
        <v>-9</v>
      </c>
      <c r="AH96" s="54">
        <f t="shared" si="32"/>
        <v>-7</v>
      </c>
      <c r="AI96" s="54">
        <f t="shared" si="32"/>
        <v>-7</v>
      </c>
      <c r="AJ96" s="54">
        <f t="shared" si="32"/>
        <v>11</v>
      </c>
      <c r="AK96" s="54">
        <f t="shared" si="32"/>
        <v>0</v>
      </c>
      <c r="AL96" s="54">
        <f t="shared" si="32"/>
        <v>-12</v>
      </c>
      <c r="AM96" s="54">
        <f t="shared" si="32"/>
        <v>-5</v>
      </c>
      <c r="AN96" s="54">
        <f t="shared" si="32"/>
        <v>-9</v>
      </c>
      <c r="AO96" s="54">
        <f t="shared" si="32"/>
        <v>-5</v>
      </c>
      <c r="AP96" s="54">
        <f t="shared" si="32"/>
        <v>3</v>
      </c>
      <c r="AQ96" s="54">
        <f t="shared" si="32"/>
        <v>1</v>
      </c>
      <c r="AR96" s="54">
        <f t="shared" si="32"/>
        <v>3</v>
      </c>
      <c r="AS96" s="54">
        <f t="shared" si="32"/>
        <v>3</v>
      </c>
      <c r="AT96" s="54">
        <f t="shared" si="32"/>
        <v>-2</v>
      </c>
      <c r="AU96" s="54">
        <f t="shared" si="32"/>
        <v>-3</v>
      </c>
      <c r="AV96" s="54">
        <f t="shared" si="32"/>
        <v>-5</v>
      </c>
      <c r="AW96" s="54">
        <f t="shared" si="32"/>
        <v>-12</v>
      </c>
      <c r="AX96" s="54">
        <f t="shared" si="32"/>
        <v>-11</v>
      </c>
      <c r="AY96" s="54">
        <f t="shared" si="32"/>
        <v>-13</v>
      </c>
      <c r="AZ96" s="54">
        <f t="shared" si="32"/>
        <v>-6</v>
      </c>
      <c r="BA96" s="54">
        <f t="shared" si="32"/>
        <v>-9</v>
      </c>
      <c r="BB96" s="54">
        <f t="shared" si="32"/>
        <v>-5</v>
      </c>
      <c r="BC96" s="54">
        <f t="shared" si="32"/>
        <v>-5</v>
      </c>
      <c r="BE96" s="667">
        <f t="shared" ref="BE96:BF101" si="33">BE88-BE80</f>
        <v>-235</v>
      </c>
      <c r="BF96" s="667">
        <f t="shared" si="33"/>
        <v>-237</v>
      </c>
    </row>
    <row r="97" spans="1:59" x14ac:dyDescent="0.2">
      <c r="A97" s="741"/>
      <c r="B97" s="58" t="s">
        <v>2795</v>
      </c>
      <c r="C97" s="53">
        <f t="shared" si="32"/>
        <v>-12</v>
      </c>
      <c r="D97" s="54">
        <f t="shared" si="32"/>
        <v>0</v>
      </c>
      <c r="E97" s="54">
        <f t="shared" si="32"/>
        <v>-21</v>
      </c>
      <c r="F97" s="54">
        <f t="shared" si="32"/>
        <v>-23</v>
      </c>
      <c r="G97" s="54">
        <f t="shared" si="32"/>
        <v>-33</v>
      </c>
      <c r="H97" s="54">
        <f t="shared" si="32"/>
        <v>8</v>
      </c>
      <c r="I97" s="54">
        <f t="shared" si="32"/>
        <v>-36</v>
      </c>
      <c r="J97" s="54">
        <f t="shared" si="32"/>
        <v>-22</v>
      </c>
      <c r="K97" s="54">
        <f t="shared" si="32"/>
        <v>-1</v>
      </c>
      <c r="L97" s="54">
        <f t="shared" si="32"/>
        <v>-11</v>
      </c>
      <c r="M97" s="54">
        <f t="shared" si="32"/>
        <v>16</v>
      </c>
      <c r="N97" s="54">
        <f t="shared" si="32"/>
        <v>-9</v>
      </c>
      <c r="O97" s="54">
        <f t="shared" si="32"/>
        <v>-37</v>
      </c>
      <c r="P97" s="54">
        <f t="shared" si="32"/>
        <v>5</v>
      </c>
      <c r="Q97" s="54">
        <f t="shared" si="32"/>
        <v>-33</v>
      </c>
      <c r="R97" s="54">
        <f t="shared" si="32"/>
        <v>-42</v>
      </c>
      <c r="S97" s="54">
        <f t="shared" si="32"/>
        <v>-44</v>
      </c>
      <c r="T97" s="54">
        <f t="shared" si="32"/>
        <v>-41</v>
      </c>
      <c r="U97" s="54">
        <f t="shared" si="32"/>
        <v>-47</v>
      </c>
      <c r="V97" s="54">
        <f t="shared" si="32"/>
        <v>-37</v>
      </c>
      <c r="W97" s="54">
        <f t="shared" si="32"/>
        <v>-52</v>
      </c>
      <c r="X97" s="54">
        <f t="shared" si="32"/>
        <v>-21</v>
      </c>
      <c r="Y97" s="54">
        <f t="shared" si="32"/>
        <v>-14</v>
      </c>
      <c r="Z97" s="54">
        <f t="shared" si="32"/>
        <v>-27</v>
      </c>
      <c r="AA97" s="54">
        <f t="shared" si="32"/>
        <v>-17</v>
      </c>
      <c r="AB97" s="54">
        <f t="shared" si="32"/>
        <v>-38</v>
      </c>
      <c r="AC97" s="54">
        <f t="shared" si="32"/>
        <v>-21</v>
      </c>
      <c r="AD97" s="54">
        <f t="shared" si="32"/>
        <v>-23</v>
      </c>
      <c r="AE97" s="54">
        <f t="shared" si="32"/>
        <v>-14</v>
      </c>
      <c r="AF97" s="54">
        <f t="shared" si="32"/>
        <v>-12</v>
      </c>
      <c r="AG97" s="54">
        <f t="shared" si="32"/>
        <v>-2</v>
      </c>
      <c r="AH97" s="54">
        <f t="shared" si="32"/>
        <v>1</v>
      </c>
      <c r="AI97" s="54">
        <f t="shared" si="32"/>
        <v>-41</v>
      </c>
      <c r="AJ97" s="54">
        <f t="shared" si="32"/>
        <v>-22</v>
      </c>
      <c r="AK97" s="54">
        <f t="shared" si="32"/>
        <v>-23</v>
      </c>
      <c r="AL97" s="54">
        <f t="shared" si="32"/>
        <v>-7</v>
      </c>
      <c r="AM97" s="54">
        <f t="shared" si="32"/>
        <v>29</v>
      </c>
      <c r="AN97" s="54">
        <f t="shared" si="32"/>
        <v>-25</v>
      </c>
      <c r="AO97" s="54">
        <f t="shared" si="32"/>
        <v>-19</v>
      </c>
      <c r="AP97" s="54">
        <f t="shared" si="32"/>
        <v>5</v>
      </c>
      <c r="AQ97" s="54">
        <f t="shared" si="32"/>
        <v>-20</v>
      </c>
      <c r="AR97" s="54">
        <f t="shared" si="32"/>
        <v>-1</v>
      </c>
      <c r="AS97" s="54">
        <f t="shared" si="32"/>
        <v>-9</v>
      </c>
      <c r="AT97" s="54">
        <f t="shared" si="32"/>
        <v>-2</v>
      </c>
      <c r="AU97" s="54">
        <f t="shared" si="32"/>
        <v>-28</v>
      </c>
      <c r="AV97" s="54">
        <f t="shared" si="32"/>
        <v>-11</v>
      </c>
      <c r="AW97" s="54">
        <f t="shared" si="32"/>
        <v>-22</v>
      </c>
      <c r="AX97" s="54">
        <f t="shared" si="32"/>
        <v>-28</v>
      </c>
      <c r="AY97" s="54">
        <f t="shared" si="32"/>
        <v>-5</v>
      </c>
      <c r="AZ97" s="54">
        <f t="shared" si="32"/>
        <v>-11</v>
      </c>
      <c r="BA97" s="54">
        <f t="shared" si="32"/>
        <v>-24</v>
      </c>
      <c r="BB97" s="54">
        <f t="shared" si="32"/>
        <v>-12</v>
      </c>
      <c r="BC97" s="54">
        <f t="shared" si="32"/>
        <v>-12</v>
      </c>
      <c r="BE97" s="667">
        <f t="shared" si="33"/>
        <v>-701.80000000000018</v>
      </c>
      <c r="BF97" s="667">
        <f t="shared" si="33"/>
        <v>-836.80000000000018</v>
      </c>
    </row>
    <row r="98" spans="1:59" x14ac:dyDescent="0.2">
      <c r="A98" s="741"/>
      <c r="B98" s="58" t="s">
        <v>2796</v>
      </c>
      <c r="C98" s="53">
        <f t="shared" si="32"/>
        <v>-33</v>
      </c>
      <c r="D98" s="54">
        <f t="shared" si="32"/>
        <v>-34</v>
      </c>
      <c r="E98" s="54">
        <f t="shared" si="32"/>
        <v>-29</v>
      </c>
      <c r="F98" s="54">
        <f t="shared" si="32"/>
        <v>-33</v>
      </c>
      <c r="G98" s="54">
        <f t="shared" si="32"/>
        <v>-29</v>
      </c>
      <c r="H98" s="54">
        <f t="shared" si="32"/>
        <v>-38</v>
      </c>
      <c r="I98" s="54">
        <f t="shared" si="32"/>
        <v>-32</v>
      </c>
      <c r="J98" s="54">
        <f t="shared" si="32"/>
        <v>-40</v>
      </c>
      <c r="K98" s="54">
        <f t="shared" si="32"/>
        <v>-29</v>
      </c>
      <c r="L98" s="54">
        <f t="shared" si="32"/>
        <v>-21</v>
      </c>
      <c r="M98" s="54">
        <f t="shared" si="32"/>
        <v>-29</v>
      </c>
      <c r="N98" s="54">
        <f t="shared" si="32"/>
        <v>-17</v>
      </c>
      <c r="O98" s="54">
        <f t="shared" si="32"/>
        <v>-19</v>
      </c>
      <c r="P98" s="54">
        <f t="shared" si="32"/>
        <v>-12</v>
      </c>
      <c r="Q98" s="54">
        <f t="shared" si="32"/>
        <v>-28</v>
      </c>
      <c r="R98" s="54">
        <f t="shared" si="32"/>
        <v>-40</v>
      </c>
      <c r="S98" s="54">
        <f t="shared" si="32"/>
        <v>-35</v>
      </c>
      <c r="T98" s="54">
        <f t="shared" si="32"/>
        <v>-27</v>
      </c>
      <c r="U98" s="54">
        <f t="shared" si="32"/>
        <v>-40</v>
      </c>
      <c r="V98" s="54">
        <f t="shared" si="32"/>
        <v>-47</v>
      </c>
      <c r="W98" s="54">
        <f t="shared" si="32"/>
        <v>-48</v>
      </c>
      <c r="X98" s="54">
        <f t="shared" si="32"/>
        <v>-30</v>
      </c>
      <c r="Y98" s="54">
        <f t="shared" si="32"/>
        <v>-31</v>
      </c>
      <c r="Z98" s="54">
        <f t="shared" si="32"/>
        <v>-24</v>
      </c>
      <c r="AA98" s="54">
        <f t="shared" si="32"/>
        <v>-15</v>
      </c>
      <c r="AB98" s="54">
        <f t="shared" si="32"/>
        <v>-25</v>
      </c>
      <c r="AC98" s="54">
        <f t="shared" si="32"/>
        <v>-23</v>
      </c>
      <c r="AD98" s="54">
        <f t="shared" si="32"/>
        <v>-19</v>
      </c>
      <c r="AE98" s="54">
        <f t="shared" si="32"/>
        <v>-18</v>
      </c>
      <c r="AF98" s="54">
        <f t="shared" si="32"/>
        <v>-28</v>
      </c>
      <c r="AG98" s="54">
        <f t="shared" si="32"/>
        <v>-11</v>
      </c>
      <c r="AH98" s="54">
        <f t="shared" si="32"/>
        <v>-29</v>
      </c>
      <c r="AI98" s="54">
        <f t="shared" si="32"/>
        <v>-19</v>
      </c>
      <c r="AJ98" s="54">
        <f t="shared" si="32"/>
        <v>-12</v>
      </c>
      <c r="AK98" s="54">
        <f t="shared" si="32"/>
        <v>-8</v>
      </c>
      <c r="AL98" s="54">
        <f t="shared" si="32"/>
        <v>-9</v>
      </c>
      <c r="AM98" s="54">
        <f t="shared" si="32"/>
        <v>-5</v>
      </c>
      <c r="AN98" s="54">
        <f t="shared" si="32"/>
        <v>-17</v>
      </c>
      <c r="AO98" s="54">
        <f t="shared" si="32"/>
        <v>-27</v>
      </c>
      <c r="AP98" s="54">
        <f t="shared" si="32"/>
        <v>-18</v>
      </c>
      <c r="AQ98" s="54">
        <f t="shared" si="32"/>
        <v>-23</v>
      </c>
      <c r="AR98" s="54">
        <f t="shared" si="32"/>
        <v>-15</v>
      </c>
      <c r="AS98" s="54">
        <f t="shared" si="32"/>
        <v>-33</v>
      </c>
      <c r="AT98" s="54">
        <f t="shared" si="32"/>
        <v>-15</v>
      </c>
      <c r="AU98" s="54">
        <f t="shared" si="32"/>
        <v>-29</v>
      </c>
      <c r="AV98" s="54">
        <f t="shared" si="32"/>
        <v>-32</v>
      </c>
      <c r="AW98" s="54">
        <f t="shared" si="32"/>
        <v>-28</v>
      </c>
      <c r="AX98" s="54">
        <f t="shared" si="32"/>
        <v>-24</v>
      </c>
      <c r="AY98" s="54">
        <f t="shared" si="32"/>
        <v>-47</v>
      </c>
      <c r="AZ98" s="54">
        <f t="shared" si="32"/>
        <v>-42</v>
      </c>
      <c r="BA98" s="54">
        <f t="shared" si="32"/>
        <v>-52</v>
      </c>
      <c r="BB98" s="54">
        <f t="shared" si="32"/>
        <v>-60</v>
      </c>
      <c r="BC98" s="54">
        <f t="shared" si="32"/>
        <v>-55</v>
      </c>
      <c r="BE98" s="667">
        <f t="shared" si="33"/>
        <v>-1053.5999999999999</v>
      </c>
      <c r="BF98" s="667">
        <f t="shared" si="33"/>
        <v>-1400.6000000000004</v>
      </c>
    </row>
    <row r="99" spans="1:59" x14ac:dyDescent="0.2">
      <c r="A99" s="741"/>
      <c r="B99" s="58" t="s">
        <v>41</v>
      </c>
      <c r="C99" s="53">
        <f t="shared" si="32"/>
        <v>0</v>
      </c>
      <c r="D99" s="54">
        <f t="shared" si="32"/>
        <v>0</v>
      </c>
      <c r="E99" s="54">
        <f t="shared" si="32"/>
        <v>0</v>
      </c>
      <c r="F99" s="54">
        <f t="shared" si="32"/>
        <v>0</v>
      </c>
      <c r="G99" s="54">
        <f t="shared" si="32"/>
        <v>0</v>
      </c>
      <c r="H99" s="54">
        <f t="shared" si="32"/>
        <v>0</v>
      </c>
      <c r="I99" s="54">
        <f t="shared" si="32"/>
        <v>0</v>
      </c>
      <c r="J99" s="54">
        <f t="shared" si="32"/>
        <v>0</v>
      </c>
      <c r="K99" s="54">
        <f t="shared" si="32"/>
        <v>0</v>
      </c>
      <c r="L99" s="54">
        <f t="shared" si="32"/>
        <v>0</v>
      </c>
      <c r="M99" s="54">
        <f t="shared" si="32"/>
        <v>0</v>
      </c>
      <c r="N99" s="54">
        <f t="shared" si="32"/>
        <v>8</v>
      </c>
      <c r="O99" s="54">
        <f t="shared" si="32"/>
        <v>40</v>
      </c>
      <c r="P99" s="54">
        <f t="shared" si="32"/>
        <v>179</v>
      </c>
      <c r="Q99" s="54">
        <f t="shared" si="32"/>
        <v>346</v>
      </c>
      <c r="R99" s="54">
        <f t="shared" si="32"/>
        <v>301</v>
      </c>
      <c r="S99" s="54">
        <f t="shared" si="32"/>
        <v>263</v>
      </c>
      <c r="T99" s="54">
        <f t="shared" si="32"/>
        <v>177</v>
      </c>
      <c r="U99" s="54">
        <f t="shared" si="32"/>
        <v>137</v>
      </c>
      <c r="V99" s="54">
        <f t="shared" si="32"/>
        <v>108</v>
      </c>
      <c r="W99" s="54">
        <f t="shared" si="32"/>
        <v>82</v>
      </c>
      <c r="X99" s="54">
        <f t="shared" si="32"/>
        <v>43</v>
      </c>
      <c r="Y99" s="54">
        <f t="shared" si="32"/>
        <v>31</v>
      </c>
      <c r="Z99" s="54">
        <f t="shared" si="32"/>
        <v>18</v>
      </c>
      <c r="AA99" s="54">
        <f t="shared" si="32"/>
        <v>21</v>
      </c>
      <c r="AB99" s="54">
        <f t="shared" si="32"/>
        <v>11</v>
      </c>
      <c r="AC99" s="54">
        <f t="shared" si="32"/>
        <v>7</v>
      </c>
      <c r="AD99" s="54">
        <f t="shared" si="32"/>
        <v>2</v>
      </c>
      <c r="AE99" s="54">
        <f t="shared" si="32"/>
        <v>2</v>
      </c>
      <c r="AF99" s="54">
        <f t="shared" si="32"/>
        <v>2</v>
      </c>
      <c r="AG99" s="54">
        <f t="shared" si="32"/>
        <v>2</v>
      </c>
      <c r="AH99" s="54">
        <f t="shared" si="32"/>
        <v>1</v>
      </c>
      <c r="AI99" s="54">
        <f t="shared" si="32"/>
        <v>0</v>
      </c>
      <c r="AJ99" s="54">
        <f t="shared" si="32"/>
        <v>1</v>
      </c>
      <c r="AK99" s="54">
        <f t="shared" si="32"/>
        <v>1</v>
      </c>
      <c r="AL99" s="54">
        <f t="shared" si="32"/>
        <v>2</v>
      </c>
      <c r="AM99" s="54">
        <f t="shared" si="32"/>
        <v>2</v>
      </c>
      <c r="AN99" s="54">
        <f t="shared" si="32"/>
        <v>5</v>
      </c>
      <c r="AO99" s="54">
        <f t="shared" si="32"/>
        <v>4</v>
      </c>
      <c r="AP99" s="54">
        <f t="shared" si="32"/>
        <v>12</v>
      </c>
      <c r="AQ99" s="54">
        <f t="shared" si="32"/>
        <v>17</v>
      </c>
      <c r="AR99" s="54">
        <f t="shared" si="32"/>
        <v>51</v>
      </c>
      <c r="AS99" s="54">
        <f t="shared" si="32"/>
        <v>72</v>
      </c>
      <c r="AT99" s="54">
        <f t="shared" si="32"/>
        <v>118</v>
      </c>
      <c r="AU99" s="54">
        <f t="shared" si="32"/>
        <v>126</v>
      </c>
      <c r="AV99" s="54">
        <f t="shared" si="32"/>
        <v>173</v>
      </c>
      <c r="AW99" s="54">
        <f t="shared" si="32"/>
        <v>139</v>
      </c>
      <c r="AX99" s="54">
        <f t="shared" si="32"/>
        <v>135</v>
      </c>
      <c r="AY99" s="54">
        <f t="shared" si="32"/>
        <v>129</v>
      </c>
      <c r="AZ99" s="54">
        <f t="shared" si="32"/>
        <v>132</v>
      </c>
      <c r="BA99" s="54">
        <f t="shared" si="32"/>
        <v>103</v>
      </c>
      <c r="BB99" s="54">
        <f t="shared" si="32"/>
        <v>101</v>
      </c>
      <c r="BC99" s="54">
        <f t="shared" si="32"/>
        <v>93</v>
      </c>
      <c r="BE99" s="667">
        <f t="shared" si="33"/>
        <v>3197</v>
      </c>
      <c r="BF99" s="667">
        <f t="shared" si="33"/>
        <v>3197</v>
      </c>
    </row>
    <row r="100" spans="1:59" x14ac:dyDescent="0.2">
      <c r="A100" s="741"/>
      <c r="B100" s="58" t="s">
        <v>2797</v>
      </c>
      <c r="C100" s="53">
        <f t="shared" si="32"/>
        <v>-24</v>
      </c>
      <c r="D100" s="54">
        <f t="shared" si="32"/>
        <v>11</v>
      </c>
      <c r="E100" s="54">
        <f t="shared" si="32"/>
        <v>-4</v>
      </c>
      <c r="F100" s="54">
        <f t="shared" si="32"/>
        <v>27</v>
      </c>
      <c r="G100" s="54">
        <f t="shared" si="32"/>
        <v>5</v>
      </c>
      <c r="H100" s="54">
        <f t="shared" si="32"/>
        <v>-6</v>
      </c>
      <c r="I100" s="54">
        <f t="shared" si="32"/>
        <v>-7</v>
      </c>
      <c r="J100" s="54">
        <f t="shared" si="32"/>
        <v>-2</v>
      </c>
      <c r="K100" s="54">
        <f t="shared" si="32"/>
        <v>13</v>
      </c>
      <c r="L100" s="54">
        <f t="shared" si="32"/>
        <v>5</v>
      </c>
      <c r="M100" s="54">
        <f t="shared" si="32"/>
        <v>15</v>
      </c>
      <c r="N100" s="54">
        <f t="shared" si="32"/>
        <v>15</v>
      </c>
      <c r="O100" s="54">
        <f t="shared" si="32"/>
        <v>-25</v>
      </c>
      <c r="P100" s="54">
        <f t="shared" si="32"/>
        <v>8</v>
      </c>
      <c r="Q100" s="54">
        <f t="shared" si="32"/>
        <v>-23</v>
      </c>
      <c r="R100" s="54">
        <f t="shared" si="32"/>
        <v>0</v>
      </c>
      <c r="S100" s="54">
        <f t="shared" si="32"/>
        <v>-26</v>
      </c>
      <c r="T100" s="54">
        <f t="shared" si="32"/>
        <v>-37</v>
      </c>
      <c r="U100" s="54">
        <f t="shared" si="32"/>
        <v>8</v>
      </c>
      <c r="V100" s="54">
        <f t="shared" si="32"/>
        <v>-4</v>
      </c>
      <c r="W100" s="54">
        <f t="shared" si="32"/>
        <v>-18</v>
      </c>
      <c r="X100" s="54">
        <f t="shared" si="32"/>
        <v>-15</v>
      </c>
      <c r="Y100" s="54">
        <f t="shared" si="32"/>
        <v>-16</v>
      </c>
      <c r="Z100" s="54">
        <f t="shared" si="32"/>
        <v>-9</v>
      </c>
      <c r="AA100" s="54">
        <f t="shared" si="32"/>
        <v>-28</v>
      </c>
      <c r="AB100" s="54">
        <f t="shared" si="32"/>
        <v>-10</v>
      </c>
      <c r="AC100" s="54">
        <f t="shared" si="32"/>
        <v>-16</v>
      </c>
      <c r="AD100" s="54">
        <f t="shared" si="32"/>
        <v>-34</v>
      </c>
      <c r="AE100" s="54">
        <f t="shared" si="32"/>
        <v>7</v>
      </c>
      <c r="AF100" s="54">
        <f t="shared" si="32"/>
        <v>-16</v>
      </c>
      <c r="AG100" s="54">
        <f t="shared" si="32"/>
        <v>8</v>
      </c>
      <c r="AH100" s="54">
        <f t="shared" si="32"/>
        <v>-21</v>
      </c>
      <c r="AI100" s="54">
        <f t="shared" si="32"/>
        <v>-20</v>
      </c>
      <c r="AJ100" s="54">
        <f t="shared" si="32"/>
        <v>0</v>
      </c>
      <c r="AK100" s="54">
        <f t="shared" si="32"/>
        <v>-11</v>
      </c>
      <c r="AL100" s="54">
        <f t="shared" si="32"/>
        <v>16</v>
      </c>
      <c r="AM100" s="54">
        <f t="shared" si="32"/>
        <v>21</v>
      </c>
      <c r="AN100" s="54">
        <f t="shared" si="32"/>
        <v>-2</v>
      </c>
      <c r="AO100" s="54">
        <f t="shared" si="32"/>
        <v>-5</v>
      </c>
      <c r="AP100" s="54">
        <f t="shared" si="32"/>
        <v>10</v>
      </c>
      <c r="AQ100" s="54">
        <f t="shared" si="32"/>
        <v>-13</v>
      </c>
      <c r="AR100" s="54">
        <f t="shared" si="32"/>
        <v>16</v>
      </c>
      <c r="AS100" s="54">
        <f t="shared" si="32"/>
        <v>5</v>
      </c>
      <c r="AT100" s="54">
        <f t="shared" ref="AT100:BC100" si="34">AT92-AT84</f>
        <v>-16</v>
      </c>
      <c r="AU100" s="54">
        <f t="shared" si="34"/>
        <v>-5</v>
      </c>
      <c r="AV100" s="54">
        <f t="shared" si="34"/>
        <v>0</v>
      </c>
      <c r="AW100" s="54">
        <f t="shared" si="34"/>
        <v>17</v>
      </c>
      <c r="AX100" s="54">
        <f t="shared" si="34"/>
        <v>-4</v>
      </c>
      <c r="AY100" s="54">
        <f t="shared" si="34"/>
        <v>-12</v>
      </c>
      <c r="AZ100" s="54">
        <f t="shared" si="34"/>
        <v>-6</v>
      </c>
      <c r="BA100" s="54">
        <f t="shared" si="34"/>
        <v>-10</v>
      </c>
      <c r="BB100" s="54">
        <f t="shared" si="34"/>
        <v>-1</v>
      </c>
      <c r="BC100" s="54">
        <f t="shared" si="34"/>
        <v>21</v>
      </c>
      <c r="BE100" s="667">
        <f t="shared" si="33"/>
        <v>-158.19999999999982</v>
      </c>
      <c r="BF100" s="667">
        <f t="shared" si="33"/>
        <v>-125.19999999999982</v>
      </c>
    </row>
    <row r="101" spans="1:59" x14ac:dyDescent="0.2">
      <c r="A101" s="742"/>
      <c r="B101" s="58" t="s">
        <v>2798</v>
      </c>
      <c r="C101" s="61">
        <f t="shared" ref="C101:BC101" si="35">C93-C85</f>
        <v>-93</v>
      </c>
      <c r="D101" s="55">
        <f t="shared" si="35"/>
        <v>9</v>
      </c>
      <c r="E101" s="55">
        <f t="shared" si="35"/>
        <v>-62</v>
      </c>
      <c r="F101" s="55">
        <f t="shared" si="35"/>
        <v>-55</v>
      </c>
      <c r="G101" s="55">
        <f t="shared" si="35"/>
        <v>-58</v>
      </c>
      <c r="H101" s="55">
        <f t="shared" si="35"/>
        <v>-30</v>
      </c>
      <c r="I101" s="55">
        <f t="shared" si="35"/>
        <v>-87</v>
      </c>
      <c r="J101" s="55">
        <f t="shared" si="35"/>
        <v>-65</v>
      </c>
      <c r="K101" s="55">
        <f t="shared" si="35"/>
        <v>-35</v>
      </c>
      <c r="L101" s="55">
        <f t="shared" si="35"/>
        <v>-34</v>
      </c>
      <c r="M101" s="55">
        <f t="shared" si="35"/>
        <v>-13</v>
      </c>
      <c r="N101" s="55">
        <f t="shared" si="35"/>
        <v>-4</v>
      </c>
      <c r="O101" s="55">
        <f t="shared" si="35"/>
        <v>-83</v>
      </c>
      <c r="P101" s="55">
        <f t="shared" si="35"/>
        <v>171</v>
      </c>
      <c r="Q101" s="55">
        <f t="shared" si="35"/>
        <v>218</v>
      </c>
      <c r="R101" s="55">
        <f t="shared" si="35"/>
        <v>164</v>
      </c>
      <c r="S101" s="55">
        <f t="shared" si="35"/>
        <v>96</v>
      </c>
      <c r="T101" s="55">
        <f t="shared" si="35"/>
        <v>1</v>
      </c>
      <c r="U101" s="55">
        <f t="shared" si="35"/>
        <v>-2</v>
      </c>
      <c r="V101" s="55">
        <f t="shared" si="35"/>
        <v>-22</v>
      </c>
      <c r="W101" s="55">
        <f t="shared" si="35"/>
        <v>-88</v>
      </c>
      <c r="X101" s="55">
        <f t="shared" si="35"/>
        <v>-67</v>
      </c>
      <c r="Y101" s="55">
        <f t="shared" si="35"/>
        <v>-65</v>
      </c>
      <c r="Z101" s="55">
        <f t="shared" si="35"/>
        <v>-92</v>
      </c>
      <c r="AA101" s="55">
        <f t="shared" si="35"/>
        <v>-78</v>
      </c>
      <c r="AB101" s="55">
        <f t="shared" si="35"/>
        <v>-106</v>
      </c>
      <c r="AC101" s="55">
        <f t="shared" si="35"/>
        <v>-105</v>
      </c>
      <c r="AD101" s="55">
        <f t="shared" si="35"/>
        <v>-114</v>
      </c>
      <c r="AE101" s="55">
        <f t="shared" si="35"/>
        <v>-42</v>
      </c>
      <c r="AF101" s="55">
        <f t="shared" si="35"/>
        <v>-109</v>
      </c>
      <c r="AG101" s="55">
        <f t="shared" si="35"/>
        <v>-53</v>
      </c>
      <c r="AH101" s="55">
        <f t="shared" si="35"/>
        <v>-68</v>
      </c>
      <c r="AI101" s="55">
        <f t="shared" si="35"/>
        <v>-121</v>
      </c>
      <c r="AJ101" s="55">
        <f t="shared" si="35"/>
        <v>-47</v>
      </c>
      <c r="AK101" s="55">
        <f t="shared" si="35"/>
        <v>-47</v>
      </c>
      <c r="AL101" s="55">
        <f t="shared" si="35"/>
        <v>-22</v>
      </c>
      <c r="AM101" s="55">
        <f t="shared" si="35"/>
        <v>0</v>
      </c>
      <c r="AN101" s="55">
        <f t="shared" si="35"/>
        <v>-97</v>
      </c>
      <c r="AO101" s="55">
        <f t="shared" si="35"/>
        <v>-94</v>
      </c>
      <c r="AP101" s="55">
        <f t="shared" si="35"/>
        <v>5</v>
      </c>
      <c r="AQ101" s="55">
        <f t="shared" si="35"/>
        <v>-83</v>
      </c>
      <c r="AR101" s="55">
        <f t="shared" si="35"/>
        <v>17</v>
      </c>
      <c r="AS101" s="55">
        <f t="shared" si="35"/>
        <v>22</v>
      </c>
      <c r="AT101" s="55">
        <f t="shared" si="35"/>
        <v>63</v>
      </c>
      <c r="AU101" s="55">
        <f t="shared" si="35"/>
        <v>24</v>
      </c>
      <c r="AV101" s="55">
        <f t="shared" si="35"/>
        <v>80</v>
      </c>
      <c r="AW101" s="55">
        <f t="shared" si="35"/>
        <v>66</v>
      </c>
      <c r="AX101" s="55">
        <f t="shared" si="35"/>
        <v>58</v>
      </c>
      <c r="AY101" s="55">
        <f t="shared" si="35"/>
        <v>22</v>
      </c>
      <c r="AZ101" s="55">
        <f t="shared" si="35"/>
        <v>21</v>
      </c>
      <c r="BA101" s="55">
        <f t="shared" si="35"/>
        <v>-35</v>
      </c>
      <c r="BB101" s="55">
        <f t="shared" si="35"/>
        <v>30</v>
      </c>
      <c r="BC101" s="55">
        <f t="shared" si="35"/>
        <v>29</v>
      </c>
      <c r="BD101" s="673"/>
      <c r="BE101" s="670">
        <f t="shared" si="33"/>
        <v>-140.20000000000073</v>
      </c>
      <c r="BF101" s="670">
        <f t="shared" si="33"/>
        <v>-663.20000000000073</v>
      </c>
      <c r="BG101" s="669"/>
    </row>
    <row r="102" spans="1:59" ht="13.15" customHeight="1" x14ac:dyDescent="0.2">
      <c r="A102" s="740" t="s">
        <v>2804</v>
      </c>
      <c r="B102" s="92" t="s">
        <v>2792</v>
      </c>
      <c r="C102" s="56"/>
      <c r="D102" s="57"/>
      <c r="E102" s="57"/>
      <c r="F102" s="57"/>
      <c r="G102" s="57"/>
      <c r="H102" s="57"/>
      <c r="I102" s="57"/>
      <c r="J102" s="57"/>
      <c r="K102" s="57"/>
      <c r="L102" s="57"/>
      <c r="M102" s="57"/>
      <c r="N102" s="57"/>
      <c r="O102" s="57"/>
      <c r="P102" s="57"/>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664"/>
      <c r="BE102" s="672"/>
    </row>
    <row r="103" spans="1:59" x14ac:dyDescent="0.2">
      <c r="A103" s="741"/>
      <c r="B103" s="58" t="s">
        <v>2793</v>
      </c>
      <c r="C103" s="53">
        <v>2</v>
      </c>
      <c r="D103" s="54">
        <v>2</v>
      </c>
      <c r="E103" s="54">
        <v>1</v>
      </c>
      <c r="F103" s="54">
        <v>1</v>
      </c>
      <c r="G103" s="54">
        <v>2</v>
      </c>
      <c r="H103" s="54">
        <v>1</v>
      </c>
      <c r="I103" s="54">
        <v>2</v>
      </c>
      <c r="J103" s="54">
        <v>2</v>
      </c>
      <c r="K103" s="54">
        <v>3</v>
      </c>
      <c r="L103" s="54">
        <v>1</v>
      </c>
      <c r="M103" s="54">
        <v>2</v>
      </c>
      <c r="N103" s="54">
        <v>2</v>
      </c>
      <c r="O103" s="54">
        <v>2</v>
      </c>
      <c r="P103" s="54">
        <v>2</v>
      </c>
      <c r="Q103" s="54">
        <v>1</v>
      </c>
      <c r="R103" s="54">
        <v>2</v>
      </c>
      <c r="S103" s="54">
        <v>2</v>
      </c>
      <c r="T103" s="54">
        <v>2</v>
      </c>
      <c r="U103" s="54">
        <v>3</v>
      </c>
      <c r="V103" s="54">
        <v>1</v>
      </c>
      <c r="W103" s="54">
        <v>3</v>
      </c>
      <c r="X103" s="54">
        <v>2</v>
      </c>
      <c r="Y103" s="54">
        <v>2</v>
      </c>
      <c r="Z103" s="54">
        <v>2</v>
      </c>
      <c r="AA103" s="54">
        <v>2</v>
      </c>
      <c r="AB103" s="54">
        <v>2</v>
      </c>
      <c r="AC103" s="54">
        <v>2</v>
      </c>
      <c r="AD103" s="54">
        <v>2</v>
      </c>
      <c r="AE103" s="54">
        <v>1</v>
      </c>
      <c r="AF103" s="54">
        <v>1</v>
      </c>
      <c r="AG103" s="54">
        <v>3</v>
      </c>
      <c r="AH103" s="54">
        <v>2</v>
      </c>
      <c r="AI103" s="54">
        <v>3</v>
      </c>
      <c r="AJ103" s="54">
        <v>2</v>
      </c>
      <c r="AK103" s="54">
        <v>2</v>
      </c>
      <c r="AL103" s="54">
        <v>3</v>
      </c>
      <c r="AM103" s="54">
        <v>2</v>
      </c>
      <c r="AN103" s="54">
        <v>2</v>
      </c>
      <c r="AO103" s="54">
        <v>1</v>
      </c>
      <c r="AP103" s="54">
        <v>1</v>
      </c>
      <c r="AQ103" s="54">
        <v>2</v>
      </c>
      <c r="AR103" s="54">
        <v>1</v>
      </c>
      <c r="AS103" s="54">
        <v>3</v>
      </c>
      <c r="AT103" s="54">
        <v>2</v>
      </c>
      <c r="AU103" s="54">
        <v>1</v>
      </c>
      <c r="AV103" s="54">
        <v>3</v>
      </c>
      <c r="AW103" s="54">
        <v>2</v>
      </c>
      <c r="AX103" s="54">
        <v>2</v>
      </c>
      <c r="AY103" s="54">
        <v>2</v>
      </c>
      <c r="AZ103" s="54">
        <v>3</v>
      </c>
      <c r="BA103" s="54">
        <v>2</v>
      </c>
      <c r="BB103" s="54">
        <v>2</v>
      </c>
      <c r="BC103" s="54">
        <v>1</v>
      </c>
      <c r="BD103" s="664"/>
      <c r="BE103" s="667">
        <f>SUM(N103:BB103)+(BC103/5)</f>
        <v>82.2</v>
      </c>
      <c r="BF103" s="667">
        <f>SUM(C103:BB103)+(BC103/5)</f>
        <v>101.2</v>
      </c>
    </row>
    <row r="104" spans="1:59" x14ac:dyDescent="0.2">
      <c r="A104" s="741"/>
      <c r="B104" s="58" t="s">
        <v>2794</v>
      </c>
      <c r="C104" s="53">
        <v>0</v>
      </c>
      <c r="D104" s="54">
        <v>1</v>
      </c>
      <c r="E104" s="54">
        <v>1</v>
      </c>
      <c r="F104" s="54">
        <v>1</v>
      </c>
      <c r="G104" s="54">
        <v>1</v>
      </c>
      <c r="H104" s="54">
        <v>1</v>
      </c>
      <c r="I104" s="54">
        <v>1</v>
      </c>
      <c r="J104" s="54">
        <v>1</v>
      </c>
      <c r="K104" s="54">
        <v>1</v>
      </c>
      <c r="L104" s="54">
        <v>1</v>
      </c>
      <c r="M104" s="54">
        <v>1</v>
      </c>
      <c r="N104" s="54">
        <v>1</v>
      </c>
      <c r="O104" s="54">
        <v>1</v>
      </c>
      <c r="P104" s="54">
        <v>1</v>
      </c>
      <c r="Q104" s="54">
        <v>2</v>
      </c>
      <c r="R104" s="54">
        <v>1</v>
      </c>
      <c r="S104" s="54">
        <v>1</v>
      </c>
      <c r="T104" s="54">
        <v>1</v>
      </c>
      <c r="U104" s="54">
        <v>1</v>
      </c>
      <c r="V104" s="54">
        <v>1</v>
      </c>
      <c r="W104" s="54">
        <v>0</v>
      </c>
      <c r="X104" s="54">
        <v>1</v>
      </c>
      <c r="Y104" s="54">
        <v>1</v>
      </c>
      <c r="Z104" s="54">
        <v>0</v>
      </c>
      <c r="AA104" s="54">
        <v>0</v>
      </c>
      <c r="AB104" s="54">
        <v>1</v>
      </c>
      <c r="AC104" s="54">
        <v>1</v>
      </c>
      <c r="AD104" s="54">
        <v>1</v>
      </c>
      <c r="AE104" s="54">
        <v>0</v>
      </c>
      <c r="AF104" s="54">
        <v>1</v>
      </c>
      <c r="AG104" s="54">
        <v>0</v>
      </c>
      <c r="AH104" s="54">
        <v>0</v>
      </c>
      <c r="AI104" s="54">
        <v>2</v>
      </c>
      <c r="AJ104" s="54">
        <v>0</v>
      </c>
      <c r="AK104" s="54">
        <v>1</v>
      </c>
      <c r="AL104" s="54">
        <v>1</v>
      </c>
      <c r="AM104" s="54">
        <v>1</v>
      </c>
      <c r="AN104" s="54">
        <v>1</v>
      </c>
      <c r="AO104" s="54">
        <v>1</v>
      </c>
      <c r="AP104" s="54">
        <v>1</v>
      </c>
      <c r="AQ104" s="54">
        <v>0</v>
      </c>
      <c r="AR104" s="54">
        <v>1</v>
      </c>
      <c r="AS104" s="54">
        <v>1</v>
      </c>
      <c r="AT104" s="54">
        <v>1</v>
      </c>
      <c r="AU104" s="54">
        <v>1</v>
      </c>
      <c r="AV104" s="54">
        <v>2</v>
      </c>
      <c r="AW104" s="54">
        <v>2</v>
      </c>
      <c r="AX104" s="54">
        <v>2</v>
      </c>
      <c r="AY104" s="54">
        <v>1</v>
      </c>
      <c r="AZ104" s="54">
        <v>1</v>
      </c>
      <c r="BA104" s="54">
        <v>1</v>
      </c>
      <c r="BB104" s="54">
        <v>1</v>
      </c>
      <c r="BC104" s="54">
        <v>0</v>
      </c>
      <c r="BD104" s="664"/>
      <c r="BE104" s="667">
        <f t="shared" ref="BE104:BE109" si="36">SUM(N104:BB104)+(BC104/5)</f>
        <v>38</v>
      </c>
      <c r="BF104" s="667">
        <f t="shared" ref="BF104:BF109" si="37">SUM(C104:BB104)+(BC104/5)</f>
        <v>48</v>
      </c>
    </row>
    <row r="105" spans="1:59" x14ac:dyDescent="0.2">
      <c r="A105" s="741"/>
      <c r="B105" s="58" t="s">
        <v>2795</v>
      </c>
      <c r="C105" s="53">
        <v>2</v>
      </c>
      <c r="D105" s="54">
        <v>1</v>
      </c>
      <c r="E105" s="54">
        <v>1</v>
      </c>
      <c r="F105" s="54">
        <v>2</v>
      </c>
      <c r="G105" s="54">
        <v>0</v>
      </c>
      <c r="H105" s="54">
        <v>1</v>
      </c>
      <c r="I105" s="54">
        <v>1</v>
      </c>
      <c r="J105" s="54">
        <v>1</v>
      </c>
      <c r="K105" s="54">
        <v>0</v>
      </c>
      <c r="L105" s="54">
        <v>1</v>
      </c>
      <c r="M105" s="54">
        <v>1</v>
      </c>
      <c r="N105" s="54">
        <v>2</v>
      </c>
      <c r="O105" s="54">
        <v>1</v>
      </c>
      <c r="P105" s="54">
        <v>0</v>
      </c>
      <c r="Q105" s="54">
        <v>0</v>
      </c>
      <c r="R105" s="54">
        <v>0</v>
      </c>
      <c r="S105" s="54">
        <v>1</v>
      </c>
      <c r="T105" s="54">
        <v>0</v>
      </c>
      <c r="U105" s="54">
        <v>0</v>
      </c>
      <c r="V105" s="54">
        <v>0</v>
      </c>
      <c r="W105" s="54">
        <v>0</v>
      </c>
      <c r="X105" s="54">
        <v>1</v>
      </c>
      <c r="Y105" s="54">
        <v>0</v>
      </c>
      <c r="Z105" s="54">
        <v>0</v>
      </c>
      <c r="AA105" s="54">
        <v>1</v>
      </c>
      <c r="AB105" s="54">
        <v>1</v>
      </c>
      <c r="AC105" s="54">
        <v>1</v>
      </c>
      <c r="AD105" s="54">
        <v>1</v>
      </c>
      <c r="AE105" s="54">
        <v>1</v>
      </c>
      <c r="AF105" s="54">
        <v>1</v>
      </c>
      <c r="AG105" s="54">
        <v>1</v>
      </c>
      <c r="AH105" s="54">
        <v>0</v>
      </c>
      <c r="AI105" s="54">
        <v>1</v>
      </c>
      <c r="AJ105" s="54">
        <v>0</v>
      </c>
      <c r="AK105" s="54">
        <v>0</v>
      </c>
      <c r="AL105" s="54">
        <v>1</v>
      </c>
      <c r="AM105" s="54">
        <v>1</v>
      </c>
      <c r="AN105" s="54">
        <v>1</v>
      </c>
      <c r="AO105" s="54">
        <v>1</v>
      </c>
      <c r="AP105" s="54">
        <v>1</v>
      </c>
      <c r="AQ105" s="54">
        <v>1</v>
      </c>
      <c r="AR105" s="54">
        <v>1</v>
      </c>
      <c r="AS105" s="54">
        <v>1</v>
      </c>
      <c r="AT105" s="54">
        <v>0</v>
      </c>
      <c r="AU105" s="54">
        <v>1</v>
      </c>
      <c r="AV105" s="54">
        <v>1</v>
      </c>
      <c r="AW105" s="54">
        <v>2</v>
      </c>
      <c r="AX105" s="54">
        <v>0</v>
      </c>
      <c r="AY105" s="54">
        <v>1</v>
      </c>
      <c r="AZ105" s="54">
        <v>1</v>
      </c>
      <c r="BA105" s="54">
        <v>1</v>
      </c>
      <c r="BB105" s="54">
        <v>1</v>
      </c>
      <c r="BC105" s="54">
        <v>2</v>
      </c>
      <c r="BD105" s="664"/>
      <c r="BE105" s="667">
        <f t="shared" si="36"/>
        <v>29.4</v>
      </c>
      <c r="BF105" s="667">
        <f t="shared" si="37"/>
        <v>40.4</v>
      </c>
    </row>
    <row r="106" spans="1:59" x14ac:dyDescent="0.2">
      <c r="A106" s="741"/>
      <c r="B106" s="58" t="s">
        <v>2796</v>
      </c>
      <c r="C106" s="53">
        <v>1</v>
      </c>
      <c r="D106" s="54">
        <v>1</v>
      </c>
      <c r="E106" s="54">
        <v>1</v>
      </c>
      <c r="F106" s="54">
        <v>0</v>
      </c>
      <c r="G106" s="54">
        <v>0</v>
      </c>
      <c r="H106" s="54">
        <v>0</v>
      </c>
      <c r="I106" s="54">
        <v>0</v>
      </c>
      <c r="J106" s="54">
        <v>0</v>
      </c>
      <c r="K106" s="54">
        <v>0</v>
      </c>
      <c r="L106" s="54">
        <v>1</v>
      </c>
      <c r="M106" s="54">
        <v>0</v>
      </c>
      <c r="N106" s="54">
        <v>1</v>
      </c>
      <c r="O106" s="54">
        <v>0</v>
      </c>
      <c r="P106" s="54">
        <v>0</v>
      </c>
      <c r="Q106" s="54">
        <v>0</v>
      </c>
      <c r="R106" s="54">
        <v>0</v>
      </c>
      <c r="S106" s="54">
        <v>0</v>
      </c>
      <c r="T106" s="54">
        <v>0</v>
      </c>
      <c r="U106" s="54">
        <v>0</v>
      </c>
      <c r="V106" s="54">
        <v>0</v>
      </c>
      <c r="W106" s="54">
        <v>0</v>
      </c>
      <c r="X106" s="54">
        <v>1</v>
      </c>
      <c r="Y106" s="54">
        <v>0</v>
      </c>
      <c r="Z106" s="54">
        <v>1</v>
      </c>
      <c r="AA106" s="54">
        <v>0</v>
      </c>
      <c r="AB106" s="54">
        <v>0</v>
      </c>
      <c r="AC106" s="54">
        <v>0</v>
      </c>
      <c r="AD106" s="54">
        <v>0</v>
      </c>
      <c r="AE106" s="54">
        <v>0</v>
      </c>
      <c r="AF106" s="54">
        <v>0</v>
      </c>
      <c r="AG106" s="54">
        <v>0</v>
      </c>
      <c r="AH106" s="54">
        <v>0</v>
      </c>
      <c r="AI106" s="54">
        <v>0</v>
      </c>
      <c r="AJ106" s="54">
        <v>0</v>
      </c>
      <c r="AK106" s="54">
        <v>0</v>
      </c>
      <c r="AL106" s="54">
        <v>0</v>
      </c>
      <c r="AM106" s="54">
        <v>0</v>
      </c>
      <c r="AN106" s="54">
        <v>1</v>
      </c>
      <c r="AO106" s="54">
        <v>1</v>
      </c>
      <c r="AP106" s="54">
        <v>0</v>
      </c>
      <c r="AQ106" s="54">
        <v>0</v>
      </c>
      <c r="AR106" s="54">
        <v>0</v>
      </c>
      <c r="AS106" s="54">
        <v>0</v>
      </c>
      <c r="AT106" s="54">
        <v>1</v>
      </c>
      <c r="AU106" s="54">
        <v>1</v>
      </c>
      <c r="AV106" s="54">
        <v>1</v>
      </c>
      <c r="AW106" s="54">
        <v>0</v>
      </c>
      <c r="AX106" s="54">
        <v>0</v>
      </c>
      <c r="AY106" s="54">
        <v>0</v>
      </c>
      <c r="AZ106" s="54">
        <v>1</v>
      </c>
      <c r="BA106" s="54">
        <v>0</v>
      </c>
      <c r="BB106" s="54">
        <v>0</v>
      </c>
      <c r="BC106" s="54">
        <v>0</v>
      </c>
      <c r="BD106" s="664"/>
      <c r="BE106" s="667">
        <f t="shared" si="36"/>
        <v>9</v>
      </c>
      <c r="BF106" s="667">
        <f t="shared" si="37"/>
        <v>13</v>
      </c>
    </row>
    <row r="107" spans="1:59" x14ac:dyDescent="0.2">
      <c r="A107" s="741"/>
      <c r="B107" s="58" t="s">
        <v>41</v>
      </c>
      <c r="C107" s="53">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v>0</v>
      </c>
      <c r="W107" s="54">
        <v>0</v>
      </c>
      <c r="X107" s="54">
        <v>0</v>
      </c>
      <c r="Y107" s="54">
        <v>0</v>
      </c>
      <c r="Z107" s="54">
        <v>0</v>
      </c>
      <c r="AA107" s="54">
        <v>0</v>
      </c>
      <c r="AB107" s="54">
        <v>0</v>
      </c>
      <c r="AC107" s="54">
        <v>0</v>
      </c>
      <c r="AD107" s="54">
        <v>0</v>
      </c>
      <c r="AE107" s="54">
        <v>0</v>
      </c>
      <c r="AF107" s="54">
        <v>0</v>
      </c>
      <c r="AG107" s="54">
        <v>0</v>
      </c>
      <c r="AH107" s="54">
        <v>0</v>
      </c>
      <c r="AI107" s="54">
        <v>0</v>
      </c>
      <c r="AJ107" s="54">
        <v>0</v>
      </c>
      <c r="AK107" s="54">
        <v>0</v>
      </c>
      <c r="AL107" s="54">
        <v>0</v>
      </c>
      <c r="AM107" s="54">
        <v>0</v>
      </c>
      <c r="AN107" s="54">
        <v>0</v>
      </c>
      <c r="AO107" s="54">
        <v>0</v>
      </c>
      <c r="AP107" s="54">
        <v>0</v>
      </c>
      <c r="AQ107" s="54">
        <v>0</v>
      </c>
      <c r="AR107" s="54">
        <v>0</v>
      </c>
      <c r="AS107" s="54">
        <v>0</v>
      </c>
      <c r="AT107" s="54">
        <v>0</v>
      </c>
      <c r="AU107" s="54">
        <v>0</v>
      </c>
      <c r="AV107" s="54">
        <v>0</v>
      </c>
      <c r="AW107" s="54">
        <v>0</v>
      </c>
      <c r="AX107" s="54">
        <v>0</v>
      </c>
      <c r="AY107" s="54">
        <v>0</v>
      </c>
      <c r="AZ107" s="54">
        <v>0</v>
      </c>
      <c r="BA107" s="54">
        <v>0</v>
      </c>
      <c r="BB107" s="54">
        <v>0</v>
      </c>
      <c r="BC107" s="54">
        <v>0</v>
      </c>
      <c r="BD107" s="664"/>
      <c r="BE107" s="667">
        <f t="shared" si="36"/>
        <v>0</v>
      </c>
      <c r="BF107" s="667">
        <f t="shared" si="37"/>
        <v>0</v>
      </c>
    </row>
    <row r="108" spans="1:59" x14ac:dyDescent="0.2">
      <c r="A108" s="741"/>
      <c r="B108" s="58" t="s">
        <v>2797</v>
      </c>
      <c r="C108" s="53">
        <v>1</v>
      </c>
      <c r="D108" s="54">
        <v>1</v>
      </c>
      <c r="E108" s="54">
        <v>1</v>
      </c>
      <c r="F108" s="54">
        <v>1</v>
      </c>
      <c r="G108" s="54">
        <v>1</v>
      </c>
      <c r="H108" s="54">
        <v>2</v>
      </c>
      <c r="I108" s="54">
        <v>1</v>
      </c>
      <c r="J108" s="54">
        <v>1</v>
      </c>
      <c r="K108" s="54">
        <v>1</v>
      </c>
      <c r="L108" s="54">
        <v>1</v>
      </c>
      <c r="M108" s="54">
        <v>0</v>
      </c>
      <c r="N108" s="54">
        <v>1</v>
      </c>
      <c r="O108" s="54">
        <v>1</v>
      </c>
      <c r="P108" s="54">
        <v>1</v>
      </c>
      <c r="Q108" s="54">
        <v>1</v>
      </c>
      <c r="R108" s="54">
        <v>0</v>
      </c>
      <c r="S108" s="54">
        <v>1</v>
      </c>
      <c r="T108" s="54">
        <v>1</v>
      </c>
      <c r="U108" s="54">
        <v>0</v>
      </c>
      <c r="V108" s="54">
        <v>1</v>
      </c>
      <c r="W108" s="54">
        <v>1</v>
      </c>
      <c r="X108" s="54">
        <v>1</v>
      </c>
      <c r="Y108" s="54">
        <v>1</v>
      </c>
      <c r="Z108" s="54">
        <v>1</v>
      </c>
      <c r="AA108" s="54">
        <v>1</v>
      </c>
      <c r="AB108" s="54">
        <v>1</v>
      </c>
      <c r="AC108" s="54">
        <v>1</v>
      </c>
      <c r="AD108" s="54">
        <v>0</v>
      </c>
      <c r="AE108" s="54">
        <v>1</v>
      </c>
      <c r="AF108" s="54">
        <v>0</v>
      </c>
      <c r="AG108" s="54">
        <v>1</v>
      </c>
      <c r="AH108" s="54">
        <v>2</v>
      </c>
      <c r="AI108" s="54">
        <v>1</v>
      </c>
      <c r="AJ108" s="54">
        <v>1</v>
      </c>
      <c r="AK108" s="54">
        <v>1</v>
      </c>
      <c r="AL108" s="54">
        <v>0</v>
      </c>
      <c r="AM108" s="54">
        <v>1</v>
      </c>
      <c r="AN108" s="54">
        <v>1</v>
      </c>
      <c r="AO108" s="54">
        <v>1</v>
      </c>
      <c r="AP108" s="54">
        <v>0</v>
      </c>
      <c r="AQ108" s="54">
        <v>1</v>
      </c>
      <c r="AR108" s="54">
        <v>1</v>
      </c>
      <c r="AS108" s="54">
        <v>1</v>
      </c>
      <c r="AT108" s="54">
        <v>1</v>
      </c>
      <c r="AU108" s="54">
        <v>1</v>
      </c>
      <c r="AV108" s="54">
        <v>1</v>
      </c>
      <c r="AW108" s="54">
        <v>1</v>
      </c>
      <c r="AX108" s="54">
        <v>1</v>
      </c>
      <c r="AY108" s="54">
        <v>1</v>
      </c>
      <c r="AZ108" s="54">
        <v>1</v>
      </c>
      <c r="BA108" s="54">
        <v>1</v>
      </c>
      <c r="BB108" s="54">
        <v>1</v>
      </c>
      <c r="BC108" s="54">
        <v>1</v>
      </c>
      <c r="BD108" s="664"/>
      <c r="BE108" s="667">
        <f t="shared" si="36"/>
        <v>36.200000000000003</v>
      </c>
      <c r="BF108" s="667">
        <f t="shared" si="37"/>
        <v>47.2</v>
      </c>
    </row>
    <row r="109" spans="1:59" x14ac:dyDescent="0.2">
      <c r="A109" s="741"/>
      <c r="B109" s="58" t="s">
        <v>2798</v>
      </c>
      <c r="C109" s="53">
        <v>6</v>
      </c>
      <c r="D109" s="54">
        <v>6</v>
      </c>
      <c r="E109" s="54">
        <v>5</v>
      </c>
      <c r="F109" s="54">
        <v>5</v>
      </c>
      <c r="G109" s="54">
        <v>5</v>
      </c>
      <c r="H109" s="54">
        <v>5</v>
      </c>
      <c r="I109" s="54">
        <v>5</v>
      </c>
      <c r="J109" s="54">
        <v>4</v>
      </c>
      <c r="K109" s="54">
        <v>5</v>
      </c>
      <c r="L109" s="54">
        <v>4</v>
      </c>
      <c r="M109" s="54">
        <v>5</v>
      </c>
      <c r="N109" s="54">
        <v>6</v>
      </c>
      <c r="O109" s="54">
        <v>5</v>
      </c>
      <c r="P109" s="54">
        <v>4</v>
      </c>
      <c r="Q109" s="54">
        <v>4</v>
      </c>
      <c r="R109" s="54">
        <v>4</v>
      </c>
      <c r="S109" s="54">
        <v>4</v>
      </c>
      <c r="T109" s="54">
        <v>4</v>
      </c>
      <c r="U109" s="54">
        <v>5</v>
      </c>
      <c r="V109" s="54">
        <v>3</v>
      </c>
      <c r="W109" s="54">
        <v>5</v>
      </c>
      <c r="X109" s="54">
        <v>5</v>
      </c>
      <c r="Y109" s="54">
        <v>5</v>
      </c>
      <c r="Z109" s="54">
        <v>4</v>
      </c>
      <c r="AA109" s="54">
        <v>4</v>
      </c>
      <c r="AB109" s="54">
        <v>5</v>
      </c>
      <c r="AC109" s="54">
        <v>4</v>
      </c>
      <c r="AD109" s="54">
        <v>4</v>
      </c>
      <c r="AE109" s="54">
        <v>3</v>
      </c>
      <c r="AF109" s="54">
        <v>3</v>
      </c>
      <c r="AG109" s="54">
        <v>5</v>
      </c>
      <c r="AH109" s="54">
        <v>4</v>
      </c>
      <c r="AI109" s="54">
        <v>6</v>
      </c>
      <c r="AJ109" s="54">
        <v>4</v>
      </c>
      <c r="AK109" s="54">
        <v>5</v>
      </c>
      <c r="AL109" s="54">
        <v>5</v>
      </c>
      <c r="AM109" s="54">
        <v>5</v>
      </c>
      <c r="AN109" s="54">
        <v>4</v>
      </c>
      <c r="AO109" s="54">
        <v>5</v>
      </c>
      <c r="AP109" s="54">
        <v>4</v>
      </c>
      <c r="AQ109" s="54">
        <v>4</v>
      </c>
      <c r="AR109" s="54">
        <v>5</v>
      </c>
      <c r="AS109" s="54">
        <v>5</v>
      </c>
      <c r="AT109" s="54">
        <v>4</v>
      </c>
      <c r="AU109" s="54">
        <v>5</v>
      </c>
      <c r="AV109" s="54">
        <v>8</v>
      </c>
      <c r="AW109" s="54">
        <v>6</v>
      </c>
      <c r="AX109" s="54">
        <v>5</v>
      </c>
      <c r="AY109" s="54">
        <v>6</v>
      </c>
      <c r="AZ109" s="54">
        <v>6</v>
      </c>
      <c r="BA109" s="54">
        <v>5</v>
      </c>
      <c r="BB109" s="54">
        <v>5</v>
      </c>
      <c r="BC109" s="54">
        <v>4</v>
      </c>
      <c r="BD109" s="664"/>
      <c r="BE109" s="667">
        <f t="shared" si="36"/>
        <v>192.8</v>
      </c>
      <c r="BF109" s="667">
        <f t="shared" si="37"/>
        <v>247.8</v>
      </c>
    </row>
    <row r="110" spans="1:59" x14ac:dyDescent="0.2">
      <c r="A110" s="741"/>
      <c r="B110" s="93" t="s">
        <v>2799</v>
      </c>
      <c r="C110" s="126" t="s">
        <v>2969</v>
      </c>
      <c r="D110" s="125" t="s">
        <v>2968</v>
      </c>
      <c r="E110" s="125" t="s">
        <v>2967</v>
      </c>
      <c r="F110" s="125" t="s">
        <v>2966</v>
      </c>
      <c r="G110" s="125" t="s">
        <v>2965</v>
      </c>
      <c r="H110" s="125" t="s">
        <v>2964</v>
      </c>
      <c r="I110" s="125" t="s">
        <v>2963</v>
      </c>
      <c r="J110" s="125" t="s">
        <v>2962</v>
      </c>
      <c r="K110" s="125" t="s">
        <v>2961</v>
      </c>
      <c r="L110" s="125" t="s">
        <v>2960</v>
      </c>
      <c r="M110" s="125" t="s">
        <v>2959</v>
      </c>
      <c r="N110" s="125" t="s">
        <v>2958</v>
      </c>
      <c r="O110" s="125" t="s">
        <v>2957</v>
      </c>
      <c r="P110" s="125" t="s">
        <v>2956</v>
      </c>
      <c r="Q110" s="125" t="s">
        <v>2955</v>
      </c>
      <c r="R110" s="125" t="s">
        <v>2954</v>
      </c>
      <c r="S110" s="125" t="s">
        <v>2953</v>
      </c>
      <c r="T110" s="125" t="s">
        <v>2952</v>
      </c>
      <c r="U110" s="125" t="s">
        <v>2951</v>
      </c>
      <c r="V110" s="125" t="s">
        <v>2950</v>
      </c>
      <c r="W110" s="125" t="s">
        <v>2949</v>
      </c>
      <c r="X110" s="125" t="s">
        <v>2948</v>
      </c>
      <c r="Y110" s="125" t="s">
        <v>2947</v>
      </c>
      <c r="Z110" s="125" t="s">
        <v>2946</v>
      </c>
      <c r="AA110" s="125" t="s">
        <v>2945</v>
      </c>
      <c r="AB110" s="125" t="s">
        <v>2944</v>
      </c>
      <c r="AC110" s="125" t="s">
        <v>2943</v>
      </c>
      <c r="AD110" s="125" t="s">
        <v>2942</v>
      </c>
      <c r="AE110" s="125" t="s">
        <v>2941</v>
      </c>
      <c r="AF110" s="125" t="s">
        <v>2940</v>
      </c>
      <c r="AG110" s="125" t="s">
        <v>2939</v>
      </c>
      <c r="AH110" s="125" t="s">
        <v>2938</v>
      </c>
      <c r="AI110" s="125" t="s">
        <v>2937</v>
      </c>
      <c r="AJ110" s="125" t="s">
        <v>2936</v>
      </c>
      <c r="AK110" s="125" t="s">
        <v>2935</v>
      </c>
      <c r="AL110" s="125" t="s">
        <v>2934</v>
      </c>
      <c r="AM110" s="125" t="s">
        <v>2933</v>
      </c>
      <c r="AN110" s="125" t="s">
        <v>2932</v>
      </c>
      <c r="AO110" s="125" t="s">
        <v>2931</v>
      </c>
      <c r="AP110" s="125" t="s">
        <v>2930</v>
      </c>
      <c r="AQ110" s="125" t="s">
        <v>2929</v>
      </c>
      <c r="AR110" s="125" t="s">
        <v>2928</v>
      </c>
      <c r="AS110" s="125" t="s">
        <v>2927</v>
      </c>
      <c r="AT110" s="125" t="s">
        <v>2926</v>
      </c>
      <c r="AU110" s="125" t="s">
        <v>2925</v>
      </c>
      <c r="AV110" s="125" t="s">
        <v>3002</v>
      </c>
      <c r="AW110" s="125" t="s">
        <v>3003</v>
      </c>
      <c r="AX110" s="125" t="s">
        <v>3004</v>
      </c>
      <c r="AY110" s="125" t="s">
        <v>3005</v>
      </c>
      <c r="AZ110" s="125" t="s">
        <v>3006</v>
      </c>
      <c r="BA110" s="125" t="s">
        <v>3010</v>
      </c>
      <c r="BB110" s="125" t="s">
        <v>3011</v>
      </c>
      <c r="BC110" s="125" t="s">
        <v>3012</v>
      </c>
      <c r="BD110" s="124"/>
      <c r="BE110" s="667"/>
      <c r="BF110" s="667"/>
    </row>
    <row r="111" spans="1:59" x14ac:dyDescent="0.2">
      <c r="A111" s="741"/>
      <c r="B111" s="58" t="s">
        <v>2793</v>
      </c>
      <c r="C111" s="53">
        <v>1</v>
      </c>
      <c r="D111" s="54">
        <v>1</v>
      </c>
      <c r="E111" s="54">
        <v>4</v>
      </c>
      <c r="F111" s="54">
        <v>4</v>
      </c>
      <c r="G111" s="54">
        <v>3</v>
      </c>
      <c r="H111" s="54">
        <v>3</v>
      </c>
      <c r="I111" s="54">
        <v>2</v>
      </c>
      <c r="J111" s="54">
        <v>1</v>
      </c>
      <c r="K111" s="54">
        <v>2</v>
      </c>
      <c r="L111" s="54">
        <v>5</v>
      </c>
      <c r="M111" s="54">
        <v>3</v>
      </c>
      <c r="N111" s="54">
        <v>5</v>
      </c>
      <c r="O111" s="54">
        <v>0</v>
      </c>
      <c r="P111" s="54">
        <v>1</v>
      </c>
      <c r="Q111" s="54">
        <v>4</v>
      </c>
      <c r="R111" s="54">
        <v>1</v>
      </c>
      <c r="S111" s="54">
        <v>0</v>
      </c>
      <c r="T111" s="54">
        <v>0</v>
      </c>
      <c r="U111" s="54">
        <v>0</v>
      </c>
      <c r="V111" s="54">
        <v>0</v>
      </c>
      <c r="W111" s="54">
        <v>0</v>
      </c>
      <c r="X111" s="54">
        <v>0</v>
      </c>
      <c r="Y111" s="54">
        <v>0</v>
      </c>
      <c r="Z111" s="54">
        <v>1</v>
      </c>
      <c r="AA111" s="54">
        <v>0</v>
      </c>
      <c r="AB111" s="54">
        <v>0</v>
      </c>
      <c r="AC111" s="54">
        <v>3</v>
      </c>
      <c r="AD111" s="54">
        <v>2</v>
      </c>
      <c r="AE111" s="54">
        <v>0</v>
      </c>
      <c r="AF111" s="54">
        <v>3</v>
      </c>
      <c r="AG111" s="54">
        <v>1</v>
      </c>
      <c r="AH111" s="54">
        <v>4</v>
      </c>
      <c r="AI111" s="54">
        <v>1</v>
      </c>
      <c r="AJ111" s="54">
        <v>2</v>
      </c>
      <c r="AK111" s="54">
        <v>1</v>
      </c>
      <c r="AL111" s="54">
        <v>4</v>
      </c>
      <c r="AM111" s="54">
        <v>1</v>
      </c>
      <c r="AN111" s="54">
        <v>3</v>
      </c>
      <c r="AO111" s="54">
        <v>3</v>
      </c>
      <c r="AP111" s="54">
        <v>2</v>
      </c>
      <c r="AQ111" s="54">
        <v>3</v>
      </c>
      <c r="AR111" s="54">
        <v>3</v>
      </c>
      <c r="AS111" s="54">
        <v>0</v>
      </c>
      <c r="AT111" s="54">
        <v>0</v>
      </c>
      <c r="AU111" s="54">
        <v>0</v>
      </c>
      <c r="AV111" s="54">
        <v>0</v>
      </c>
      <c r="AW111" s="54">
        <v>0</v>
      </c>
      <c r="AX111" s="54">
        <v>2</v>
      </c>
      <c r="AY111" s="54">
        <v>1</v>
      </c>
      <c r="AZ111" s="54">
        <v>0</v>
      </c>
      <c r="BA111" s="54">
        <v>0</v>
      </c>
      <c r="BB111" s="54">
        <v>0</v>
      </c>
      <c r="BC111" s="54">
        <v>0</v>
      </c>
      <c r="BD111" s="664"/>
      <c r="BE111" s="667">
        <f t="shared" ref="BE111:BE117" si="38">SUM(N111:BC111)</f>
        <v>51</v>
      </c>
      <c r="BF111" s="667">
        <f>SUM(C111:BC111)</f>
        <v>80</v>
      </c>
    </row>
    <row r="112" spans="1:59" x14ac:dyDescent="0.2">
      <c r="A112" s="741"/>
      <c r="B112" s="58" t="s">
        <v>2794</v>
      </c>
      <c r="C112" s="53">
        <v>0</v>
      </c>
      <c r="D112" s="54">
        <v>4</v>
      </c>
      <c r="E112" s="54">
        <v>2</v>
      </c>
      <c r="F112" s="54">
        <v>0</v>
      </c>
      <c r="G112" s="54">
        <v>2</v>
      </c>
      <c r="H112" s="54">
        <v>0</v>
      </c>
      <c r="I112" s="54">
        <v>0</v>
      </c>
      <c r="J112" s="54">
        <v>0</v>
      </c>
      <c r="K112" s="54">
        <v>0</v>
      </c>
      <c r="L112" s="54">
        <v>0</v>
      </c>
      <c r="M112" s="54">
        <v>2</v>
      </c>
      <c r="N112" s="54">
        <v>2</v>
      </c>
      <c r="O112" s="54">
        <v>0</v>
      </c>
      <c r="P112" s="54">
        <v>2</v>
      </c>
      <c r="Q112" s="54">
        <v>3</v>
      </c>
      <c r="R112" s="54">
        <v>1</v>
      </c>
      <c r="S112" s="54">
        <v>2</v>
      </c>
      <c r="T112" s="54">
        <v>2</v>
      </c>
      <c r="U112" s="54">
        <v>0</v>
      </c>
      <c r="V112" s="54">
        <v>2</v>
      </c>
      <c r="W112" s="54">
        <v>1</v>
      </c>
      <c r="X112" s="54">
        <v>0</v>
      </c>
      <c r="Y112" s="54">
        <v>0</v>
      </c>
      <c r="Z112" s="54">
        <v>1</v>
      </c>
      <c r="AA112" s="54">
        <v>0</v>
      </c>
      <c r="AB112" s="54">
        <v>0</v>
      </c>
      <c r="AC112" s="54">
        <v>1</v>
      </c>
      <c r="AD112" s="54">
        <v>1</v>
      </c>
      <c r="AE112" s="54">
        <v>0</v>
      </c>
      <c r="AF112" s="54">
        <v>0</v>
      </c>
      <c r="AG112" s="54">
        <v>0</v>
      </c>
      <c r="AH112" s="54">
        <v>1</v>
      </c>
      <c r="AI112" s="54">
        <v>1</v>
      </c>
      <c r="AJ112" s="54">
        <v>1</v>
      </c>
      <c r="AK112" s="54">
        <v>0</v>
      </c>
      <c r="AL112" s="54">
        <v>0</v>
      </c>
      <c r="AM112" s="54">
        <v>0</v>
      </c>
      <c r="AN112" s="54">
        <v>1</v>
      </c>
      <c r="AO112" s="54">
        <v>1</v>
      </c>
      <c r="AP112" s="54">
        <v>3</v>
      </c>
      <c r="AQ112" s="54">
        <v>1</v>
      </c>
      <c r="AR112" s="54">
        <v>0</v>
      </c>
      <c r="AS112" s="54">
        <v>0</v>
      </c>
      <c r="AT112" s="54">
        <v>0</v>
      </c>
      <c r="AU112" s="54">
        <v>2</v>
      </c>
      <c r="AV112" s="54">
        <v>3</v>
      </c>
      <c r="AW112" s="54">
        <v>1</v>
      </c>
      <c r="AX112" s="54">
        <v>2</v>
      </c>
      <c r="AY112" s="54">
        <v>2</v>
      </c>
      <c r="AZ112" s="54">
        <v>1</v>
      </c>
      <c r="BA112" s="54">
        <v>1</v>
      </c>
      <c r="BB112" s="54">
        <v>0</v>
      </c>
      <c r="BC112" s="54">
        <v>2</v>
      </c>
      <c r="BD112" s="664"/>
      <c r="BE112" s="667">
        <f t="shared" si="38"/>
        <v>41</v>
      </c>
      <c r="BF112" s="667">
        <f t="shared" ref="BF112:BF117" si="39">SUM(C112:BC112)</f>
        <v>51</v>
      </c>
    </row>
    <row r="113" spans="1:111" x14ac:dyDescent="0.2">
      <c r="A113" s="741"/>
      <c r="B113" s="58" t="s">
        <v>2795</v>
      </c>
      <c r="C113" s="53">
        <v>1</v>
      </c>
      <c r="D113" s="54">
        <v>2</v>
      </c>
      <c r="E113" s="54">
        <v>0</v>
      </c>
      <c r="F113" s="54">
        <v>0</v>
      </c>
      <c r="G113" s="54">
        <v>1</v>
      </c>
      <c r="H113" s="54">
        <v>3</v>
      </c>
      <c r="I113" s="54">
        <v>0</v>
      </c>
      <c r="J113" s="54">
        <v>3</v>
      </c>
      <c r="K113" s="54">
        <v>2</v>
      </c>
      <c r="L113" s="54">
        <v>1</v>
      </c>
      <c r="M113" s="54">
        <v>0</v>
      </c>
      <c r="N113" s="54">
        <v>0</v>
      </c>
      <c r="O113" s="54">
        <v>0</v>
      </c>
      <c r="P113" s="54">
        <v>1</v>
      </c>
      <c r="Q113" s="54">
        <v>3</v>
      </c>
      <c r="R113" s="54">
        <v>0</v>
      </c>
      <c r="S113" s="54">
        <v>0</v>
      </c>
      <c r="T113" s="54">
        <v>2</v>
      </c>
      <c r="U113" s="54">
        <v>0</v>
      </c>
      <c r="V113" s="54">
        <v>0</v>
      </c>
      <c r="W113" s="54">
        <v>1</v>
      </c>
      <c r="X113" s="54">
        <v>0</v>
      </c>
      <c r="Y113" s="54">
        <v>0</v>
      </c>
      <c r="Z113" s="54">
        <v>0</v>
      </c>
      <c r="AA113" s="54">
        <v>2</v>
      </c>
      <c r="AB113" s="54">
        <v>2</v>
      </c>
      <c r="AC113" s="54">
        <v>3</v>
      </c>
      <c r="AD113" s="54">
        <v>1</v>
      </c>
      <c r="AE113" s="54">
        <v>2</v>
      </c>
      <c r="AF113" s="54">
        <v>3</v>
      </c>
      <c r="AG113" s="54">
        <v>0</v>
      </c>
      <c r="AH113" s="54">
        <v>1</v>
      </c>
      <c r="AI113" s="54">
        <v>0</v>
      </c>
      <c r="AJ113" s="54">
        <v>0</v>
      </c>
      <c r="AK113" s="54">
        <v>1</v>
      </c>
      <c r="AL113" s="54">
        <v>4</v>
      </c>
      <c r="AM113" s="54">
        <v>0</v>
      </c>
      <c r="AN113" s="54">
        <v>1</v>
      </c>
      <c r="AO113" s="54">
        <v>0</v>
      </c>
      <c r="AP113" s="54">
        <v>1</v>
      </c>
      <c r="AQ113" s="54">
        <v>1</v>
      </c>
      <c r="AR113" s="54">
        <v>1</v>
      </c>
      <c r="AS113" s="54">
        <v>0</v>
      </c>
      <c r="AT113" s="54">
        <v>1</v>
      </c>
      <c r="AU113" s="54">
        <v>0</v>
      </c>
      <c r="AV113" s="54">
        <v>0</v>
      </c>
      <c r="AW113" s="54">
        <v>1</v>
      </c>
      <c r="AX113" s="54">
        <v>1</v>
      </c>
      <c r="AY113" s="54">
        <v>1</v>
      </c>
      <c r="AZ113" s="54">
        <v>1</v>
      </c>
      <c r="BA113" s="54">
        <v>0</v>
      </c>
      <c r="BB113" s="54">
        <v>1</v>
      </c>
      <c r="BC113" s="54">
        <v>0</v>
      </c>
      <c r="BD113" s="664"/>
      <c r="BE113" s="667">
        <f t="shared" si="38"/>
        <v>36</v>
      </c>
      <c r="BF113" s="667">
        <f t="shared" si="39"/>
        <v>49</v>
      </c>
    </row>
    <row r="114" spans="1:111" x14ac:dyDescent="0.2">
      <c r="A114" s="741"/>
      <c r="B114" s="58" t="s">
        <v>2796</v>
      </c>
      <c r="C114" s="53">
        <v>0</v>
      </c>
      <c r="D114" s="54">
        <v>0</v>
      </c>
      <c r="E114" s="54">
        <v>0</v>
      </c>
      <c r="F114" s="54">
        <v>0</v>
      </c>
      <c r="G114" s="54">
        <v>0</v>
      </c>
      <c r="H114" s="54">
        <v>0</v>
      </c>
      <c r="I114" s="54">
        <v>0</v>
      </c>
      <c r="J114" s="54">
        <v>2</v>
      </c>
      <c r="K114" s="54">
        <v>0</v>
      </c>
      <c r="L114" s="54">
        <v>0</v>
      </c>
      <c r="M114" s="54">
        <v>0</v>
      </c>
      <c r="N114" s="54">
        <v>1</v>
      </c>
      <c r="O114" s="54">
        <v>0</v>
      </c>
      <c r="P114" s="54">
        <v>0</v>
      </c>
      <c r="Q114" s="54">
        <v>0</v>
      </c>
      <c r="R114" s="54">
        <v>1</v>
      </c>
      <c r="S114" s="54">
        <v>1</v>
      </c>
      <c r="T114" s="54">
        <v>0</v>
      </c>
      <c r="U114" s="54">
        <v>0</v>
      </c>
      <c r="V114" s="54">
        <v>0</v>
      </c>
      <c r="W114" s="54">
        <v>0</v>
      </c>
      <c r="X114" s="54">
        <v>0</v>
      </c>
      <c r="Y114" s="54">
        <v>0</v>
      </c>
      <c r="Z114" s="54">
        <v>0</v>
      </c>
      <c r="AA114" s="54">
        <v>0</v>
      </c>
      <c r="AB114" s="54">
        <v>0</v>
      </c>
      <c r="AC114" s="54">
        <v>1</v>
      </c>
      <c r="AD114" s="54">
        <v>0</v>
      </c>
      <c r="AE114" s="54">
        <v>0</v>
      </c>
      <c r="AF114" s="54">
        <v>0</v>
      </c>
      <c r="AG114" s="54">
        <v>1</v>
      </c>
      <c r="AH114" s="54">
        <v>0</v>
      </c>
      <c r="AI114" s="54">
        <v>0</v>
      </c>
      <c r="AJ114" s="54">
        <v>2</v>
      </c>
      <c r="AK114" s="54">
        <v>0</v>
      </c>
      <c r="AL114" s="54">
        <v>0</v>
      </c>
      <c r="AM114" s="54">
        <v>1</v>
      </c>
      <c r="AN114" s="54">
        <v>1</v>
      </c>
      <c r="AO114" s="54">
        <v>1</v>
      </c>
      <c r="AP114" s="54">
        <v>0</v>
      </c>
      <c r="AQ114" s="54">
        <v>0</v>
      </c>
      <c r="AR114" s="54">
        <v>0</v>
      </c>
      <c r="AS114" s="54">
        <v>0</v>
      </c>
      <c r="AT114" s="54">
        <v>0</v>
      </c>
      <c r="AU114" s="54">
        <v>0</v>
      </c>
      <c r="AV114" s="54">
        <v>0</v>
      </c>
      <c r="AW114" s="54">
        <v>0</v>
      </c>
      <c r="AX114" s="54">
        <v>0</v>
      </c>
      <c r="AY114" s="54">
        <v>1</v>
      </c>
      <c r="AZ114" s="54">
        <v>0</v>
      </c>
      <c r="BA114" s="54">
        <v>0</v>
      </c>
      <c r="BB114" s="54">
        <v>1</v>
      </c>
      <c r="BC114" s="54">
        <v>0</v>
      </c>
      <c r="BD114" s="664"/>
      <c r="BE114" s="667">
        <f t="shared" si="38"/>
        <v>12</v>
      </c>
      <c r="BF114" s="667">
        <f t="shared" si="39"/>
        <v>14</v>
      </c>
    </row>
    <row r="115" spans="1:111" x14ac:dyDescent="0.2">
      <c r="A115" s="741"/>
      <c r="B115" s="123" t="s">
        <v>41</v>
      </c>
      <c r="C115" s="54">
        <v>0</v>
      </c>
      <c r="D115" s="54">
        <v>0</v>
      </c>
      <c r="E115" s="54">
        <v>0</v>
      </c>
      <c r="F115" s="54">
        <v>0</v>
      </c>
      <c r="G115" s="54">
        <v>0</v>
      </c>
      <c r="H115" s="54">
        <v>0</v>
      </c>
      <c r="I115" s="54">
        <v>0</v>
      </c>
      <c r="J115" s="54">
        <v>0</v>
      </c>
      <c r="K115" s="54">
        <v>0</v>
      </c>
      <c r="L115" s="54">
        <v>0</v>
      </c>
      <c r="M115" s="54">
        <v>0</v>
      </c>
      <c r="N115" s="54">
        <v>0</v>
      </c>
      <c r="O115" s="54">
        <v>0</v>
      </c>
      <c r="P115" s="54">
        <v>1</v>
      </c>
      <c r="Q115" s="54">
        <v>0</v>
      </c>
      <c r="R115" s="54">
        <v>0</v>
      </c>
      <c r="S115" s="54">
        <v>0</v>
      </c>
      <c r="T115" s="54">
        <v>0</v>
      </c>
      <c r="U115" s="54">
        <v>1</v>
      </c>
      <c r="V115" s="54">
        <v>2</v>
      </c>
      <c r="W115" s="54">
        <v>2</v>
      </c>
      <c r="X115" s="54">
        <v>0</v>
      </c>
      <c r="Y115" s="54">
        <v>1</v>
      </c>
      <c r="Z115" s="54">
        <v>0</v>
      </c>
      <c r="AA115" s="54">
        <v>0</v>
      </c>
      <c r="AB115" s="54">
        <v>0</v>
      </c>
      <c r="AC115" s="54">
        <v>0</v>
      </c>
      <c r="AD115" s="54">
        <v>0</v>
      </c>
      <c r="AE115" s="54">
        <v>0</v>
      </c>
      <c r="AF115" s="54">
        <v>0</v>
      </c>
      <c r="AG115" s="54">
        <v>0</v>
      </c>
      <c r="AH115" s="54">
        <v>0</v>
      </c>
      <c r="AI115" s="54">
        <v>0</v>
      </c>
      <c r="AJ115" s="54">
        <v>0</v>
      </c>
      <c r="AK115" s="54">
        <v>0</v>
      </c>
      <c r="AL115" s="54">
        <v>0</v>
      </c>
      <c r="AM115" s="54">
        <v>0</v>
      </c>
      <c r="AN115" s="54">
        <v>0</v>
      </c>
      <c r="AO115" s="54">
        <v>0</v>
      </c>
      <c r="AP115" s="54">
        <v>1</v>
      </c>
      <c r="AQ115" s="54">
        <v>0</v>
      </c>
      <c r="AR115" s="54">
        <v>0</v>
      </c>
      <c r="AS115" s="54">
        <v>0</v>
      </c>
      <c r="AT115" s="54">
        <v>0</v>
      </c>
      <c r="AU115" s="54">
        <v>1</v>
      </c>
      <c r="AV115" s="54">
        <v>0</v>
      </c>
      <c r="AW115" s="54">
        <v>0</v>
      </c>
      <c r="AX115" s="54">
        <v>1</v>
      </c>
      <c r="AY115" s="54">
        <v>0</v>
      </c>
      <c r="AZ115" s="54">
        <v>0</v>
      </c>
      <c r="BA115" s="54">
        <v>0</v>
      </c>
      <c r="BB115" s="54">
        <v>1</v>
      </c>
      <c r="BC115" s="54">
        <v>0</v>
      </c>
      <c r="BD115" s="664"/>
      <c r="BE115" s="667">
        <f t="shared" si="38"/>
        <v>11</v>
      </c>
      <c r="BF115" s="667">
        <f t="shared" si="39"/>
        <v>11</v>
      </c>
    </row>
    <row r="116" spans="1:111" x14ac:dyDescent="0.2">
      <c r="A116" s="741"/>
      <c r="B116" s="58" t="s">
        <v>2797</v>
      </c>
      <c r="C116" s="53">
        <v>0</v>
      </c>
      <c r="D116" s="54">
        <v>2</v>
      </c>
      <c r="E116" s="54">
        <v>1</v>
      </c>
      <c r="F116" s="54">
        <v>1</v>
      </c>
      <c r="G116" s="54">
        <v>1</v>
      </c>
      <c r="H116" s="54">
        <v>0</v>
      </c>
      <c r="I116" s="54">
        <v>0</v>
      </c>
      <c r="J116" s="54">
        <v>2</v>
      </c>
      <c r="K116" s="54">
        <v>0</v>
      </c>
      <c r="L116" s="54">
        <v>0</v>
      </c>
      <c r="M116" s="54">
        <v>0</v>
      </c>
      <c r="N116" s="54">
        <v>3</v>
      </c>
      <c r="O116" s="54">
        <v>1</v>
      </c>
      <c r="P116" s="54">
        <v>2</v>
      </c>
      <c r="Q116" s="54">
        <v>0</v>
      </c>
      <c r="R116" s="54">
        <v>2</v>
      </c>
      <c r="S116" s="54">
        <v>0</v>
      </c>
      <c r="T116" s="54">
        <v>2</v>
      </c>
      <c r="U116" s="54">
        <v>0</v>
      </c>
      <c r="V116" s="54">
        <v>0</v>
      </c>
      <c r="W116" s="54">
        <v>0</v>
      </c>
      <c r="X116" s="54">
        <v>0</v>
      </c>
      <c r="Y116" s="54">
        <v>0</v>
      </c>
      <c r="Z116" s="54">
        <v>0</v>
      </c>
      <c r="AA116" s="54">
        <v>0</v>
      </c>
      <c r="AB116" s="60">
        <v>2</v>
      </c>
      <c r="AC116" s="60">
        <v>5</v>
      </c>
      <c r="AD116" s="60">
        <v>3</v>
      </c>
      <c r="AE116" s="60">
        <v>0</v>
      </c>
      <c r="AF116" s="60">
        <v>2</v>
      </c>
      <c r="AG116" s="60">
        <v>2</v>
      </c>
      <c r="AH116" s="60">
        <v>2</v>
      </c>
      <c r="AI116" s="60">
        <v>0</v>
      </c>
      <c r="AJ116" s="60">
        <v>1</v>
      </c>
      <c r="AK116" s="60">
        <v>3</v>
      </c>
      <c r="AL116" s="60">
        <v>0</v>
      </c>
      <c r="AM116" s="60">
        <v>1</v>
      </c>
      <c r="AN116" s="60">
        <v>2</v>
      </c>
      <c r="AO116" s="60">
        <v>1</v>
      </c>
      <c r="AP116" s="60">
        <v>2</v>
      </c>
      <c r="AQ116" s="60">
        <v>0</v>
      </c>
      <c r="AR116" s="60">
        <v>3</v>
      </c>
      <c r="AS116" s="60">
        <v>2</v>
      </c>
      <c r="AT116" s="60">
        <v>0</v>
      </c>
      <c r="AU116" s="60">
        <v>1</v>
      </c>
      <c r="AV116" s="60">
        <v>0</v>
      </c>
      <c r="AW116" s="60">
        <v>1</v>
      </c>
      <c r="AX116" s="60">
        <v>1</v>
      </c>
      <c r="AY116" s="60">
        <v>0</v>
      </c>
      <c r="AZ116" s="60">
        <v>0</v>
      </c>
      <c r="BA116" s="60">
        <v>1</v>
      </c>
      <c r="BB116" s="60">
        <v>2</v>
      </c>
      <c r="BC116" s="60">
        <v>0</v>
      </c>
      <c r="BD116" s="664"/>
      <c r="BE116" s="667">
        <f t="shared" si="38"/>
        <v>47</v>
      </c>
      <c r="BF116" s="667">
        <f t="shared" si="39"/>
        <v>54</v>
      </c>
    </row>
    <row r="117" spans="1:111" x14ac:dyDescent="0.2">
      <c r="A117" s="741"/>
      <c r="B117" s="58" t="s">
        <v>2798</v>
      </c>
      <c r="C117" s="53">
        <v>2</v>
      </c>
      <c r="D117" s="54">
        <v>9</v>
      </c>
      <c r="E117" s="54">
        <v>7</v>
      </c>
      <c r="F117" s="54">
        <v>5</v>
      </c>
      <c r="G117" s="54">
        <v>7</v>
      </c>
      <c r="H117" s="54">
        <v>6</v>
      </c>
      <c r="I117" s="54">
        <v>2</v>
      </c>
      <c r="J117" s="54">
        <v>8</v>
      </c>
      <c r="K117" s="54">
        <v>4</v>
      </c>
      <c r="L117" s="54">
        <v>6</v>
      </c>
      <c r="M117" s="54">
        <v>5</v>
      </c>
      <c r="N117" s="54">
        <v>11</v>
      </c>
      <c r="O117" s="54">
        <v>1</v>
      </c>
      <c r="P117" s="54">
        <v>7</v>
      </c>
      <c r="Q117" s="54">
        <v>10</v>
      </c>
      <c r="R117" s="54">
        <v>5</v>
      </c>
      <c r="S117" s="54">
        <v>3</v>
      </c>
      <c r="T117" s="54">
        <v>6</v>
      </c>
      <c r="U117" s="54">
        <v>1</v>
      </c>
      <c r="V117" s="60">
        <v>4</v>
      </c>
      <c r="W117" s="54">
        <v>4</v>
      </c>
      <c r="X117" s="54">
        <v>0</v>
      </c>
      <c r="Y117" s="54">
        <v>1</v>
      </c>
      <c r="Z117" s="54">
        <v>2</v>
      </c>
      <c r="AA117" s="54">
        <v>2</v>
      </c>
      <c r="AB117" s="54">
        <v>4</v>
      </c>
      <c r="AC117" s="54">
        <v>13</v>
      </c>
      <c r="AD117" s="54">
        <v>7</v>
      </c>
      <c r="AE117" s="54">
        <v>2</v>
      </c>
      <c r="AF117" s="54">
        <v>8</v>
      </c>
      <c r="AG117" s="54">
        <v>4</v>
      </c>
      <c r="AH117" s="54">
        <v>8</v>
      </c>
      <c r="AI117" s="54">
        <v>2</v>
      </c>
      <c r="AJ117" s="54">
        <v>6</v>
      </c>
      <c r="AK117" s="54">
        <v>5</v>
      </c>
      <c r="AL117" s="54">
        <v>8</v>
      </c>
      <c r="AM117" s="54">
        <v>3</v>
      </c>
      <c r="AN117" s="54">
        <v>8</v>
      </c>
      <c r="AO117" s="54">
        <v>6</v>
      </c>
      <c r="AP117" s="54">
        <v>9</v>
      </c>
      <c r="AQ117" s="54">
        <v>5</v>
      </c>
      <c r="AR117" s="54">
        <v>7</v>
      </c>
      <c r="AS117" s="54">
        <v>2</v>
      </c>
      <c r="AT117" s="54">
        <v>1</v>
      </c>
      <c r="AU117" s="54">
        <v>4</v>
      </c>
      <c r="AV117" s="54">
        <v>3</v>
      </c>
      <c r="AW117" s="54">
        <v>3</v>
      </c>
      <c r="AX117" s="54">
        <v>7</v>
      </c>
      <c r="AY117" s="54">
        <v>5</v>
      </c>
      <c r="AZ117" s="54">
        <v>2</v>
      </c>
      <c r="BA117" s="54">
        <v>2</v>
      </c>
      <c r="BB117" s="54">
        <v>5</v>
      </c>
      <c r="BC117" s="54">
        <v>2</v>
      </c>
      <c r="BD117" s="664"/>
      <c r="BE117" s="667">
        <f t="shared" si="38"/>
        <v>198</v>
      </c>
      <c r="BF117" s="667">
        <f t="shared" si="39"/>
        <v>259</v>
      </c>
    </row>
    <row r="118" spans="1:111" x14ac:dyDescent="0.2">
      <c r="A118" s="741"/>
      <c r="B118" s="93" t="s">
        <v>2800</v>
      </c>
      <c r="C118" s="53"/>
      <c r="D118" s="54"/>
      <c r="E118" s="54"/>
      <c r="F118" s="54"/>
      <c r="G118" s="54"/>
      <c r="H118" s="54"/>
      <c r="I118" s="54"/>
      <c r="J118" s="54"/>
      <c r="K118" s="54"/>
      <c r="L118" s="54"/>
      <c r="M118" s="54"/>
      <c r="N118" s="54"/>
      <c r="O118" s="54"/>
      <c r="P118" s="60"/>
      <c r="Q118" s="60"/>
      <c r="R118" s="60"/>
      <c r="S118" s="60"/>
      <c r="T118" s="60"/>
      <c r="U118" s="60"/>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664"/>
      <c r="BE118" s="667"/>
      <c r="BF118" s="667"/>
    </row>
    <row r="119" spans="1:111" x14ac:dyDescent="0.2">
      <c r="A119" s="741"/>
      <c r="B119" s="58" t="s">
        <v>2793</v>
      </c>
      <c r="C119" s="53">
        <f>C111-C103</f>
        <v>-1</v>
      </c>
      <c r="D119" s="54">
        <f t="shared" ref="D119:BC119" si="40">D111-D103</f>
        <v>-1</v>
      </c>
      <c r="E119" s="54">
        <f t="shared" si="40"/>
        <v>3</v>
      </c>
      <c r="F119" s="54">
        <f t="shared" si="40"/>
        <v>3</v>
      </c>
      <c r="G119" s="54">
        <f t="shared" si="40"/>
        <v>1</v>
      </c>
      <c r="H119" s="54">
        <f t="shared" si="40"/>
        <v>2</v>
      </c>
      <c r="I119" s="54">
        <f t="shared" si="40"/>
        <v>0</v>
      </c>
      <c r="J119" s="54">
        <f t="shared" si="40"/>
        <v>-1</v>
      </c>
      <c r="K119" s="54">
        <f t="shared" si="40"/>
        <v>-1</v>
      </c>
      <c r="L119" s="54">
        <f t="shared" si="40"/>
        <v>4</v>
      </c>
      <c r="M119" s="54">
        <f t="shared" si="40"/>
        <v>1</v>
      </c>
      <c r="N119" s="54">
        <f t="shared" si="40"/>
        <v>3</v>
      </c>
      <c r="O119" s="54">
        <f t="shared" si="40"/>
        <v>-2</v>
      </c>
      <c r="P119" s="54">
        <f t="shared" si="40"/>
        <v>-1</v>
      </c>
      <c r="Q119" s="54">
        <f t="shared" si="40"/>
        <v>3</v>
      </c>
      <c r="R119" s="54">
        <f t="shared" si="40"/>
        <v>-1</v>
      </c>
      <c r="S119" s="54">
        <f t="shared" si="40"/>
        <v>-2</v>
      </c>
      <c r="T119" s="54">
        <f t="shared" si="40"/>
        <v>-2</v>
      </c>
      <c r="U119" s="54">
        <f t="shared" si="40"/>
        <v>-3</v>
      </c>
      <c r="V119" s="54">
        <f t="shared" si="40"/>
        <v>-1</v>
      </c>
      <c r="W119" s="54">
        <f t="shared" si="40"/>
        <v>-3</v>
      </c>
      <c r="X119" s="54">
        <f t="shared" si="40"/>
        <v>-2</v>
      </c>
      <c r="Y119" s="54">
        <f t="shared" si="40"/>
        <v>-2</v>
      </c>
      <c r="Z119" s="54">
        <f t="shared" si="40"/>
        <v>-1</v>
      </c>
      <c r="AA119" s="54">
        <f t="shared" si="40"/>
        <v>-2</v>
      </c>
      <c r="AB119" s="54">
        <f t="shared" si="40"/>
        <v>-2</v>
      </c>
      <c r="AC119" s="54">
        <f t="shared" si="40"/>
        <v>1</v>
      </c>
      <c r="AD119" s="54">
        <f t="shared" si="40"/>
        <v>0</v>
      </c>
      <c r="AE119" s="54">
        <f t="shared" si="40"/>
        <v>-1</v>
      </c>
      <c r="AF119" s="54">
        <f t="shared" si="40"/>
        <v>2</v>
      </c>
      <c r="AG119" s="54">
        <f t="shared" si="40"/>
        <v>-2</v>
      </c>
      <c r="AH119" s="54">
        <f t="shared" si="40"/>
        <v>2</v>
      </c>
      <c r="AI119" s="54">
        <f t="shared" si="40"/>
        <v>-2</v>
      </c>
      <c r="AJ119" s="54">
        <f t="shared" si="40"/>
        <v>0</v>
      </c>
      <c r="AK119" s="54">
        <f t="shared" si="40"/>
        <v>-1</v>
      </c>
      <c r="AL119" s="54">
        <f t="shared" si="40"/>
        <v>1</v>
      </c>
      <c r="AM119" s="54">
        <f t="shared" si="40"/>
        <v>-1</v>
      </c>
      <c r="AN119" s="54">
        <f t="shared" si="40"/>
        <v>1</v>
      </c>
      <c r="AO119" s="54">
        <f t="shared" si="40"/>
        <v>2</v>
      </c>
      <c r="AP119" s="54">
        <f t="shared" si="40"/>
        <v>1</v>
      </c>
      <c r="AQ119" s="54">
        <f t="shared" si="40"/>
        <v>1</v>
      </c>
      <c r="AR119" s="54">
        <f t="shared" si="40"/>
        <v>2</v>
      </c>
      <c r="AS119" s="54">
        <f t="shared" si="40"/>
        <v>-3</v>
      </c>
      <c r="AT119" s="54">
        <f t="shared" si="40"/>
        <v>-2</v>
      </c>
      <c r="AU119" s="54">
        <f t="shared" si="40"/>
        <v>-1</v>
      </c>
      <c r="AV119" s="54">
        <f t="shared" si="40"/>
        <v>-3</v>
      </c>
      <c r="AW119" s="54">
        <f t="shared" si="40"/>
        <v>-2</v>
      </c>
      <c r="AX119" s="54">
        <f t="shared" si="40"/>
        <v>0</v>
      </c>
      <c r="AY119" s="54">
        <f t="shared" si="40"/>
        <v>-1</v>
      </c>
      <c r="AZ119" s="54">
        <f t="shared" si="40"/>
        <v>-3</v>
      </c>
      <c r="BA119" s="54">
        <f t="shared" si="40"/>
        <v>-2</v>
      </c>
      <c r="BB119" s="54">
        <f t="shared" si="40"/>
        <v>-2</v>
      </c>
      <c r="BC119" s="54">
        <f t="shared" si="40"/>
        <v>-1</v>
      </c>
      <c r="BD119" s="664"/>
      <c r="BE119" s="667">
        <f>BE111-BE103</f>
        <v>-31.200000000000003</v>
      </c>
      <c r="BF119" s="667">
        <f>BF111-BF103</f>
        <v>-21.200000000000003</v>
      </c>
    </row>
    <row r="120" spans="1:111" x14ac:dyDescent="0.2">
      <c r="A120" s="741"/>
      <c r="B120" s="58" t="s">
        <v>2794</v>
      </c>
      <c r="C120" s="53">
        <f t="shared" ref="C120:BC124" si="41">C112-C104</f>
        <v>0</v>
      </c>
      <c r="D120" s="54">
        <f t="shared" si="41"/>
        <v>3</v>
      </c>
      <c r="E120" s="54">
        <f t="shared" si="41"/>
        <v>1</v>
      </c>
      <c r="F120" s="54">
        <f t="shared" si="41"/>
        <v>-1</v>
      </c>
      <c r="G120" s="54">
        <f t="shared" si="41"/>
        <v>1</v>
      </c>
      <c r="H120" s="54">
        <f t="shared" si="41"/>
        <v>-1</v>
      </c>
      <c r="I120" s="54">
        <f t="shared" si="41"/>
        <v>-1</v>
      </c>
      <c r="J120" s="54">
        <f t="shared" si="41"/>
        <v>-1</v>
      </c>
      <c r="K120" s="54">
        <f t="shared" si="41"/>
        <v>-1</v>
      </c>
      <c r="L120" s="54">
        <f t="shared" si="41"/>
        <v>-1</v>
      </c>
      <c r="M120" s="54">
        <f t="shared" si="41"/>
        <v>1</v>
      </c>
      <c r="N120" s="54">
        <f t="shared" si="41"/>
        <v>1</v>
      </c>
      <c r="O120" s="54">
        <f t="shared" si="41"/>
        <v>-1</v>
      </c>
      <c r="P120" s="54">
        <f t="shared" si="41"/>
        <v>1</v>
      </c>
      <c r="Q120" s="54">
        <f t="shared" si="41"/>
        <v>1</v>
      </c>
      <c r="R120" s="54">
        <f t="shared" si="41"/>
        <v>0</v>
      </c>
      <c r="S120" s="54">
        <f t="shared" si="41"/>
        <v>1</v>
      </c>
      <c r="T120" s="54">
        <f t="shared" si="41"/>
        <v>1</v>
      </c>
      <c r="U120" s="54">
        <f t="shared" si="41"/>
        <v>-1</v>
      </c>
      <c r="V120" s="54">
        <f t="shared" si="41"/>
        <v>1</v>
      </c>
      <c r="W120" s="54">
        <f t="shared" si="41"/>
        <v>1</v>
      </c>
      <c r="X120" s="54">
        <f t="shared" si="41"/>
        <v>-1</v>
      </c>
      <c r="Y120" s="54">
        <f t="shared" si="41"/>
        <v>-1</v>
      </c>
      <c r="Z120" s="54">
        <f t="shared" si="41"/>
        <v>1</v>
      </c>
      <c r="AA120" s="54">
        <f t="shared" si="41"/>
        <v>0</v>
      </c>
      <c r="AB120" s="54">
        <f t="shared" si="41"/>
        <v>-1</v>
      </c>
      <c r="AC120" s="54">
        <f t="shared" si="41"/>
        <v>0</v>
      </c>
      <c r="AD120" s="54">
        <f t="shared" si="41"/>
        <v>0</v>
      </c>
      <c r="AE120" s="54">
        <f t="shared" si="41"/>
        <v>0</v>
      </c>
      <c r="AF120" s="54">
        <f t="shared" si="41"/>
        <v>-1</v>
      </c>
      <c r="AG120" s="54">
        <f t="shared" si="41"/>
        <v>0</v>
      </c>
      <c r="AH120" s="54">
        <f t="shared" si="41"/>
        <v>1</v>
      </c>
      <c r="AI120" s="54">
        <f t="shared" si="41"/>
        <v>-1</v>
      </c>
      <c r="AJ120" s="54">
        <f t="shared" si="41"/>
        <v>1</v>
      </c>
      <c r="AK120" s="54">
        <f t="shared" si="41"/>
        <v>-1</v>
      </c>
      <c r="AL120" s="54">
        <f t="shared" si="41"/>
        <v>-1</v>
      </c>
      <c r="AM120" s="54">
        <f t="shared" si="41"/>
        <v>-1</v>
      </c>
      <c r="AN120" s="54">
        <f t="shared" si="41"/>
        <v>0</v>
      </c>
      <c r="AO120" s="54">
        <f t="shared" si="41"/>
        <v>0</v>
      </c>
      <c r="AP120" s="54">
        <f t="shared" si="41"/>
        <v>2</v>
      </c>
      <c r="AQ120" s="54">
        <f t="shared" si="41"/>
        <v>1</v>
      </c>
      <c r="AR120" s="54">
        <f t="shared" si="41"/>
        <v>-1</v>
      </c>
      <c r="AS120" s="54">
        <f t="shared" si="41"/>
        <v>-1</v>
      </c>
      <c r="AT120" s="54">
        <f t="shared" si="41"/>
        <v>-1</v>
      </c>
      <c r="AU120" s="54">
        <f t="shared" si="41"/>
        <v>1</v>
      </c>
      <c r="AV120" s="54">
        <f t="shared" si="41"/>
        <v>1</v>
      </c>
      <c r="AW120" s="54">
        <f t="shared" si="41"/>
        <v>-1</v>
      </c>
      <c r="AX120" s="54">
        <f t="shared" si="41"/>
        <v>0</v>
      </c>
      <c r="AY120" s="54">
        <f t="shared" si="41"/>
        <v>1</v>
      </c>
      <c r="AZ120" s="54">
        <f t="shared" si="41"/>
        <v>0</v>
      </c>
      <c r="BA120" s="54">
        <f t="shared" si="41"/>
        <v>0</v>
      </c>
      <c r="BB120" s="54">
        <f t="shared" si="41"/>
        <v>-1</v>
      </c>
      <c r="BC120" s="54">
        <f t="shared" si="41"/>
        <v>2</v>
      </c>
      <c r="BD120" s="664"/>
      <c r="BE120" s="667">
        <f t="shared" ref="BE120:BF125" si="42">BE112-BE104</f>
        <v>3</v>
      </c>
      <c r="BF120" s="667">
        <f t="shared" si="42"/>
        <v>3</v>
      </c>
    </row>
    <row r="121" spans="1:111" x14ac:dyDescent="0.2">
      <c r="A121" s="741"/>
      <c r="B121" s="58" t="s">
        <v>2795</v>
      </c>
      <c r="C121" s="53">
        <f t="shared" si="41"/>
        <v>-1</v>
      </c>
      <c r="D121" s="54">
        <f t="shared" si="41"/>
        <v>1</v>
      </c>
      <c r="E121" s="54">
        <f t="shared" si="41"/>
        <v>-1</v>
      </c>
      <c r="F121" s="54">
        <f t="shared" si="41"/>
        <v>-2</v>
      </c>
      <c r="G121" s="54">
        <f t="shared" si="41"/>
        <v>1</v>
      </c>
      <c r="H121" s="54">
        <f t="shared" si="41"/>
        <v>2</v>
      </c>
      <c r="I121" s="54">
        <f t="shared" si="41"/>
        <v>-1</v>
      </c>
      <c r="J121" s="54">
        <f t="shared" si="41"/>
        <v>2</v>
      </c>
      <c r="K121" s="54">
        <f t="shared" si="41"/>
        <v>2</v>
      </c>
      <c r="L121" s="54">
        <f t="shared" si="41"/>
        <v>0</v>
      </c>
      <c r="M121" s="54">
        <f t="shared" si="41"/>
        <v>-1</v>
      </c>
      <c r="N121" s="54">
        <f t="shared" si="41"/>
        <v>-2</v>
      </c>
      <c r="O121" s="54">
        <f t="shared" si="41"/>
        <v>-1</v>
      </c>
      <c r="P121" s="54">
        <f t="shared" si="41"/>
        <v>1</v>
      </c>
      <c r="Q121" s="54">
        <f t="shared" si="41"/>
        <v>3</v>
      </c>
      <c r="R121" s="54">
        <f t="shared" si="41"/>
        <v>0</v>
      </c>
      <c r="S121" s="54">
        <f t="shared" si="41"/>
        <v>-1</v>
      </c>
      <c r="T121" s="54">
        <f t="shared" si="41"/>
        <v>2</v>
      </c>
      <c r="U121" s="54">
        <f t="shared" si="41"/>
        <v>0</v>
      </c>
      <c r="V121" s="54">
        <f t="shared" si="41"/>
        <v>0</v>
      </c>
      <c r="W121" s="54">
        <f t="shared" si="41"/>
        <v>1</v>
      </c>
      <c r="X121" s="54">
        <f t="shared" si="41"/>
        <v>-1</v>
      </c>
      <c r="Y121" s="54">
        <f t="shared" si="41"/>
        <v>0</v>
      </c>
      <c r="Z121" s="54">
        <f t="shared" si="41"/>
        <v>0</v>
      </c>
      <c r="AA121" s="54">
        <f t="shared" si="41"/>
        <v>1</v>
      </c>
      <c r="AB121" s="54">
        <f t="shared" si="41"/>
        <v>1</v>
      </c>
      <c r="AC121" s="54">
        <f t="shared" si="41"/>
        <v>2</v>
      </c>
      <c r="AD121" s="54">
        <f t="shared" si="41"/>
        <v>0</v>
      </c>
      <c r="AE121" s="54">
        <f t="shared" si="41"/>
        <v>1</v>
      </c>
      <c r="AF121" s="54">
        <f t="shared" si="41"/>
        <v>2</v>
      </c>
      <c r="AG121" s="54">
        <f t="shared" si="41"/>
        <v>-1</v>
      </c>
      <c r="AH121" s="54">
        <f t="shared" si="41"/>
        <v>1</v>
      </c>
      <c r="AI121" s="54">
        <f t="shared" si="41"/>
        <v>-1</v>
      </c>
      <c r="AJ121" s="54">
        <f t="shared" si="41"/>
        <v>0</v>
      </c>
      <c r="AK121" s="54">
        <f t="shared" si="41"/>
        <v>1</v>
      </c>
      <c r="AL121" s="54">
        <f t="shared" si="41"/>
        <v>3</v>
      </c>
      <c r="AM121" s="54">
        <f t="shared" si="41"/>
        <v>-1</v>
      </c>
      <c r="AN121" s="54">
        <f t="shared" si="41"/>
        <v>0</v>
      </c>
      <c r="AO121" s="54">
        <f t="shared" si="41"/>
        <v>-1</v>
      </c>
      <c r="AP121" s="54">
        <f t="shared" si="41"/>
        <v>0</v>
      </c>
      <c r="AQ121" s="54">
        <f t="shared" si="41"/>
        <v>0</v>
      </c>
      <c r="AR121" s="54">
        <f t="shared" si="41"/>
        <v>0</v>
      </c>
      <c r="AS121" s="54">
        <f t="shared" si="41"/>
        <v>-1</v>
      </c>
      <c r="AT121" s="54">
        <f t="shared" si="41"/>
        <v>1</v>
      </c>
      <c r="AU121" s="54">
        <f t="shared" si="41"/>
        <v>-1</v>
      </c>
      <c r="AV121" s="54">
        <f t="shared" si="41"/>
        <v>-1</v>
      </c>
      <c r="AW121" s="54">
        <f t="shared" si="41"/>
        <v>-1</v>
      </c>
      <c r="AX121" s="54">
        <f t="shared" si="41"/>
        <v>1</v>
      </c>
      <c r="AY121" s="54">
        <f t="shared" si="41"/>
        <v>0</v>
      </c>
      <c r="AZ121" s="54">
        <f t="shared" si="41"/>
        <v>0</v>
      </c>
      <c r="BA121" s="54">
        <f t="shared" si="41"/>
        <v>-1</v>
      </c>
      <c r="BB121" s="54">
        <f t="shared" si="41"/>
        <v>0</v>
      </c>
      <c r="BC121" s="54">
        <f t="shared" si="41"/>
        <v>-2</v>
      </c>
      <c r="BD121" s="664"/>
      <c r="BE121" s="667">
        <f t="shared" si="42"/>
        <v>6.6000000000000014</v>
      </c>
      <c r="BF121" s="667">
        <f t="shared" si="42"/>
        <v>8.6000000000000014</v>
      </c>
    </row>
    <row r="122" spans="1:111" x14ac:dyDescent="0.2">
      <c r="A122" s="741"/>
      <c r="B122" s="58" t="s">
        <v>2796</v>
      </c>
      <c r="C122" s="53">
        <f t="shared" si="41"/>
        <v>-1</v>
      </c>
      <c r="D122" s="54">
        <f t="shared" si="41"/>
        <v>-1</v>
      </c>
      <c r="E122" s="54">
        <f t="shared" si="41"/>
        <v>-1</v>
      </c>
      <c r="F122" s="54">
        <f t="shared" si="41"/>
        <v>0</v>
      </c>
      <c r="G122" s="54">
        <f t="shared" si="41"/>
        <v>0</v>
      </c>
      <c r="H122" s="54">
        <f t="shared" si="41"/>
        <v>0</v>
      </c>
      <c r="I122" s="54">
        <f t="shared" si="41"/>
        <v>0</v>
      </c>
      <c r="J122" s="54">
        <f t="shared" si="41"/>
        <v>2</v>
      </c>
      <c r="K122" s="54">
        <f t="shared" si="41"/>
        <v>0</v>
      </c>
      <c r="L122" s="54">
        <f t="shared" si="41"/>
        <v>-1</v>
      </c>
      <c r="M122" s="54">
        <f t="shared" si="41"/>
        <v>0</v>
      </c>
      <c r="N122" s="54">
        <f t="shared" si="41"/>
        <v>0</v>
      </c>
      <c r="O122" s="54">
        <f t="shared" si="41"/>
        <v>0</v>
      </c>
      <c r="P122" s="54">
        <f t="shared" si="41"/>
        <v>0</v>
      </c>
      <c r="Q122" s="54">
        <f t="shared" si="41"/>
        <v>0</v>
      </c>
      <c r="R122" s="54">
        <f t="shared" si="41"/>
        <v>1</v>
      </c>
      <c r="S122" s="54">
        <f t="shared" si="41"/>
        <v>1</v>
      </c>
      <c r="T122" s="54">
        <f t="shared" si="41"/>
        <v>0</v>
      </c>
      <c r="U122" s="54">
        <f t="shared" si="41"/>
        <v>0</v>
      </c>
      <c r="V122" s="54">
        <f t="shared" si="41"/>
        <v>0</v>
      </c>
      <c r="W122" s="54">
        <f t="shared" si="41"/>
        <v>0</v>
      </c>
      <c r="X122" s="54">
        <f t="shared" si="41"/>
        <v>-1</v>
      </c>
      <c r="Y122" s="54">
        <f t="shared" si="41"/>
        <v>0</v>
      </c>
      <c r="Z122" s="54">
        <f t="shared" si="41"/>
        <v>-1</v>
      </c>
      <c r="AA122" s="54">
        <f t="shared" si="41"/>
        <v>0</v>
      </c>
      <c r="AB122" s="54">
        <f t="shared" si="41"/>
        <v>0</v>
      </c>
      <c r="AC122" s="54">
        <f t="shared" si="41"/>
        <v>1</v>
      </c>
      <c r="AD122" s="54">
        <f t="shared" si="41"/>
        <v>0</v>
      </c>
      <c r="AE122" s="54">
        <f t="shared" si="41"/>
        <v>0</v>
      </c>
      <c r="AF122" s="54">
        <f t="shared" si="41"/>
        <v>0</v>
      </c>
      <c r="AG122" s="54">
        <f t="shared" si="41"/>
        <v>1</v>
      </c>
      <c r="AH122" s="54">
        <f t="shared" si="41"/>
        <v>0</v>
      </c>
      <c r="AI122" s="54">
        <f t="shared" si="41"/>
        <v>0</v>
      </c>
      <c r="AJ122" s="54">
        <f t="shared" si="41"/>
        <v>2</v>
      </c>
      <c r="AK122" s="54">
        <f t="shared" si="41"/>
        <v>0</v>
      </c>
      <c r="AL122" s="54">
        <f t="shared" si="41"/>
        <v>0</v>
      </c>
      <c r="AM122" s="54">
        <f t="shared" si="41"/>
        <v>1</v>
      </c>
      <c r="AN122" s="54">
        <f t="shared" si="41"/>
        <v>0</v>
      </c>
      <c r="AO122" s="54">
        <f t="shared" si="41"/>
        <v>0</v>
      </c>
      <c r="AP122" s="54">
        <f t="shared" si="41"/>
        <v>0</v>
      </c>
      <c r="AQ122" s="54">
        <f t="shared" si="41"/>
        <v>0</v>
      </c>
      <c r="AR122" s="54">
        <f t="shared" si="41"/>
        <v>0</v>
      </c>
      <c r="AS122" s="54">
        <f t="shared" si="41"/>
        <v>0</v>
      </c>
      <c r="AT122" s="54">
        <f t="shared" si="41"/>
        <v>-1</v>
      </c>
      <c r="AU122" s="54">
        <f t="shared" si="41"/>
        <v>-1</v>
      </c>
      <c r="AV122" s="54">
        <f t="shared" si="41"/>
        <v>-1</v>
      </c>
      <c r="AW122" s="54">
        <f t="shared" si="41"/>
        <v>0</v>
      </c>
      <c r="AX122" s="54">
        <f t="shared" si="41"/>
        <v>0</v>
      </c>
      <c r="AY122" s="54">
        <f t="shared" si="41"/>
        <v>1</v>
      </c>
      <c r="AZ122" s="54">
        <f t="shared" si="41"/>
        <v>-1</v>
      </c>
      <c r="BA122" s="54">
        <f t="shared" si="41"/>
        <v>0</v>
      </c>
      <c r="BB122" s="54">
        <f t="shared" si="41"/>
        <v>1</v>
      </c>
      <c r="BC122" s="54">
        <f t="shared" si="41"/>
        <v>0</v>
      </c>
      <c r="BD122" s="664"/>
      <c r="BE122" s="667">
        <f t="shared" si="42"/>
        <v>3</v>
      </c>
      <c r="BF122" s="667">
        <f t="shared" si="42"/>
        <v>1</v>
      </c>
    </row>
    <row r="123" spans="1:111" x14ac:dyDescent="0.2">
      <c r="A123" s="741"/>
      <c r="B123" s="58" t="s">
        <v>41</v>
      </c>
      <c r="C123" s="53">
        <f t="shared" si="41"/>
        <v>0</v>
      </c>
      <c r="D123" s="54">
        <f t="shared" si="41"/>
        <v>0</v>
      </c>
      <c r="E123" s="54">
        <f t="shared" si="41"/>
        <v>0</v>
      </c>
      <c r="F123" s="54">
        <f t="shared" si="41"/>
        <v>0</v>
      </c>
      <c r="G123" s="54">
        <f t="shared" si="41"/>
        <v>0</v>
      </c>
      <c r="H123" s="54">
        <f t="shared" si="41"/>
        <v>0</v>
      </c>
      <c r="I123" s="54">
        <f t="shared" si="41"/>
        <v>0</v>
      </c>
      <c r="J123" s="54">
        <f t="shared" si="41"/>
        <v>0</v>
      </c>
      <c r="K123" s="54">
        <f t="shared" si="41"/>
        <v>0</v>
      </c>
      <c r="L123" s="54">
        <f t="shared" si="41"/>
        <v>0</v>
      </c>
      <c r="M123" s="54">
        <f t="shared" si="41"/>
        <v>0</v>
      </c>
      <c r="N123" s="54">
        <f t="shared" si="41"/>
        <v>0</v>
      </c>
      <c r="O123" s="54">
        <f t="shared" si="41"/>
        <v>0</v>
      </c>
      <c r="P123" s="54">
        <f t="shared" si="41"/>
        <v>1</v>
      </c>
      <c r="Q123" s="54">
        <f t="shared" si="41"/>
        <v>0</v>
      </c>
      <c r="R123" s="54">
        <f t="shared" si="41"/>
        <v>0</v>
      </c>
      <c r="S123" s="54">
        <f t="shared" si="41"/>
        <v>0</v>
      </c>
      <c r="T123" s="54">
        <f t="shared" si="41"/>
        <v>0</v>
      </c>
      <c r="U123" s="54">
        <f t="shared" si="41"/>
        <v>1</v>
      </c>
      <c r="V123" s="54">
        <f t="shared" si="41"/>
        <v>2</v>
      </c>
      <c r="W123" s="54">
        <f t="shared" si="41"/>
        <v>2</v>
      </c>
      <c r="X123" s="54">
        <f t="shared" si="41"/>
        <v>0</v>
      </c>
      <c r="Y123" s="54">
        <f t="shared" si="41"/>
        <v>1</v>
      </c>
      <c r="Z123" s="54">
        <f t="shared" si="41"/>
        <v>0</v>
      </c>
      <c r="AA123" s="54">
        <f t="shared" si="41"/>
        <v>0</v>
      </c>
      <c r="AB123" s="54">
        <f t="shared" si="41"/>
        <v>0</v>
      </c>
      <c r="AC123" s="54">
        <f t="shared" si="41"/>
        <v>0</v>
      </c>
      <c r="AD123" s="54">
        <f t="shared" si="41"/>
        <v>0</v>
      </c>
      <c r="AE123" s="54">
        <f t="shared" si="41"/>
        <v>0</v>
      </c>
      <c r="AF123" s="54">
        <f t="shared" si="41"/>
        <v>0</v>
      </c>
      <c r="AG123" s="54">
        <f t="shared" si="41"/>
        <v>0</v>
      </c>
      <c r="AH123" s="54">
        <f t="shared" si="41"/>
        <v>0</v>
      </c>
      <c r="AI123" s="54">
        <f t="shared" si="41"/>
        <v>0</v>
      </c>
      <c r="AJ123" s="54">
        <f t="shared" si="41"/>
        <v>0</v>
      </c>
      <c r="AK123" s="54">
        <f t="shared" si="41"/>
        <v>0</v>
      </c>
      <c r="AL123" s="54">
        <f t="shared" si="41"/>
        <v>0</v>
      </c>
      <c r="AM123" s="54">
        <f t="shared" si="41"/>
        <v>0</v>
      </c>
      <c r="AN123" s="54">
        <f t="shared" si="41"/>
        <v>0</v>
      </c>
      <c r="AO123" s="54">
        <f t="shared" si="41"/>
        <v>0</v>
      </c>
      <c r="AP123" s="54">
        <f t="shared" si="41"/>
        <v>1</v>
      </c>
      <c r="AQ123" s="54">
        <f t="shared" si="41"/>
        <v>0</v>
      </c>
      <c r="AR123" s="54">
        <f t="shared" si="41"/>
        <v>0</v>
      </c>
      <c r="AS123" s="54">
        <f t="shared" si="41"/>
        <v>0</v>
      </c>
      <c r="AT123" s="54">
        <f t="shared" si="41"/>
        <v>0</v>
      </c>
      <c r="AU123" s="54">
        <f t="shared" si="41"/>
        <v>1</v>
      </c>
      <c r="AV123" s="54">
        <f t="shared" si="41"/>
        <v>0</v>
      </c>
      <c r="AW123" s="54">
        <f t="shared" si="41"/>
        <v>0</v>
      </c>
      <c r="AX123" s="54">
        <f t="shared" si="41"/>
        <v>1</v>
      </c>
      <c r="AY123" s="54">
        <f t="shared" si="41"/>
        <v>0</v>
      </c>
      <c r="AZ123" s="54">
        <f t="shared" si="41"/>
        <v>0</v>
      </c>
      <c r="BA123" s="54">
        <f t="shared" si="41"/>
        <v>0</v>
      </c>
      <c r="BB123" s="54">
        <f t="shared" si="41"/>
        <v>1</v>
      </c>
      <c r="BC123" s="54">
        <f t="shared" si="41"/>
        <v>0</v>
      </c>
      <c r="BD123" s="664"/>
      <c r="BE123" s="667">
        <f t="shared" si="42"/>
        <v>11</v>
      </c>
      <c r="BF123" s="667">
        <f t="shared" si="42"/>
        <v>11</v>
      </c>
    </row>
    <row r="124" spans="1:111" x14ac:dyDescent="0.2">
      <c r="A124" s="741"/>
      <c r="B124" s="58" t="s">
        <v>2797</v>
      </c>
      <c r="C124" s="53">
        <f t="shared" si="41"/>
        <v>-1</v>
      </c>
      <c r="D124" s="54">
        <f t="shared" si="41"/>
        <v>1</v>
      </c>
      <c r="E124" s="54">
        <f t="shared" si="41"/>
        <v>0</v>
      </c>
      <c r="F124" s="54">
        <f t="shared" si="41"/>
        <v>0</v>
      </c>
      <c r="G124" s="54">
        <f t="shared" si="41"/>
        <v>0</v>
      </c>
      <c r="H124" s="54">
        <f t="shared" si="41"/>
        <v>-2</v>
      </c>
      <c r="I124" s="54">
        <f t="shared" si="41"/>
        <v>-1</v>
      </c>
      <c r="J124" s="54">
        <f t="shared" si="41"/>
        <v>1</v>
      </c>
      <c r="K124" s="54">
        <f t="shared" si="41"/>
        <v>-1</v>
      </c>
      <c r="L124" s="54">
        <f t="shared" si="41"/>
        <v>-1</v>
      </c>
      <c r="M124" s="54">
        <f t="shared" si="41"/>
        <v>0</v>
      </c>
      <c r="N124" s="54">
        <f t="shared" si="41"/>
        <v>2</v>
      </c>
      <c r="O124" s="54">
        <f t="shared" si="41"/>
        <v>0</v>
      </c>
      <c r="P124" s="54">
        <f t="shared" si="41"/>
        <v>1</v>
      </c>
      <c r="Q124" s="54">
        <f t="shared" si="41"/>
        <v>-1</v>
      </c>
      <c r="R124" s="54">
        <f t="shared" si="41"/>
        <v>2</v>
      </c>
      <c r="S124" s="54">
        <f t="shared" si="41"/>
        <v>-1</v>
      </c>
      <c r="T124" s="54">
        <f t="shared" si="41"/>
        <v>1</v>
      </c>
      <c r="U124" s="54">
        <f t="shared" si="41"/>
        <v>0</v>
      </c>
      <c r="V124" s="54">
        <f t="shared" si="41"/>
        <v>-1</v>
      </c>
      <c r="W124" s="54">
        <f t="shared" si="41"/>
        <v>-1</v>
      </c>
      <c r="X124" s="54">
        <f t="shared" si="41"/>
        <v>-1</v>
      </c>
      <c r="Y124" s="54">
        <f t="shared" si="41"/>
        <v>-1</v>
      </c>
      <c r="Z124" s="54">
        <f t="shared" si="41"/>
        <v>-1</v>
      </c>
      <c r="AA124" s="54">
        <f t="shared" si="41"/>
        <v>-1</v>
      </c>
      <c r="AB124" s="54">
        <f t="shared" si="41"/>
        <v>1</v>
      </c>
      <c r="AC124" s="54">
        <f t="shared" si="41"/>
        <v>4</v>
      </c>
      <c r="AD124" s="54">
        <f t="shared" si="41"/>
        <v>3</v>
      </c>
      <c r="AE124" s="54">
        <f t="shared" si="41"/>
        <v>-1</v>
      </c>
      <c r="AF124" s="54">
        <f t="shared" si="41"/>
        <v>2</v>
      </c>
      <c r="AG124" s="54">
        <f t="shared" si="41"/>
        <v>1</v>
      </c>
      <c r="AH124" s="54">
        <f t="shared" si="41"/>
        <v>0</v>
      </c>
      <c r="AI124" s="54">
        <f t="shared" si="41"/>
        <v>-1</v>
      </c>
      <c r="AJ124" s="54">
        <f t="shared" si="41"/>
        <v>0</v>
      </c>
      <c r="AK124" s="54">
        <f t="shared" si="41"/>
        <v>2</v>
      </c>
      <c r="AL124" s="54">
        <f t="shared" si="41"/>
        <v>0</v>
      </c>
      <c r="AM124" s="54">
        <f t="shared" si="41"/>
        <v>0</v>
      </c>
      <c r="AN124" s="54">
        <f t="shared" si="41"/>
        <v>1</v>
      </c>
      <c r="AO124" s="54">
        <f t="shared" si="41"/>
        <v>0</v>
      </c>
      <c r="AP124" s="54">
        <f t="shared" si="41"/>
        <v>2</v>
      </c>
      <c r="AQ124" s="54">
        <f t="shared" si="41"/>
        <v>-1</v>
      </c>
      <c r="AR124" s="54">
        <f t="shared" si="41"/>
        <v>2</v>
      </c>
      <c r="AS124" s="54">
        <f t="shared" si="41"/>
        <v>1</v>
      </c>
      <c r="AT124" s="54">
        <f t="shared" ref="AT124:BC124" si="43">AT116-AT108</f>
        <v>-1</v>
      </c>
      <c r="AU124" s="54">
        <f t="shared" si="43"/>
        <v>0</v>
      </c>
      <c r="AV124" s="54">
        <f t="shared" si="43"/>
        <v>-1</v>
      </c>
      <c r="AW124" s="54">
        <f t="shared" si="43"/>
        <v>0</v>
      </c>
      <c r="AX124" s="54">
        <f t="shared" si="43"/>
        <v>0</v>
      </c>
      <c r="AY124" s="54">
        <f t="shared" si="43"/>
        <v>-1</v>
      </c>
      <c r="AZ124" s="54">
        <f t="shared" si="43"/>
        <v>-1</v>
      </c>
      <c r="BA124" s="54">
        <f t="shared" si="43"/>
        <v>0</v>
      </c>
      <c r="BB124" s="54">
        <f t="shared" si="43"/>
        <v>1</v>
      </c>
      <c r="BC124" s="54">
        <f t="shared" si="43"/>
        <v>-1</v>
      </c>
      <c r="BD124" s="664"/>
      <c r="BE124" s="667">
        <f t="shared" si="42"/>
        <v>10.799999999999997</v>
      </c>
      <c r="BF124" s="667">
        <f t="shared" si="42"/>
        <v>6.7999999999999972</v>
      </c>
    </row>
    <row r="125" spans="1:111" x14ac:dyDescent="0.2">
      <c r="A125" s="742"/>
      <c r="B125" s="121" t="s">
        <v>2798</v>
      </c>
      <c r="C125" s="55">
        <f t="shared" ref="C125:BC125" si="44">C117-C109</f>
        <v>-4</v>
      </c>
      <c r="D125" s="55">
        <f t="shared" si="44"/>
        <v>3</v>
      </c>
      <c r="E125" s="55">
        <f t="shared" si="44"/>
        <v>2</v>
      </c>
      <c r="F125" s="55">
        <f t="shared" si="44"/>
        <v>0</v>
      </c>
      <c r="G125" s="55">
        <f t="shared" si="44"/>
        <v>2</v>
      </c>
      <c r="H125" s="55">
        <f t="shared" si="44"/>
        <v>1</v>
      </c>
      <c r="I125" s="55">
        <f t="shared" si="44"/>
        <v>-3</v>
      </c>
      <c r="J125" s="55">
        <f t="shared" si="44"/>
        <v>4</v>
      </c>
      <c r="K125" s="55">
        <f t="shared" si="44"/>
        <v>-1</v>
      </c>
      <c r="L125" s="55">
        <f t="shared" si="44"/>
        <v>2</v>
      </c>
      <c r="M125" s="55">
        <f t="shared" si="44"/>
        <v>0</v>
      </c>
      <c r="N125" s="55">
        <f t="shared" si="44"/>
        <v>5</v>
      </c>
      <c r="O125" s="55">
        <f t="shared" si="44"/>
        <v>-4</v>
      </c>
      <c r="P125" s="55">
        <f t="shared" si="44"/>
        <v>3</v>
      </c>
      <c r="Q125" s="55">
        <f t="shared" si="44"/>
        <v>6</v>
      </c>
      <c r="R125" s="55">
        <f t="shared" si="44"/>
        <v>1</v>
      </c>
      <c r="S125" s="55">
        <f t="shared" si="44"/>
        <v>-1</v>
      </c>
      <c r="T125" s="55">
        <f t="shared" si="44"/>
        <v>2</v>
      </c>
      <c r="U125" s="55">
        <f t="shared" si="44"/>
        <v>-4</v>
      </c>
      <c r="V125" s="55">
        <f t="shared" si="44"/>
        <v>1</v>
      </c>
      <c r="W125" s="55">
        <f t="shared" si="44"/>
        <v>-1</v>
      </c>
      <c r="X125" s="55">
        <f t="shared" si="44"/>
        <v>-5</v>
      </c>
      <c r="Y125" s="55">
        <f t="shared" si="44"/>
        <v>-4</v>
      </c>
      <c r="Z125" s="55">
        <f t="shared" si="44"/>
        <v>-2</v>
      </c>
      <c r="AA125" s="55">
        <f t="shared" si="44"/>
        <v>-2</v>
      </c>
      <c r="AB125" s="55">
        <f t="shared" si="44"/>
        <v>-1</v>
      </c>
      <c r="AC125" s="55">
        <f t="shared" si="44"/>
        <v>9</v>
      </c>
      <c r="AD125" s="55">
        <f t="shared" si="44"/>
        <v>3</v>
      </c>
      <c r="AE125" s="55">
        <f t="shared" si="44"/>
        <v>-1</v>
      </c>
      <c r="AF125" s="55">
        <f t="shared" si="44"/>
        <v>5</v>
      </c>
      <c r="AG125" s="55">
        <f t="shared" si="44"/>
        <v>-1</v>
      </c>
      <c r="AH125" s="55">
        <f t="shared" si="44"/>
        <v>4</v>
      </c>
      <c r="AI125" s="55">
        <f t="shared" si="44"/>
        <v>-4</v>
      </c>
      <c r="AJ125" s="55">
        <f t="shared" si="44"/>
        <v>2</v>
      </c>
      <c r="AK125" s="55">
        <f t="shared" si="44"/>
        <v>0</v>
      </c>
      <c r="AL125" s="55">
        <f t="shared" si="44"/>
        <v>3</v>
      </c>
      <c r="AM125" s="55">
        <f t="shared" si="44"/>
        <v>-2</v>
      </c>
      <c r="AN125" s="55">
        <f t="shared" si="44"/>
        <v>4</v>
      </c>
      <c r="AO125" s="55">
        <f t="shared" si="44"/>
        <v>1</v>
      </c>
      <c r="AP125" s="55">
        <f t="shared" si="44"/>
        <v>5</v>
      </c>
      <c r="AQ125" s="55">
        <f t="shared" si="44"/>
        <v>1</v>
      </c>
      <c r="AR125" s="55">
        <f t="shared" si="44"/>
        <v>2</v>
      </c>
      <c r="AS125" s="55">
        <f t="shared" si="44"/>
        <v>-3</v>
      </c>
      <c r="AT125" s="55">
        <f t="shared" si="44"/>
        <v>-3</v>
      </c>
      <c r="AU125" s="55">
        <f t="shared" si="44"/>
        <v>-1</v>
      </c>
      <c r="AV125" s="55">
        <f t="shared" si="44"/>
        <v>-5</v>
      </c>
      <c r="AW125" s="55">
        <f t="shared" si="44"/>
        <v>-3</v>
      </c>
      <c r="AX125" s="55">
        <f t="shared" si="44"/>
        <v>2</v>
      </c>
      <c r="AY125" s="55">
        <f t="shared" si="44"/>
        <v>-1</v>
      </c>
      <c r="AZ125" s="55">
        <f t="shared" si="44"/>
        <v>-4</v>
      </c>
      <c r="BA125" s="55">
        <f t="shared" si="44"/>
        <v>-3</v>
      </c>
      <c r="BB125" s="55">
        <f t="shared" si="44"/>
        <v>0</v>
      </c>
      <c r="BC125" s="55">
        <f t="shared" si="44"/>
        <v>-2</v>
      </c>
      <c r="BD125" s="673"/>
      <c r="BE125" s="670">
        <f t="shared" si="42"/>
        <v>5.1999999999999886</v>
      </c>
      <c r="BF125" s="670">
        <f t="shared" si="42"/>
        <v>11.199999999999989</v>
      </c>
      <c r="BG125" s="664"/>
      <c r="BH125" s="664"/>
      <c r="BI125" s="664"/>
      <c r="BJ125" s="664"/>
      <c r="BK125" s="664"/>
      <c r="BL125" s="664"/>
      <c r="BM125" s="664"/>
      <c r="BN125" s="664"/>
      <c r="BO125" s="664"/>
      <c r="BP125" s="664"/>
      <c r="BQ125" s="664"/>
      <c r="BR125" s="664"/>
      <c r="BS125" s="664"/>
      <c r="BT125" s="664"/>
      <c r="BU125" s="664"/>
      <c r="BV125" s="664"/>
      <c r="BW125" s="664"/>
      <c r="BX125" s="664"/>
      <c r="BY125" s="664"/>
      <c r="BZ125" s="664"/>
      <c r="CA125" s="664"/>
      <c r="CB125" s="664"/>
      <c r="CC125" s="664"/>
      <c r="CD125" s="664"/>
      <c r="CE125" s="664"/>
      <c r="CF125" s="664"/>
      <c r="CG125" s="664"/>
      <c r="CH125" s="664"/>
      <c r="CI125" s="664"/>
      <c r="CJ125" s="664"/>
      <c r="CK125" s="664"/>
      <c r="CL125" s="664"/>
      <c r="CM125" s="664"/>
      <c r="CN125" s="664"/>
      <c r="CO125" s="664"/>
      <c r="CP125" s="664"/>
      <c r="CQ125" s="664"/>
      <c r="CR125" s="664"/>
      <c r="CS125" s="664"/>
      <c r="CT125" s="664"/>
      <c r="CU125" s="664"/>
      <c r="CV125" s="664"/>
      <c r="CW125" s="664"/>
      <c r="CX125" s="664"/>
      <c r="CY125" s="664"/>
      <c r="CZ125" s="664"/>
      <c r="DA125" s="664"/>
      <c r="DB125" s="664"/>
      <c r="DC125" s="664"/>
      <c r="DD125" s="664"/>
      <c r="DE125" s="664"/>
      <c r="DF125" s="664"/>
      <c r="DG125" s="664"/>
    </row>
    <row r="126" spans="1:111" x14ac:dyDescent="0.2">
      <c r="A126" s="664"/>
      <c r="B126" s="663"/>
      <c r="C126" s="663"/>
    </row>
    <row r="127" spans="1:111" x14ac:dyDescent="0.2">
      <c r="A127" s="63" t="s">
        <v>42</v>
      </c>
      <c r="B127" s="64"/>
      <c r="C127" s="663"/>
    </row>
    <row r="128" spans="1:111" x14ac:dyDescent="0.2">
      <c r="A128" s="738" t="s">
        <v>2776</v>
      </c>
      <c r="B128" s="738"/>
      <c r="C128" s="547"/>
      <c r="D128" s="547"/>
      <c r="E128" s="547"/>
      <c r="F128" s="547"/>
      <c r="G128" s="547"/>
      <c r="H128" s="547"/>
      <c r="I128" s="547"/>
    </row>
    <row r="129" spans="1:56" x14ac:dyDescent="0.2">
      <c r="A129" s="748" t="s">
        <v>2805</v>
      </c>
      <c r="B129" s="748"/>
      <c r="C129" s="748"/>
      <c r="D129" s="748"/>
      <c r="E129" s="748"/>
      <c r="F129" s="748"/>
      <c r="G129" s="748"/>
      <c r="H129" s="748"/>
      <c r="I129" s="748"/>
      <c r="J129" s="748"/>
    </row>
    <row r="130" spans="1:56" x14ac:dyDescent="0.2">
      <c r="A130" s="748"/>
      <c r="B130" s="748"/>
      <c r="C130" s="748"/>
      <c r="D130" s="748"/>
      <c r="E130" s="748"/>
      <c r="F130" s="748"/>
      <c r="G130" s="748"/>
      <c r="H130" s="748"/>
      <c r="I130" s="748"/>
      <c r="J130" s="748"/>
    </row>
    <row r="131" spans="1:56" x14ac:dyDescent="0.2">
      <c r="A131" s="743" t="s">
        <v>2806</v>
      </c>
      <c r="B131" s="743"/>
      <c r="C131" s="546"/>
      <c r="D131" s="546"/>
      <c r="E131" s="546"/>
      <c r="F131" s="546"/>
      <c r="G131" s="546"/>
      <c r="H131" s="546"/>
      <c r="I131" s="546"/>
    </row>
    <row r="132" spans="1:56" x14ac:dyDescent="0.2">
      <c r="A132" s="743" t="s">
        <v>2807</v>
      </c>
      <c r="B132" s="743"/>
      <c r="C132" s="546"/>
      <c r="D132" s="546"/>
      <c r="E132" s="546"/>
      <c r="F132" s="546"/>
      <c r="G132" s="546"/>
      <c r="H132" s="546"/>
      <c r="I132" s="546"/>
      <c r="P132" s="664"/>
    </row>
    <row r="133" spans="1:56" x14ac:dyDescent="0.2">
      <c r="A133" s="743" t="s">
        <v>2808</v>
      </c>
      <c r="B133" s="743"/>
      <c r="C133" s="546"/>
      <c r="D133" s="546"/>
      <c r="E133" s="546"/>
      <c r="F133" s="546"/>
      <c r="G133" s="546"/>
      <c r="H133" s="546"/>
      <c r="I133" s="546"/>
    </row>
    <row r="134" spans="1:56" x14ac:dyDescent="0.2">
      <c r="A134" s="743" t="s">
        <v>2809</v>
      </c>
      <c r="B134" s="743"/>
      <c r="C134" s="546"/>
      <c r="D134" s="546"/>
      <c r="E134" s="546"/>
      <c r="F134" s="546"/>
      <c r="G134" s="546"/>
      <c r="H134" s="546"/>
      <c r="I134" s="546"/>
    </row>
    <row r="135" spans="1:56" ht="12.75" customHeight="1" x14ac:dyDescent="0.2">
      <c r="A135" s="743" t="s">
        <v>2810</v>
      </c>
      <c r="B135" s="743"/>
      <c r="C135" s="546"/>
      <c r="D135" s="546"/>
      <c r="E135" s="546"/>
      <c r="F135" s="546"/>
      <c r="G135" s="546"/>
      <c r="H135" s="546"/>
      <c r="I135" s="546"/>
      <c r="J135" s="674"/>
      <c r="K135" s="674"/>
      <c r="L135" s="674"/>
      <c r="M135" s="674"/>
      <c r="N135" s="674"/>
      <c r="O135" s="674"/>
      <c r="P135" s="674"/>
      <c r="Q135" s="674"/>
      <c r="R135" s="674"/>
      <c r="S135" s="674"/>
      <c r="T135" s="674"/>
      <c r="U135" s="674"/>
      <c r="V135" s="674"/>
      <c r="W135" s="674"/>
      <c r="X135" s="674"/>
      <c r="Y135" s="674"/>
      <c r="Z135" s="674"/>
      <c r="AA135" s="674"/>
      <c r="AB135" s="674"/>
      <c r="AC135" s="674"/>
      <c r="AD135" s="674"/>
      <c r="AE135" s="674"/>
      <c r="AF135" s="674"/>
      <c r="AG135" s="674"/>
      <c r="AH135" s="674"/>
      <c r="AI135" s="674"/>
      <c r="AJ135" s="674"/>
      <c r="AK135" s="674"/>
      <c r="AL135" s="674"/>
      <c r="AM135" s="674"/>
      <c r="AN135" s="674"/>
      <c r="AO135" s="674"/>
      <c r="AP135" s="674"/>
      <c r="AQ135" s="674"/>
      <c r="AR135" s="674"/>
      <c r="AS135" s="674"/>
      <c r="AT135" s="674"/>
      <c r="AU135" s="674"/>
      <c r="AV135" s="674"/>
      <c r="AW135" s="674"/>
      <c r="AX135" s="674"/>
      <c r="AY135" s="674"/>
      <c r="AZ135" s="674"/>
      <c r="BA135" s="674"/>
      <c r="BB135" s="674"/>
      <c r="BC135" s="674"/>
      <c r="BD135" s="674"/>
    </row>
    <row r="136" spans="1:56" ht="12.75" customHeight="1" x14ac:dyDescent="0.2">
      <c r="A136" s="743" t="s">
        <v>2811</v>
      </c>
      <c r="B136" s="743"/>
      <c r="C136" s="546"/>
      <c r="D136" s="546"/>
      <c r="E136" s="546"/>
      <c r="F136" s="546"/>
      <c r="G136" s="546"/>
      <c r="H136" s="546"/>
      <c r="I136" s="546"/>
      <c r="J136" s="674"/>
      <c r="K136" s="674"/>
      <c r="L136" s="674"/>
      <c r="M136" s="674"/>
      <c r="N136" s="674"/>
      <c r="O136" s="674"/>
      <c r="P136" s="674"/>
      <c r="Q136" s="674"/>
      <c r="R136" s="674"/>
      <c r="S136" s="674"/>
      <c r="T136" s="674"/>
      <c r="U136" s="674"/>
      <c r="V136" s="674"/>
      <c r="W136" s="674"/>
      <c r="X136" s="674"/>
      <c r="Y136" s="674"/>
      <c r="Z136" s="674"/>
      <c r="AA136" s="674"/>
      <c r="AB136" s="674"/>
      <c r="AC136" s="674"/>
      <c r="AD136" s="674"/>
      <c r="AE136" s="674"/>
      <c r="AF136" s="674"/>
      <c r="AG136" s="674"/>
      <c r="AH136" s="674"/>
      <c r="AI136" s="674"/>
      <c r="AJ136" s="674"/>
      <c r="AK136" s="674"/>
      <c r="AL136" s="674"/>
      <c r="AM136" s="674"/>
      <c r="AN136" s="674"/>
      <c r="AO136" s="674"/>
      <c r="AP136" s="674"/>
      <c r="AQ136" s="674"/>
      <c r="AR136" s="674"/>
      <c r="AS136" s="674"/>
      <c r="AT136" s="674"/>
      <c r="AU136" s="674"/>
      <c r="AV136" s="674"/>
      <c r="AW136" s="674"/>
      <c r="AX136" s="674"/>
      <c r="AY136" s="674"/>
      <c r="AZ136" s="674"/>
      <c r="BA136" s="674"/>
      <c r="BB136" s="674"/>
      <c r="BC136" s="674"/>
      <c r="BD136" s="674"/>
    </row>
    <row r="137" spans="1:56" ht="12.75" customHeight="1" x14ac:dyDescent="0.2">
      <c r="A137" s="738" t="s">
        <v>2812</v>
      </c>
      <c r="B137" s="738"/>
      <c r="C137" s="547"/>
      <c r="D137" s="547"/>
      <c r="E137" s="547"/>
      <c r="F137" s="547"/>
      <c r="G137" s="547"/>
      <c r="H137" s="547"/>
      <c r="I137" s="547"/>
      <c r="J137" s="547"/>
      <c r="K137" s="547"/>
      <c r="L137" s="547"/>
      <c r="M137" s="674"/>
      <c r="N137" s="674"/>
      <c r="O137" s="674"/>
      <c r="P137" s="674"/>
      <c r="Q137" s="674"/>
      <c r="R137" s="674"/>
      <c r="S137" s="674"/>
      <c r="T137" s="674"/>
      <c r="U137" s="674"/>
      <c r="V137" s="674"/>
      <c r="W137" s="674"/>
      <c r="X137" s="674"/>
      <c r="Y137" s="674"/>
      <c r="Z137" s="674"/>
      <c r="AA137" s="674"/>
      <c r="AB137" s="674"/>
      <c r="AC137" s="674"/>
      <c r="AD137" s="674"/>
      <c r="AE137" s="674"/>
      <c r="AF137" s="674"/>
      <c r="AG137" s="674"/>
      <c r="AH137" s="674"/>
      <c r="AI137" s="674"/>
      <c r="AJ137" s="674"/>
      <c r="AK137" s="674"/>
      <c r="AL137" s="674"/>
      <c r="AM137" s="674"/>
      <c r="AN137" s="674"/>
      <c r="AO137" s="674"/>
      <c r="AP137" s="674"/>
      <c r="AQ137" s="674"/>
      <c r="AR137" s="674"/>
      <c r="AS137" s="674"/>
      <c r="AT137" s="674"/>
      <c r="AU137" s="674"/>
      <c r="AV137" s="674"/>
      <c r="AW137" s="674"/>
      <c r="AX137" s="674"/>
      <c r="AY137" s="674"/>
      <c r="AZ137" s="674"/>
      <c r="BA137" s="674"/>
      <c r="BB137" s="674"/>
      <c r="BC137" s="674"/>
      <c r="BD137" s="674"/>
    </row>
    <row r="138" spans="1:56" ht="12.75" customHeight="1" x14ac:dyDescent="0.2">
      <c r="A138" s="737"/>
      <c r="B138" s="737"/>
      <c r="C138" s="548"/>
      <c r="D138" s="548"/>
      <c r="E138" s="548"/>
      <c r="F138" s="548"/>
      <c r="G138" s="547"/>
      <c r="H138" s="547"/>
      <c r="I138" s="547"/>
      <c r="J138" s="547"/>
      <c r="K138" s="547"/>
      <c r="L138" s="547"/>
      <c r="M138" s="674"/>
      <c r="N138" s="674"/>
      <c r="O138" s="674"/>
      <c r="P138" s="674"/>
      <c r="Q138" s="674"/>
      <c r="R138" s="674"/>
      <c r="S138" s="674"/>
      <c r="T138" s="674"/>
      <c r="U138" s="674"/>
      <c r="V138" s="674"/>
      <c r="W138" s="674"/>
      <c r="X138" s="674"/>
      <c r="Y138" s="674"/>
      <c r="Z138" s="674"/>
      <c r="AA138" s="674"/>
      <c r="AB138" s="674"/>
      <c r="AC138" s="674"/>
      <c r="AD138" s="674"/>
      <c r="AE138" s="674"/>
      <c r="AF138" s="674"/>
      <c r="AG138" s="674"/>
      <c r="AH138" s="674"/>
      <c r="AI138" s="674"/>
      <c r="AJ138" s="674"/>
      <c r="AK138" s="674"/>
      <c r="AL138" s="674"/>
      <c r="AM138" s="674"/>
      <c r="AN138" s="674"/>
      <c r="AO138" s="674"/>
      <c r="AP138" s="674"/>
      <c r="AQ138" s="674"/>
      <c r="AR138" s="674"/>
      <c r="AS138" s="674"/>
      <c r="AT138" s="674"/>
      <c r="AU138" s="674"/>
      <c r="AV138" s="674"/>
      <c r="AW138" s="674"/>
      <c r="AX138" s="674"/>
      <c r="AY138" s="674"/>
      <c r="AZ138" s="674"/>
      <c r="BA138" s="674"/>
      <c r="BB138" s="674"/>
      <c r="BC138" s="674"/>
      <c r="BD138" s="674"/>
    </row>
    <row r="139" spans="1:56" x14ac:dyDescent="0.2">
      <c r="A139" s="738" t="s">
        <v>3007</v>
      </c>
      <c r="B139" s="738"/>
      <c r="D139" s="674"/>
      <c r="E139" s="674"/>
      <c r="F139" s="674"/>
      <c r="G139" s="674"/>
      <c r="H139" s="674"/>
      <c r="I139" s="674"/>
      <c r="J139" s="674"/>
      <c r="K139" s="674"/>
      <c r="L139" s="674"/>
      <c r="M139" s="674"/>
      <c r="N139" s="674"/>
      <c r="O139" s="674"/>
      <c r="P139" s="674"/>
      <c r="Q139" s="674"/>
      <c r="R139" s="674"/>
      <c r="S139" s="674"/>
      <c r="T139" s="674"/>
      <c r="U139" s="674"/>
      <c r="V139" s="674"/>
      <c r="W139" s="674"/>
      <c r="X139" s="674"/>
      <c r="Y139" s="674"/>
      <c r="Z139" s="674"/>
      <c r="AA139" s="674"/>
      <c r="AB139" s="674"/>
      <c r="AC139" s="674"/>
      <c r="AD139" s="674"/>
      <c r="AE139" s="674"/>
      <c r="AF139" s="674"/>
      <c r="AG139" s="674"/>
      <c r="AH139" s="674"/>
      <c r="AI139" s="674"/>
      <c r="AJ139" s="674"/>
      <c r="AK139" s="674"/>
      <c r="AL139" s="674"/>
      <c r="AM139" s="674"/>
      <c r="AN139" s="674"/>
      <c r="AO139" s="674"/>
      <c r="AP139" s="674"/>
      <c r="AQ139" s="674"/>
      <c r="AR139" s="674"/>
      <c r="AS139" s="674"/>
      <c r="AT139" s="674"/>
      <c r="AU139" s="674"/>
      <c r="AV139" s="674"/>
      <c r="AW139" s="674"/>
      <c r="AX139" s="674"/>
      <c r="AY139" s="674"/>
      <c r="AZ139" s="674"/>
      <c r="BA139" s="674"/>
      <c r="BB139" s="674"/>
      <c r="BC139" s="674"/>
      <c r="BD139" s="674"/>
    </row>
    <row r="140" spans="1:56" x14ac:dyDescent="0.2">
      <c r="D140" s="674"/>
      <c r="E140" s="674"/>
      <c r="F140" s="674"/>
      <c r="G140" s="674"/>
      <c r="H140" s="674"/>
      <c r="I140" s="674"/>
      <c r="J140" s="674"/>
      <c r="K140" s="674"/>
      <c r="L140" s="674"/>
      <c r="M140" s="674"/>
      <c r="N140" s="674"/>
      <c r="O140" s="674"/>
      <c r="P140" s="674"/>
      <c r="Q140" s="674"/>
      <c r="R140" s="674"/>
      <c r="S140" s="674"/>
      <c r="T140" s="674"/>
      <c r="U140" s="674"/>
      <c r="V140" s="674"/>
      <c r="W140" s="674"/>
      <c r="X140" s="674"/>
      <c r="Y140" s="674"/>
      <c r="Z140" s="674"/>
      <c r="AA140" s="674"/>
      <c r="AB140" s="674"/>
      <c r="AC140" s="674"/>
      <c r="AD140" s="674"/>
      <c r="AE140" s="674"/>
      <c r="AF140" s="674"/>
      <c r="AG140" s="674"/>
      <c r="AH140" s="674"/>
      <c r="AI140" s="674"/>
      <c r="AJ140" s="674"/>
      <c r="AK140" s="674"/>
      <c r="AL140" s="674"/>
      <c r="AM140" s="674"/>
      <c r="AN140" s="674"/>
      <c r="AO140" s="674"/>
      <c r="AP140" s="674"/>
      <c r="AQ140" s="674"/>
      <c r="AR140" s="674"/>
      <c r="AS140" s="674"/>
      <c r="AT140" s="674"/>
      <c r="AU140" s="674"/>
      <c r="AV140" s="674"/>
      <c r="AW140" s="674"/>
      <c r="AX140" s="674"/>
      <c r="AY140" s="674"/>
      <c r="AZ140" s="674"/>
      <c r="BA140" s="674"/>
      <c r="BB140" s="674"/>
      <c r="BC140" s="674"/>
      <c r="BD140" s="674"/>
    </row>
    <row r="141" spans="1:56" x14ac:dyDescent="0.2">
      <c r="D141" s="674"/>
      <c r="E141" s="674"/>
      <c r="F141" s="674"/>
      <c r="G141" s="674"/>
      <c r="H141" s="674"/>
      <c r="I141" s="674"/>
      <c r="J141" s="674"/>
      <c r="K141" s="674"/>
      <c r="L141" s="674"/>
      <c r="M141" s="674"/>
      <c r="N141" s="674"/>
      <c r="O141" s="674"/>
      <c r="P141" s="674"/>
      <c r="Q141" s="674"/>
      <c r="R141" s="674"/>
      <c r="S141" s="674"/>
      <c r="T141" s="674"/>
      <c r="U141" s="674"/>
      <c r="V141" s="674"/>
      <c r="W141" s="674"/>
      <c r="X141" s="674"/>
      <c r="Y141" s="674"/>
      <c r="Z141" s="674"/>
      <c r="AA141" s="674"/>
      <c r="AB141" s="674"/>
      <c r="AC141" s="674"/>
      <c r="AD141" s="674"/>
      <c r="AE141" s="674"/>
      <c r="AF141" s="674"/>
      <c r="AG141" s="674"/>
      <c r="AH141" s="674"/>
      <c r="AI141" s="674"/>
      <c r="AJ141" s="674"/>
      <c r="AK141" s="674"/>
      <c r="AL141" s="674"/>
      <c r="AM141" s="674"/>
      <c r="AN141" s="674"/>
      <c r="AO141" s="674"/>
      <c r="AP141" s="674"/>
      <c r="AQ141" s="674"/>
      <c r="AR141" s="674"/>
      <c r="AS141" s="674"/>
      <c r="AT141" s="674"/>
      <c r="AU141" s="674"/>
      <c r="AV141" s="674"/>
      <c r="AW141" s="674"/>
      <c r="AX141" s="674"/>
      <c r="AY141" s="674"/>
      <c r="AZ141" s="674"/>
      <c r="BA141" s="674"/>
      <c r="BB141" s="674"/>
      <c r="BC141" s="674"/>
      <c r="BD141" s="674"/>
    </row>
    <row r="142" spans="1:56" x14ac:dyDescent="0.2">
      <c r="D142" s="674"/>
      <c r="E142" s="674"/>
      <c r="F142" s="674"/>
      <c r="G142" s="674"/>
      <c r="H142" s="674"/>
      <c r="I142" s="674"/>
      <c r="J142" s="674"/>
      <c r="K142" s="674"/>
      <c r="L142" s="674"/>
      <c r="M142" s="674"/>
      <c r="N142" s="674"/>
      <c r="O142" s="674"/>
      <c r="P142" s="674"/>
      <c r="Q142" s="674"/>
      <c r="R142" s="674"/>
      <c r="S142" s="674"/>
      <c r="T142" s="674"/>
      <c r="U142" s="674"/>
      <c r="V142" s="674"/>
      <c r="W142" s="674"/>
      <c r="X142" s="674"/>
      <c r="Y142" s="674"/>
      <c r="Z142" s="674"/>
      <c r="AA142" s="674"/>
      <c r="AB142" s="674"/>
      <c r="AC142" s="674"/>
      <c r="AD142" s="674"/>
      <c r="AE142" s="674"/>
      <c r="AF142" s="674"/>
      <c r="AG142" s="674"/>
      <c r="AH142" s="674"/>
      <c r="AI142" s="674"/>
      <c r="AJ142" s="674"/>
      <c r="AK142" s="674"/>
      <c r="AL142" s="674"/>
      <c r="AM142" s="674"/>
      <c r="AN142" s="674"/>
      <c r="AO142" s="674"/>
      <c r="AP142" s="674"/>
      <c r="AQ142" s="674"/>
      <c r="AR142" s="674"/>
      <c r="AS142" s="674"/>
      <c r="AT142" s="674"/>
      <c r="AU142" s="674"/>
      <c r="AV142" s="674"/>
      <c r="AW142" s="674"/>
      <c r="AX142" s="674"/>
      <c r="AY142" s="674"/>
      <c r="AZ142" s="674"/>
      <c r="BA142" s="674"/>
      <c r="BB142" s="674"/>
      <c r="BC142" s="674"/>
      <c r="BD142" s="674"/>
    </row>
    <row r="143" spans="1:56" x14ac:dyDescent="0.2">
      <c r="D143" s="674"/>
      <c r="E143" s="674"/>
      <c r="F143" s="674"/>
      <c r="G143" s="674"/>
      <c r="H143" s="674"/>
      <c r="I143" s="674"/>
      <c r="J143" s="674"/>
      <c r="K143" s="674"/>
      <c r="L143" s="674"/>
      <c r="M143" s="674"/>
      <c r="N143" s="674"/>
      <c r="O143" s="674"/>
      <c r="P143" s="674"/>
      <c r="Q143" s="674"/>
      <c r="R143" s="674"/>
      <c r="S143" s="674"/>
      <c r="T143" s="674"/>
      <c r="U143" s="674"/>
      <c r="V143" s="674"/>
      <c r="W143" s="674"/>
      <c r="X143" s="674"/>
      <c r="Y143" s="674"/>
      <c r="Z143" s="674"/>
      <c r="AA143" s="674"/>
      <c r="AB143" s="674"/>
      <c r="AC143" s="674"/>
      <c r="AD143" s="674"/>
      <c r="AE143" s="674"/>
      <c r="AF143" s="674"/>
      <c r="AG143" s="674"/>
      <c r="AH143" s="674"/>
      <c r="AI143" s="674"/>
      <c r="AJ143" s="674"/>
      <c r="AK143" s="674"/>
      <c r="AL143" s="674"/>
      <c r="AM143" s="674"/>
      <c r="AN143" s="674"/>
      <c r="AO143" s="674"/>
      <c r="AP143" s="674"/>
      <c r="AQ143" s="674"/>
      <c r="AR143" s="674"/>
      <c r="AS143" s="674"/>
      <c r="AT143" s="674"/>
      <c r="AU143" s="674"/>
      <c r="AV143" s="674"/>
      <c r="AW143" s="674"/>
      <c r="AX143" s="674"/>
      <c r="AY143" s="674"/>
      <c r="AZ143" s="674"/>
      <c r="BA143" s="674"/>
      <c r="BB143" s="674"/>
      <c r="BC143" s="674"/>
      <c r="BD143" s="674"/>
    </row>
    <row r="144" spans="1:56" x14ac:dyDescent="0.2">
      <c r="D144" s="674"/>
      <c r="E144" s="674"/>
      <c r="F144" s="674"/>
      <c r="G144" s="674"/>
      <c r="H144" s="674"/>
      <c r="I144" s="674"/>
      <c r="J144" s="674"/>
      <c r="K144" s="674"/>
      <c r="L144" s="674"/>
      <c r="M144" s="674"/>
      <c r="N144" s="674"/>
      <c r="O144" s="674"/>
      <c r="P144" s="674"/>
      <c r="Q144" s="674"/>
      <c r="R144" s="674"/>
      <c r="S144" s="674"/>
      <c r="T144" s="674"/>
      <c r="U144" s="674"/>
      <c r="V144" s="674"/>
      <c r="W144" s="674"/>
      <c r="X144" s="674"/>
      <c r="Y144" s="674"/>
      <c r="Z144" s="674"/>
      <c r="AA144" s="674"/>
      <c r="AB144" s="674"/>
      <c r="AC144" s="674"/>
      <c r="AD144" s="674"/>
      <c r="AE144" s="674"/>
      <c r="AF144" s="674"/>
      <c r="AG144" s="674"/>
      <c r="AH144" s="674"/>
      <c r="AI144" s="674"/>
      <c r="AJ144" s="674"/>
      <c r="AK144" s="674"/>
      <c r="AL144" s="674"/>
      <c r="AM144" s="674"/>
      <c r="AN144" s="674"/>
      <c r="AO144" s="674"/>
      <c r="AP144" s="674"/>
      <c r="AQ144" s="674"/>
      <c r="AR144" s="674"/>
      <c r="AS144" s="674"/>
      <c r="AT144" s="674"/>
      <c r="AU144" s="674"/>
      <c r="AV144" s="674"/>
      <c r="AW144" s="674"/>
      <c r="AX144" s="674"/>
      <c r="AY144" s="674"/>
      <c r="AZ144" s="674"/>
      <c r="BA144" s="674"/>
      <c r="BB144" s="674"/>
      <c r="BC144" s="674"/>
      <c r="BD144" s="674"/>
    </row>
    <row r="145" spans="4:56" x14ac:dyDescent="0.2">
      <c r="D145" s="674"/>
      <c r="E145" s="674"/>
      <c r="F145" s="674"/>
      <c r="G145" s="674"/>
      <c r="H145" s="674"/>
      <c r="I145" s="674"/>
      <c r="J145" s="674"/>
      <c r="K145" s="674"/>
      <c r="L145" s="674"/>
      <c r="M145" s="674"/>
      <c r="N145" s="674"/>
      <c r="O145" s="674"/>
      <c r="P145" s="674"/>
      <c r="Q145" s="674"/>
      <c r="R145" s="674"/>
      <c r="S145" s="674"/>
      <c r="T145" s="674"/>
      <c r="U145" s="674"/>
      <c r="V145" s="674"/>
      <c r="W145" s="674"/>
      <c r="X145" s="674"/>
      <c r="Y145" s="674"/>
      <c r="Z145" s="674"/>
      <c r="AA145" s="674"/>
      <c r="AB145" s="674"/>
      <c r="AC145" s="674"/>
      <c r="AD145" s="674"/>
      <c r="AE145" s="674"/>
      <c r="AF145" s="674"/>
      <c r="AG145" s="674"/>
      <c r="AH145" s="674"/>
      <c r="AI145" s="674"/>
      <c r="AJ145" s="674"/>
      <c r="AK145" s="674"/>
      <c r="AL145" s="674"/>
      <c r="AM145" s="674"/>
      <c r="AN145" s="674"/>
      <c r="AO145" s="674"/>
      <c r="AP145" s="674"/>
      <c r="AQ145" s="674"/>
      <c r="AR145" s="674"/>
      <c r="AS145" s="674"/>
      <c r="AT145" s="674"/>
      <c r="AU145" s="674"/>
      <c r="AV145" s="674"/>
      <c r="AW145" s="674"/>
      <c r="AX145" s="674"/>
      <c r="AY145" s="674"/>
      <c r="AZ145" s="674"/>
      <c r="BA145" s="674"/>
      <c r="BB145" s="674"/>
      <c r="BC145" s="674"/>
      <c r="BD145" s="674"/>
    </row>
    <row r="146" spans="4:56" x14ac:dyDescent="0.2">
      <c r="D146" s="674"/>
      <c r="E146" s="674"/>
      <c r="F146" s="674"/>
      <c r="G146" s="674"/>
      <c r="H146" s="674"/>
      <c r="I146" s="674"/>
      <c r="J146" s="674"/>
      <c r="K146" s="674"/>
      <c r="L146" s="674"/>
      <c r="M146" s="674"/>
      <c r="N146" s="674"/>
      <c r="O146" s="674"/>
      <c r="P146" s="674"/>
      <c r="Q146" s="674"/>
      <c r="R146" s="674"/>
      <c r="S146" s="674"/>
      <c r="T146" s="674"/>
      <c r="U146" s="674"/>
      <c r="V146" s="674"/>
      <c r="W146" s="674"/>
      <c r="X146" s="674"/>
      <c r="Y146" s="674"/>
      <c r="Z146" s="674"/>
      <c r="AA146" s="674"/>
      <c r="AB146" s="674"/>
      <c r="AC146" s="674"/>
      <c r="AD146" s="674"/>
      <c r="AE146" s="674"/>
      <c r="AF146" s="674"/>
      <c r="AG146" s="674"/>
      <c r="AH146" s="674"/>
      <c r="AI146" s="674"/>
      <c r="AJ146" s="674"/>
      <c r="AK146" s="674"/>
      <c r="AL146" s="674"/>
      <c r="AM146" s="674"/>
      <c r="AN146" s="674"/>
      <c r="AO146" s="674"/>
      <c r="AP146" s="674"/>
      <c r="AQ146" s="674"/>
      <c r="AR146" s="674"/>
      <c r="AS146" s="674"/>
      <c r="AT146" s="674"/>
      <c r="AU146" s="674"/>
      <c r="AV146" s="674"/>
      <c r="AW146" s="674"/>
      <c r="AX146" s="674"/>
      <c r="AY146" s="674"/>
      <c r="AZ146" s="674"/>
      <c r="BA146" s="674"/>
      <c r="BB146" s="674"/>
      <c r="BC146" s="674"/>
      <c r="BD146" s="674"/>
    </row>
    <row r="147" spans="4:56" x14ac:dyDescent="0.2">
      <c r="D147" s="674"/>
      <c r="E147" s="674"/>
      <c r="F147" s="674"/>
      <c r="G147" s="674"/>
      <c r="H147" s="674"/>
      <c r="I147" s="674"/>
      <c r="J147" s="674"/>
      <c r="K147" s="674"/>
      <c r="L147" s="674"/>
      <c r="M147" s="674"/>
      <c r="N147" s="674"/>
      <c r="O147" s="674"/>
      <c r="P147" s="674"/>
      <c r="Q147" s="674"/>
      <c r="R147" s="674"/>
      <c r="S147" s="674"/>
      <c r="T147" s="674"/>
      <c r="U147" s="674"/>
      <c r="V147" s="674"/>
      <c r="W147" s="674"/>
      <c r="X147" s="674"/>
      <c r="Y147" s="674"/>
      <c r="Z147" s="674"/>
      <c r="AA147" s="674"/>
      <c r="AB147" s="674"/>
      <c r="AC147" s="674"/>
      <c r="AD147" s="674"/>
      <c r="AE147" s="674"/>
      <c r="AF147" s="674"/>
      <c r="AG147" s="674"/>
      <c r="AH147" s="674"/>
      <c r="AI147" s="674"/>
      <c r="AJ147" s="674"/>
      <c r="AK147" s="674"/>
      <c r="AL147" s="674"/>
      <c r="AM147" s="674"/>
      <c r="AN147" s="674"/>
      <c r="AO147" s="674"/>
      <c r="AP147" s="674"/>
      <c r="AQ147" s="674"/>
      <c r="AR147" s="674"/>
      <c r="AS147" s="674"/>
      <c r="AT147" s="674"/>
      <c r="AU147" s="674"/>
      <c r="AV147" s="674"/>
      <c r="AW147" s="674"/>
      <c r="AX147" s="674"/>
      <c r="AY147" s="674"/>
      <c r="AZ147" s="674"/>
      <c r="BA147" s="674"/>
      <c r="BB147" s="674"/>
      <c r="BC147" s="674"/>
      <c r="BD147" s="674"/>
    </row>
    <row r="148" spans="4:56" x14ac:dyDescent="0.2">
      <c r="D148" s="674"/>
      <c r="E148" s="674"/>
      <c r="F148" s="674"/>
      <c r="G148" s="674"/>
      <c r="H148" s="674"/>
      <c r="I148" s="674"/>
      <c r="J148" s="674"/>
      <c r="K148" s="674"/>
      <c r="L148" s="674"/>
      <c r="M148" s="674"/>
      <c r="N148" s="674"/>
      <c r="O148" s="674"/>
      <c r="P148" s="674"/>
      <c r="Q148" s="674"/>
      <c r="R148" s="674"/>
      <c r="S148" s="674"/>
      <c r="T148" s="674"/>
      <c r="U148" s="674"/>
      <c r="V148" s="674"/>
      <c r="W148" s="674"/>
      <c r="X148" s="674"/>
      <c r="Y148" s="674"/>
      <c r="Z148" s="674"/>
      <c r="AA148" s="674"/>
      <c r="AB148" s="674"/>
      <c r="AC148" s="674"/>
      <c r="AD148" s="674"/>
      <c r="AE148" s="674"/>
      <c r="AF148" s="674"/>
      <c r="AG148" s="674"/>
      <c r="AH148" s="674"/>
      <c r="AI148" s="674"/>
      <c r="AJ148" s="674"/>
      <c r="AK148" s="674"/>
      <c r="AL148" s="674"/>
      <c r="AM148" s="674"/>
      <c r="AN148" s="674"/>
      <c r="AO148" s="674"/>
      <c r="AP148" s="674"/>
      <c r="AQ148" s="674"/>
      <c r="AR148" s="674"/>
      <c r="AS148" s="674"/>
      <c r="AT148" s="674"/>
      <c r="AU148" s="674"/>
      <c r="AV148" s="674"/>
      <c r="AW148" s="674"/>
      <c r="AX148" s="674"/>
      <c r="AY148" s="674"/>
      <c r="AZ148" s="674"/>
      <c r="BA148" s="674"/>
      <c r="BB148" s="674"/>
      <c r="BC148" s="674"/>
      <c r="BD148" s="674"/>
    </row>
    <row r="149" spans="4:56" x14ac:dyDescent="0.2">
      <c r="D149" s="674"/>
      <c r="E149" s="674"/>
      <c r="F149" s="674"/>
      <c r="G149" s="674"/>
      <c r="H149" s="674"/>
      <c r="I149" s="674"/>
      <c r="J149" s="674"/>
      <c r="K149" s="674"/>
      <c r="L149" s="674"/>
      <c r="M149" s="674"/>
      <c r="N149" s="674"/>
      <c r="O149" s="674"/>
      <c r="P149" s="674"/>
      <c r="Q149" s="674"/>
      <c r="R149" s="674"/>
      <c r="S149" s="674"/>
      <c r="T149" s="674"/>
      <c r="U149" s="674"/>
      <c r="V149" s="674"/>
      <c r="W149" s="674"/>
      <c r="X149" s="674"/>
      <c r="Y149" s="674"/>
      <c r="Z149" s="674"/>
      <c r="AA149" s="674"/>
      <c r="AB149" s="674"/>
      <c r="AC149" s="674"/>
      <c r="AD149" s="674"/>
      <c r="AE149" s="674"/>
      <c r="AF149" s="674"/>
      <c r="AG149" s="674"/>
      <c r="AH149" s="674"/>
      <c r="AI149" s="674"/>
      <c r="AJ149" s="674"/>
      <c r="AK149" s="674"/>
      <c r="AL149" s="674"/>
      <c r="AM149" s="674"/>
      <c r="AN149" s="674"/>
      <c r="AO149" s="674"/>
      <c r="AP149" s="674"/>
      <c r="AQ149" s="674"/>
      <c r="AR149" s="674"/>
      <c r="AS149" s="674"/>
      <c r="AT149" s="674"/>
      <c r="AU149" s="674"/>
      <c r="AV149" s="674"/>
      <c r="AW149" s="674"/>
      <c r="AX149" s="674"/>
      <c r="AY149" s="674"/>
      <c r="AZ149" s="674"/>
      <c r="BA149" s="674"/>
      <c r="BB149" s="674"/>
      <c r="BC149" s="674"/>
      <c r="BD149" s="674"/>
    </row>
  </sheetData>
  <mergeCells count="20">
    <mergeCell ref="A136:B136"/>
    <mergeCell ref="A137:B137"/>
    <mergeCell ref="A138:B138"/>
    <mergeCell ref="A139:B139"/>
    <mergeCell ref="A131:B131"/>
    <mergeCell ref="A133:B133"/>
    <mergeCell ref="A102:A125"/>
    <mergeCell ref="A78:A101"/>
    <mergeCell ref="A134:B134"/>
    <mergeCell ref="A135:B135"/>
    <mergeCell ref="A132:B132"/>
    <mergeCell ref="A128:B128"/>
    <mergeCell ref="A129:J130"/>
    <mergeCell ref="BF4:BF5"/>
    <mergeCell ref="F1:G1"/>
    <mergeCell ref="A6:A29"/>
    <mergeCell ref="A30:A53"/>
    <mergeCell ref="A54:A77"/>
    <mergeCell ref="BE4:BE5"/>
    <mergeCell ref="A1:D1"/>
  </mergeCells>
  <hyperlinks>
    <hyperlink ref="F1: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6"/>
  <sheetViews>
    <sheetView showGridLines="0" zoomScaleNormal="100" workbookViewId="0">
      <selection sqref="A1:J1"/>
    </sheetView>
  </sheetViews>
  <sheetFormatPr defaultColWidth="9.140625" defaultRowHeight="12.75" x14ac:dyDescent="0.2"/>
  <cols>
    <col min="1" max="1" width="19.85546875" style="39" customWidth="1"/>
    <col min="2" max="4" width="12.140625" style="39" customWidth="1"/>
    <col min="5" max="5" width="12.85546875" style="39" customWidth="1"/>
    <col min="6" max="6" width="14" style="39" customWidth="1"/>
    <col min="7" max="7" width="12.5703125" style="39" customWidth="1"/>
    <col min="8" max="11" width="12.140625" style="39" customWidth="1"/>
    <col min="12" max="12" width="11" style="39" customWidth="1"/>
    <col min="13" max="13" width="10" style="39" customWidth="1"/>
    <col min="14" max="14" width="11.85546875" style="39" customWidth="1"/>
    <col min="15" max="15" width="12.5703125" style="39" customWidth="1"/>
    <col min="16" max="18" width="12.140625" style="39" customWidth="1"/>
    <col min="19" max="19" width="12.5703125" style="39" customWidth="1"/>
    <col min="20" max="66" width="12.140625" style="39" customWidth="1"/>
    <col min="67" max="67" width="13.5703125" style="39" customWidth="1"/>
    <col min="68" max="16384" width="9.140625" style="39"/>
  </cols>
  <sheetData>
    <row r="1" spans="1:70" ht="18" customHeight="1" x14ac:dyDescent="0.25">
      <c r="A1" s="770" t="s">
        <v>3175</v>
      </c>
      <c r="B1" s="770"/>
      <c r="C1" s="770"/>
      <c r="D1" s="770"/>
      <c r="E1" s="770"/>
      <c r="F1" s="770"/>
      <c r="G1" s="770"/>
      <c r="H1" s="770"/>
      <c r="I1" s="770"/>
      <c r="J1" s="770"/>
      <c r="L1" s="765" t="s">
        <v>69</v>
      </c>
      <c r="M1" s="765"/>
    </row>
    <row r="2" spans="1:70" ht="15" customHeight="1" x14ac:dyDescent="0.2"/>
    <row r="3" spans="1:70" ht="13.5" customHeight="1" x14ac:dyDescent="0.2">
      <c r="C3" s="763" t="s">
        <v>24</v>
      </c>
      <c r="D3" s="763"/>
      <c r="E3" s="763"/>
      <c r="F3" s="763"/>
      <c r="G3" s="763" t="s">
        <v>25</v>
      </c>
      <c r="H3" s="763"/>
      <c r="I3" s="763"/>
      <c r="J3" s="763"/>
      <c r="K3" s="763" t="s">
        <v>97</v>
      </c>
      <c r="L3" s="763"/>
      <c r="M3" s="763"/>
      <c r="N3" s="763"/>
      <c r="O3" s="763" t="s">
        <v>2748</v>
      </c>
      <c r="P3" s="763"/>
      <c r="Q3" s="763"/>
      <c r="R3" s="763"/>
      <c r="S3" s="763" t="s">
        <v>2751</v>
      </c>
      <c r="T3" s="763"/>
      <c r="U3" s="763"/>
      <c r="V3" s="763"/>
      <c r="W3" s="763" t="s">
        <v>2755</v>
      </c>
      <c r="X3" s="763"/>
      <c r="Y3" s="763"/>
      <c r="Z3" s="763"/>
      <c r="AA3" s="763" t="s">
        <v>2904</v>
      </c>
      <c r="AB3" s="763"/>
      <c r="AC3" s="763"/>
      <c r="AD3" s="763"/>
      <c r="AE3" s="763" t="s">
        <v>2922</v>
      </c>
      <c r="AF3" s="763"/>
      <c r="AG3" s="763"/>
      <c r="AH3" s="763"/>
      <c r="AI3" s="763" t="s">
        <v>3000</v>
      </c>
      <c r="AJ3" s="763"/>
      <c r="AK3" s="763"/>
      <c r="AL3" s="763"/>
      <c r="AM3" s="763" t="s">
        <v>3008</v>
      </c>
      <c r="AN3" s="763"/>
      <c r="AO3" s="763"/>
      <c r="AP3" s="763"/>
      <c r="AQ3" s="763" t="s">
        <v>3051</v>
      </c>
      <c r="AR3" s="763"/>
      <c r="AS3" s="763"/>
      <c r="AT3" s="763"/>
      <c r="AU3" s="763" t="s">
        <v>3089</v>
      </c>
      <c r="AV3" s="763"/>
      <c r="AW3" s="763"/>
      <c r="AX3" s="763"/>
      <c r="AY3" s="763" t="s">
        <v>3095</v>
      </c>
      <c r="AZ3" s="763"/>
      <c r="BA3" s="763"/>
      <c r="BB3" s="763"/>
      <c r="BC3" s="763" t="s">
        <v>3130</v>
      </c>
      <c r="BD3" s="763"/>
      <c r="BE3" s="763"/>
      <c r="BF3" s="764"/>
      <c r="BG3" s="773" t="s">
        <v>3144</v>
      </c>
      <c r="BH3" s="774"/>
      <c r="BI3" s="774"/>
      <c r="BJ3" s="775"/>
      <c r="BK3" s="750" t="s">
        <v>3159</v>
      </c>
      <c r="BL3" s="750"/>
      <c r="BM3" s="750"/>
      <c r="BN3" s="751"/>
      <c r="BO3" s="772" t="s">
        <v>3162</v>
      </c>
      <c r="BP3" s="763"/>
      <c r="BQ3" s="763"/>
      <c r="BR3" s="763"/>
    </row>
    <row r="4" spans="1:70" ht="13.5" customHeight="1" x14ac:dyDescent="0.2">
      <c r="B4" s="15"/>
      <c r="C4" s="763"/>
      <c r="D4" s="763"/>
      <c r="E4" s="763"/>
      <c r="F4" s="763"/>
      <c r="G4" s="763"/>
      <c r="H4" s="763"/>
      <c r="I4" s="763"/>
      <c r="J4" s="763"/>
      <c r="K4" s="763"/>
      <c r="L4" s="763"/>
      <c r="M4" s="763"/>
      <c r="N4" s="763"/>
      <c r="O4" s="763"/>
      <c r="P4" s="763"/>
      <c r="Q4" s="763"/>
      <c r="R4" s="763"/>
      <c r="S4" s="763"/>
      <c r="T4" s="763"/>
      <c r="U4" s="763"/>
      <c r="V4" s="763"/>
      <c r="W4" s="763"/>
      <c r="X4" s="763"/>
      <c r="Y4" s="763"/>
      <c r="Z4" s="763"/>
      <c r="AA4" s="763"/>
      <c r="AB4" s="763"/>
      <c r="AC4" s="763"/>
      <c r="AD4" s="763"/>
      <c r="AE4" s="763"/>
      <c r="AF4" s="763"/>
      <c r="AG4" s="763"/>
      <c r="AH4" s="763"/>
      <c r="AI4" s="763"/>
      <c r="AJ4" s="763"/>
      <c r="AK4" s="763"/>
      <c r="AL4" s="763"/>
      <c r="AM4" s="763"/>
      <c r="AN4" s="763"/>
      <c r="AO4" s="763"/>
      <c r="AP4" s="763"/>
      <c r="AQ4" s="763"/>
      <c r="AR4" s="763"/>
      <c r="AS4" s="763"/>
      <c r="AT4" s="763"/>
      <c r="AU4" s="763"/>
      <c r="AV4" s="763"/>
      <c r="AW4" s="763"/>
      <c r="AX4" s="763"/>
      <c r="AY4" s="763"/>
      <c r="AZ4" s="763"/>
      <c r="BA4" s="763"/>
      <c r="BB4" s="763"/>
      <c r="BC4" s="763"/>
      <c r="BD4" s="763"/>
      <c r="BE4" s="763"/>
      <c r="BF4" s="764"/>
      <c r="BG4" s="776"/>
      <c r="BH4" s="777"/>
      <c r="BI4" s="777"/>
      <c r="BJ4" s="778"/>
      <c r="BK4" s="752"/>
      <c r="BL4" s="752"/>
      <c r="BM4" s="752"/>
      <c r="BN4" s="753"/>
      <c r="BO4" s="772"/>
      <c r="BP4" s="763"/>
      <c r="BQ4" s="763"/>
      <c r="BR4" s="763"/>
    </row>
    <row r="5" spans="1:70" ht="13.5" customHeight="1" x14ac:dyDescent="0.2">
      <c r="C5" s="754" t="s">
        <v>29</v>
      </c>
      <c r="D5" s="757" t="s">
        <v>28</v>
      </c>
      <c r="E5" s="757" t="s">
        <v>30</v>
      </c>
      <c r="F5" s="760" t="s">
        <v>31</v>
      </c>
      <c r="G5" s="754" t="s">
        <v>29</v>
      </c>
      <c r="H5" s="757" t="s">
        <v>28</v>
      </c>
      <c r="I5" s="757" t="s">
        <v>30</v>
      </c>
      <c r="J5" s="760" t="s">
        <v>31</v>
      </c>
      <c r="K5" s="754" t="s">
        <v>29</v>
      </c>
      <c r="L5" s="757" t="s">
        <v>28</v>
      </c>
      <c r="M5" s="757" t="s">
        <v>30</v>
      </c>
      <c r="N5" s="760" t="s">
        <v>31</v>
      </c>
      <c r="O5" s="754" t="s">
        <v>29</v>
      </c>
      <c r="P5" s="757" t="s">
        <v>28</v>
      </c>
      <c r="Q5" s="757" t="s">
        <v>30</v>
      </c>
      <c r="R5" s="760" t="s">
        <v>31</v>
      </c>
      <c r="S5" s="754" t="s">
        <v>29</v>
      </c>
      <c r="T5" s="757" t="s">
        <v>28</v>
      </c>
      <c r="U5" s="757" t="s">
        <v>30</v>
      </c>
      <c r="V5" s="760" t="s">
        <v>31</v>
      </c>
      <c r="W5" s="754" t="s">
        <v>29</v>
      </c>
      <c r="X5" s="757" t="s">
        <v>28</v>
      </c>
      <c r="Y5" s="757" t="s">
        <v>30</v>
      </c>
      <c r="Z5" s="760" t="s">
        <v>31</v>
      </c>
      <c r="AA5" s="754" t="s">
        <v>29</v>
      </c>
      <c r="AB5" s="757" t="s">
        <v>28</v>
      </c>
      <c r="AC5" s="757" t="s">
        <v>30</v>
      </c>
      <c r="AD5" s="760" t="s">
        <v>31</v>
      </c>
      <c r="AE5" s="754" t="s">
        <v>29</v>
      </c>
      <c r="AF5" s="757" t="s">
        <v>28</v>
      </c>
      <c r="AG5" s="757" t="s">
        <v>30</v>
      </c>
      <c r="AH5" s="760" t="s">
        <v>31</v>
      </c>
      <c r="AI5" s="754" t="s">
        <v>29</v>
      </c>
      <c r="AJ5" s="757" t="s">
        <v>28</v>
      </c>
      <c r="AK5" s="757" t="s">
        <v>30</v>
      </c>
      <c r="AL5" s="760" t="s">
        <v>31</v>
      </c>
      <c r="AM5" s="754" t="s">
        <v>29</v>
      </c>
      <c r="AN5" s="757" t="s">
        <v>28</v>
      </c>
      <c r="AO5" s="757" t="s">
        <v>30</v>
      </c>
      <c r="AP5" s="760" t="s">
        <v>31</v>
      </c>
      <c r="AQ5" s="757" t="s">
        <v>29</v>
      </c>
      <c r="AR5" s="757" t="s">
        <v>28</v>
      </c>
      <c r="AS5" s="757" t="s">
        <v>30</v>
      </c>
      <c r="AT5" s="760" t="s">
        <v>31</v>
      </c>
      <c r="AU5" s="757" t="s">
        <v>29</v>
      </c>
      <c r="AV5" s="757" t="s">
        <v>28</v>
      </c>
      <c r="AW5" s="757" t="s">
        <v>30</v>
      </c>
      <c r="AX5" s="760" t="s">
        <v>31</v>
      </c>
      <c r="AY5" s="757" t="s">
        <v>29</v>
      </c>
      <c r="AZ5" s="757" t="s">
        <v>28</v>
      </c>
      <c r="BA5" s="757" t="s">
        <v>30</v>
      </c>
      <c r="BB5" s="760" t="s">
        <v>31</v>
      </c>
      <c r="BC5" s="757" t="s">
        <v>29</v>
      </c>
      <c r="BD5" s="757" t="s">
        <v>28</v>
      </c>
      <c r="BE5" s="757" t="s">
        <v>30</v>
      </c>
      <c r="BF5" s="760" t="s">
        <v>31</v>
      </c>
      <c r="BG5" s="779" t="s">
        <v>29</v>
      </c>
      <c r="BH5" s="782" t="s">
        <v>28</v>
      </c>
      <c r="BI5" s="782" t="s">
        <v>30</v>
      </c>
      <c r="BJ5" s="785" t="s">
        <v>31</v>
      </c>
      <c r="BK5" s="754" t="s">
        <v>29</v>
      </c>
      <c r="BL5" s="757" t="s">
        <v>28</v>
      </c>
      <c r="BM5" s="757" t="s">
        <v>30</v>
      </c>
      <c r="BN5" s="760" t="s">
        <v>31</v>
      </c>
      <c r="BO5" s="757" t="s">
        <v>29</v>
      </c>
      <c r="BP5" s="757" t="s">
        <v>28</v>
      </c>
      <c r="BQ5" s="757" t="s">
        <v>30</v>
      </c>
      <c r="BR5" s="760" t="s">
        <v>31</v>
      </c>
    </row>
    <row r="6" spans="1:70" ht="13.5" customHeight="1" x14ac:dyDescent="0.2">
      <c r="C6" s="755"/>
      <c r="D6" s="758"/>
      <c r="E6" s="758"/>
      <c r="F6" s="761"/>
      <c r="G6" s="755"/>
      <c r="H6" s="758"/>
      <c r="I6" s="758"/>
      <c r="J6" s="761"/>
      <c r="K6" s="755"/>
      <c r="L6" s="758"/>
      <c r="M6" s="758"/>
      <c r="N6" s="761"/>
      <c r="O6" s="755"/>
      <c r="P6" s="758"/>
      <c r="Q6" s="758"/>
      <c r="R6" s="761"/>
      <c r="S6" s="755"/>
      <c r="T6" s="758"/>
      <c r="U6" s="758"/>
      <c r="V6" s="761"/>
      <c r="W6" s="755"/>
      <c r="X6" s="758"/>
      <c r="Y6" s="758"/>
      <c r="Z6" s="761"/>
      <c r="AA6" s="755"/>
      <c r="AB6" s="758"/>
      <c r="AC6" s="758"/>
      <c r="AD6" s="761"/>
      <c r="AE6" s="755"/>
      <c r="AF6" s="758"/>
      <c r="AG6" s="758"/>
      <c r="AH6" s="761"/>
      <c r="AI6" s="755"/>
      <c r="AJ6" s="758"/>
      <c r="AK6" s="758"/>
      <c r="AL6" s="761"/>
      <c r="AM6" s="755"/>
      <c r="AN6" s="758"/>
      <c r="AO6" s="758"/>
      <c r="AP6" s="761"/>
      <c r="AQ6" s="758"/>
      <c r="AR6" s="758"/>
      <c r="AS6" s="758"/>
      <c r="AT6" s="761"/>
      <c r="AU6" s="758"/>
      <c r="AV6" s="758"/>
      <c r="AW6" s="758"/>
      <c r="AX6" s="761"/>
      <c r="AY6" s="758"/>
      <c r="AZ6" s="758"/>
      <c r="BA6" s="758"/>
      <c r="BB6" s="761"/>
      <c r="BC6" s="758"/>
      <c r="BD6" s="758"/>
      <c r="BE6" s="758"/>
      <c r="BF6" s="761"/>
      <c r="BG6" s="780"/>
      <c r="BH6" s="783"/>
      <c r="BI6" s="783"/>
      <c r="BJ6" s="786"/>
      <c r="BK6" s="755"/>
      <c r="BL6" s="758"/>
      <c r="BM6" s="758"/>
      <c r="BN6" s="761"/>
      <c r="BO6" s="758"/>
      <c r="BP6" s="758"/>
      <c r="BQ6" s="758"/>
      <c r="BR6" s="761"/>
    </row>
    <row r="7" spans="1:70" ht="13.5" customHeight="1" x14ac:dyDescent="0.2">
      <c r="C7" s="756"/>
      <c r="D7" s="759"/>
      <c r="E7" s="759"/>
      <c r="F7" s="762"/>
      <c r="G7" s="756"/>
      <c r="H7" s="759"/>
      <c r="I7" s="759"/>
      <c r="J7" s="762"/>
      <c r="K7" s="756"/>
      <c r="L7" s="759"/>
      <c r="M7" s="759"/>
      <c r="N7" s="762"/>
      <c r="O7" s="756"/>
      <c r="P7" s="759"/>
      <c r="Q7" s="759"/>
      <c r="R7" s="762"/>
      <c r="S7" s="756"/>
      <c r="T7" s="759"/>
      <c r="U7" s="759"/>
      <c r="V7" s="762"/>
      <c r="W7" s="756"/>
      <c r="X7" s="759"/>
      <c r="Y7" s="759"/>
      <c r="Z7" s="762"/>
      <c r="AA7" s="756"/>
      <c r="AB7" s="759"/>
      <c r="AC7" s="759"/>
      <c r="AD7" s="762"/>
      <c r="AE7" s="756"/>
      <c r="AF7" s="759"/>
      <c r="AG7" s="759"/>
      <c r="AH7" s="762"/>
      <c r="AI7" s="756"/>
      <c r="AJ7" s="759"/>
      <c r="AK7" s="759"/>
      <c r="AL7" s="762"/>
      <c r="AM7" s="756"/>
      <c r="AN7" s="759"/>
      <c r="AO7" s="759"/>
      <c r="AP7" s="762"/>
      <c r="AQ7" s="759"/>
      <c r="AR7" s="759"/>
      <c r="AS7" s="759"/>
      <c r="AT7" s="762"/>
      <c r="AU7" s="759"/>
      <c r="AV7" s="759"/>
      <c r="AW7" s="759"/>
      <c r="AX7" s="762"/>
      <c r="AY7" s="759"/>
      <c r="AZ7" s="759"/>
      <c r="BA7" s="759"/>
      <c r="BB7" s="762"/>
      <c r="BC7" s="759"/>
      <c r="BD7" s="759"/>
      <c r="BE7" s="759"/>
      <c r="BF7" s="762"/>
      <c r="BG7" s="781"/>
      <c r="BH7" s="784"/>
      <c r="BI7" s="784"/>
      <c r="BJ7" s="787"/>
      <c r="BK7" s="756"/>
      <c r="BL7" s="759"/>
      <c r="BM7" s="759"/>
      <c r="BN7" s="762"/>
      <c r="BO7" s="759"/>
      <c r="BP7" s="759"/>
      <c r="BQ7" s="759"/>
      <c r="BR7" s="762"/>
    </row>
    <row r="8" spans="1:70" ht="13.5" customHeight="1" x14ac:dyDescent="0.2">
      <c r="A8" s="768" t="s">
        <v>2750</v>
      </c>
      <c r="B8" s="251" t="s">
        <v>27</v>
      </c>
      <c r="C8" s="506">
        <v>65.3</v>
      </c>
      <c r="D8" s="507">
        <v>57.9</v>
      </c>
      <c r="E8" s="507">
        <v>72.8</v>
      </c>
      <c r="F8" s="508">
        <v>297</v>
      </c>
      <c r="G8" s="509">
        <v>584.9</v>
      </c>
      <c r="H8" s="510">
        <v>562.70000000000005</v>
      </c>
      <c r="I8" s="510">
        <v>607.20000000000005</v>
      </c>
      <c r="J8" s="508">
        <v>2506</v>
      </c>
      <c r="K8" s="509">
        <v>268.7</v>
      </c>
      <c r="L8" s="510">
        <v>253.5</v>
      </c>
      <c r="M8" s="510">
        <v>283.8</v>
      </c>
      <c r="N8" s="508">
        <v>1176</v>
      </c>
      <c r="O8" s="509">
        <v>46.7</v>
      </c>
      <c r="P8" s="510">
        <v>40.200000000000003</v>
      </c>
      <c r="Q8" s="510">
        <v>53.2</v>
      </c>
      <c r="R8" s="508">
        <v>197</v>
      </c>
      <c r="S8" s="509">
        <v>8.4</v>
      </c>
      <c r="T8" s="510">
        <v>5.7</v>
      </c>
      <c r="U8" s="510">
        <v>11.1</v>
      </c>
      <c r="V8" s="508">
        <v>37</v>
      </c>
      <c r="W8" s="509">
        <v>4.3</v>
      </c>
      <c r="X8" s="510">
        <v>2.4</v>
      </c>
      <c r="Y8" s="510">
        <v>6.3</v>
      </c>
      <c r="Z8" s="508">
        <v>19</v>
      </c>
      <c r="AA8" s="509">
        <v>10.1</v>
      </c>
      <c r="AB8" s="510">
        <v>7.1</v>
      </c>
      <c r="AC8" s="510">
        <v>13.1</v>
      </c>
      <c r="AD8" s="508">
        <v>44</v>
      </c>
      <c r="AE8" s="509">
        <v>106.2</v>
      </c>
      <c r="AF8" s="510">
        <v>96.8</v>
      </c>
      <c r="AG8" s="510">
        <v>115.6</v>
      </c>
      <c r="AH8" s="508">
        <v>487</v>
      </c>
      <c r="AI8" s="510">
        <v>247.7</v>
      </c>
      <c r="AJ8" s="510">
        <v>233</v>
      </c>
      <c r="AK8" s="510">
        <v>262.39999999999998</v>
      </c>
      <c r="AL8" s="511">
        <v>1076</v>
      </c>
      <c r="AM8" s="510">
        <v>224.2</v>
      </c>
      <c r="AN8" s="510">
        <v>210.5</v>
      </c>
      <c r="AO8" s="510">
        <v>237.9</v>
      </c>
      <c r="AP8" s="508">
        <v>1014</v>
      </c>
      <c r="AQ8" s="510">
        <v>390.4</v>
      </c>
      <c r="AR8" s="510">
        <v>372.4</v>
      </c>
      <c r="AS8" s="510">
        <v>408.3</v>
      </c>
      <c r="AT8" s="510">
        <v>1766</v>
      </c>
      <c r="AU8" s="512">
        <v>259.2</v>
      </c>
      <c r="AV8" s="510">
        <v>243.7</v>
      </c>
      <c r="AW8" s="510">
        <v>274.60000000000002</v>
      </c>
      <c r="AX8" s="510">
        <v>1066</v>
      </c>
      <c r="AY8" s="512">
        <v>70.2</v>
      </c>
      <c r="AZ8" s="510">
        <v>62.5</v>
      </c>
      <c r="BA8" s="510">
        <v>77.8</v>
      </c>
      <c r="BB8" s="510">
        <v>323</v>
      </c>
      <c r="BC8" s="512">
        <v>20.6</v>
      </c>
      <c r="BD8" s="510">
        <v>16.399999999999999</v>
      </c>
      <c r="BE8" s="510">
        <v>24.9</v>
      </c>
      <c r="BF8" s="511">
        <v>91</v>
      </c>
      <c r="BG8" s="509">
        <v>6.1</v>
      </c>
      <c r="BH8" s="510">
        <v>3.8</v>
      </c>
      <c r="BI8" s="510">
        <v>8.3000000000000007</v>
      </c>
      <c r="BJ8" s="508">
        <v>28</v>
      </c>
      <c r="BK8" s="510">
        <v>14.7</v>
      </c>
      <c r="BL8" s="510">
        <v>11.1</v>
      </c>
      <c r="BM8" s="510">
        <v>18.3</v>
      </c>
      <c r="BN8" s="510">
        <v>66</v>
      </c>
      <c r="BO8" s="517">
        <v>144.4</v>
      </c>
      <c r="BP8" s="518">
        <v>141.6</v>
      </c>
      <c r="BQ8" s="518">
        <v>147.19999999999999</v>
      </c>
      <c r="BR8" s="519">
        <v>10193</v>
      </c>
    </row>
    <row r="9" spans="1:70" ht="13.5" customHeight="1" x14ac:dyDescent="0.2">
      <c r="A9" s="768"/>
      <c r="B9" s="252" t="s">
        <v>2</v>
      </c>
      <c r="C9" s="509">
        <v>47.7</v>
      </c>
      <c r="D9" s="510">
        <v>39.299999999999997</v>
      </c>
      <c r="E9" s="510">
        <v>56.1</v>
      </c>
      <c r="F9" s="508">
        <v>125</v>
      </c>
      <c r="G9" s="509">
        <v>479.7</v>
      </c>
      <c r="H9" s="510">
        <v>453.6</v>
      </c>
      <c r="I9" s="510">
        <v>505.8</v>
      </c>
      <c r="J9" s="508">
        <v>1224</v>
      </c>
      <c r="K9" s="509">
        <v>239.4</v>
      </c>
      <c r="L9" s="510">
        <v>221</v>
      </c>
      <c r="M9" s="510">
        <v>257.7</v>
      </c>
      <c r="N9" s="508">
        <v>632</v>
      </c>
      <c r="O9" s="509">
        <v>44.8</v>
      </c>
      <c r="P9" s="510">
        <v>36.6</v>
      </c>
      <c r="Q9" s="510">
        <v>53.1</v>
      </c>
      <c r="R9" s="508">
        <v>114</v>
      </c>
      <c r="S9" s="509">
        <v>9.1</v>
      </c>
      <c r="T9" s="510">
        <v>5.4</v>
      </c>
      <c r="U9" s="510">
        <v>12.7</v>
      </c>
      <c r="V9" s="508">
        <v>24</v>
      </c>
      <c r="W9" s="509">
        <v>4.9000000000000004</v>
      </c>
      <c r="X9" s="510">
        <v>2.2000000000000002</v>
      </c>
      <c r="Y9" s="510">
        <v>7.6</v>
      </c>
      <c r="Z9" s="508">
        <v>13</v>
      </c>
      <c r="AA9" s="509">
        <v>6.2</v>
      </c>
      <c r="AB9" s="510">
        <v>3.1</v>
      </c>
      <c r="AC9" s="510">
        <v>9.1999999999999993</v>
      </c>
      <c r="AD9" s="508">
        <v>16</v>
      </c>
      <c r="AE9" s="509">
        <v>82</v>
      </c>
      <c r="AF9" s="510">
        <v>71.099999999999994</v>
      </c>
      <c r="AG9" s="510">
        <v>93</v>
      </c>
      <c r="AH9" s="508">
        <v>216</v>
      </c>
      <c r="AI9" s="510">
        <v>195.3</v>
      </c>
      <c r="AJ9" s="510">
        <v>178.2</v>
      </c>
      <c r="AK9" s="510">
        <v>212.3</v>
      </c>
      <c r="AL9" s="508">
        <v>497</v>
      </c>
      <c r="AM9" s="510">
        <v>183.5</v>
      </c>
      <c r="AN9" s="510">
        <v>167.3</v>
      </c>
      <c r="AO9" s="510">
        <v>199.7</v>
      </c>
      <c r="AP9" s="508">
        <v>486</v>
      </c>
      <c r="AQ9" s="510">
        <v>332.7</v>
      </c>
      <c r="AR9" s="510">
        <v>311.10000000000002</v>
      </c>
      <c r="AS9" s="510">
        <v>354.4</v>
      </c>
      <c r="AT9" s="510">
        <v>878</v>
      </c>
      <c r="AU9" s="509">
        <v>220.5</v>
      </c>
      <c r="AV9" s="510">
        <v>201.8</v>
      </c>
      <c r="AW9" s="510">
        <v>239.2</v>
      </c>
      <c r="AX9" s="510">
        <v>528</v>
      </c>
      <c r="AY9" s="509">
        <v>62.3</v>
      </c>
      <c r="AZ9" s="510">
        <v>52.7</v>
      </c>
      <c r="BA9" s="510">
        <v>71.900000000000006</v>
      </c>
      <c r="BB9" s="510">
        <v>163</v>
      </c>
      <c r="BC9" s="509">
        <v>17.399999999999999</v>
      </c>
      <c r="BD9" s="510">
        <v>12.2</v>
      </c>
      <c r="BE9" s="510">
        <v>22.5</v>
      </c>
      <c r="BF9" s="508">
        <v>44</v>
      </c>
      <c r="BG9" s="509">
        <v>6.4</v>
      </c>
      <c r="BH9" s="510">
        <v>3.3</v>
      </c>
      <c r="BI9" s="510">
        <v>9.4</v>
      </c>
      <c r="BJ9" s="508">
        <v>17</v>
      </c>
      <c r="BK9" s="510">
        <v>10.6</v>
      </c>
      <c r="BL9" s="510">
        <v>6.5</v>
      </c>
      <c r="BM9" s="510">
        <v>14.7</v>
      </c>
      <c r="BN9" s="510">
        <v>26</v>
      </c>
      <c r="BO9" s="520">
        <v>120.6</v>
      </c>
      <c r="BP9" s="518">
        <v>117.2</v>
      </c>
      <c r="BQ9" s="518">
        <v>123.9</v>
      </c>
      <c r="BR9" s="519">
        <v>5003</v>
      </c>
    </row>
    <row r="10" spans="1:70" ht="13.5" customHeight="1" x14ac:dyDescent="0.2">
      <c r="A10" s="768"/>
      <c r="B10" s="253" t="s">
        <v>3</v>
      </c>
      <c r="C10" s="509">
        <v>87.5</v>
      </c>
      <c r="D10" s="510">
        <v>74.2</v>
      </c>
      <c r="E10" s="510">
        <v>100.9</v>
      </c>
      <c r="F10" s="508">
        <v>172</v>
      </c>
      <c r="G10" s="509">
        <v>723.3</v>
      </c>
      <c r="H10" s="510">
        <v>684.2</v>
      </c>
      <c r="I10" s="510">
        <v>762.3</v>
      </c>
      <c r="J10" s="508">
        <v>1282</v>
      </c>
      <c r="K10" s="509">
        <v>307.8</v>
      </c>
      <c r="L10" s="510">
        <v>281.7</v>
      </c>
      <c r="M10" s="510">
        <v>333.9</v>
      </c>
      <c r="N10" s="508">
        <v>544</v>
      </c>
      <c r="O10" s="509">
        <v>49.3</v>
      </c>
      <c r="P10" s="510">
        <v>38.4</v>
      </c>
      <c r="Q10" s="510">
        <v>60.3</v>
      </c>
      <c r="R10" s="508">
        <v>83</v>
      </c>
      <c r="S10" s="509">
        <v>7.2</v>
      </c>
      <c r="T10" s="510">
        <v>3.2</v>
      </c>
      <c r="U10" s="510">
        <v>11.2</v>
      </c>
      <c r="V10" s="508">
        <v>13</v>
      </c>
      <c r="W10" s="509">
        <v>3.2</v>
      </c>
      <c r="X10" s="510">
        <v>0.5</v>
      </c>
      <c r="Y10" s="510">
        <v>5.9</v>
      </c>
      <c r="Z10" s="508">
        <v>6</v>
      </c>
      <c r="AA10" s="509">
        <v>15.3</v>
      </c>
      <c r="AB10" s="510">
        <v>9.5</v>
      </c>
      <c r="AC10" s="510">
        <v>21.1</v>
      </c>
      <c r="AD10" s="508">
        <v>28</v>
      </c>
      <c r="AE10" s="509">
        <v>139.19999999999999</v>
      </c>
      <c r="AF10" s="510">
        <v>122.4</v>
      </c>
      <c r="AG10" s="510">
        <v>156.1</v>
      </c>
      <c r="AH10" s="508">
        <v>271</v>
      </c>
      <c r="AI10" s="510">
        <v>319.2</v>
      </c>
      <c r="AJ10" s="510">
        <v>292.89999999999998</v>
      </c>
      <c r="AK10" s="510">
        <v>345.5</v>
      </c>
      <c r="AL10" s="508">
        <v>579</v>
      </c>
      <c r="AM10" s="510">
        <v>280.5</v>
      </c>
      <c r="AN10" s="510">
        <v>256.3</v>
      </c>
      <c r="AO10" s="510">
        <v>304.7</v>
      </c>
      <c r="AP10" s="508">
        <v>528</v>
      </c>
      <c r="AQ10" s="510">
        <v>467.8</v>
      </c>
      <c r="AR10" s="510">
        <v>436.9</v>
      </c>
      <c r="AS10" s="510">
        <v>498.6</v>
      </c>
      <c r="AT10" s="510">
        <v>888</v>
      </c>
      <c r="AU10" s="509">
        <v>309.2</v>
      </c>
      <c r="AV10" s="510">
        <v>282.8</v>
      </c>
      <c r="AW10" s="510">
        <v>335.7</v>
      </c>
      <c r="AX10" s="510">
        <v>538</v>
      </c>
      <c r="AY10" s="509">
        <v>81</v>
      </c>
      <c r="AZ10" s="510">
        <v>68.099999999999994</v>
      </c>
      <c r="BA10" s="510">
        <v>93.9</v>
      </c>
      <c r="BB10" s="510">
        <v>160</v>
      </c>
      <c r="BC10" s="509">
        <v>25</v>
      </c>
      <c r="BD10" s="510">
        <v>17.600000000000001</v>
      </c>
      <c r="BE10" s="510">
        <v>32.299999999999997</v>
      </c>
      <c r="BF10" s="508">
        <v>47</v>
      </c>
      <c r="BG10" s="509">
        <v>5.6</v>
      </c>
      <c r="BH10" s="510">
        <v>2.2000000000000002</v>
      </c>
      <c r="BI10" s="510">
        <v>9</v>
      </c>
      <c r="BJ10" s="508">
        <v>11</v>
      </c>
      <c r="BK10" s="510">
        <v>20.8</v>
      </c>
      <c r="BL10" s="510">
        <v>14.2</v>
      </c>
      <c r="BM10" s="510">
        <v>27.3</v>
      </c>
      <c r="BN10" s="510">
        <v>40</v>
      </c>
      <c r="BO10" s="520">
        <v>176.1</v>
      </c>
      <c r="BP10" s="518">
        <v>171.2</v>
      </c>
      <c r="BQ10" s="518">
        <v>181</v>
      </c>
      <c r="BR10" s="519">
        <v>5190</v>
      </c>
    </row>
    <row r="11" spans="1:70" ht="13.5" customHeight="1" x14ac:dyDescent="0.2">
      <c r="A11" s="768" t="s">
        <v>66</v>
      </c>
      <c r="B11" s="251" t="s">
        <v>27</v>
      </c>
      <c r="C11" s="512">
        <v>58.5</v>
      </c>
      <c r="D11" s="513">
        <v>51.5</v>
      </c>
      <c r="E11" s="513">
        <v>65.599999999999994</v>
      </c>
      <c r="F11" s="511">
        <v>265</v>
      </c>
      <c r="G11" s="512">
        <v>563.6</v>
      </c>
      <c r="H11" s="513">
        <v>541.70000000000005</v>
      </c>
      <c r="I11" s="513">
        <v>585.4</v>
      </c>
      <c r="J11" s="511">
        <v>2413</v>
      </c>
      <c r="K11" s="512">
        <v>243.8</v>
      </c>
      <c r="L11" s="513">
        <v>229.4</v>
      </c>
      <c r="M11" s="513">
        <v>258.3</v>
      </c>
      <c r="N11" s="511">
        <v>1065</v>
      </c>
      <c r="O11" s="512">
        <v>35.9</v>
      </c>
      <c r="P11" s="513">
        <v>30.2</v>
      </c>
      <c r="Q11" s="513">
        <v>41.7</v>
      </c>
      <c r="R11" s="511">
        <v>151</v>
      </c>
      <c r="S11" s="512">
        <v>3.6</v>
      </c>
      <c r="T11" s="513">
        <v>1.8</v>
      </c>
      <c r="U11" s="513">
        <v>5.4</v>
      </c>
      <c r="V11" s="511">
        <v>16</v>
      </c>
      <c r="W11" s="512">
        <v>2.1</v>
      </c>
      <c r="X11" s="513">
        <v>0.7</v>
      </c>
      <c r="Y11" s="513">
        <v>3.5</v>
      </c>
      <c r="Z11" s="511">
        <v>9</v>
      </c>
      <c r="AA11" s="512">
        <v>8.1</v>
      </c>
      <c r="AB11" s="513">
        <v>5.4</v>
      </c>
      <c r="AC11" s="513">
        <v>10.8</v>
      </c>
      <c r="AD11" s="511">
        <v>35</v>
      </c>
      <c r="AE11" s="512">
        <v>96.1</v>
      </c>
      <c r="AF11" s="513">
        <v>87.1</v>
      </c>
      <c r="AG11" s="513">
        <v>105.1</v>
      </c>
      <c r="AH11" s="511">
        <v>440</v>
      </c>
      <c r="AI11" s="513">
        <v>215.4</v>
      </c>
      <c r="AJ11" s="513">
        <v>201.6</v>
      </c>
      <c r="AK11" s="513">
        <v>229.1</v>
      </c>
      <c r="AL11" s="511">
        <v>934</v>
      </c>
      <c r="AM11" s="513">
        <v>187.2</v>
      </c>
      <c r="AN11" s="513">
        <v>174.7</v>
      </c>
      <c r="AO11" s="513">
        <v>199.8</v>
      </c>
      <c r="AP11" s="511">
        <v>846</v>
      </c>
      <c r="AQ11" s="513">
        <v>340.2</v>
      </c>
      <c r="AR11" s="513">
        <v>323.39999999999998</v>
      </c>
      <c r="AS11" s="513">
        <v>356.9</v>
      </c>
      <c r="AT11" s="513">
        <v>1538</v>
      </c>
      <c r="AU11" s="512">
        <v>215.5</v>
      </c>
      <c r="AV11" s="513">
        <v>201.4</v>
      </c>
      <c r="AW11" s="513">
        <v>229.7</v>
      </c>
      <c r="AX11" s="513">
        <v>887</v>
      </c>
      <c r="AY11" s="512">
        <v>51.9</v>
      </c>
      <c r="AZ11" s="513">
        <v>45.3</v>
      </c>
      <c r="BA11" s="513">
        <v>58.5</v>
      </c>
      <c r="BB11" s="513">
        <v>238</v>
      </c>
      <c r="BC11" s="512">
        <v>12.1</v>
      </c>
      <c r="BD11" s="513">
        <v>8.8000000000000007</v>
      </c>
      <c r="BE11" s="513">
        <v>15.3</v>
      </c>
      <c r="BF11" s="511">
        <v>54</v>
      </c>
      <c r="BG11" s="512">
        <v>4</v>
      </c>
      <c r="BH11" s="513">
        <v>2.1</v>
      </c>
      <c r="BI11" s="513">
        <v>5.8</v>
      </c>
      <c r="BJ11" s="511">
        <v>18</v>
      </c>
      <c r="BK11" s="513">
        <v>11.8</v>
      </c>
      <c r="BL11" s="513">
        <v>8.6</v>
      </c>
      <c r="BM11" s="513">
        <v>14.9</v>
      </c>
      <c r="BN11" s="513">
        <v>53</v>
      </c>
      <c r="BO11" s="517">
        <v>127.1</v>
      </c>
      <c r="BP11" s="521">
        <v>124.5</v>
      </c>
      <c r="BQ11" s="521">
        <v>129.69999999999999</v>
      </c>
      <c r="BR11" s="522">
        <v>8962</v>
      </c>
    </row>
    <row r="12" spans="1:70" ht="13.5" customHeight="1" x14ac:dyDescent="0.2">
      <c r="A12" s="768"/>
      <c r="B12" s="252" t="s">
        <v>2</v>
      </c>
      <c r="C12" s="509">
        <v>42.7</v>
      </c>
      <c r="D12" s="510">
        <v>34.799999999999997</v>
      </c>
      <c r="E12" s="510">
        <v>50.6</v>
      </c>
      <c r="F12" s="508">
        <v>112</v>
      </c>
      <c r="G12" s="509">
        <v>461.5</v>
      </c>
      <c r="H12" s="510">
        <v>435.9</v>
      </c>
      <c r="I12" s="510">
        <v>487.1</v>
      </c>
      <c r="J12" s="508">
        <v>1178</v>
      </c>
      <c r="K12" s="509">
        <v>216.1</v>
      </c>
      <c r="L12" s="510">
        <v>198.7</v>
      </c>
      <c r="M12" s="510">
        <v>233.6</v>
      </c>
      <c r="N12" s="508">
        <v>571</v>
      </c>
      <c r="O12" s="509">
        <v>35.700000000000003</v>
      </c>
      <c r="P12" s="510">
        <v>28.3</v>
      </c>
      <c r="Q12" s="510">
        <v>43</v>
      </c>
      <c r="R12" s="508">
        <v>91</v>
      </c>
      <c r="S12" s="509">
        <v>4.0999999999999996</v>
      </c>
      <c r="T12" s="510">
        <v>1.7</v>
      </c>
      <c r="U12" s="510">
        <v>6.6</v>
      </c>
      <c r="V12" s="508">
        <v>11</v>
      </c>
      <c r="W12" s="509">
        <v>3.1</v>
      </c>
      <c r="X12" s="510">
        <v>0.9</v>
      </c>
      <c r="Y12" s="510">
        <v>5.2</v>
      </c>
      <c r="Z12" s="508">
        <v>8</v>
      </c>
      <c r="AA12" s="509">
        <v>4.5999999999999996</v>
      </c>
      <c r="AB12" s="510">
        <v>2</v>
      </c>
      <c r="AC12" s="510">
        <v>7.2</v>
      </c>
      <c r="AD12" s="508">
        <v>12</v>
      </c>
      <c r="AE12" s="509">
        <v>71.400000000000006</v>
      </c>
      <c r="AF12" s="510">
        <v>61.2</v>
      </c>
      <c r="AG12" s="510">
        <v>81.599999999999994</v>
      </c>
      <c r="AH12" s="508">
        <v>188</v>
      </c>
      <c r="AI12" s="510">
        <v>168</v>
      </c>
      <c r="AJ12" s="510">
        <v>152.19999999999999</v>
      </c>
      <c r="AK12" s="510">
        <v>183.8</v>
      </c>
      <c r="AL12" s="508">
        <v>427</v>
      </c>
      <c r="AM12" s="510">
        <v>151.5</v>
      </c>
      <c r="AN12" s="510">
        <v>136.80000000000001</v>
      </c>
      <c r="AO12" s="510">
        <v>166.3</v>
      </c>
      <c r="AP12" s="508">
        <v>401</v>
      </c>
      <c r="AQ12" s="510">
        <v>284.2</v>
      </c>
      <c r="AR12" s="510">
        <v>264.10000000000002</v>
      </c>
      <c r="AS12" s="510">
        <v>304.3</v>
      </c>
      <c r="AT12" s="510">
        <v>751</v>
      </c>
      <c r="AU12" s="509">
        <v>186.7</v>
      </c>
      <c r="AV12" s="510">
        <v>169.5</v>
      </c>
      <c r="AW12" s="510">
        <v>204</v>
      </c>
      <c r="AX12" s="510">
        <v>446</v>
      </c>
      <c r="AY12" s="509">
        <v>48</v>
      </c>
      <c r="AZ12" s="510">
        <v>39.6</v>
      </c>
      <c r="BA12" s="510">
        <v>56.4</v>
      </c>
      <c r="BB12" s="510">
        <v>126</v>
      </c>
      <c r="BC12" s="509">
        <v>11.1</v>
      </c>
      <c r="BD12" s="510">
        <v>7</v>
      </c>
      <c r="BE12" s="510">
        <v>15.3</v>
      </c>
      <c r="BF12" s="508">
        <v>28</v>
      </c>
      <c r="BG12" s="509">
        <v>4.7</v>
      </c>
      <c r="BH12" s="510">
        <v>2</v>
      </c>
      <c r="BI12" s="510">
        <v>7.3</v>
      </c>
      <c r="BJ12" s="508">
        <v>12</v>
      </c>
      <c r="BK12" s="510">
        <v>7.4</v>
      </c>
      <c r="BL12" s="510">
        <v>4</v>
      </c>
      <c r="BM12" s="510">
        <v>10.9</v>
      </c>
      <c r="BN12" s="510">
        <v>18</v>
      </c>
      <c r="BO12" s="520">
        <v>105.5</v>
      </c>
      <c r="BP12" s="518">
        <v>102.4</v>
      </c>
      <c r="BQ12" s="518">
        <v>108.6</v>
      </c>
      <c r="BR12" s="519">
        <v>4380</v>
      </c>
    </row>
    <row r="13" spans="1:70" ht="13.5" customHeight="1" x14ac:dyDescent="0.2">
      <c r="A13" s="768"/>
      <c r="B13" s="253" t="s">
        <v>3</v>
      </c>
      <c r="C13" s="514">
        <v>78.7</v>
      </c>
      <c r="D13" s="515">
        <v>66</v>
      </c>
      <c r="E13" s="515">
        <v>91.5</v>
      </c>
      <c r="F13" s="516">
        <v>153</v>
      </c>
      <c r="G13" s="514">
        <v>698.5</v>
      </c>
      <c r="H13" s="515">
        <v>660</v>
      </c>
      <c r="I13" s="515">
        <v>736.9</v>
      </c>
      <c r="J13" s="516">
        <v>1235</v>
      </c>
      <c r="K13" s="514">
        <v>280.2</v>
      </c>
      <c r="L13" s="515">
        <v>255.2</v>
      </c>
      <c r="M13" s="515">
        <v>305.2</v>
      </c>
      <c r="N13" s="516">
        <v>494</v>
      </c>
      <c r="O13" s="514">
        <v>36.299999999999997</v>
      </c>
      <c r="P13" s="515">
        <v>26.8</v>
      </c>
      <c r="Q13" s="515">
        <v>45.8</v>
      </c>
      <c r="R13" s="516">
        <v>60</v>
      </c>
      <c r="S13" s="514">
        <v>2.9</v>
      </c>
      <c r="T13" s="515">
        <v>0.3</v>
      </c>
      <c r="U13" s="515">
        <v>5.5</v>
      </c>
      <c r="V13" s="516">
        <v>5</v>
      </c>
      <c r="W13" s="514">
        <v>0.5</v>
      </c>
      <c r="X13" s="515">
        <v>-0.5</v>
      </c>
      <c r="Y13" s="515">
        <v>1.4</v>
      </c>
      <c r="Z13" s="516">
        <v>1</v>
      </c>
      <c r="AA13" s="514">
        <v>12.8</v>
      </c>
      <c r="AB13" s="515">
        <v>7.4</v>
      </c>
      <c r="AC13" s="515">
        <v>18.2</v>
      </c>
      <c r="AD13" s="516">
        <v>23</v>
      </c>
      <c r="AE13" s="514">
        <v>129.69999999999999</v>
      </c>
      <c r="AF13" s="515">
        <v>113.4</v>
      </c>
      <c r="AG13" s="515">
        <v>146</v>
      </c>
      <c r="AH13" s="516">
        <v>252</v>
      </c>
      <c r="AI13" s="515">
        <v>279.7</v>
      </c>
      <c r="AJ13" s="515">
        <v>255</v>
      </c>
      <c r="AK13" s="515">
        <v>304.39999999999998</v>
      </c>
      <c r="AL13" s="516">
        <v>507</v>
      </c>
      <c r="AM13" s="515">
        <v>237</v>
      </c>
      <c r="AN13" s="515">
        <v>214.7</v>
      </c>
      <c r="AO13" s="515">
        <v>259.3</v>
      </c>
      <c r="AP13" s="516">
        <v>445</v>
      </c>
      <c r="AQ13" s="515">
        <v>415.6</v>
      </c>
      <c r="AR13" s="515">
        <v>386.4</v>
      </c>
      <c r="AS13" s="515">
        <v>444.8</v>
      </c>
      <c r="AT13" s="515">
        <v>787</v>
      </c>
      <c r="AU13" s="514">
        <v>252.8</v>
      </c>
      <c r="AV13" s="515">
        <v>228.9</v>
      </c>
      <c r="AW13" s="515">
        <v>276.8</v>
      </c>
      <c r="AX13" s="515">
        <v>441</v>
      </c>
      <c r="AY13" s="514">
        <v>56.9</v>
      </c>
      <c r="AZ13" s="515">
        <v>46</v>
      </c>
      <c r="BA13" s="515">
        <v>67.8</v>
      </c>
      <c r="BB13" s="515">
        <v>112</v>
      </c>
      <c r="BC13" s="514">
        <v>13.1</v>
      </c>
      <c r="BD13" s="515">
        <v>7.9</v>
      </c>
      <c r="BE13" s="515">
        <v>18.2</v>
      </c>
      <c r="BF13" s="516">
        <v>26</v>
      </c>
      <c r="BG13" s="514">
        <v>3.1</v>
      </c>
      <c r="BH13" s="515">
        <v>0.5</v>
      </c>
      <c r="BI13" s="515">
        <v>5.6</v>
      </c>
      <c r="BJ13" s="516">
        <v>6</v>
      </c>
      <c r="BK13" s="515">
        <v>18.2</v>
      </c>
      <c r="BL13" s="515">
        <v>12.1</v>
      </c>
      <c r="BM13" s="515">
        <v>24.4</v>
      </c>
      <c r="BN13" s="515">
        <v>35</v>
      </c>
      <c r="BO13" s="523">
        <v>155.9</v>
      </c>
      <c r="BP13" s="524">
        <v>151.30000000000001</v>
      </c>
      <c r="BQ13" s="524">
        <v>160.5</v>
      </c>
      <c r="BR13" s="525">
        <v>4582</v>
      </c>
    </row>
    <row r="14" spans="1:70" ht="13.5" customHeight="1" x14ac:dyDescent="0.2">
      <c r="A14" s="769" t="s">
        <v>67</v>
      </c>
      <c r="B14" s="251" t="s">
        <v>27</v>
      </c>
      <c r="C14" s="509">
        <v>1260.2</v>
      </c>
      <c r="D14" s="510">
        <v>1228.9000000000001</v>
      </c>
      <c r="E14" s="510">
        <v>1291.5999999999999</v>
      </c>
      <c r="F14" s="508">
        <v>5649</v>
      </c>
      <c r="G14" s="509">
        <v>1786.6</v>
      </c>
      <c r="H14" s="510">
        <v>1750.1</v>
      </c>
      <c r="I14" s="510">
        <v>1823.1</v>
      </c>
      <c r="J14" s="508">
        <v>7691</v>
      </c>
      <c r="K14" s="509">
        <v>1297.7</v>
      </c>
      <c r="L14" s="510">
        <v>1266</v>
      </c>
      <c r="M14" s="510">
        <v>1329.3</v>
      </c>
      <c r="N14" s="508">
        <v>5781</v>
      </c>
      <c r="O14" s="509">
        <v>1026.4000000000001</v>
      </c>
      <c r="P14" s="510">
        <v>997.3</v>
      </c>
      <c r="Q14" s="510">
        <v>1055.5999999999999</v>
      </c>
      <c r="R14" s="508">
        <v>4443</v>
      </c>
      <c r="S14" s="509">
        <v>1001.3</v>
      </c>
      <c r="T14" s="510">
        <v>973</v>
      </c>
      <c r="U14" s="510">
        <v>1029.5999999999999</v>
      </c>
      <c r="V14" s="508">
        <v>4501</v>
      </c>
      <c r="W14" s="509">
        <v>980.9</v>
      </c>
      <c r="X14" s="510">
        <v>952.8</v>
      </c>
      <c r="Y14" s="510">
        <v>1008.9</v>
      </c>
      <c r="Z14" s="508">
        <v>4426</v>
      </c>
      <c r="AA14" s="509">
        <v>1029.8</v>
      </c>
      <c r="AB14" s="510">
        <v>1000.7</v>
      </c>
      <c r="AC14" s="510">
        <v>1058.8</v>
      </c>
      <c r="AD14" s="508">
        <v>4485</v>
      </c>
      <c r="AE14" s="509">
        <v>1154.8</v>
      </c>
      <c r="AF14" s="510">
        <v>1124.7</v>
      </c>
      <c r="AG14" s="510">
        <v>1184.9000000000001</v>
      </c>
      <c r="AH14" s="508">
        <v>5208</v>
      </c>
      <c r="AI14" s="510">
        <v>1298.4000000000001</v>
      </c>
      <c r="AJ14" s="510">
        <v>1266.3</v>
      </c>
      <c r="AK14" s="510">
        <v>1330.4</v>
      </c>
      <c r="AL14" s="508">
        <v>5661</v>
      </c>
      <c r="AM14" s="510">
        <v>1345.8</v>
      </c>
      <c r="AN14" s="510">
        <v>1313.7</v>
      </c>
      <c r="AO14" s="510">
        <v>1378</v>
      </c>
      <c r="AP14" s="508">
        <v>6093</v>
      </c>
      <c r="AQ14" s="510">
        <v>1476.9</v>
      </c>
      <c r="AR14" s="510">
        <v>1443.7</v>
      </c>
      <c r="AS14" s="510">
        <v>1510.2</v>
      </c>
      <c r="AT14" s="510">
        <v>6681</v>
      </c>
      <c r="AU14" s="509">
        <v>1323.8</v>
      </c>
      <c r="AV14" s="510">
        <v>1290.3</v>
      </c>
      <c r="AW14" s="510">
        <v>1357.2</v>
      </c>
      <c r="AX14" s="510">
        <v>5437</v>
      </c>
      <c r="AY14" s="509">
        <v>1085.4000000000001</v>
      </c>
      <c r="AZ14" s="510">
        <v>1056.3</v>
      </c>
      <c r="BA14" s="510">
        <v>1114.5999999999999</v>
      </c>
      <c r="BB14" s="510">
        <v>4940</v>
      </c>
      <c r="BC14" s="509">
        <v>1009</v>
      </c>
      <c r="BD14" s="510">
        <v>980.3</v>
      </c>
      <c r="BE14" s="510">
        <v>1037.5999999999999</v>
      </c>
      <c r="BF14" s="508">
        <v>4458</v>
      </c>
      <c r="BG14" s="509">
        <v>1029.5</v>
      </c>
      <c r="BH14" s="510">
        <v>1001</v>
      </c>
      <c r="BI14" s="510">
        <v>1057.9000000000001</v>
      </c>
      <c r="BJ14" s="508">
        <v>4712</v>
      </c>
      <c r="BK14" s="510">
        <v>1009</v>
      </c>
      <c r="BL14" s="510">
        <v>980.5</v>
      </c>
      <c r="BM14" s="510">
        <v>1037.5</v>
      </c>
      <c r="BN14" s="510">
        <v>4470</v>
      </c>
      <c r="BO14" s="520">
        <v>1193.5</v>
      </c>
      <c r="BP14" s="518">
        <v>1185.8</v>
      </c>
      <c r="BQ14" s="518">
        <v>1201.2</v>
      </c>
      <c r="BR14" s="519">
        <v>84636</v>
      </c>
    </row>
    <row r="15" spans="1:70" ht="13.5" customHeight="1" x14ac:dyDescent="0.2">
      <c r="A15" s="769"/>
      <c r="B15" s="252" t="s">
        <v>2</v>
      </c>
      <c r="C15" s="509">
        <v>1075.5</v>
      </c>
      <c r="D15" s="510">
        <v>1037.3</v>
      </c>
      <c r="E15" s="510">
        <v>1113.7</v>
      </c>
      <c r="F15" s="508">
        <v>2793</v>
      </c>
      <c r="G15" s="509">
        <v>1517.9</v>
      </c>
      <c r="H15" s="510">
        <v>1473.7</v>
      </c>
      <c r="I15" s="510">
        <v>1562</v>
      </c>
      <c r="J15" s="508">
        <v>3835</v>
      </c>
      <c r="K15" s="509">
        <v>1112.5</v>
      </c>
      <c r="L15" s="510">
        <v>1074</v>
      </c>
      <c r="M15" s="510">
        <v>1150.9000000000001</v>
      </c>
      <c r="N15" s="508">
        <v>2891</v>
      </c>
      <c r="O15" s="509">
        <v>889.4</v>
      </c>
      <c r="P15" s="510">
        <v>853.8</v>
      </c>
      <c r="Q15" s="510">
        <v>925.1</v>
      </c>
      <c r="R15" s="508">
        <v>2227</v>
      </c>
      <c r="S15" s="509">
        <v>878</v>
      </c>
      <c r="T15" s="510">
        <v>843.1</v>
      </c>
      <c r="U15" s="510">
        <v>913</v>
      </c>
      <c r="V15" s="508">
        <v>2276</v>
      </c>
      <c r="W15" s="509">
        <v>831.8</v>
      </c>
      <c r="X15" s="510">
        <v>797.6</v>
      </c>
      <c r="Y15" s="510">
        <v>865.9</v>
      </c>
      <c r="Z15" s="508">
        <v>2157</v>
      </c>
      <c r="AA15" s="509">
        <v>895.3</v>
      </c>
      <c r="AB15" s="510">
        <v>859.6</v>
      </c>
      <c r="AC15" s="510">
        <v>931</v>
      </c>
      <c r="AD15" s="508">
        <v>2254</v>
      </c>
      <c r="AE15" s="509">
        <v>988.7</v>
      </c>
      <c r="AF15" s="510">
        <v>952</v>
      </c>
      <c r="AG15" s="510">
        <v>1025.4000000000001</v>
      </c>
      <c r="AH15" s="508">
        <v>2579</v>
      </c>
      <c r="AI15" s="510">
        <v>1097.9000000000001</v>
      </c>
      <c r="AJ15" s="510">
        <v>1058.9000000000001</v>
      </c>
      <c r="AK15" s="510">
        <v>1136.8</v>
      </c>
      <c r="AL15" s="508">
        <v>2774</v>
      </c>
      <c r="AM15" s="510">
        <v>1157.5</v>
      </c>
      <c r="AN15" s="510">
        <v>1118.2</v>
      </c>
      <c r="AO15" s="510">
        <v>1196.9000000000001</v>
      </c>
      <c r="AP15" s="508">
        <v>3032</v>
      </c>
      <c r="AQ15" s="510">
        <v>1274.2</v>
      </c>
      <c r="AR15" s="510">
        <v>1233.4000000000001</v>
      </c>
      <c r="AS15" s="510">
        <v>1315</v>
      </c>
      <c r="AT15" s="510">
        <v>3341</v>
      </c>
      <c r="AU15" s="509">
        <v>1146.4000000000001</v>
      </c>
      <c r="AV15" s="510">
        <v>1105.2</v>
      </c>
      <c r="AW15" s="510">
        <v>1187.7</v>
      </c>
      <c r="AX15" s="510">
        <v>2716</v>
      </c>
      <c r="AY15" s="509">
        <v>932</v>
      </c>
      <c r="AZ15" s="510">
        <v>896.3</v>
      </c>
      <c r="BA15" s="510">
        <v>967.7</v>
      </c>
      <c r="BB15" s="510">
        <v>2442</v>
      </c>
      <c r="BC15" s="509">
        <v>873.1</v>
      </c>
      <c r="BD15" s="510">
        <v>837.9</v>
      </c>
      <c r="BE15" s="510">
        <v>908.3</v>
      </c>
      <c r="BF15" s="508">
        <v>2222</v>
      </c>
      <c r="BG15" s="509">
        <v>882.4</v>
      </c>
      <c r="BH15" s="510">
        <v>847.6</v>
      </c>
      <c r="BI15" s="510">
        <v>917.2</v>
      </c>
      <c r="BJ15" s="508">
        <v>2316</v>
      </c>
      <c r="BK15" s="510">
        <v>903.6</v>
      </c>
      <c r="BL15" s="510">
        <v>868</v>
      </c>
      <c r="BM15" s="510">
        <v>939.1</v>
      </c>
      <c r="BN15" s="510">
        <v>2308</v>
      </c>
      <c r="BO15" s="520">
        <v>1027.5</v>
      </c>
      <c r="BP15" s="518">
        <v>1018.1</v>
      </c>
      <c r="BQ15" s="518">
        <v>1036.9000000000001</v>
      </c>
      <c r="BR15" s="519">
        <v>42163</v>
      </c>
    </row>
    <row r="16" spans="1:70" ht="13.5" customHeight="1" x14ac:dyDescent="0.2">
      <c r="A16" s="769"/>
      <c r="B16" s="253" t="s">
        <v>3</v>
      </c>
      <c r="C16" s="514">
        <v>1496</v>
      </c>
      <c r="D16" s="515">
        <v>1443.2</v>
      </c>
      <c r="E16" s="515">
        <v>1548.9</v>
      </c>
      <c r="F16" s="516">
        <v>2856</v>
      </c>
      <c r="G16" s="514">
        <v>2123.3000000000002</v>
      </c>
      <c r="H16" s="515">
        <v>2061.8000000000002</v>
      </c>
      <c r="I16" s="515">
        <v>2184.8000000000002</v>
      </c>
      <c r="J16" s="516">
        <v>3856</v>
      </c>
      <c r="K16" s="514">
        <v>1521.6</v>
      </c>
      <c r="L16" s="515">
        <v>1468.4</v>
      </c>
      <c r="M16" s="515">
        <v>1574.8</v>
      </c>
      <c r="N16" s="516">
        <v>2890</v>
      </c>
      <c r="O16" s="514">
        <v>1180.9000000000001</v>
      </c>
      <c r="P16" s="515">
        <v>1132.5999999999999</v>
      </c>
      <c r="Q16" s="515">
        <v>1229.3</v>
      </c>
      <c r="R16" s="516">
        <v>2216</v>
      </c>
      <c r="S16" s="514">
        <v>1152</v>
      </c>
      <c r="T16" s="515">
        <v>1104.9000000000001</v>
      </c>
      <c r="U16" s="515">
        <v>1199</v>
      </c>
      <c r="V16" s="516">
        <v>2225</v>
      </c>
      <c r="W16" s="514">
        <v>1159.8</v>
      </c>
      <c r="X16" s="515">
        <v>1112.8</v>
      </c>
      <c r="Y16" s="515">
        <v>1206.9000000000001</v>
      </c>
      <c r="Z16" s="516">
        <v>2269</v>
      </c>
      <c r="AA16" s="514">
        <v>1190.5</v>
      </c>
      <c r="AB16" s="515">
        <v>1142.0999999999999</v>
      </c>
      <c r="AC16" s="515">
        <v>1238.9000000000001</v>
      </c>
      <c r="AD16" s="516">
        <v>2231</v>
      </c>
      <c r="AE16" s="514">
        <v>1359.7</v>
      </c>
      <c r="AF16" s="515">
        <v>1309.2</v>
      </c>
      <c r="AG16" s="515">
        <v>1410.1</v>
      </c>
      <c r="AH16" s="516">
        <v>2629</v>
      </c>
      <c r="AI16" s="515">
        <v>1560.4</v>
      </c>
      <c r="AJ16" s="515">
        <v>1506.2</v>
      </c>
      <c r="AK16" s="515">
        <v>1614.6</v>
      </c>
      <c r="AL16" s="516">
        <v>2887</v>
      </c>
      <c r="AM16" s="515">
        <v>1579.2</v>
      </c>
      <c r="AN16" s="515">
        <v>1525.5</v>
      </c>
      <c r="AO16" s="515">
        <v>1632.8</v>
      </c>
      <c r="AP16" s="516">
        <v>3061</v>
      </c>
      <c r="AQ16" s="515">
        <v>1735</v>
      </c>
      <c r="AR16" s="515">
        <v>1679.5</v>
      </c>
      <c r="AS16" s="515">
        <v>1790.6</v>
      </c>
      <c r="AT16" s="515">
        <v>3340</v>
      </c>
      <c r="AU16" s="514">
        <v>1548.1</v>
      </c>
      <c r="AV16" s="515">
        <v>1492.3</v>
      </c>
      <c r="AW16" s="515">
        <v>1603.9</v>
      </c>
      <c r="AX16" s="515">
        <v>2721</v>
      </c>
      <c r="AY16" s="514">
        <v>1277.9000000000001</v>
      </c>
      <c r="AZ16" s="515">
        <v>1229.2</v>
      </c>
      <c r="BA16" s="515">
        <v>1326.7</v>
      </c>
      <c r="BB16" s="515">
        <v>2498</v>
      </c>
      <c r="BC16" s="514">
        <v>1176.5</v>
      </c>
      <c r="BD16" s="515">
        <v>1128.7</v>
      </c>
      <c r="BE16" s="515">
        <v>1224.2</v>
      </c>
      <c r="BF16" s="516">
        <v>2236</v>
      </c>
      <c r="BG16" s="514">
        <v>1207.3</v>
      </c>
      <c r="BH16" s="515">
        <v>1159.9000000000001</v>
      </c>
      <c r="BI16" s="515">
        <v>1254.5999999999999</v>
      </c>
      <c r="BJ16" s="516">
        <v>2396</v>
      </c>
      <c r="BK16" s="515">
        <v>1132</v>
      </c>
      <c r="BL16" s="515">
        <v>1085.2</v>
      </c>
      <c r="BM16" s="515">
        <v>1178.7</v>
      </c>
      <c r="BN16" s="515">
        <v>2162</v>
      </c>
      <c r="BO16" s="523">
        <v>1398.4</v>
      </c>
      <c r="BP16" s="524">
        <v>1385.5</v>
      </c>
      <c r="BQ16" s="524">
        <v>1411.2</v>
      </c>
      <c r="BR16" s="525">
        <v>42473</v>
      </c>
    </row>
    <row r="17" spans="1:66" ht="13.5" customHeight="1" x14ac:dyDescent="0.2"/>
    <row r="18" spans="1:66" ht="13.5" customHeight="1" x14ac:dyDescent="0.2">
      <c r="A18" s="16" t="s">
        <v>26</v>
      </c>
    </row>
    <row r="19" spans="1:66" ht="13.5" customHeight="1" x14ac:dyDescent="0.2">
      <c r="A19" s="767" t="s">
        <v>77</v>
      </c>
      <c r="B19" s="767"/>
      <c r="C19" s="767"/>
      <c r="D19" s="767"/>
      <c r="E19" s="767"/>
      <c r="F19" s="767"/>
      <c r="G19" s="767"/>
      <c r="H19" s="767"/>
      <c r="I19" s="767"/>
      <c r="J19" s="767"/>
      <c r="K19" s="767"/>
      <c r="L19" s="767"/>
      <c r="M19" s="767"/>
      <c r="N19" s="257"/>
      <c r="O19" s="257"/>
      <c r="P19" s="257"/>
      <c r="Q19" s="257"/>
      <c r="R19" s="257"/>
      <c r="S19" s="257"/>
      <c r="T19" s="257"/>
      <c r="U19" s="257"/>
      <c r="V19" s="257"/>
      <c r="W19" s="257"/>
      <c r="X19" s="257"/>
      <c r="Y19" s="257"/>
      <c r="Z19" s="257"/>
      <c r="AA19" s="257"/>
      <c r="AB19" s="257"/>
      <c r="AC19" s="257"/>
      <c r="AD19" s="257"/>
      <c r="AE19" s="257"/>
      <c r="AF19" s="257"/>
      <c r="AG19" s="257"/>
      <c r="AH19" s="257"/>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7"/>
      <c r="BE19" s="257"/>
      <c r="BF19" s="257"/>
      <c r="BG19" s="257"/>
      <c r="BH19" s="257"/>
      <c r="BI19" s="257"/>
      <c r="BJ19" s="257"/>
      <c r="BK19" s="257"/>
      <c r="BL19" s="257"/>
      <c r="BM19" s="257"/>
      <c r="BN19" s="257"/>
    </row>
    <row r="20" spans="1:66" ht="13.5" customHeight="1" x14ac:dyDescent="0.2">
      <c r="A20" s="767"/>
      <c r="B20" s="767"/>
      <c r="C20" s="767"/>
      <c r="D20" s="767"/>
      <c r="E20" s="767"/>
      <c r="F20" s="767"/>
      <c r="G20" s="767"/>
      <c r="H20" s="767"/>
      <c r="I20" s="767"/>
      <c r="J20" s="767"/>
      <c r="K20" s="767"/>
      <c r="L20" s="767"/>
      <c r="M20" s="76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row>
    <row r="21" spans="1:66" ht="13.5" customHeight="1" x14ac:dyDescent="0.2">
      <c r="A21" s="767" t="s">
        <v>78</v>
      </c>
      <c r="B21" s="767"/>
      <c r="C21" s="767"/>
      <c r="D21" s="767"/>
      <c r="E21" s="767"/>
      <c r="F21" s="767"/>
      <c r="G21" s="767"/>
      <c r="H21" s="767"/>
      <c r="I21" s="767"/>
      <c r="J21" s="767"/>
      <c r="K21" s="767"/>
      <c r="L21" s="767"/>
      <c r="M21" s="76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c r="BH21" s="257"/>
      <c r="BI21" s="257"/>
      <c r="BJ21" s="257"/>
      <c r="BK21" s="257"/>
      <c r="BL21" s="257"/>
      <c r="BM21" s="257"/>
      <c r="BN21" s="257"/>
    </row>
    <row r="22" spans="1:66" ht="13.5" customHeight="1" x14ac:dyDescent="0.2">
      <c r="A22" s="767"/>
      <c r="B22" s="767"/>
      <c r="C22" s="767"/>
      <c r="D22" s="767"/>
      <c r="E22" s="767"/>
      <c r="F22" s="767"/>
      <c r="G22" s="767"/>
      <c r="H22" s="767"/>
      <c r="I22" s="767"/>
      <c r="J22" s="767"/>
      <c r="K22" s="767"/>
      <c r="L22" s="767"/>
      <c r="M22" s="767"/>
      <c r="N22" s="257"/>
      <c r="O22" s="257"/>
      <c r="P22" s="257"/>
      <c r="Q22" s="257"/>
      <c r="R22" s="257"/>
      <c r="S22" s="257"/>
      <c r="T22" s="257"/>
      <c r="U22" s="257"/>
      <c r="V22" s="257"/>
      <c r="W22" s="257"/>
      <c r="X22" s="257"/>
      <c r="Y22" s="257"/>
      <c r="Z22" s="257"/>
      <c r="AA22" s="257"/>
      <c r="AB22" s="257"/>
      <c r="AC22" s="257"/>
      <c r="AD22" s="257"/>
      <c r="AE22" s="257"/>
      <c r="AF22" s="257"/>
      <c r="AG22" s="257"/>
      <c r="AH22" s="257"/>
      <c r="AI22" s="257"/>
      <c r="AJ22" s="257"/>
      <c r="AK22" s="257"/>
      <c r="AL22" s="257"/>
      <c r="AM22" s="257"/>
      <c r="AN22" s="257"/>
      <c r="AO22" s="257"/>
      <c r="AP22" s="257"/>
      <c r="AQ22" s="257"/>
      <c r="AR22" s="257"/>
      <c r="AS22" s="257"/>
      <c r="AT22" s="257"/>
      <c r="AU22" s="257"/>
      <c r="AV22" s="257"/>
      <c r="AW22" s="257"/>
      <c r="AX22" s="257"/>
      <c r="AY22" s="257"/>
      <c r="AZ22" s="257"/>
      <c r="BA22" s="257"/>
      <c r="BB22" s="257"/>
      <c r="BC22" s="257"/>
      <c r="BD22" s="257"/>
      <c r="BE22" s="257"/>
      <c r="BF22" s="257"/>
      <c r="BG22" s="257"/>
      <c r="BH22" s="257"/>
      <c r="BI22" s="257"/>
      <c r="BJ22" s="257"/>
      <c r="BK22" s="257"/>
      <c r="BL22" s="257"/>
      <c r="BM22" s="257"/>
      <c r="BN22" s="257"/>
    </row>
    <row r="23" spans="1:66" ht="13.5" customHeight="1" x14ac:dyDescent="0.2">
      <c r="A23" s="767"/>
      <c r="B23" s="767"/>
      <c r="C23" s="767"/>
      <c r="D23" s="767"/>
      <c r="E23" s="767"/>
      <c r="F23" s="767"/>
      <c r="G23" s="767"/>
      <c r="H23" s="767"/>
      <c r="I23" s="767"/>
      <c r="J23" s="767"/>
      <c r="K23" s="767"/>
      <c r="L23" s="767"/>
      <c r="M23" s="767"/>
      <c r="N23" s="257"/>
      <c r="O23" s="257"/>
      <c r="P23" s="257"/>
      <c r="Q23" s="257"/>
      <c r="R23" s="257"/>
      <c r="S23" s="257"/>
      <c r="T23" s="257"/>
      <c r="U23" s="257"/>
      <c r="V23" s="257"/>
      <c r="W23" s="257"/>
      <c r="X23" s="257"/>
      <c r="Y23" s="257"/>
      <c r="Z23" s="257"/>
      <c r="AA23" s="257"/>
      <c r="AB23" s="257"/>
      <c r="AC23" s="257"/>
      <c r="AD23" s="257"/>
      <c r="AE23" s="257"/>
      <c r="AF23" s="257"/>
      <c r="AG23" s="257"/>
      <c r="AH23" s="257"/>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7"/>
      <c r="BE23" s="257"/>
      <c r="BF23" s="257"/>
      <c r="BG23" s="257"/>
      <c r="BH23" s="257"/>
      <c r="BI23" s="257"/>
      <c r="BJ23" s="257"/>
      <c r="BK23" s="257"/>
      <c r="BL23" s="257"/>
      <c r="BM23" s="257"/>
      <c r="BN23" s="257"/>
    </row>
    <row r="24" spans="1:66" ht="13.5" customHeight="1" x14ac:dyDescent="0.2">
      <c r="A24" s="766" t="s">
        <v>3168</v>
      </c>
      <c r="B24" s="766"/>
      <c r="C24" s="766"/>
      <c r="D24" s="766"/>
      <c r="E24" s="766"/>
      <c r="F24" s="766"/>
      <c r="G24" s="766"/>
      <c r="H24" s="766"/>
      <c r="I24" s="766"/>
      <c r="J24" s="766"/>
      <c r="K24" s="766"/>
      <c r="L24" s="766"/>
      <c r="M24" s="766"/>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7"/>
      <c r="BF24" s="257"/>
      <c r="BG24" s="257"/>
      <c r="BH24" s="257"/>
      <c r="BI24" s="257"/>
      <c r="BJ24" s="257"/>
      <c r="BK24" s="257"/>
      <c r="BL24" s="257"/>
      <c r="BM24" s="257"/>
      <c r="BN24" s="257"/>
    </row>
    <row r="25" spans="1:66" ht="13.5" customHeight="1" x14ac:dyDescent="0.2">
      <c r="A25" s="766" t="s">
        <v>80</v>
      </c>
      <c r="B25" s="766"/>
      <c r="C25" s="766"/>
      <c r="D25" s="766"/>
      <c r="E25" s="766"/>
      <c r="F25" s="766"/>
      <c r="G25" s="766"/>
      <c r="H25" s="766"/>
      <c r="I25" s="766"/>
      <c r="J25" s="766"/>
      <c r="K25" s="766"/>
      <c r="L25" s="766"/>
      <c r="M25" s="766"/>
    </row>
    <row r="26" spans="1:66" ht="13.5" customHeight="1" x14ac:dyDescent="0.2">
      <c r="A26" s="771"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30th June 2021. Figures only include deaths that were registered by 7th July. More information on registration delays can be found on the NRS website.</v>
      </c>
      <c r="B26" s="771"/>
      <c r="C26" s="771"/>
      <c r="D26" s="771"/>
      <c r="E26" s="771"/>
      <c r="F26" s="771"/>
      <c r="G26" s="771"/>
      <c r="H26" s="771"/>
      <c r="I26" s="771"/>
      <c r="J26" s="771"/>
      <c r="K26" s="771"/>
      <c r="L26" s="771"/>
      <c r="M26" s="771"/>
      <c r="N26" s="380"/>
      <c r="O26" s="380"/>
      <c r="P26" s="306"/>
      <c r="Q26" s="306"/>
      <c r="R26" s="306"/>
      <c r="S26" s="306"/>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row>
    <row r="27" spans="1:66" ht="13.5" customHeight="1" x14ac:dyDescent="0.2">
      <c r="A27" s="766" t="s">
        <v>2753</v>
      </c>
      <c r="B27" s="766"/>
      <c r="C27" s="766"/>
      <c r="D27" s="766"/>
      <c r="E27" s="766"/>
      <c r="F27" s="766"/>
      <c r="G27" s="766"/>
      <c r="H27" s="766"/>
      <c r="I27" s="766"/>
      <c r="J27" s="766"/>
      <c r="K27" s="766"/>
      <c r="L27" s="766"/>
      <c r="M27" s="766"/>
    </row>
    <row r="28" spans="1:66" ht="13.5" customHeight="1" x14ac:dyDescent="0.2">
      <c r="A28" s="159"/>
    </row>
    <row r="29" spans="1:66" ht="13.5" customHeight="1" x14ac:dyDescent="0.2">
      <c r="A29" s="161" t="s">
        <v>3007</v>
      </c>
    </row>
    <row r="30" spans="1:66" ht="15" customHeight="1" x14ac:dyDescent="0.2"/>
    <row r="32" spans="1:66" ht="13.35" customHeight="1" x14ac:dyDescent="0.2"/>
    <row r="39" spans="1:1" x14ac:dyDescent="0.2">
      <c r="A39" s="40"/>
    </row>
    <row r="40" spans="1:1" x14ac:dyDescent="0.2">
      <c r="A40" s="40"/>
    </row>
    <row r="41" spans="1:1" x14ac:dyDescent="0.2">
      <c r="A41" s="40"/>
    </row>
    <row r="42" spans="1:1" x14ac:dyDescent="0.2">
      <c r="A42" s="40"/>
    </row>
    <row r="43" spans="1:1" x14ac:dyDescent="0.2">
      <c r="A43" s="40"/>
    </row>
    <row r="44" spans="1:1" x14ac:dyDescent="0.2">
      <c r="A44" s="40"/>
    </row>
    <row r="45" spans="1:1" x14ac:dyDescent="0.2">
      <c r="A45" s="40"/>
    </row>
    <row r="46" spans="1:1" x14ac:dyDescent="0.2">
      <c r="A46" s="40"/>
    </row>
  </sheetData>
  <mergeCells count="96">
    <mergeCell ref="BG3:BJ4"/>
    <mergeCell ref="BG5:BG7"/>
    <mergeCell ref="BH5:BH7"/>
    <mergeCell ref="BI5:BI7"/>
    <mergeCell ref="BJ5:BJ7"/>
    <mergeCell ref="A26:M26"/>
    <mergeCell ref="BO3:BR4"/>
    <mergeCell ref="BO5:BO7"/>
    <mergeCell ref="BP5:BP7"/>
    <mergeCell ref="BQ5:BQ7"/>
    <mergeCell ref="BR5:BR7"/>
    <mergeCell ref="S3:V4"/>
    <mergeCell ref="S5:S7"/>
    <mergeCell ref="T5:T7"/>
    <mergeCell ref="U5:U7"/>
    <mergeCell ref="V5:V7"/>
    <mergeCell ref="W3:Z4"/>
    <mergeCell ref="W5:W7"/>
    <mergeCell ref="X5:X7"/>
    <mergeCell ref="Y5:Y7"/>
    <mergeCell ref="Z5:Z7"/>
    <mergeCell ref="A1:J1"/>
    <mergeCell ref="AQ5:AQ7"/>
    <mergeCell ref="AR5:AR7"/>
    <mergeCell ref="AS5:AS7"/>
    <mergeCell ref="AT5:AT7"/>
    <mergeCell ref="AQ3:AT4"/>
    <mergeCell ref="AI3:AL4"/>
    <mergeCell ref="AI5:AI7"/>
    <mergeCell ref="AJ5:AJ7"/>
    <mergeCell ref="AK5:AK7"/>
    <mergeCell ref="AL5:AL7"/>
    <mergeCell ref="O3:R4"/>
    <mergeCell ref="O5:O7"/>
    <mergeCell ref="P5:P7"/>
    <mergeCell ref="Q5:Q7"/>
    <mergeCell ref="R5:R7"/>
    <mergeCell ref="A27:M27"/>
    <mergeCell ref="A11:A13"/>
    <mergeCell ref="A14:A16"/>
    <mergeCell ref="AY3:BB4"/>
    <mergeCell ref="AY5:AY7"/>
    <mergeCell ref="AZ5:AZ7"/>
    <mergeCell ref="BA5:BA7"/>
    <mergeCell ref="BB5:BB7"/>
    <mergeCell ref="K3:N4"/>
    <mergeCell ref="K5:K7"/>
    <mergeCell ref="L5:L7"/>
    <mergeCell ref="M5:M7"/>
    <mergeCell ref="N5:N7"/>
    <mergeCell ref="C3:F4"/>
    <mergeCell ref="G3:J4"/>
    <mergeCell ref="G5:G7"/>
    <mergeCell ref="A25:M25"/>
    <mergeCell ref="A24:M24"/>
    <mergeCell ref="A21:M23"/>
    <mergeCell ref="A19:M20"/>
    <mergeCell ref="I5:I7"/>
    <mergeCell ref="J5:J7"/>
    <mergeCell ref="A8:A10"/>
    <mergeCell ref="C5:C7"/>
    <mergeCell ref="D5:D7"/>
    <mergeCell ref="E5:E7"/>
    <mergeCell ref="F5:F7"/>
    <mergeCell ref="H5:H7"/>
    <mergeCell ref="L1:M1"/>
    <mergeCell ref="AM3:AP4"/>
    <mergeCell ref="AM5:AM7"/>
    <mergeCell ref="AN5:AN7"/>
    <mergeCell ref="AO5:AO7"/>
    <mergeCell ref="AP5:AP7"/>
    <mergeCell ref="AE3:AH4"/>
    <mergeCell ref="AE5:AE7"/>
    <mergeCell ref="AF5:AF7"/>
    <mergeCell ref="AG5:AG7"/>
    <mergeCell ref="AH5:AH7"/>
    <mergeCell ref="AA3:AD4"/>
    <mergeCell ref="AA5:AA7"/>
    <mergeCell ref="AB5:AB7"/>
    <mergeCell ref="AC5:AC7"/>
    <mergeCell ref="AD5:AD7"/>
    <mergeCell ref="AU5:AU7"/>
    <mergeCell ref="AV5:AV7"/>
    <mergeCell ref="AW5:AW7"/>
    <mergeCell ref="AX5:AX7"/>
    <mergeCell ref="AU3:AX4"/>
    <mergeCell ref="BC3:BF4"/>
    <mergeCell ref="BC5:BC7"/>
    <mergeCell ref="BD5:BD7"/>
    <mergeCell ref="BE5:BE7"/>
    <mergeCell ref="BF5:BF7"/>
    <mergeCell ref="BK3:BN4"/>
    <mergeCell ref="BK5:BK7"/>
    <mergeCell ref="BL5:BL7"/>
    <mergeCell ref="BM5:BM7"/>
    <mergeCell ref="BN5:BN7"/>
  </mergeCells>
  <hyperlinks>
    <hyperlink ref="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A33965174</value>
    </field>
    <field name="Objective-Title">
      <value order="0">NRS - Monthly COVID19 deaths - June - tables and figures</value>
    </field>
    <field name="Objective-Description">
      <value order="0"/>
    </field>
    <field name="Objective-CreationStamp">
      <value order="0">2021-07-08T15:14:23Z</value>
    </field>
    <field name="Objective-IsApproved">
      <value order="0">false</value>
    </field>
    <field name="Objective-IsPublished">
      <value order="0">false</value>
    </field>
    <field name="Objective-DatePublished">
      <value order="0"/>
    </field>
    <field name="Objective-ModificationStamp">
      <value order="0">2021-07-13T09:00:41Z</value>
    </field>
    <field name="Objective-Owner">
      <value order="0">Lee, Emily (U449193)</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vA49772429</value>
    </field>
    <field name="Objective-Version">
      <value order="0">3.4</value>
    </field>
    <field name="Objective-VersionNumber">
      <value order="0">8</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13</vt:i4>
      </vt:variant>
      <vt:variant>
        <vt:lpstr>Named Ranges</vt:lpstr>
      </vt:variant>
      <vt:variant>
        <vt:i4>87</vt:i4>
      </vt:variant>
    </vt:vector>
  </HeadingPairs>
  <TitlesOfParts>
    <vt:vector size="129" baseType="lpstr">
      <vt:lpstr>Contents</vt:lpstr>
      <vt:lpstr>lookup</vt:lpstr>
      <vt:lpstr>Table 1 (2021)</vt:lpstr>
      <vt:lpstr>Table 1 (2020)</vt:lpstr>
      <vt:lpstr>Table 2 (2021)</vt:lpstr>
      <vt:lpstr>Table 2  (2020)</vt:lpstr>
      <vt:lpstr>Table 3  (2021)</vt:lpstr>
      <vt:lpstr>Table 3 (2020)</vt:lpstr>
      <vt:lpstr>Table 4 </vt:lpstr>
      <vt:lpstr>Table 5</vt:lpstr>
      <vt:lpstr>Table 6</vt:lpstr>
      <vt:lpstr>Table 7</vt:lpstr>
      <vt:lpstr>Table 8</vt:lpstr>
      <vt:lpstr>Table 9</vt:lpstr>
      <vt:lpstr>Table 10</vt:lpstr>
      <vt:lpstr>Table 11</vt:lpstr>
      <vt:lpstr>Table 12</vt:lpstr>
      <vt:lpstr>Figure 1 data</vt:lpstr>
      <vt:lpstr>Figure 2 data</vt:lpstr>
      <vt:lpstr>Figure 3 data</vt:lpstr>
      <vt:lpstr>Figure 4 data</vt:lpstr>
      <vt:lpstr>Figure 5 data</vt:lpstr>
      <vt:lpstr>Figure 6 data</vt:lpstr>
      <vt:lpstr>Figure 7 data</vt:lpstr>
      <vt:lpstr>Figure 8 data</vt:lpstr>
      <vt:lpstr>Figure 9 data</vt:lpstr>
      <vt:lpstr>Figure 10 data</vt:lpstr>
      <vt:lpstr>Figure 11 data</vt:lpstr>
      <vt:lpstr>Figure 12 data</vt:lpstr>
      <vt:lpstr>Figure 1</vt:lpstr>
      <vt:lpstr>Figure 2</vt:lpstr>
      <vt:lpstr>Figure 3</vt:lpstr>
      <vt:lpstr>Figure 4</vt:lpstr>
      <vt:lpstr>Figure 5a</vt:lpstr>
      <vt:lpstr>Figure 5b</vt:lpstr>
      <vt:lpstr>Figure 6</vt:lpstr>
      <vt:lpstr>Figure 7</vt:lpstr>
      <vt:lpstr>Figure 8</vt:lpstr>
      <vt:lpstr>Figure 9</vt:lpstr>
      <vt:lpstr>Figure 10</vt:lpstr>
      <vt:lpstr>Figure 11</vt:lpstr>
      <vt:lpstr>Figure 12</vt:lpstr>
      <vt:lpstr>'Table 3 (2020)'!ALLCAUSE</vt:lpstr>
      <vt:lpstr>'Table 3  (2021)'!ALLCAUSE21</vt:lpstr>
      <vt:lpstr>'Table 3 (2020)'!ALLCAUSE21</vt:lpstr>
      <vt:lpstr>'Table 2  (2020)'!CAALL</vt:lpstr>
      <vt:lpstr>'Table 3  (2021)'!CAALL</vt:lpstr>
      <vt:lpstr>'Table 3 (2020)'!CAALL</vt:lpstr>
      <vt:lpstr>'Table 2  (2020)'!CAALL21</vt:lpstr>
      <vt:lpstr>'Table 2 (2021)'!CAALL21</vt:lpstr>
      <vt:lpstr>'Table 3  (2021)'!CAALL21</vt:lpstr>
      <vt:lpstr>'Table 3 (2020)'!CAALL21</vt:lpstr>
      <vt:lpstr>'Table 1 (2020)'!CACOVID</vt:lpstr>
      <vt:lpstr>'Table 2  (2020)'!CACOVID</vt:lpstr>
      <vt:lpstr>'Table 2 (2021)'!CACOVID</vt:lpstr>
      <vt:lpstr>'Table 3  (2021)'!CACOVID</vt:lpstr>
      <vt:lpstr>'Table 3 (2020)'!CACOVID</vt:lpstr>
      <vt:lpstr>'Table 1 (2020)'!CACOVID21</vt:lpstr>
      <vt:lpstr>'Table 1 (2021)'!CACOVID21</vt:lpstr>
      <vt:lpstr>'Table 2  (2020)'!CACOVID21</vt:lpstr>
      <vt:lpstr>'Table 2 (2021)'!CACOVID21</vt:lpstr>
      <vt:lpstr>'Table 3  (2021)'!CACOVID21</vt:lpstr>
      <vt:lpstr>'Table 3 (2020)'!CACOVID21</vt:lpstr>
      <vt:lpstr>'Table 3 (2020)'!CAREHCAUSE</vt:lpstr>
      <vt:lpstr>'Table 3  (2021)'!CAREHCAUSE21</vt:lpstr>
      <vt:lpstr>'Table 3 (2020)'!CAREHCAUSE21</vt:lpstr>
      <vt:lpstr>'Table 2  (2020)'!FALL</vt:lpstr>
      <vt:lpstr>'Table 3  (2021)'!FALL</vt:lpstr>
      <vt:lpstr>'Table 3 (2020)'!FALL</vt:lpstr>
      <vt:lpstr>'Table 2  (2020)'!FALL21</vt:lpstr>
      <vt:lpstr>'Table 2 (2021)'!FALL21</vt:lpstr>
      <vt:lpstr>'Table 3  (2021)'!FALL21</vt:lpstr>
      <vt:lpstr>'Table 3 (2020)'!FALL21</vt:lpstr>
      <vt:lpstr>'Table 1 (2020)'!FCOVID</vt:lpstr>
      <vt:lpstr>'Table 2  (2020)'!FCOVID</vt:lpstr>
      <vt:lpstr>'Table 2 (2021)'!FCOVID</vt:lpstr>
      <vt:lpstr>'Table 3  (2021)'!FCOVID</vt:lpstr>
      <vt:lpstr>'Table 3 (2020)'!FCOVID</vt:lpstr>
      <vt:lpstr>'Table 1 (2020)'!FCOVID21</vt:lpstr>
      <vt:lpstr>'Table 1 (2021)'!FCOVID21</vt:lpstr>
      <vt:lpstr>'Table 2  (2020)'!FCOVID21</vt:lpstr>
      <vt:lpstr>'Table 2 (2021)'!FCOVID21</vt:lpstr>
      <vt:lpstr>'Table 3  (2021)'!FCOVID21</vt:lpstr>
      <vt:lpstr>'Table 3 (2020)'!FCOVID21</vt:lpstr>
      <vt:lpstr>'Table 3 (2020)'!HOMECAUSE</vt:lpstr>
      <vt:lpstr>'Table 3  (2021)'!HOMECAUSE21</vt:lpstr>
      <vt:lpstr>'Table 3 (2020)'!HOMECAUSE21</vt:lpstr>
      <vt:lpstr>'Table 3 (2020)'!HOSPCAUSE</vt:lpstr>
      <vt:lpstr>'Table 3  (2021)'!HOSPCAUSE21</vt:lpstr>
      <vt:lpstr>'Table 3 (2020)'!HOSPCAUSE21</vt:lpstr>
      <vt:lpstr>'Table 2  (2020)'!LOCALL</vt:lpstr>
      <vt:lpstr>'Table 3  (2021)'!LOCALL</vt:lpstr>
      <vt:lpstr>'Table 3 (2020)'!LOCALL</vt:lpstr>
      <vt:lpstr>'Table 2  (2020)'!LOCALL21</vt:lpstr>
      <vt:lpstr>'Table 2 (2021)'!LOCALL21</vt:lpstr>
      <vt:lpstr>'Table 3  (2021)'!LOCALL21</vt:lpstr>
      <vt:lpstr>'Table 3 (2020)'!LOCALL21</vt:lpstr>
      <vt:lpstr>'Table 1 (2020)'!LOCCOVID</vt:lpstr>
      <vt:lpstr>'Table 2  (2020)'!LOCCOVID</vt:lpstr>
      <vt:lpstr>'Table 2 (2021)'!LOCCOVID</vt:lpstr>
      <vt:lpstr>'Table 3  (2021)'!LOCCOVID</vt:lpstr>
      <vt:lpstr>'Table 3 (2020)'!LOCCOVID</vt:lpstr>
      <vt:lpstr>'Table 1 (2020)'!LOCCOVID21</vt:lpstr>
      <vt:lpstr>'Table 1 (2021)'!LOCCOVID21</vt:lpstr>
      <vt:lpstr>'Table 2  (2020)'!LOCCOVID21</vt:lpstr>
      <vt:lpstr>'Table 2 (2021)'!LOCCOVID21</vt:lpstr>
      <vt:lpstr>'Table 3  (2021)'!LOCCOVID21</vt:lpstr>
      <vt:lpstr>'Table 3 (2020)'!LOCCOVID21</vt:lpstr>
      <vt:lpstr>'Table 2  (2020)'!MALL</vt:lpstr>
      <vt:lpstr>'Table 3  (2021)'!MALL</vt:lpstr>
      <vt:lpstr>'Table 3 (2020)'!MALL</vt:lpstr>
      <vt:lpstr>'Table 2  (2020)'!MALL21</vt:lpstr>
      <vt:lpstr>'Table 2 (2021)'!MALL21</vt:lpstr>
      <vt:lpstr>'Table 3  (2021)'!MALL21</vt:lpstr>
      <vt:lpstr>'Table 3 (2020)'!MALL21</vt:lpstr>
      <vt:lpstr>'Table 1 (2020)'!MCOVID</vt:lpstr>
      <vt:lpstr>'Table 2  (2020)'!MCOVID</vt:lpstr>
      <vt:lpstr>'Table 2 (2021)'!MCOVID</vt:lpstr>
      <vt:lpstr>'Table 3  (2021)'!MCOVID</vt:lpstr>
      <vt:lpstr>'Table 3 (2020)'!MCOVID</vt:lpstr>
      <vt:lpstr>'Table 1 (2020)'!MCOVID21</vt:lpstr>
      <vt:lpstr>'Table 1 (2021)'!MCOVID21</vt:lpstr>
      <vt:lpstr>'Table 2  (2020)'!MCOVID21</vt:lpstr>
      <vt:lpstr>'Table 2 (2021)'!MCOVID21</vt:lpstr>
      <vt:lpstr>'Table 3  (2021)'!MCOVID21</vt:lpstr>
      <vt:lpstr>'Table 3 (2020)'!MCOVID21</vt:lpstr>
      <vt:lpstr>'Table 3 (2020)'!OTHERCAUSE</vt:lpstr>
      <vt:lpstr>'Table 3  (2021)'!OTHERCAUSE21</vt:lpstr>
      <vt:lpstr>'Table 3 (2020)'!OTHERCAUSE21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E (Emily)</dc:creator>
  <cp:lastModifiedBy>u443992</cp:lastModifiedBy>
  <dcterms:created xsi:type="dcterms:W3CDTF">2020-05-08T09:40:47Z</dcterms:created>
  <dcterms:modified xsi:type="dcterms:W3CDTF">2021-07-13T13:27:47Z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A33965174</vt:lpwstr>
  </property>
  <property fmtid="{D5CDD505-2E9C-101B-9397-08002B2CF9AE}" pid="4" name="Objective-Title">
    <vt:lpwstr>NRS - Monthly COVID19 deaths - June - tables and figures</vt:lpwstr>
  </property>
  <property fmtid="{D5CDD505-2E9C-101B-9397-08002B2CF9AE}" pid="5" name="Objective-Description">
    <vt:lpwstr/>
  </property>
  <property fmtid="{D5CDD505-2E9C-101B-9397-08002B2CF9AE}" pid="6" name="Objective-CreationStamp">
    <vt:filetime>2021-07-08T15:14:22Z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2021-07-13T09:00:41Z</vt:filetime>
  </property>
  <property fmtid="{D5CDD505-2E9C-101B-9397-08002B2CF9AE}" pid="11" name="Objective-Owner">
    <vt:lpwstr>Lee, Emily (U449193)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vA49772429</vt:lpwstr>
  </property>
  <property fmtid="{D5CDD505-2E9C-101B-9397-08002B2CF9AE}" pid="16" name="Objective-Version">
    <vt:lpwstr>3.4</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